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Indicadores\"/>
    </mc:Choice>
  </mc:AlternateContent>
  <xr:revisionPtr revIDLastSave="0" documentId="13_ncr:1_{839D3921-9AA6-4B50-8799-9A12AD42C091}" xr6:coauthVersionLast="47" xr6:coauthVersionMax="47" xr10:uidLastSave="{00000000-0000-0000-0000-000000000000}"/>
  <bookViews>
    <workbookView xWindow="-108" yWindow="-108" windowWidth="23256" windowHeight="13896" tabRatio="738" xr2:uid="{00000000-000D-0000-FFFF-FFFF00000000}"/>
  </bookViews>
  <sheets>
    <sheet name="I Trimestre" sheetId="1" r:id="rId1"/>
    <sheet name="II trimestre" sheetId="2" r:id="rId2"/>
    <sheet name="I Semestre" sheetId="6" r:id="rId3"/>
    <sheet name="III Trimestre" sheetId="3" r:id="rId4"/>
    <sheet name="III T Acumulado" sheetId="7" r:id="rId5"/>
    <sheet name="IV Trimestre" sheetId="4" r:id="rId6"/>
    <sheet name="Anual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8" i="7" l="1"/>
  <c r="H68" i="2"/>
  <c r="H67" i="2"/>
  <c r="G68" i="2"/>
  <c r="G67" i="2"/>
  <c r="F68" i="2"/>
  <c r="F67" i="2"/>
  <c r="E68" i="2"/>
  <c r="E67" i="2"/>
  <c r="D68" i="2"/>
  <c r="D67" i="2"/>
  <c r="C68" i="2"/>
  <c r="C67" i="2"/>
  <c r="B68" i="2"/>
  <c r="B67" i="2"/>
  <c r="B17" i="2"/>
  <c r="H68" i="1"/>
  <c r="H67" i="1"/>
  <c r="G68" i="1"/>
  <c r="G67" i="1"/>
  <c r="F68" i="1"/>
  <c r="F67" i="1"/>
  <c r="E68" i="1"/>
  <c r="E67" i="1"/>
  <c r="C68" i="1"/>
  <c r="C67" i="1"/>
  <c r="D34" i="1"/>
  <c r="F16" i="5" l="1"/>
  <c r="G16" i="5"/>
  <c r="H16" i="5"/>
  <c r="E16" i="5"/>
  <c r="C16" i="5"/>
  <c r="F15" i="5"/>
  <c r="G15" i="5"/>
  <c r="H15" i="5"/>
  <c r="E15" i="5"/>
  <c r="C15" i="5"/>
  <c r="D37" i="4" l="1"/>
  <c r="D39" i="4" s="1"/>
  <c r="E37" i="4"/>
  <c r="E39" i="4" s="1"/>
  <c r="F37" i="4"/>
  <c r="G37" i="4"/>
  <c r="H37" i="4"/>
  <c r="H39" i="4" s="1"/>
  <c r="D38" i="4"/>
  <c r="E38" i="4"/>
  <c r="F38" i="4"/>
  <c r="G38" i="4"/>
  <c r="H38" i="4"/>
  <c r="F39" i="4"/>
  <c r="G39" i="4"/>
  <c r="C37" i="4"/>
  <c r="C39" i="4" s="1"/>
  <c r="C38" i="4"/>
  <c r="B38" i="4"/>
  <c r="B37" i="4"/>
  <c r="B39" i="4" s="1"/>
  <c r="D22" i="4"/>
  <c r="C25" i="4"/>
  <c r="D16" i="4"/>
  <c r="B29" i="5" l="1"/>
  <c r="F17" i="5"/>
  <c r="G17" i="5"/>
  <c r="H17" i="5"/>
  <c r="E17" i="5"/>
  <c r="D17" i="5" s="1"/>
  <c r="C17" i="5"/>
  <c r="C62" i="4" l="1"/>
  <c r="E62" i="4"/>
  <c r="F62" i="4"/>
  <c r="G62" i="4"/>
  <c r="H62" i="4"/>
  <c r="B75" i="3"/>
  <c r="C63" i="3"/>
  <c r="B63" i="3"/>
  <c r="C59" i="3"/>
  <c r="B59" i="3"/>
  <c r="H56" i="3"/>
  <c r="G56" i="3"/>
  <c r="C56" i="3"/>
  <c r="B56" i="3"/>
  <c r="H55" i="3"/>
  <c r="G55" i="3"/>
  <c r="F55" i="3"/>
  <c r="E55" i="3"/>
  <c r="D55" i="3"/>
  <c r="C55" i="3"/>
  <c r="B55" i="3"/>
  <c r="H54" i="3"/>
  <c r="G54" i="3"/>
  <c r="F54" i="3"/>
  <c r="F56" i="3" s="1"/>
  <c r="E54" i="3"/>
  <c r="E56" i="3" s="1"/>
  <c r="D54" i="3"/>
  <c r="D56" i="3" s="1"/>
  <c r="C54" i="3"/>
  <c r="B54" i="3"/>
  <c r="H46" i="3"/>
  <c r="G46" i="3"/>
  <c r="F46" i="3"/>
  <c r="E46" i="3"/>
  <c r="C46" i="3"/>
  <c r="H45" i="3"/>
  <c r="G45" i="3"/>
  <c r="F45" i="3"/>
  <c r="E45" i="3"/>
  <c r="C45" i="3"/>
  <c r="H38" i="3"/>
  <c r="H63" i="3" s="1"/>
  <c r="G38" i="3"/>
  <c r="G63" i="3" s="1"/>
  <c r="F38" i="3"/>
  <c r="E38" i="3"/>
  <c r="D38" i="3"/>
  <c r="C38" i="3"/>
  <c r="B38" i="3"/>
  <c r="H37" i="3"/>
  <c r="G37" i="3"/>
  <c r="F37" i="3"/>
  <c r="E37" i="3"/>
  <c r="D37" i="3"/>
  <c r="C37" i="3"/>
  <c r="B37" i="3"/>
  <c r="D21" i="3"/>
  <c r="D22" i="3"/>
  <c r="D23" i="3"/>
  <c r="D24" i="3"/>
  <c r="C18" i="1"/>
  <c r="D63" i="3" l="1"/>
  <c r="E63" i="3"/>
  <c r="F63" i="3"/>
  <c r="H63" i="4" l="1"/>
  <c r="G63" i="4"/>
  <c r="F63" i="4"/>
  <c r="E63" i="4"/>
  <c r="C63" i="4"/>
  <c r="D15" i="5"/>
  <c r="D17" i="1"/>
  <c r="C17" i="6"/>
  <c r="B17" i="1" l="1"/>
  <c r="B17" i="5" s="1"/>
  <c r="D16" i="5" l="1"/>
  <c r="D23" i="4"/>
  <c r="D63" i="4" l="1"/>
  <c r="H15" i="7"/>
  <c r="G15" i="7"/>
  <c r="F15" i="7"/>
  <c r="E15" i="7"/>
  <c r="D15" i="7" s="1"/>
  <c r="C15" i="7"/>
  <c r="C18" i="2"/>
  <c r="F25" i="1"/>
  <c r="G25" i="1"/>
  <c r="H25" i="1"/>
  <c r="E25" i="1"/>
  <c r="C25" i="1"/>
  <c r="F18" i="1"/>
  <c r="G18" i="1"/>
  <c r="H18" i="1"/>
  <c r="E18" i="1"/>
  <c r="C18" i="5" l="1"/>
  <c r="H17" i="7" l="1"/>
  <c r="H46" i="7" s="1"/>
  <c r="G17" i="7"/>
  <c r="G46" i="7" s="1"/>
  <c r="F17" i="7"/>
  <c r="F46" i="7" s="1"/>
  <c r="E17" i="7"/>
  <c r="D17" i="7" s="1"/>
  <c r="C17" i="7"/>
  <c r="C46" i="7" s="1"/>
  <c r="H16" i="7"/>
  <c r="H45" i="7" s="1"/>
  <c r="G16" i="7"/>
  <c r="G45" i="7" s="1"/>
  <c r="F16" i="7"/>
  <c r="E16" i="7"/>
  <c r="C16" i="7"/>
  <c r="C18" i="7"/>
  <c r="E18" i="7"/>
  <c r="F18" i="7"/>
  <c r="G18" i="7"/>
  <c r="H18" i="7"/>
  <c r="C21" i="7"/>
  <c r="C37" i="7" s="1"/>
  <c r="C39" i="7" s="1"/>
  <c r="E21" i="7"/>
  <c r="E37" i="7" s="1"/>
  <c r="F21" i="7"/>
  <c r="G21" i="7"/>
  <c r="G37" i="7" s="1"/>
  <c r="G39" i="7" s="1"/>
  <c r="H21" i="7"/>
  <c r="H37" i="7" s="1"/>
  <c r="C22" i="7"/>
  <c r="E22" i="7"/>
  <c r="F22" i="7"/>
  <c r="G22" i="7"/>
  <c r="H22" i="7"/>
  <c r="C23" i="7"/>
  <c r="E23" i="7"/>
  <c r="F23" i="7"/>
  <c r="G23" i="7"/>
  <c r="G38" i="7" s="1"/>
  <c r="H23" i="7"/>
  <c r="H25" i="7" s="1"/>
  <c r="H59" i="7" s="1"/>
  <c r="C24" i="7"/>
  <c r="E24" i="7"/>
  <c r="F24" i="7"/>
  <c r="G24" i="7"/>
  <c r="H24" i="7"/>
  <c r="B29" i="7"/>
  <c r="D34" i="7"/>
  <c r="B34" i="7" s="1"/>
  <c r="F37" i="7"/>
  <c r="F39" i="7" s="1"/>
  <c r="H25" i="3"/>
  <c r="G25" i="3"/>
  <c r="F25" i="3"/>
  <c r="E25" i="3"/>
  <c r="C25" i="3"/>
  <c r="H25" i="2"/>
  <c r="G25" i="2"/>
  <c r="F25" i="2"/>
  <c r="E25" i="2"/>
  <c r="C25" i="2"/>
  <c r="H18" i="2"/>
  <c r="G18" i="2"/>
  <c r="F18" i="2"/>
  <c r="E18" i="2"/>
  <c r="G63" i="7" l="1"/>
  <c r="H38" i="7"/>
  <c r="H63" i="7" s="1"/>
  <c r="E45" i="7"/>
  <c r="D16" i="7"/>
  <c r="G55" i="7"/>
  <c r="H50" i="7"/>
  <c r="C50" i="7"/>
  <c r="G70" i="7"/>
  <c r="G62" i="7"/>
  <c r="H55" i="7"/>
  <c r="G54" i="7"/>
  <c r="H67" i="7"/>
  <c r="F67" i="7"/>
  <c r="H71" i="7"/>
  <c r="C70" i="7"/>
  <c r="H54" i="7"/>
  <c r="H49" i="7"/>
  <c r="H40" i="7"/>
  <c r="G67" i="7"/>
  <c r="H62" i="7"/>
  <c r="E62" i="7"/>
  <c r="G49" i="7"/>
  <c r="C45" i="7"/>
  <c r="G50" i="7"/>
  <c r="G68" i="7"/>
  <c r="E25" i="7"/>
  <c r="E59" i="7" s="1"/>
  <c r="E68" i="7"/>
  <c r="C25" i="7"/>
  <c r="C59" i="7" s="1"/>
  <c r="C68" i="7"/>
  <c r="F70" i="7"/>
  <c r="G71" i="7"/>
  <c r="E55" i="7"/>
  <c r="C55" i="7"/>
  <c r="E38" i="7"/>
  <c r="E40" i="7" s="1"/>
  <c r="C38" i="7"/>
  <c r="C63" i="7" s="1"/>
  <c r="F50" i="7"/>
  <c r="F68" i="7"/>
  <c r="E70" i="7"/>
  <c r="E67" i="7"/>
  <c r="C67" i="7"/>
  <c r="H70" i="7"/>
  <c r="E63" i="7"/>
  <c r="F54" i="7"/>
  <c r="F62" i="7"/>
  <c r="C49" i="7"/>
  <c r="C54" i="7"/>
  <c r="C62" i="7"/>
  <c r="C71" i="7"/>
  <c r="F49" i="7"/>
  <c r="F45" i="7"/>
  <c r="F51" i="7"/>
  <c r="E49" i="7"/>
  <c r="E46" i="7"/>
  <c r="E71" i="7"/>
  <c r="E54" i="7"/>
  <c r="E50" i="7"/>
  <c r="H39" i="7"/>
  <c r="F55" i="7"/>
  <c r="G40" i="7"/>
  <c r="G64" i="7" s="1"/>
  <c r="G25" i="7"/>
  <c r="G59" i="7" s="1"/>
  <c r="E39" i="7"/>
  <c r="F25" i="7"/>
  <c r="F59" i="7" s="1"/>
  <c r="F38" i="7"/>
  <c r="F71" i="7"/>
  <c r="H56" i="7" l="1"/>
  <c r="G56" i="7"/>
  <c r="C56" i="7"/>
  <c r="C40" i="7"/>
  <c r="C64" i="7" s="1"/>
  <c r="C51" i="7"/>
  <c r="C69" i="7" s="1"/>
  <c r="H51" i="7"/>
  <c r="H69" i="7" s="1"/>
  <c r="E56" i="7"/>
  <c r="H64" i="7"/>
  <c r="G51" i="7"/>
  <c r="G69" i="7" s="1"/>
  <c r="F56" i="7"/>
  <c r="F69" i="7"/>
  <c r="E51" i="7"/>
  <c r="E69" i="7" s="1"/>
  <c r="E64" i="7"/>
  <c r="F63" i="7"/>
  <c r="F40" i="7"/>
  <c r="F64" i="7" s="1"/>
  <c r="D16" i="1" l="1"/>
  <c r="D17" i="4" l="1"/>
  <c r="B17" i="4" l="1"/>
  <c r="B62" i="4" s="1"/>
  <c r="D62" i="4"/>
  <c r="D24" i="2"/>
  <c r="D34" i="2" l="1"/>
  <c r="C45" i="5" l="1"/>
  <c r="C22" i="5"/>
  <c r="C67" i="5" s="1"/>
  <c r="C23" i="5"/>
  <c r="C68" i="5" s="1"/>
  <c r="D22" i="1"/>
  <c r="D67" i="1" s="1"/>
  <c r="D23" i="1"/>
  <c r="D68" i="1" s="1"/>
  <c r="E45" i="5"/>
  <c r="E22" i="5"/>
  <c r="E67" i="5" s="1"/>
  <c r="E23" i="5"/>
  <c r="E68" i="5" s="1"/>
  <c r="F45" i="5"/>
  <c r="F22" i="5"/>
  <c r="F67" i="5" s="1"/>
  <c r="F23" i="5"/>
  <c r="F68" i="5" s="1"/>
  <c r="G45" i="5"/>
  <c r="G22" i="5"/>
  <c r="G67" i="5" s="1"/>
  <c r="G23" i="5"/>
  <c r="G68" i="5" s="1"/>
  <c r="H45" i="5"/>
  <c r="H22" i="5"/>
  <c r="H67" i="5" s="1"/>
  <c r="H23" i="5"/>
  <c r="H68" i="5" s="1"/>
  <c r="C16" i="6"/>
  <c r="C45" i="6" s="1"/>
  <c r="C22" i="6"/>
  <c r="C23" i="6"/>
  <c r="E16" i="6"/>
  <c r="E22" i="6"/>
  <c r="E67" i="6" s="1"/>
  <c r="E17" i="6"/>
  <c r="E23" i="6"/>
  <c r="F16" i="6"/>
  <c r="F45" i="6" s="1"/>
  <c r="F22" i="6"/>
  <c r="F17" i="6"/>
  <c r="F23" i="6"/>
  <c r="G16" i="6"/>
  <c r="G45" i="6" s="1"/>
  <c r="G22" i="6"/>
  <c r="G17" i="6"/>
  <c r="G23" i="6"/>
  <c r="H16" i="6"/>
  <c r="H45" i="6" s="1"/>
  <c r="H22" i="6"/>
  <c r="H17" i="6"/>
  <c r="H23" i="6"/>
  <c r="C49" i="1"/>
  <c r="C50" i="1"/>
  <c r="E49" i="1"/>
  <c r="E50" i="1"/>
  <c r="F49" i="1"/>
  <c r="F50" i="1"/>
  <c r="G49" i="1"/>
  <c r="G50" i="1"/>
  <c r="H49" i="1"/>
  <c r="H50" i="1"/>
  <c r="D21" i="4"/>
  <c r="D16" i="3"/>
  <c r="B16" i="3" s="1"/>
  <c r="D15" i="3"/>
  <c r="B15" i="3" s="1"/>
  <c r="D21" i="2"/>
  <c r="D37" i="2" s="1"/>
  <c r="D15" i="2"/>
  <c r="B15" i="2" s="1"/>
  <c r="D24" i="4"/>
  <c r="D24" i="5" s="1"/>
  <c r="D15" i="4"/>
  <c r="B15" i="4" s="1"/>
  <c r="D17" i="3"/>
  <c r="B17" i="3" s="1"/>
  <c r="D24" i="7"/>
  <c r="B22" i="3"/>
  <c r="D23" i="2"/>
  <c r="B23" i="2" s="1"/>
  <c r="D17" i="2"/>
  <c r="B24" i="2"/>
  <c r="B24" i="6" s="1"/>
  <c r="D22" i="2"/>
  <c r="D21" i="1"/>
  <c r="D15" i="1"/>
  <c r="D24" i="1"/>
  <c r="B24" i="1" s="1"/>
  <c r="D16" i="2"/>
  <c r="B16" i="2" s="1"/>
  <c r="D34" i="5"/>
  <c r="B34" i="5" s="1"/>
  <c r="C55" i="4"/>
  <c r="E55" i="4"/>
  <c r="F55" i="4"/>
  <c r="G55" i="4"/>
  <c r="H55" i="4"/>
  <c r="E54" i="4"/>
  <c r="C46" i="4"/>
  <c r="E46" i="4"/>
  <c r="F46" i="4"/>
  <c r="G46" i="4"/>
  <c r="H46" i="4"/>
  <c r="C45" i="4"/>
  <c r="E45" i="4"/>
  <c r="F45" i="4"/>
  <c r="G45" i="4"/>
  <c r="H45" i="4"/>
  <c r="D34" i="4"/>
  <c r="F54" i="4"/>
  <c r="C54" i="4"/>
  <c r="H54" i="2"/>
  <c r="G18" i="6"/>
  <c r="E18" i="6"/>
  <c r="E54" i="1"/>
  <c r="F54" i="1"/>
  <c r="G54" i="1"/>
  <c r="H54" i="1"/>
  <c r="C54" i="1"/>
  <c r="D34" i="6"/>
  <c r="B34" i="6" s="1"/>
  <c r="B34" i="1"/>
  <c r="D34" i="3"/>
  <c r="B34" i="2"/>
  <c r="G54" i="2"/>
  <c r="C59" i="2"/>
  <c r="F59" i="2"/>
  <c r="G59" i="2"/>
  <c r="H59" i="2"/>
  <c r="C59" i="1"/>
  <c r="G59" i="1"/>
  <c r="H59" i="1"/>
  <c r="E15" i="6"/>
  <c r="F15" i="6"/>
  <c r="G15" i="6"/>
  <c r="H15" i="6"/>
  <c r="F18" i="6"/>
  <c r="C15" i="6"/>
  <c r="C70" i="2"/>
  <c r="E70" i="2"/>
  <c r="F70" i="2"/>
  <c r="G70" i="2"/>
  <c r="H70" i="2"/>
  <c r="C71" i="2"/>
  <c r="E71" i="2"/>
  <c r="F71" i="2"/>
  <c r="G71" i="2"/>
  <c r="H71" i="2"/>
  <c r="D25" i="2"/>
  <c r="D59" i="2" s="1"/>
  <c r="C70" i="1"/>
  <c r="E70" i="1"/>
  <c r="F70" i="1"/>
  <c r="G70" i="1"/>
  <c r="H70" i="1"/>
  <c r="C71" i="1"/>
  <c r="E71" i="1"/>
  <c r="F71" i="1"/>
  <c r="G71" i="1"/>
  <c r="H71" i="1"/>
  <c r="D18" i="1"/>
  <c r="C21" i="5"/>
  <c r="C37" i="5" s="1"/>
  <c r="E21" i="5"/>
  <c r="E37" i="5" s="1"/>
  <c r="F21" i="5"/>
  <c r="F37" i="5" s="1"/>
  <c r="G21" i="5"/>
  <c r="G37" i="5" s="1"/>
  <c r="H21" i="5"/>
  <c r="H37" i="5" s="1"/>
  <c r="E24" i="5"/>
  <c r="F24" i="5"/>
  <c r="G24" i="5"/>
  <c r="H24" i="5"/>
  <c r="C24" i="5"/>
  <c r="C24" i="6"/>
  <c r="E24" i="6"/>
  <c r="F24" i="6"/>
  <c r="G24" i="6"/>
  <c r="H24" i="6"/>
  <c r="C21" i="6"/>
  <c r="C37" i="6" s="1"/>
  <c r="E21" i="6"/>
  <c r="E37" i="6" s="1"/>
  <c r="F21" i="6"/>
  <c r="F37" i="6" s="1"/>
  <c r="F39" i="6" s="1"/>
  <c r="G21" i="6"/>
  <c r="G37" i="6" s="1"/>
  <c r="H21" i="6"/>
  <c r="H37" i="6" s="1"/>
  <c r="H25" i="4"/>
  <c r="G25" i="4"/>
  <c r="F25" i="4"/>
  <c r="E25" i="4"/>
  <c r="B29" i="6"/>
  <c r="C46" i="2"/>
  <c r="E46" i="2"/>
  <c r="F46" i="2"/>
  <c r="G46" i="2"/>
  <c r="H46" i="2"/>
  <c r="F45" i="1"/>
  <c r="H45" i="1"/>
  <c r="C46" i="1"/>
  <c r="E46" i="1"/>
  <c r="F46" i="1"/>
  <c r="G46" i="1"/>
  <c r="H46" i="1"/>
  <c r="H45" i="2"/>
  <c r="G45" i="2"/>
  <c r="F45" i="2"/>
  <c r="C45" i="2"/>
  <c r="D46" i="1"/>
  <c r="E45" i="2"/>
  <c r="G45" i="1"/>
  <c r="E45" i="1"/>
  <c r="C45" i="1"/>
  <c r="E38" i="1"/>
  <c r="E40" i="1" s="1"/>
  <c r="E55" i="1"/>
  <c r="E59" i="1"/>
  <c r="E37" i="2"/>
  <c r="E39" i="2" s="1"/>
  <c r="E38" i="2"/>
  <c r="E49" i="2"/>
  <c r="E50" i="2"/>
  <c r="E55" i="2"/>
  <c r="E59" i="2"/>
  <c r="E37" i="1"/>
  <c r="H37" i="1"/>
  <c r="H39" i="1" s="1"/>
  <c r="C55" i="2"/>
  <c r="F55" i="2"/>
  <c r="G55" i="2"/>
  <c r="H55" i="2"/>
  <c r="C50" i="2"/>
  <c r="F50" i="2"/>
  <c r="G50" i="2"/>
  <c r="H50" i="2"/>
  <c r="F59" i="1"/>
  <c r="C55" i="1"/>
  <c r="F55" i="1"/>
  <c r="G55" i="1"/>
  <c r="H55" i="1"/>
  <c r="H38" i="2"/>
  <c r="G38" i="2"/>
  <c r="G40" i="2" s="1"/>
  <c r="F38" i="2"/>
  <c r="F40" i="2" s="1"/>
  <c r="C38" i="2"/>
  <c r="C40" i="2" s="1"/>
  <c r="H37" i="2"/>
  <c r="H39" i="2" s="1"/>
  <c r="G37" i="2"/>
  <c r="G39" i="2" s="1"/>
  <c r="F37" i="2"/>
  <c r="F39" i="2" s="1"/>
  <c r="C37" i="2"/>
  <c r="C39" i="2" s="1"/>
  <c r="H38" i="1"/>
  <c r="H40" i="1" s="1"/>
  <c r="G38" i="1"/>
  <c r="G40" i="1" s="1"/>
  <c r="F38" i="1"/>
  <c r="C38" i="1"/>
  <c r="C40" i="1" s="1"/>
  <c r="G37" i="1"/>
  <c r="F37" i="1"/>
  <c r="F39" i="1" s="1"/>
  <c r="C37" i="1"/>
  <c r="E62" i="2"/>
  <c r="E62" i="1"/>
  <c r="C62" i="1"/>
  <c r="G62" i="1"/>
  <c r="G62" i="2"/>
  <c r="C62" i="2"/>
  <c r="C49" i="2"/>
  <c r="G49" i="2"/>
  <c r="F62" i="2"/>
  <c r="F49" i="2"/>
  <c r="H62" i="2"/>
  <c r="H49" i="2"/>
  <c r="F62" i="1"/>
  <c r="H62" i="1"/>
  <c r="B34" i="3" l="1"/>
  <c r="D46" i="3"/>
  <c r="D45" i="3"/>
  <c r="B45" i="3"/>
  <c r="B46" i="3"/>
  <c r="B17" i="6"/>
  <c r="B22" i="4"/>
  <c r="B28" i="4" s="1"/>
  <c r="E45" i="6"/>
  <c r="D16" i="6"/>
  <c r="D45" i="6" s="1"/>
  <c r="B21" i="4"/>
  <c r="B16" i="4"/>
  <c r="C71" i="5"/>
  <c r="C70" i="5"/>
  <c r="E46" i="6"/>
  <c r="D17" i="6"/>
  <c r="D46" i="6" s="1"/>
  <c r="D15" i="6"/>
  <c r="D21" i="7"/>
  <c r="D37" i="7" s="1"/>
  <c r="D39" i="7" s="1"/>
  <c r="C62" i="6"/>
  <c r="C67" i="6"/>
  <c r="D45" i="7"/>
  <c r="E55" i="6"/>
  <c r="D49" i="2"/>
  <c r="G51" i="1"/>
  <c r="G69" i="1" s="1"/>
  <c r="H67" i="6"/>
  <c r="G67" i="6"/>
  <c r="F67" i="6"/>
  <c r="H38" i="6"/>
  <c r="H40" i="6" s="1"/>
  <c r="H68" i="6"/>
  <c r="G38" i="6"/>
  <c r="G63" i="6" s="1"/>
  <c r="G68" i="6"/>
  <c r="F25" i="6"/>
  <c r="F59" i="6" s="1"/>
  <c r="F68" i="6"/>
  <c r="E25" i="6"/>
  <c r="E59" i="6" s="1"/>
  <c r="E68" i="6"/>
  <c r="C38" i="6"/>
  <c r="C40" i="6" s="1"/>
  <c r="C68" i="6"/>
  <c r="D38" i="1"/>
  <c r="D40" i="1" s="1"/>
  <c r="D23" i="7"/>
  <c r="B22" i="1"/>
  <c r="D22" i="7"/>
  <c r="G25" i="6"/>
  <c r="G59" i="6" s="1"/>
  <c r="D70" i="1"/>
  <c r="F38" i="5"/>
  <c r="F63" i="5" s="1"/>
  <c r="H25" i="5"/>
  <c r="H59" i="5" s="1"/>
  <c r="E38" i="5"/>
  <c r="E40" i="5" s="1"/>
  <c r="C25" i="5"/>
  <c r="C59" i="5" s="1"/>
  <c r="F63" i="1"/>
  <c r="D39" i="2"/>
  <c r="G55" i="6"/>
  <c r="E38" i="6"/>
  <c r="E63" i="6" s="1"/>
  <c r="G71" i="6"/>
  <c r="D21" i="5"/>
  <c r="D37" i="5" s="1"/>
  <c r="B21" i="2"/>
  <c r="C25" i="6"/>
  <c r="C59" i="6" s="1"/>
  <c r="H55" i="6"/>
  <c r="D25" i="1"/>
  <c r="D59" i="1" s="1"/>
  <c r="C39" i="5"/>
  <c r="C55" i="6"/>
  <c r="G50" i="6"/>
  <c r="F38" i="6"/>
  <c r="F63" i="6" s="1"/>
  <c r="B21" i="1"/>
  <c r="F40" i="1"/>
  <c r="F64" i="1" s="1"/>
  <c r="F56" i="4"/>
  <c r="G55" i="5"/>
  <c r="F70" i="6"/>
  <c r="F70" i="5"/>
  <c r="C51" i="1"/>
  <c r="C69" i="1" s="1"/>
  <c r="E70" i="6"/>
  <c r="E70" i="5"/>
  <c r="G56" i="2"/>
  <c r="D55" i="2"/>
  <c r="D38" i="2"/>
  <c r="D40" i="2" s="1"/>
  <c r="E51" i="2"/>
  <c r="E69" i="2" s="1"/>
  <c r="H55" i="5"/>
  <c r="F55" i="6"/>
  <c r="E62" i="6"/>
  <c r="E51" i="1"/>
  <c r="E69" i="1" s="1"/>
  <c r="B21" i="3"/>
  <c r="D37" i="1"/>
  <c r="D39" i="1" s="1"/>
  <c r="B15" i="1"/>
  <c r="B15" i="5" s="1"/>
  <c r="D22" i="5"/>
  <c r="D67" i="5" s="1"/>
  <c r="D21" i="6"/>
  <c r="D37" i="6" s="1"/>
  <c r="D50" i="1"/>
  <c r="C51" i="2"/>
  <c r="C69" i="2" s="1"/>
  <c r="F18" i="5"/>
  <c r="F54" i="5" s="1"/>
  <c r="C63" i="1"/>
  <c r="G39" i="5"/>
  <c r="C39" i="1"/>
  <c r="C64" i="1" s="1"/>
  <c r="E54" i="2"/>
  <c r="E56" i="2" s="1"/>
  <c r="E56" i="4"/>
  <c r="B24" i="4"/>
  <c r="D55" i="4"/>
  <c r="H64" i="1"/>
  <c r="D55" i="1"/>
  <c r="B24" i="3"/>
  <c r="B24" i="7" s="1"/>
  <c r="D24" i="6"/>
  <c r="H39" i="5"/>
  <c r="D62" i="1"/>
  <c r="D49" i="1"/>
  <c r="G70" i="6"/>
  <c r="C56" i="1"/>
  <c r="E50" i="6"/>
  <c r="E56" i="1"/>
  <c r="C49" i="6"/>
  <c r="E71" i="5"/>
  <c r="C54" i="5"/>
  <c r="B23" i="3"/>
  <c r="D25" i="3"/>
  <c r="E62" i="5"/>
  <c r="H56" i="1"/>
  <c r="E55" i="5"/>
  <c r="C64" i="2"/>
  <c r="D45" i="4"/>
  <c r="G63" i="1"/>
  <c r="H63" i="1"/>
  <c r="E63" i="2"/>
  <c r="F56" i="1"/>
  <c r="D18" i="2"/>
  <c r="D18" i="6" s="1"/>
  <c r="F51" i="1"/>
  <c r="F69" i="1" s="1"/>
  <c r="H25" i="6"/>
  <c r="H59" i="6" s="1"/>
  <c r="H56" i="2"/>
  <c r="G51" i="2"/>
  <c r="G69" i="2" s="1"/>
  <c r="B25" i="2"/>
  <c r="B59" i="2" s="1"/>
  <c r="B38" i="2"/>
  <c r="B75" i="2"/>
  <c r="F55" i="5"/>
  <c r="F25" i="5"/>
  <c r="F59" i="5" s="1"/>
  <c r="E25" i="5"/>
  <c r="E59" i="5" s="1"/>
  <c r="E71" i="6"/>
  <c r="E40" i="2"/>
  <c r="E64" i="2" s="1"/>
  <c r="B55" i="2"/>
  <c r="H62" i="5"/>
  <c r="G54" i="6"/>
  <c r="D62" i="2"/>
  <c r="F62" i="5"/>
  <c r="C46" i="6"/>
  <c r="C71" i="6"/>
  <c r="H70" i="6"/>
  <c r="H51" i="2"/>
  <c r="H69" i="2" s="1"/>
  <c r="F51" i="2"/>
  <c r="F69" i="2" s="1"/>
  <c r="D22" i="6"/>
  <c r="D50" i="2"/>
  <c r="D70" i="2"/>
  <c r="B22" i="2"/>
  <c r="B70" i="2" s="1"/>
  <c r="F54" i="2"/>
  <c r="F56" i="2" s="1"/>
  <c r="H70" i="5"/>
  <c r="G70" i="5"/>
  <c r="B45" i="2"/>
  <c r="E39" i="5"/>
  <c r="H63" i="2"/>
  <c r="F64" i="2"/>
  <c r="C63" i="2"/>
  <c r="G64" i="2"/>
  <c r="E39" i="6"/>
  <c r="H39" i="6"/>
  <c r="F39" i="5"/>
  <c r="G39" i="6"/>
  <c r="C39" i="6"/>
  <c r="H40" i="2"/>
  <c r="H64" i="2" s="1"/>
  <c r="G63" i="2"/>
  <c r="C54" i="2"/>
  <c r="C56" i="2" s="1"/>
  <c r="C18" i="6"/>
  <c r="C54" i="6" s="1"/>
  <c r="H18" i="5"/>
  <c r="H54" i="5" s="1"/>
  <c r="H54" i="4"/>
  <c r="H56" i="4" s="1"/>
  <c r="H71" i="6"/>
  <c r="H62" i="6"/>
  <c r="F54" i="6"/>
  <c r="F62" i="6"/>
  <c r="C50" i="5"/>
  <c r="G39" i="1"/>
  <c r="G64" i="1" s="1"/>
  <c r="H46" i="6"/>
  <c r="B24" i="5"/>
  <c r="G18" i="5"/>
  <c r="G54" i="5" s="1"/>
  <c r="G54" i="4"/>
  <c r="G56" i="4" s="1"/>
  <c r="C50" i="6"/>
  <c r="H46" i="5"/>
  <c r="H49" i="5"/>
  <c r="G50" i="5"/>
  <c r="G71" i="5"/>
  <c r="E49" i="5"/>
  <c r="E46" i="5"/>
  <c r="C49" i="5"/>
  <c r="C62" i="5"/>
  <c r="F63" i="2"/>
  <c r="E63" i="1"/>
  <c r="E39" i="1"/>
  <c r="E64" i="1" s="1"/>
  <c r="D45" i="2"/>
  <c r="C38" i="5"/>
  <c r="G56" i="1"/>
  <c r="D18" i="4"/>
  <c r="E18" i="5"/>
  <c r="E54" i="5" s="1"/>
  <c r="D46" i="4"/>
  <c r="F50" i="5"/>
  <c r="C55" i="5"/>
  <c r="F46" i="6"/>
  <c r="C70" i="6"/>
  <c r="F71" i="6"/>
  <c r="B28" i="3"/>
  <c r="F71" i="5"/>
  <c r="G25" i="5"/>
  <c r="G59" i="5" s="1"/>
  <c r="G38" i="5"/>
  <c r="D54" i="1"/>
  <c r="B18" i="1"/>
  <c r="C46" i="5"/>
  <c r="H18" i="6"/>
  <c r="H54" i="6" s="1"/>
  <c r="B34" i="4"/>
  <c r="D18" i="3"/>
  <c r="D18" i="7" s="1"/>
  <c r="D71" i="2"/>
  <c r="D46" i="2"/>
  <c r="D25" i="4"/>
  <c r="B23" i="4"/>
  <c r="D23" i="5"/>
  <c r="D68" i="5" s="1"/>
  <c r="H49" i="6"/>
  <c r="G49" i="6"/>
  <c r="G46" i="6"/>
  <c r="G62" i="6"/>
  <c r="F49" i="6"/>
  <c r="E49" i="6"/>
  <c r="E54" i="6"/>
  <c r="F49" i="5"/>
  <c r="B16" i="1"/>
  <c r="B16" i="5" s="1"/>
  <c r="D45" i="1"/>
  <c r="H50" i="5"/>
  <c r="H71" i="5"/>
  <c r="G49" i="5"/>
  <c r="G46" i="5"/>
  <c r="G62" i="5"/>
  <c r="H38" i="5"/>
  <c r="F46" i="5"/>
  <c r="C56" i="4"/>
  <c r="H51" i="1"/>
  <c r="H69" i="1" s="1"/>
  <c r="E50" i="5"/>
  <c r="B23" i="1"/>
  <c r="B68" i="1" s="1"/>
  <c r="D23" i="6"/>
  <c r="D71" i="1"/>
  <c r="H50" i="6"/>
  <c r="F50" i="6"/>
  <c r="B67" i="1" l="1"/>
  <c r="B45" i="5"/>
  <c r="G40" i="6"/>
  <c r="D64" i="1"/>
  <c r="B23" i="5"/>
  <c r="B68" i="5" s="1"/>
  <c r="D68" i="6"/>
  <c r="D51" i="2"/>
  <c r="D69" i="2" s="1"/>
  <c r="B15" i="7"/>
  <c r="F56" i="6"/>
  <c r="F40" i="5"/>
  <c r="F64" i="5" s="1"/>
  <c r="D64" i="2"/>
  <c r="E56" i="6"/>
  <c r="C63" i="6"/>
  <c r="G51" i="6"/>
  <c r="G69" i="6" s="1"/>
  <c r="G56" i="6"/>
  <c r="D67" i="6"/>
  <c r="B37" i="1"/>
  <c r="B39" i="1" s="1"/>
  <c r="B21" i="7"/>
  <c r="B37" i="7" s="1"/>
  <c r="D54" i="7"/>
  <c r="D62" i="7"/>
  <c r="D49" i="7"/>
  <c r="D46" i="7"/>
  <c r="B17" i="7"/>
  <c r="D25" i="7"/>
  <c r="D59" i="7" s="1"/>
  <c r="D68" i="7"/>
  <c r="D50" i="7"/>
  <c r="D38" i="7"/>
  <c r="D55" i="7"/>
  <c r="D71" i="7"/>
  <c r="B23" i="7"/>
  <c r="B16" i="7"/>
  <c r="B45" i="7" s="1"/>
  <c r="B54" i="1"/>
  <c r="H63" i="6"/>
  <c r="B46" i="1"/>
  <c r="B15" i="6"/>
  <c r="D67" i="7"/>
  <c r="D70" i="7"/>
  <c r="B28" i="1"/>
  <c r="B22" i="7"/>
  <c r="E63" i="5"/>
  <c r="E40" i="6"/>
  <c r="E64" i="6" s="1"/>
  <c r="D63" i="2"/>
  <c r="B21" i="6"/>
  <c r="B37" i="6" s="1"/>
  <c r="B62" i="1"/>
  <c r="H56" i="6"/>
  <c r="G64" i="6"/>
  <c r="G56" i="5"/>
  <c r="F40" i="6"/>
  <c r="F64" i="6" s="1"/>
  <c r="B18" i="2"/>
  <c r="B18" i="6" s="1"/>
  <c r="D39" i="5"/>
  <c r="E64" i="5"/>
  <c r="B21" i="5"/>
  <c r="B37" i="5" s="1"/>
  <c r="B37" i="2"/>
  <c r="B39" i="2" s="1"/>
  <c r="H64" i="6"/>
  <c r="C64" i="6"/>
  <c r="C56" i="6"/>
  <c r="D63" i="1"/>
  <c r="D39" i="6"/>
  <c r="H56" i="5"/>
  <c r="D54" i="2"/>
  <c r="D56" i="2" s="1"/>
  <c r="D51" i="1"/>
  <c r="D69" i="1" s="1"/>
  <c r="C51" i="5"/>
  <c r="C69" i="5" s="1"/>
  <c r="D62" i="6"/>
  <c r="C51" i="6"/>
  <c r="C69" i="6" s="1"/>
  <c r="G51" i="5"/>
  <c r="G69" i="5" s="1"/>
  <c r="D56" i="1"/>
  <c r="D54" i="6"/>
  <c r="E51" i="6"/>
  <c r="E69" i="6" s="1"/>
  <c r="B25" i="3"/>
  <c r="E56" i="5"/>
  <c r="F56" i="5"/>
  <c r="H51" i="6"/>
  <c r="H69" i="6" s="1"/>
  <c r="F51" i="5"/>
  <c r="F69" i="5" s="1"/>
  <c r="B22" i="6"/>
  <c r="B50" i="2"/>
  <c r="B22" i="5"/>
  <c r="B67" i="5" s="1"/>
  <c r="B28" i="2"/>
  <c r="D62" i="5"/>
  <c r="D46" i="5"/>
  <c r="D49" i="5"/>
  <c r="H40" i="5"/>
  <c r="H64" i="5" s="1"/>
  <c r="H63" i="5"/>
  <c r="B16" i="6"/>
  <c r="B70" i="1"/>
  <c r="B45" i="1"/>
  <c r="D50" i="5"/>
  <c r="D38" i="5"/>
  <c r="D71" i="5"/>
  <c r="D25" i="5"/>
  <c r="D59" i="5" s="1"/>
  <c r="D55" i="5"/>
  <c r="B46" i="2"/>
  <c r="B62" i="2"/>
  <c r="B71" i="2"/>
  <c r="B49" i="2"/>
  <c r="C63" i="5"/>
  <c r="C40" i="5"/>
  <c r="C64" i="5" s="1"/>
  <c r="B50" i="1"/>
  <c r="B71" i="1"/>
  <c r="B23" i="6"/>
  <c r="B25" i="1"/>
  <c r="B59" i="1" s="1"/>
  <c r="B38" i="1"/>
  <c r="B55" i="1"/>
  <c r="B75" i="1"/>
  <c r="B45" i="4"/>
  <c r="B46" i="4"/>
  <c r="G63" i="5"/>
  <c r="G40" i="5"/>
  <c r="G64" i="5" s="1"/>
  <c r="B40" i="2"/>
  <c r="D45" i="5"/>
  <c r="D70" i="5"/>
  <c r="B49" i="1"/>
  <c r="D70" i="6"/>
  <c r="F51" i="6"/>
  <c r="F69" i="6" s="1"/>
  <c r="B25" i="4"/>
  <c r="B55" i="4"/>
  <c r="D18" i="5"/>
  <c r="D54" i="5" s="1"/>
  <c r="B18" i="4"/>
  <c r="D54" i="4"/>
  <c r="D56" i="4" s="1"/>
  <c r="D50" i="6"/>
  <c r="D71" i="6"/>
  <c r="D38" i="6"/>
  <c r="D25" i="6"/>
  <c r="D59" i="6" s="1"/>
  <c r="D55" i="6"/>
  <c r="B18" i="3"/>
  <c r="B18" i="7" s="1"/>
  <c r="D49" i="6"/>
  <c r="C56" i="5"/>
  <c r="E51" i="5"/>
  <c r="E69" i="5" s="1"/>
  <c r="H51" i="5"/>
  <c r="H69" i="5" s="1"/>
  <c r="B63" i="4" l="1"/>
  <c r="B39" i="6"/>
  <c r="B28" i="6"/>
  <c r="B74" i="6" s="1"/>
  <c r="B54" i="2"/>
  <c r="B56" i="2" s="1"/>
  <c r="B56" i="1"/>
  <c r="D51" i="7"/>
  <c r="D69" i="7" s="1"/>
  <c r="D56" i="7"/>
  <c r="B68" i="6"/>
  <c r="B67" i="6"/>
  <c r="B67" i="7"/>
  <c r="B70" i="7"/>
  <c r="B74" i="1"/>
  <c r="B28" i="7"/>
  <c r="B74" i="7" s="1"/>
  <c r="B68" i="7"/>
  <c r="B25" i="7"/>
  <c r="B59" i="7" s="1"/>
  <c r="B50" i="7"/>
  <c r="B75" i="7"/>
  <c r="B38" i="7"/>
  <c r="B55" i="7"/>
  <c r="D40" i="7"/>
  <c r="D64" i="7" s="1"/>
  <c r="D63" i="7"/>
  <c r="B71" i="7"/>
  <c r="B49" i="7"/>
  <c r="B62" i="7"/>
  <c r="B46" i="7"/>
  <c r="B54" i="7"/>
  <c r="B39" i="7"/>
  <c r="B63" i="2"/>
  <c r="B64" i="2"/>
  <c r="B39" i="5"/>
  <c r="D56" i="6"/>
  <c r="B51" i="1"/>
  <c r="B69" i="1" s="1"/>
  <c r="D51" i="6"/>
  <c r="D69" i="6" s="1"/>
  <c r="D56" i="5"/>
  <c r="B51" i="2"/>
  <c r="B69" i="2" s="1"/>
  <c r="D51" i="5"/>
  <c r="D69" i="5" s="1"/>
  <c r="B74" i="2"/>
  <c r="B28" i="5"/>
  <c r="B74" i="5" s="1"/>
  <c r="B70" i="5"/>
  <c r="D40" i="6"/>
  <c r="D64" i="6" s="1"/>
  <c r="D63" i="6"/>
  <c r="B63" i="1"/>
  <c r="B40" i="1"/>
  <c r="B64" i="1" s="1"/>
  <c r="B49" i="6"/>
  <c r="B62" i="6"/>
  <c r="B46" i="6"/>
  <c r="B54" i="6"/>
  <c r="B49" i="5"/>
  <c r="B62" i="5"/>
  <c r="B46" i="5"/>
  <c r="B50" i="6"/>
  <c r="B25" i="6"/>
  <c r="B59" i="6" s="1"/>
  <c r="B75" i="6"/>
  <c r="B71" i="6"/>
  <c r="B38" i="6"/>
  <c r="B55" i="6"/>
  <c r="D40" i="5"/>
  <c r="D64" i="5" s="1"/>
  <c r="D63" i="5"/>
  <c r="B70" i="6"/>
  <c r="B45" i="6"/>
  <c r="B18" i="5"/>
  <c r="B54" i="5" s="1"/>
  <c r="B54" i="4"/>
  <c r="B56" i="4" s="1"/>
  <c r="B75" i="5"/>
  <c r="B38" i="5"/>
  <c r="B55" i="5"/>
  <c r="B50" i="5"/>
  <c r="B25" i="5"/>
  <c r="B59" i="5" s="1"/>
  <c r="B71" i="5"/>
  <c r="B56" i="7" l="1"/>
  <c r="B40" i="7"/>
  <c r="B64" i="7" s="1"/>
  <c r="B63" i="7"/>
  <c r="B51" i="7"/>
  <c r="B69" i="7" s="1"/>
  <c r="B51" i="5"/>
  <c r="B69" i="5" s="1"/>
  <c r="B56" i="6"/>
  <c r="B63" i="6"/>
  <c r="B40" i="6"/>
  <c r="B64" i="6" s="1"/>
  <c r="B51" i="6"/>
  <c r="B69" i="6" s="1"/>
  <c r="B56" i="5"/>
  <c r="B40" i="5"/>
  <c r="B64" i="5" s="1"/>
  <c r="B63" i="5"/>
</calcChain>
</file>

<file path=xl/sharedStrings.xml><?xml version="1.0" encoding="utf-8"?>
<sst xmlns="http://schemas.openxmlformats.org/spreadsheetml/2006/main" count="601" uniqueCount="119">
  <si>
    <t>Indicador</t>
  </si>
  <si>
    <t>Total programa</t>
  </si>
  <si>
    <t>Productos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</si>
  <si>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</si>
  <si>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</si>
  <si>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</si>
  <si>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</si>
  <si>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</si>
  <si>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</si>
  <si>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</si>
  <si>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</si>
  <si>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</si>
  <si>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</si>
  <si>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</si>
  <si>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</si>
  <si>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</si>
  <si>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</si>
  <si>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</si>
  <si>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</si>
  <si>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</si>
  <si>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</si>
  <si>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</si>
  <si>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</si>
  <si>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</si>
  <si>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</si>
  <si>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</si>
  <si>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</si>
  <si>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</si>
  <si>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</si>
  <si>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</si>
  <si>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</si>
  <si>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</si>
  <si>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</si>
  <si>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>Secundaria total</t>
  </si>
  <si>
    <t xml:space="preserve">Gasto programado mensual por beneficiario (GPB) </t>
  </si>
  <si>
    <t xml:space="preserve">Gasto efectivo mensual por beneficiario (GEB) </t>
  </si>
  <si>
    <t xml:space="preserve">Gasto programado acumulado por beneficiario (GPB) </t>
  </si>
  <si>
    <t xml:space="preserve">Gasto efectivo acumulado por beneficiario (GEB) </t>
  </si>
  <si>
    <t>Alimentos preescolar y primaria</t>
  </si>
  <si>
    <t>Alimentos secundaria académica</t>
  </si>
  <si>
    <t>Alimentos secundaria técnica</t>
  </si>
  <si>
    <t>Alimentos educación especial</t>
  </si>
  <si>
    <t xml:space="preserve">Alimentos educación jóvenes y adultos (nocturna) </t>
  </si>
  <si>
    <t>n.d.</t>
  </si>
  <si>
    <t>Efectivos 1T 2021</t>
  </si>
  <si>
    <t>IPC (1T 2021)</t>
  </si>
  <si>
    <t>Gasto efectivo real 1T 2021</t>
  </si>
  <si>
    <t>Gasto efectivo real por beneficiario 1T 2021</t>
  </si>
  <si>
    <t>Efectivos 2T 2021</t>
  </si>
  <si>
    <t>IPC (2T 2021)</t>
  </si>
  <si>
    <t>Gasto efectivo real 2T 2021</t>
  </si>
  <si>
    <t>Gasto efectivo real por beneficiario 2T 2021</t>
  </si>
  <si>
    <t>Efectivos 1S 2021</t>
  </si>
  <si>
    <t>IPC (1S 2021)</t>
  </si>
  <si>
    <t>Gasto efectivo real 1S 2021</t>
  </si>
  <si>
    <t>Gasto efectivo real por beneficiario 1S 2021</t>
  </si>
  <si>
    <t>Efectivos 3T 2021</t>
  </si>
  <si>
    <t>IPC (3T 2021)</t>
  </si>
  <si>
    <t>Gasto efectivo real 3T 2021</t>
  </si>
  <si>
    <t>Gasto efectivo real por beneficiario 3T 2021</t>
  </si>
  <si>
    <t>Efectivos 3TA 2021</t>
  </si>
  <si>
    <t>IPC (3TA 2021)</t>
  </si>
  <si>
    <t>Gasto efectivo real 3TA 2021</t>
  </si>
  <si>
    <t>Gasto efectivo real por beneficiario 3TA 2021</t>
  </si>
  <si>
    <t>Efectivos 4T 2021</t>
  </si>
  <si>
    <t>IPC (4T 2021)</t>
  </si>
  <si>
    <t>Gasto efectivo real 4T 2021</t>
  </si>
  <si>
    <t>Gasto efectivo real por beneficiario 4T 2021</t>
  </si>
  <si>
    <t>Efectivos 2021</t>
  </si>
  <si>
    <t>IPC (2021)</t>
  </si>
  <si>
    <t>Gasto efectivo real 2021</t>
  </si>
  <si>
    <t>Gasto efectivo real por beneficiario 2021</t>
  </si>
  <si>
    <t>Programados 1T 2022</t>
  </si>
  <si>
    <t>Efectivos 1T 2022</t>
  </si>
  <si>
    <t>Programados año 2022</t>
  </si>
  <si>
    <t>En transferencias 1T 2022</t>
  </si>
  <si>
    <t>IPC (1T 2022)</t>
  </si>
  <si>
    <t>Gasto efectivo real 1T 2022</t>
  </si>
  <si>
    <t>Gasto efectivo real por beneficiario 1T 2022</t>
  </si>
  <si>
    <r>
      <rPr>
        <b/>
        <sz val="11"/>
        <color theme="1"/>
        <rFont val="Palatino Linotype"/>
        <family val="1"/>
      </rPr>
      <t>Fuentes:</t>
    </r>
    <r>
      <rPr>
        <sz val="11"/>
        <color theme="1"/>
        <rFont val="Palatino Linotype"/>
        <family val="1"/>
      </rPr>
      <t xml:space="preserve">  Informes Trimestrales PANEA 2021 y 2022 - Cronogramas de Metas e Inversión - Modificaciones 2022 - IPC, INEC 2021 y 2022</t>
    </r>
  </si>
  <si>
    <t xml:space="preserve">*** El dato del IPC IT 2022 se modificó el día 19-05-2022, esto debido a que la base del BCCR se actualizó. </t>
  </si>
  <si>
    <t>Programados 2T 2022</t>
  </si>
  <si>
    <t>Efectivos 2T 2022</t>
  </si>
  <si>
    <t>En transferencias 2T 2022</t>
  </si>
  <si>
    <t>IPC (2T 2022)</t>
  </si>
  <si>
    <t>Gasto efectivo real 2T 2022</t>
  </si>
  <si>
    <t>Gasto efectivo real por beneficiario 2T 2022</t>
  </si>
  <si>
    <t>Programados 1S 2022</t>
  </si>
  <si>
    <t>Efectivos 1S 2022</t>
  </si>
  <si>
    <t>En transferencias 1S 2022</t>
  </si>
  <si>
    <t>IPC (1S 2022)</t>
  </si>
  <si>
    <t>Gasto efectivo real 1S 2022</t>
  </si>
  <si>
    <t>Gasto efectivo real por beneficiario 1S 2022</t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</si>
  <si>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cálculo de los indicadores de gasto medio mensual se multiplica por 5, esto debido a que en el Cronograma de Metas e Inversión solamente se programaron 5 meses (enero-mayo). </t>
    </r>
  </si>
  <si>
    <t>Programados 3T 2022</t>
  </si>
  <si>
    <t>Efectivos 3T 2022</t>
  </si>
  <si>
    <t>En transferencias 3T 2022</t>
  </si>
  <si>
    <t>IPC (3T 2022)</t>
  </si>
  <si>
    <t>Gasto efectivo real 3T 2022</t>
  </si>
  <si>
    <t>Gasto efectivo real por beneficiario 3T 2022</t>
  </si>
  <si>
    <t>Programados 3TA 2022</t>
  </si>
  <si>
    <t>Efectivos 3TA 2022</t>
  </si>
  <si>
    <t>En transferencias 3TA 2022</t>
  </si>
  <si>
    <t>IPC (3TA 2022)</t>
  </si>
  <si>
    <t>Gasto efectivo real 3TA 2022</t>
  </si>
  <si>
    <t>Gasto efectivo real por beneficiario 3TA 2022</t>
  </si>
  <si>
    <t>Programados 4T 2022</t>
  </si>
  <si>
    <t>Efectivos 4T 2022</t>
  </si>
  <si>
    <t>En transferencias 4T 2022</t>
  </si>
  <si>
    <t>IPC (4T 2022)</t>
  </si>
  <si>
    <t>Gasto efectivo real 4T 2022</t>
  </si>
  <si>
    <t>Gasto efectivo real por beneficiario 4T 2022</t>
  </si>
  <si>
    <t>Programados 2022</t>
  </si>
  <si>
    <t>Efectivos 2022</t>
  </si>
  <si>
    <t>En transferencias 2022</t>
  </si>
  <si>
    <t>IPC (2022)</t>
  </si>
  <si>
    <t>Gasto efectivo real 2022</t>
  </si>
  <si>
    <t>Gasto efectivo real por beneficiario 2022</t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</si>
  <si>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 xml:space="preserve">El cálculo de los indicadores de gasto medio mensual se multiplica por 2, esto debido a que en el II Trimestre solamente cuenta con programación para 2 meses (abril y mayo).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</si>
</sst>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____"/>
    <numFmt numFmtId="166" formatCode="#,##0.0"/>
    <numFmt numFmtId="167" formatCode="#,##0.0000"/>
    <numFmt numFmtId="168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 applyFont="0" applyFill="0" applyBorder="0" applyAlignment="0" applyProtection="0"/>
  </cellStyleXfs>
  <cellXfs count="54">
    <xf numFmtId="0" fontId="0" fillId="0" borderId="0" xfId="0"/>
    <xf numFmtId="168" fontId="0" fillId="0" borderId="0" xfId="1" applyNumberFormat="1" applyFont="1" applyFill="1"/>
    <xf numFmtId="164" fontId="0" fillId="0" borderId="0" xfId="1" applyFont="1" applyFill="1"/>
    <xf numFmtId="168" fontId="0" fillId="0" borderId="0" xfId="3" applyNumberFormat="1" applyFont="1" applyFill="1"/>
    <xf numFmtId="0" fontId="3" fillId="0" borderId="0" xfId="0" applyFont="1" applyFill="1"/>
    <xf numFmtId="0" fontId="0" fillId="0" borderId="0" xfId="0" applyFont="1" applyFill="1"/>
    <xf numFmtId="4" fontId="0" fillId="0" borderId="0" xfId="0" applyNumberFormat="1" applyFont="1" applyFill="1"/>
    <xf numFmtId="0" fontId="6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left" indent="1"/>
    </xf>
    <xf numFmtId="3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3" fontId="6" fillId="0" borderId="0" xfId="1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167" fontId="6" fillId="0" borderId="0" xfId="0" applyNumberFormat="1" applyFont="1" applyFill="1" applyAlignment="1">
      <alignment horizontal="right"/>
    </xf>
    <xf numFmtId="2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4" fontId="6" fillId="0" borderId="0" xfId="0" applyNumberFormat="1" applyFont="1" applyFill="1" applyAlignment="1">
      <alignment horizontal="right"/>
    </xf>
    <xf numFmtId="0" fontId="6" fillId="0" borderId="3" xfId="0" applyFont="1" applyFill="1" applyBorder="1"/>
    <xf numFmtId="0" fontId="6" fillId="0" borderId="3" xfId="0" applyFont="1" applyFill="1" applyBorder="1" applyAlignment="1">
      <alignment horizontal="right"/>
    </xf>
    <xf numFmtId="0" fontId="7" fillId="0" borderId="0" xfId="0" applyFont="1" applyFill="1"/>
    <xf numFmtId="3" fontId="6" fillId="0" borderId="0" xfId="0" applyNumberFormat="1" applyFont="1" applyFill="1"/>
    <xf numFmtId="4" fontId="6" fillId="0" borderId="0" xfId="0" applyNumberFormat="1" applyFont="1" applyFill="1"/>
    <xf numFmtId="165" fontId="0" fillId="0" borderId="0" xfId="0" applyNumberFormat="1" applyFont="1" applyFill="1"/>
    <xf numFmtId="166" fontId="6" fillId="0" borderId="0" xfId="0" applyNumberFormat="1" applyFont="1" applyFill="1"/>
    <xf numFmtId="0" fontId="2" fillId="0" borderId="0" xfId="0" applyFont="1" applyFill="1" applyAlignment="1">
      <alignment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3" fontId="0" fillId="0" borderId="0" xfId="0" applyNumberFormat="1" applyFont="1" applyFill="1"/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vertical="center"/>
    </xf>
    <xf numFmtId="0" fontId="7" fillId="0" borderId="0" xfId="0" applyFont="1"/>
    <xf numFmtId="3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64" fontId="6" fillId="0" borderId="0" xfId="1" applyFont="1" applyFill="1" applyAlignment="1">
      <alignment horizontal="right"/>
    </xf>
    <xf numFmtId="0" fontId="3" fillId="0" borderId="0" xfId="0" applyFont="1"/>
    <xf numFmtId="0" fontId="6" fillId="0" borderId="4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top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cobertura potencial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8057079204998056E-2"/>
          <c:y val="0.14576064017427792"/>
          <c:w val="0.9316780971200016"/>
          <c:h val="0.564798635674648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Anual!$A$45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Anual!$B$45:$H$45</c:f>
              <c:numCache>
                <c:formatCode>#,##0.00</c:formatCode>
                <c:ptCount val="7"/>
                <c:pt idx="0">
                  <c:v>213.73967465666647</c:v>
                </c:pt>
                <c:pt idx="1">
                  <c:v>240.03033908124772</c:v>
                </c:pt>
                <c:pt idx="2">
                  <c:v>152.62226575253018</c:v>
                </c:pt>
                <c:pt idx="3">
                  <c:v>114.48885920426216</c:v>
                </c:pt>
                <c:pt idx="4">
                  <c:v>353.94645126901474</c:v>
                </c:pt>
                <c:pt idx="5">
                  <c:v>360.38910505836577</c:v>
                </c:pt>
                <c:pt idx="6">
                  <c:v>442.38344905767326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F-42AA-9954-4079866367BC}"/>
            </c:ext>
          </c:extLst>
        </c:ser>
        <c:ser>
          <c:idx val="1"/>
          <c:order val="1"/>
          <c:tx>
            <c:strRef>
              <c:f>Anual!$A$46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Anual!$B$46:$H$46</c:f>
              <c:numCache>
                <c:formatCode>#,##0.00</c:formatCode>
                <c:ptCount val="7"/>
                <c:pt idx="0">
                  <c:v>203.63870166725789</c:v>
                </c:pt>
                <c:pt idx="1">
                  <c:v>215.83470065587255</c:v>
                </c:pt>
                <c:pt idx="2">
                  <c:v>157.05582761998039</c:v>
                </c:pt>
                <c:pt idx="3">
                  <c:v>117.80236251660052</c:v>
                </c:pt>
                <c:pt idx="4">
                  <c:v>364.29332895977694</c:v>
                </c:pt>
                <c:pt idx="5">
                  <c:v>373.77431906614788</c:v>
                </c:pt>
                <c:pt idx="6">
                  <c:v>498.23225166501351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F-42AA-9954-407986636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4337032"/>
        <c:axId val="244306008"/>
        <c:axId val="0"/>
      </c:bar3DChart>
      <c:catAx>
        <c:axId val="24433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306008"/>
        <c:crosses val="autoZero"/>
        <c:auto val="1"/>
        <c:lblAlgn val="ctr"/>
        <c:lblOffset val="100"/>
        <c:noMultiLvlLbl val="0"/>
      </c:catAx>
      <c:valAx>
        <c:axId val="244306008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337032"/>
        <c:crosses val="autoZero"/>
        <c:crossBetween val="between"/>
        <c:majorUnit val="10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resultado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Anual!$B$49:$H$49</c:f>
              <c:numCache>
                <c:formatCode>#,##0.00</c:formatCode>
                <c:ptCount val="7"/>
                <c:pt idx="0">
                  <c:v>95.274170316936264</c:v>
                </c:pt>
                <c:pt idx="1">
                  <c:v>89.919758261398286</c:v>
                </c:pt>
                <c:pt idx="2">
                  <c:v>102.90492468159202</c:v>
                </c:pt>
                <c:pt idx="3">
                  <c:v>102.8941709572166</c:v>
                </c:pt>
                <c:pt idx="4">
                  <c:v>102.92328900421668</c:v>
                </c:pt>
                <c:pt idx="5">
                  <c:v>103.71410062621464</c:v>
                </c:pt>
                <c:pt idx="6">
                  <c:v>112.62452352733912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A-499A-9BB5-012B2CDD586B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099088062637061E-3"/>
                  <c:y val="-7.5917051309994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B4-4C6B-96F9-F07382E4C1FE}"/>
                </c:ext>
              </c:extLst>
            </c:dLbl>
            <c:dLbl>
              <c:idx val="1"/>
              <c:layout>
                <c:manualLayout>
                  <c:x val="2.7681341670947075E-17"/>
                  <c:y val="-5.2557958599226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B4-4C6B-96F9-F07382E4C1FE}"/>
                </c:ext>
              </c:extLst>
            </c:dLbl>
            <c:dLbl>
              <c:idx val="2"/>
              <c:layout>
                <c:manualLayout>
                  <c:x val="1.5099088062636647E-3"/>
                  <c:y val="-6.4237504954610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B4-4C6B-96F9-F07382E4C1FE}"/>
                </c:ext>
              </c:extLst>
            </c:dLbl>
            <c:dLbl>
              <c:idx val="3"/>
              <c:layout>
                <c:manualLayout>
                  <c:x val="-5.5362683341894149E-17"/>
                  <c:y val="-4.3798298832689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B4-4C6B-96F9-F07382E4C1FE}"/>
                </c:ext>
              </c:extLst>
            </c:dLbl>
            <c:dLbl>
              <c:idx val="4"/>
              <c:layout>
                <c:manualLayout>
                  <c:x val="-1.107253666837883E-16"/>
                  <c:y val="-3.2118752477305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B4-4C6B-96F9-F07382E4C1FE}"/>
                </c:ext>
              </c:extLst>
            </c:dLbl>
            <c:dLbl>
              <c:idx val="5"/>
              <c:layout>
                <c:manualLayout>
                  <c:x val="0"/>
                  <c:y val="-3.5038639066151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B4-4C6B-96F9-F07382E4C1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Anual!$B$50:$H$50</c:f>
              <c:numCache>
                <c:formatCode>#,##0.00</c:formatCode>
                <c:ptCount val="7"/>
                <c:pt idx="0">
                  <c:v>100</c:v>
                </c:pt>
                <c:pt idx="1">
                  <c:v>104.9651280634106</c:v>
                </c:pt>
                <c:pt idx="2">
                  <c:v>90.986345910125763</c:v>
                </c:pt>
                <c:pt idx="3">
                  <c:v>93.280740033149314</c:v>
                </c:pt>
                <c:pt idx="4">
                  <c:v>87.035365443406064</c:v>
                </c:pt>
                <c:pt idx="5">
                  <c:v>92.191115142647064</c:v>
                </c:pt>
                <c:pt idx="6">
                  <c:v>90.742553582882536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A-499A-9BB5-012B2CDD586B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Anual!$B$51:$H$51</c:f>
              <c:numCache>
                <c:formatCode>#,##0.00</c:formatCode>
                <c:ptCount val="7"/>
                <c:pt idx="0">
                  <c:v>97.637085158468125</c:v>
                </c:pt>
                <c:pt idx="1">
                  <c:v>97.442443162404444</c:v>
                </c:pt>
                <c:pt idx="2">
                  <c:v>96.945635295858892</c:v>
                </c:pt>
                <c:pt idx="3">
                  <c:v>98.087455495182951</c:v>
                </c:pt>
                <c:pt idx="4">
                  <c:v>94.979327223811367</c:v>
                </c:pt>
                <c:pt idx="5">
                  <c:v>97.952607884430847</c:v>
                </c:pt>
                <c:pt idx="6">
                  <c:v>101.68353855511083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FA-499A-9BB5-012B2CDD5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4595176"/>
        <c:axId val="244471584"/>
        <c:axId val="0"/>
      </c:bar3DChart>
      <c:catAx>
        <c:axId val="244595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471584"/>
        <c:crosses val="autoZero"/>
        <c:auto val="1"/>
        <c:lblAlgn val="ctr"/>
        <c:lblOffset val="100"/>
        <c:noMultiLvlLbl val="0"/>
      </c:catAx>
      <c:valAx>
        <c:axId val="244471584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595176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avance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6.0233406822832441E-3"/>
                  <c:y val="-5.328428612318575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92-4AEF-AA9F-DB88FDB3007B}"/>
                </c:ext>
              </c:extLst>
            </c:dLbl>
            <c:dLbl>
              <c:idx val="4"/>
              <c:layout>
                <c:manualLayout>
                  <c:x val="-1.2046681364566488E-2"/>
                  <c:y val="-5.328428612318575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92-4AEF-AA9F-DB88FDB3007B}"/>
                </c:ext>
              </c:extLst>
            </c:dLbl>
            <c:dLbl>
              <c:idx val="6"/>
              <c:layout>
                <c:manualLayout>
                  <c:x val="-3.01167034114173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92-4AEF-AA9F-DB88FDB300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Anual!$B$54:$H$54</c:f>
              <c:numCache>
                <c:formatCode>#,##0.00</c:formatCode>
                <c:ptCount val="7"/>
                <c:pt idx="0">
                  <c:v>95.274170316936264</c:v>
                </c:pt>
                <c:pt idx="1">
                  <c:v>89.919758261398286</c:v>
                </c:pt>
                <c:pt idx="2">
                  <c:v>102.90492468159202</c:v>
                </c:pt>
                <c:pt idx="3">
                  <c:v>102.8941709572166</c:v>
                </c:pt>
                <c:pt idx="4">
                  <c:v>102.92328900421668</c:v>
                </c:pt>
                <c:pt idx="5">
                  <c:v>103.71410062621464</c:v>
                </c:pt>
                <c:pt idx="6">
                  <c:v>112.62452352733912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B-4C13-9C59-2BAFABE92B8B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0116703411416086E-3"/>
                  <c:y val="-2.61580426369229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23-4440-A57A-99845F0E72CC}"/>
                </c:ext>
              </c:extLst>
            </c:dLbl>
            <c:dLbl>
              <c:idx val="1"/>
              <c:layout>
                <c:manualLayout>
                  <c:x val="2.7606659212648544E-17"/>
                  <c:y val="-5.5222534455726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23-4440-A57A-99845F0E72C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E23-4440-A57A-99845F0E72CC}"/>
                </c:ext>
              </c:extLst>
            </c:dLbl>
            <c:dLbl>
              <c:idx val="3"/>
              <c:layout>
                <c:manualLayout>
                  <c:x val="2.8690975377947121E-3"/>
                  <c:y val="-6.5343763464946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23-4440-A57A-99845F0E72CC}"/>
                </c:ext>
              </c:extLst>
            </c:dLbl>
            <c:dLbl>
              <c:idx val="4"/>
              <c:layout>
                <c:manualLayout>
                  <c:x val="7.244019456547744E-3"/>
                  <c:y val="-8.1121817028396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23-4440-A57A-99845F0E72CC}"/>
                </c:ext>
              </c:extLst>
            </c:dLbl>
            <c:dLbl>
              <c:idx val="5"/>
              <c:layout>
                <c:manualLayout>
                  <c:x val="-1.5058243809583192E-3"/>
                  <c:y val="-8.6623411663805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23-4440-A57A-99845F0E72C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E23-4440-A57A-99845F0E72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Anual!$B$55:$H$55</c:f>
              <c:numCache>
                <c:formatCode>#,##0.00</c:formatCode>
                <c:ptCount val="7"/>
                <c:pt idx="0">
                  <c:v>99.999999999999986</c:v>
                </c:pt>
                <c:pt idx="1">
                  <c:v>104.9651280634106</c:v>
                </c:pt>
                <c:pt idx="2">
                  <c:v>90.986345910125763</c:v>
                </c:pt>
                <c:pt idx="3">
                  <c:v>93.280740033149314</c:v>
                </c:pt>
                <c:pt idx="4">
                  <c:v>87.035365443406064</c:v>
                </c:pt>
                <c:pt idx="5">
                  <c:v>92.191115142647064</c:v>
                </c:pt>
                <c:pt idx="6">
                  <c:v>90.742553582882536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B-4C13-9C59-2BAFABE92B8B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Anual!$B$56:$H$56</c:f>
              <c:numCache>
                <c:formatCode>#,##0.00</c:formatCode>
                <c:ptCount val="7"/>
                <c:pt idx="0">
                  <c:v>97.637085158468125</c:v>
                </c:pt>
                <c:pt idx="1">
                  <c:v>97.442443162404444</c:v>
                </c:pt>
                <c:pt idx="2">
                  <c:v>96.945635295858892</c:v>
                </c:pt>
                <c:pt idx="3">
                  <c:v>98.087455495182951</c:v>
                </c:pt>
                <c:pt idx="4">
                  <c:v>94.979327223811367</c:v>
                </c:pt>
                <c:pt idx="5">
                  <c:v>97.952607884430847</c:v>
                </c:pt>
                <c:pt idx="6">
                  <c:v>101.68353855511083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0B-4C13-9C59-2BAFABE92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4563784"/>
        <c:axId val="244905632"/>
        <c:axId val="0"/>
      </c:bar3DChart>
      <c:catAx>
        <c:axId val="24456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905632"/>
        <c:crosses val="autoZero"/>
        <c:auto val="1"/>
        <c:lblAlgn val="ctr"/>
        <c:lblOffset val="100"/>
        <c:noMultiLvlLbl val="0"/>
      </c:catAx>
      <c:valAx>
        <c:axId val="244905632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563784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expansión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3394007968018865E-2"/>
          <c:y val="0.14078146088892401"/>
          <c:w val="0.94073584324791626"/>
          <c:h val="0.537172044328371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Anual!$B$62:$H$62</c:f>
              <c:numCache>
                <c:formatCode>#,##0.00</c:formatCode>
                <c:ptCount val="7"/>
                <c:pt idx="0">
                  <c:v>4.116998545582673</c:v>
                </c:pt>
                <c:pt idx="1">
                  <c:v>-7.0166017966306171</c:v>
                </c:pt>
                <c:pt idx="2">
                  <c:v>25.903786310447629</c:v>
                </c:pt>
                <c:pt idx="3">
                  <c:v>26.091191221701891</c:v>
                </c:pt>
                <c:pt idx="4">
                  <c:v>25.585126307184545</c:v>
                </c:pt>
                <c:pt idx="5">
                  <c:v>23.592228845906416</c:v>
                </c:pt>
                <c:pt idx="6">
                  <c:v>34.92339621314111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0-4FB3-BC20-96706F001A85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00991855898594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6F-44BE-A86A-8B83A3021549}"/>
                </c:ext>
              </c:extLst>
            </c:dLbl>
            <c:dLbl>
              <c:idx val="1"/>
              <c:layout>
                <c:manualLayout>
                  <c:x val="-8.6564447913081381E-3"/>
                  <c:y val="2.7336383671956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6F-44BE-A86A-8B83A3021549}"/>
                </c:ext>
              </c:extLst>
            </c:dLbl>
            <c:dLbl>
              <c:idx val="2"/>
              <c:layout>
                <c:manualLayout>
                  <c:x val="4.328222395654056E-3"/>
                  <c:y val="-5.46731695164831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6F-44BE-A86A-8B83A3021549}"/>
                </c:ext>
              </c:extLst>
            </c:dLbl>
            <c:dLbl>
              <c:idx val="3"/>
              <c:layout>
                <c:manualLayout>
                  <c:x val="-1.1541926388410815E-2"/>
                  <c:y val="-5.4672767343913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6F-44BE-A86A-8B83A3021549}"/>
                </c:ext>
              </c:extLst>
            </c:dLbl>
            <c:dLbl>
              <c:idx val="5"/>
              <c:layout>
                <c:manualLayout>
                  <c:x val="-1.442740798551246E-3"/>
                  <c:y val="-7.1562982393964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6F-44BE-A86A-8B83A3021549}"/>
                </c:ext>
              </c:extLst>
            </c:dLbl>
            <c:dLbl>
              <c:idx val="6"/>
              <c:layout>
                <c:manualLayout>
                  <c:x val="-1.15419263884108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F-44BE-A86A-8B83A30215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Anual!$B$63:$H$63</c:f>
              <c:numCache>
                <c:formatCode>#,##0.00</c:formatCode>
                <c:ptCount val="7"/>
                <c:pt idx="0">
                  <c:v>-29.596626809254889</c:v>
                </c:pt>
                <c:pt idx="1">
                  <c:v>-31.375359167760998</c:v>
                </c:pt>
                <c:pt idx="2">
                  <c:v>-26.934203866550433</c:v>
                </c:pt>
                <c:pt idx="3">
                  <c:v>-24.329644862616696</c:v>
                </c:pt>
                <c:pt idx="4">
                  <c:v>-31.298438798835161</c:v>
                </c:pt>
                <c:pt idx="5">
                  <c:v>-29.886572634516927</c:v>
                </c:pt>
                <c:pt idx="6">
                  <c:v>-18.833904161325421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A0-4FB3-BC20-96706F001A85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Anual!$B$64:$H$64</c:f>
              <c:numCache>
                <c:formatCode>#,##0.00</c:formatCode>
                <c:ptCount val="7"/>
                <c:pt idx="0">
                  <c:v>-32.380519824606402</c:v>
                </c:pt>
                <c:pt idx="1">
                  <c:v>-26.196888736905422</c:v>
                </c:pt>
                <c:pt idx="2">
                  <c:v>-41.966958838483713</c:v>
                </c:pt>
                <c:pt idx="3">
                  <c:v>-39.98759595796453</c:v>
                </c:pt>
                <c:pt idx="4">
                  <c:v>-45.294826528167839</c:v>
                </c:pt>
                <c:pt idx="5">
                  <c:v>-43.270359293463514</c:v>
                </c:pt>
                <c:pt idx="6">
                  <c:v>-39.842830734519218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A0-4FB3-BC20-96706F001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4775816"/>
        <c:axId val="244776200"/>
        <c:axId val="0"/>
      </c:bar3DChart>
      <c:catAx>
        <c:axId val="24477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776200"/>
        <c:crosses val="autoZero"/>
        <c:auto val="1"/>
        <c:lblAlgn val="ctr"/>
        <c:lblOffset val="100"/>
        <c:noMultiLvlLbl val="0"/>
      </c:catAx>
      <c:valAx>
        <c:axId val="244776200"/>
        <c:scaling>
          <c:orientation val="minMax"/>
          <c:max val="80"/>
          <c:min val="-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775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1943555286768201E-3"/>
          <c:y val="0.87397674832495043"/>
          <c:w val="0.99680564447132314"/>
          <c:h val="0.10612056812483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gasto medio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5.6641100443720782E-2"/>
          <c:y val="0.12308622958059126"/>
          <c:w val="0.92765863282032313"/>
          <c:h val="0.388008680575970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programado acumulado por beneficiario (GPB)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Anual!$B$70:$H$70</c:f>
              <c:numCache>
                <c:formatCode>#,##0.00</c:formatCode>
                <c:ptCount val="7"/>
                <c:pt idx="0">
                  <c:v>60733.509723844014</c:v>
                </c:pt>
                <c:pt idx="1">
                  <c:v>60941.61961203903</c:v>
                </c:pt>
                <c:pt idx="2">
                  <c:v>61588.125030097413</c:v>
                </c:pt>
                <c:pt idx="3">
                  <c:v>61777.553042186446</c:v>
                </c:pt>
                <c:pt idx="4">
                  <c:v>61264.635510866043</c:v>
                </c:pt>
                <c:pt idx="5">
                  <c:v>52032.931574174036</c:v>
                </c:pt>
                <c:pt idx="6">
                  <c:v>56370.545198116539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F-4C23-B23C-CF4F38417930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efectivo acumulado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Anual!$B$71:$H$71</c:f>
              <c:numCache>
                <c:formatCode>#,##0.00</c:formatCode>
                <c:ptCount val="7"/>
                <c:pt idx="0">
                  <c:v>63746.038954534793</c:v>
                </c:pt>
                <c:pt idx="1">
                  <c:v>71138.368592738916</c:v>
                </c:pt>
                <c:pt idx="2">
                  <c:v>54454.910348395824</c:v>
                </c:pt>
                <c:pt idx="3">
                  <c:v>56005.659131151355</c:v>
                </c:pt>
                <c:pt idx="4">
                  <c:v>51807.418826528599</c:v>
                </c:pt>
                <c:pt idx="5">
                  <c:v>46251.89783260462</c:v>
                </c:pt>
                <c:pt idx="6">
                  <c:v>45418.236259127851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EF-4C23-B23C-CF4F38417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636000"/>
        <c:axId val="244636392"/>
        <c:axId val="0"/>
      </c:bar3DChart>
      <c:catAx>
        <c:axId val="24463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6392"/>
        <c:crosses val="autoZero"/>
        <c:auto val="1"/>
        <c:lblAlgn val="ctr"/>
        <c:lblOffset val="100"/>
        <c:noMultiLvlLbl val="0"/>
      </c:catAx>
      <c:valAx>
        <c:axId val="244636392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6000"/>
        <c:crosses val="autoZero"/>
        <c:crossBetween val="between"/>
        <c:majorUnit val="2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PANEA: Índice de eficiencia (IE) 2022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Anual!$B$69:$H$69</c:f>
              <c:numCache>
                <c:formatCode>#,##0.00</c:formatCode>
                <c:ptCount val="7"/>
                <c:pt idx="0">
                  <c:v>102.48012114266801</c:v>
                </c:pt>
                <c:pt idx="1">
                  <c:v>113.74650825484038</c:v>
                </c:pt>
                <c:pt idx="2">
                  <c:v>85.717268972296296</c:v>
                </c:pt>
                <c:pt idx="3">
                  <c:v>88.923117329588067</c:v>
                </c:pt>
                <c:pt idx="4">
                  <c:v>80.317686448541266</c:v>
                </c:pt>
                <c:pt idx="5">
                  <c:v>87.069743626679241</c:v>
                </c:pt>
                <c:pt idx="6">
                  <c:v>81.92730727597197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0-4492-9098-452DC1371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4635216"/>
        <c:axId val="244637176"/>
        <c:axId val="0"/>
      </c:bar3DChart>
      <c:catAx>
        <c:axId val="24463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7176"/>
        <c:crosses val="autoZero"/>
        <c:auto val="1"/>
        <c:lblAlgn val="ctr"/>
        <c:lblOffset val="100"/>
        <c:noMultiLvlLbl val="0"/>
      </c:catAx>
      <c:valAx>
        <c:axId val="244637176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521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giro de recursos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027723870478065E-2"/>
          <c:y val="0.24413526619932041"/>
          <c:w val="0.90892322125591751"/>
          <c:h val="0.52383310359110713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4071B9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0AF5-459A-938E-1B1DF0882400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40E-41EC-8D6F-BAD83C78D91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Anual!$A$74:$A$75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Anual!$B$74:$B$75</c:f>
              <c:numCache>
                <c:formatCode>#,##0.00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0E-41EC-8D6F-BAD83C78D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44637960"/>
        <c:axId val="244638352"/>
      </c:barChart>
      <c:catAx>
        <c:axId val="2446379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low"/>
        <c:crossAx val="244638352"/>
        <c:crosses val="autoZero"/>
        <c:auto val="1"/>
        <c:lblAlgn val="ctr"/>
        <c:lblOffset val="100"/>
        <c:noMultiLvlLbl val="0"/>
      </c:catAx>
      <c:valAx>
        <c:axId val="2446383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7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3.png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4268450" cy="381000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"/>
          <a:ext cx="14268450" cy="3810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806487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1274718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926875" cy="993321"/>
        </a:xfrm>
        <a:prstGeom prst="rect">
          <a:avLst/>
        </a:prstGeom>
      </xdr:spPr>
    </xdr:pic>
    <xdr:clientData/>
  </xdr:twoCellAnchor>
  <xdr:twoCellAnchor>
    <xdr:from>
      <xdr:col>0</xdr:col>
      <xdr:colOff>468312</xdr:colOff>
      <xdr:row>6</xdr:row>
      <xdr:rowOff>43656</xdr:rowOff>
    </xdr:from>
    <xdr:to>
      <xdr:col>8</xdr:col>
      <xdr:colOff>23812</xdr:colOff>
      <xdr:row>7</xdr:row>
      <xdr:rowOff>142875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68312" y="1139031"/>
          <a:ext cx="13977938" cy="281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19-05-2022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4268450" cy="392906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"/>
          <a:ext cx="14268450" cy="39290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816012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1274718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936400" cy="993321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6</xdr:row>
      <xdr:rowOff>39688</xdr:rowOff>
    </xdr:from>
    <xdr:to>
      <xdr:col>7</xdr:col>
      <xdr:colOff>1389063</xdr:colOff>
      <xdr:row>7</xdr:row>
      <xdr:rowOff>166687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19063" y="1135063"/>
          <a:ext cx="14255750" cy="309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24-08-2022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3822308" cy="381000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13822308" cy="3810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806487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1274718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926875" cy="993321"/>
        </a:xfrm>
        <a:prstGeom prst="rect">
          <a:avLst/>
        </a:prstGeom>
      </xdr:spPr>
    </xdr:pic>
    <xdr:clientData/>
  </xdr:twoCellAnchor>
  <xdr:twoCellAnchor>
    <xdr:from>
      <xdr:col>0</xdr:col>
      <xdr:colOff>519906</xdr:colOff>
      <xdr:row>6</xdr:row>
      <xdr:rowOff>43657</xdr:rowOff>
    </xdr:from>
    <xdr:to>
      <xdr:col>7</xdr:col>
      <xdr:colOff>234155</xdr:colOff>
      <xdr:row>7</xdr:row>
      <xdr:rowOff>55562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519906" y="1186657"/>
          <a:ext cx="12115799" cy="202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06-08-2020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oneCellAnchor>
    <xdr:from>
      <xdr:col>0</xdr:col>
      <xdr:colOff>0</xdr:colOff>
      <xdr:row>6</xdr:row>
      <xdr:rowOff>0</xdr:rowOff>
    </xdr:from>
    <xdr:ext cx="14277975" cy="381000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"/>
          <a:ext cx="14277975" cy="3810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806487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1274718</xdr:colOff>
      <xdr:row>5</xdr:row>
      <xdr:rowOff>136071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926875" cy="993321"/>
        </a:xfrm>
        <a:prstGeom prst="rect">
          <a:avLst/>
        </a:prstGeom>
      </xdr:spPr>
    </xdr:pic>
    <xdr:clientData/>
  </xdr:twoCellAnchor>
  <xdr:twoCellAnchor>
    <xdr:from>
      <xdr:col>0</xdr:col>
      <xdr:colOff>55563</xdr:colOff>
      <xdr:row>6</xdr:row>
      <xdr:rowOff>43656</xdr:rowOff>
    </xdr:from>
    <xdr:to>
      <xdr:col>7</xdr:col>
      <xdr:colOff>1404937</xdr:colOff>
      <xdr:row>7</xdr:row>
      <xdr:rowOff>158750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55563" y="1139031"/>
          <a:ext cx="14327187" cy="297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24-08-2022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4277975" cy="392906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"/>
          <a:ext cx="14277975" cy="39290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816012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1274718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936400" cy="993321"/>
        </a:xfrm>
        <a:prstGeom prst="rect">
          <a:avLst/>
        </a:prstGeom>
      </xdr:spPr>
    </xdr:pic>
    <xdr:clientData/>
  </xdr:twoCellAnchor>
  <xdr:twoCellAnchor>
    <xdr:from>
      <xdr:col>0</xdr:col>
      <xdr:colOff>71439</xdr:colOff>
      <xdr:row>6</xdr:row>
      <xdr:rowOff>39688</xdr:rowOff>
    </xdr:from>
    <xdr:to>
      <xdr:col>7</xdr:col>
      <xdr:colOff>1397001</xdr:colOff>
      <xdr:row>7</xdr:row>
      <xdr:rowOff>127000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71439" y="1135063"/>
          <a:ext cx="14311312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29-11-2022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3822308" cy="381000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13822308" cy="3810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806487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1274718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926875" cy="993321"/>
        </a:xfrm>
        <a:prstGeom prst="rect">
          <a:avLst/>
        </a:prstGeom>
      </xdr:spPr>
    </xdr:pic>
    <xdr:clientData/>
  </xdr:twoCellAnchor>
  <xdr:twoCellAnchor>
    <xdr:from>
      <xdr:col>0</xdr:col>
      <xdr:colOff>519906</xdr:colOff>
      <xdr:row>6</xdr:row>
      <xdr:rowOff>43657</xdr:rowOff>
    </xdr:from>
    <xdr:to>
      <xdr:col>7</xdr:col>
      <xdr:colOff>234155</xdr:colOff>
      <xdr:row>7</xdr:row>
      <xdr:rowOff>55562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519906" y="1186657"/>
          <a:ext cx="12115799" cy="202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06-08-2020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oneCellAnchor>
    <xdr:from>
      <xdr:col>0</xdr:col>
      <xdr:colOff>0</xdr:colOff>
      <xdr:row>6</xdr:row>
      <xdr:rowOff>0</xdr:rowOff>
    </xdr:from>
    <xdr:ext cx="14277975" cy="381000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"/>
          <a:ext cx="14277975" cy="3810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806487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1274718</xdr:colOff>
      <xdr:row>5</xdr:row>
      <xdr:rowOff>136071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926875" cy="993321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6</xdr:row>
      <xdr:rowOff>43656</xdr:rowOff>
    </xdr:from>
    <xdr:to>
      <xdr:col>7</xdr:col>
      <xdr:colOff>1333499</xdr:colOff>
      <xdr:row>7</xdr:row>
      <xdr:rowOff>190499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1906" y="1186656"/>
          <a:ext cx="13723143" cy="337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29-11-2022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4277975" cy="392906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"/>
          <a:ext cx="14277975" cy="39290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33337</xdr:colOff>
      <xdr:row>6</xdr:row>
      <xdr:rowOff>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816012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1284243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936400" cy="993321"/>
        </a:xfrm>
        <a:prstGeom prst="rect">
          <a:avLst/>
        </a:prstGeom>
      </xdr:spPr>
    </xdr:pic>
    <xdr:clientData/>
  </xdr:twoCellAnchor>
  <xdr:twoCellAnchor>
    <xdr:from>
      <xdr:col>0</xdr:col>
      <xdr:colOff>79375</xdr:colOff>
      <xdr:row>6</xdr:row>
      <xdr:rowOff>39688</xdr:rowOff>
    </xdr:from>
    <xdr:to>
      <xdr:col>7</xdr:col>
      <xdr:colOff>1428750</xdr:colOff>
      <xdr:row>7</xdr:row>
      <xdr:rowOff>134937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79375" y="1135063"/>
          <a:ext cx="14327188" cy="277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 IV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07-03-2023</a:t>
          </a:r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</xdr:colOff>
      <xdr:row>13</xdr:row>
      <xdr:rowOff>18785</xdr:rowOff>
    </xdr:from>
    <xdr:to>
      <xdr:col>20</xdr:col>
      <xdr:colOff>59531</xdr:colOff>
      <xdr:row>33</xdr:row>
      <xdr:rowOff>95248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137582</xdr:colOff>
      <xdr:row>13</xdr:row>
      <xdr:rowOff>32015</xdr:rowOff>
    </xdr:from>
    <xdr:to>
      <xdr:col>31</xdr:col>
      <xdr:colOff>166686</xdr:colOff>
      <xdr:row>33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31486</xdr:colOff>
      <xdr:row>34</xdr:row>
      <xdr:rowOff>35719</xdr:rowOff>
    </xdr:from>
    <xdr:to>
      <xdr:col>20</xdr:col>
      <xdr:colOff>83344</xdr:colOff>
      <xdr:row>54</xdr:row>
      <xdr:rowOff>119062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19841</xdr:colOff>
      <xdr:row>76</xdr:row>
      <xdr:rowOff>45239</xdr:rowOff>
    </xdr:from>
    <xdr:to>
      <xdr:col>20</xdr:col>
      <xdr:colOff>440531</xdr:colOff>
      <xdr:row>94</xdr:row>
      <xdr:rowOff>178593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138905</xdr:colOff>
      <xdr:row>34</xdr:row>
      <xdr:rowOff>42596</xdr:rowOff>
    </xdr:from>
    <xdr:to>
      <xdr:col>32</xdr:col>
      <xdr:colOff>583406</xdr:colOff>
      <xdr:row>54</xdr:row>
      <xdr:rowOff>59531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29101</xdr:colOff>
      <xdr:row>55</xdr:row>
      <xdr:rowOff>71702</xdr:rowOff>
    </xdr:from>
    <xdr:to>
      <xdr:col>20</xdr:col>
      <xdr:colOff>71437</xdr:colOff>
      <xdr:row>75</xdr:row>
      <xdr:rowOff>154783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146843</xdr:colOff>
      <xdr:row>55</xdr:row>
      <xdr:rowOff>79637</xdr:rowOff>
    </xdr:from>
    <xdr:to>
      <xdr:col>31</xdr:col>
      <xdr:colOff>273843</xdr:colOff>
      <xdr:row>75</xdr:row>
      <xdr:rowOff>154780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0</xdr:colOff>
      <xdr:row>6</xdr:row>
      <xdr:rowOff>0</xdr:rowOff>
    </xdr:from>
    <xdr:ext cx="14277975" cy="381000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85850"/>
          <a:ext cx="14277975" cy="3810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55563</xdr:rowOff>
    </xdr:from>
    <xdr:to>
      <xdr:col>7</xdr:col>
      <xdr:colOff>1436688</xdr:colOff>
      <xdr:row>7</xdr:row>
      <xdr:rowOff>166687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0" y="1150938"/>
          <a:ext cx="14422438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 Anual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07-03-2022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381125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1274718</xdr:colOff>
      <xdr:row>5</xdr:row>
      <xdr:rowOff>136071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2643" y="95250"/>
          <a:ext cx="4931638" cy="993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146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.77734375" style="5" customWidth="1"/>
    <col min="2" max="8" width="20.77734375" style="5" customWidth="1"/>
    <col min="9" max="9" width="11.44140625" style="5"/>
    <col min="10" max="10" width="15.21875" style="5" bestFit="1" customWidth="1"/>
    <col min="11" max="16384" width="11.44140625" style="5"/>
  </cols>
  <sheetData>
    <row r="9" spans="1:8" ht="15.6" x14ac:dyDescent="0.3">
      <c r="A9" s="43" t="s">
        <v>0</v>
      </c>
      <c r="B9" s="45" t="s">
        <v>1</v>
      </c>
      <c r="C9" s="47" t="s">
        <v>2</v>
      </c>
      <c r="D9" s="47"/>
      <c r="E9" s="47"/>
      <c r="F9" s="47"/>
      <c r="G9" s="47"/>
      <c r="H9" s="47"/>
    </row>
    <row r="10" spans="1:8" ht="47.4" thickBot="1" x14ac:dyDescent="0.35">
      <c r="A10" s="44"/>
      <c r="B10" s="46"/>
      <c r="C10" s="27" t="s">
        <v>38</v>
      </c>
      <c r="D10" s="26" t="s">
        <v>33</v>
      </c>
      <c r="E10" s="27" t="s">
        <v>39</v>
      </c>
      <c r="F10" s="27" t="s">
        <v>40</v>
      </c>
      <c r="G10" s="27" t="s">
        <v>41</v>
      </c>
      <c r="H10" s="27" t="s">
        <v>42</v>
      </c>
    </row>
    <row r="11" spans="1:8" ht="16.2" thickTop="1" x14ac:dyDescent="0.35">
      <c r="A11" s="7"/>
      <c r="B11" s="7"/>
      <c r="C11" s="7"/>
      <c r="D11" s="7"/>
      <c r="E11" s="7"/>
      <c r="F11" s="7"/>
      <c r="G11" s="7"/>
      <c r="H11" s="7"/>
    </row>
    <row r="12" spans="1:8" ht="15.6" x14ac:dyDescent="0.35">
      <c r="A12" s="31" t="s">
        <v>3</v>
      </c>
      <c r="B12" s="7"/>
      <c r="C12" s="7"/>
      <c r="D12" s="7"/>
      <c r="E12" s="7"/>
      <c r="F12" s="7"/>
      <c r="G12" s="7"/>
      <c r="H12" s="7"/>
    </row>
    <row r="13" spans="1:8" ht="15.6" x14ac:dyDescent="0.35">
      <c r="A13" s="32"/>
      <c r="B13" s="7"/>
      <c r="C13" s="7"/>
      <c r="D13" s="7"/>
      <c r="E13" s="7"/>
      <c r="F13" s="7"/>
      <c r="G13" s="7"/>
      <c r="H13" s="7"/>
    </row>
    <row r="14" spans="1:8" ht="15.6" x14ac:dyDescent="0.35">
      <c r="A14" s="31" t="s">
        <v>4</v>
      </c>
      <c r="B14" s="7"/>
      <c r="C14" s="7"/>
      <c r="D14" s="7"/>
      <c r="E14" s="7"/>
      <c r="F14" s="7"/>
      <c r="G14" s="7"/>
      <c r="H14" s="7"/>
    </row>
    <row r="15" spans="1:8" ht="15.6" x14ac:dyDescent="0.35">
      <c r="A15" s="33" t="s">
        <v>44</v>
      </c>
      <c r="B15" s="10">
        <f>+C15+D15+G15+H15</f>
        <v>833626</v>
      </c>
      <c r="C15" s="38">
        <v>540109</v>
      </c>
      <c r="D15" s="10">
        <f>E15+F15</f>
        <v>226809</v>
      </c>
      <c r="E15" s="38">
        <v>142560</v>
      </c>
      <c r="F15" s="38">
        <v>84249</v>
      </c>
      <c r="G15" s="38">
        <v>4631</v>
      </c>
      <c r="H15" s="38">
        <v>62077</v>
      </c>
    </row>
    <row r="16" spans="1:8" ht="15.6" x14ac:dyDescent="0.35">
      <c r="A16" s="33" t="s">
        <v>72</v>
      </c>
      <c r="B16" s="10">
        <f>C16+D16+G16+H16</f>
        <v>843545</v>
      </c>
      <c r="C16" s="38">
        <v>542735</v>
      </c>
      <c r="D16" s="10">
        <f>E16+F16</f>
        <v>233741</v>
      </c>
      <c r="E16" s="38">
        <v>147417</v>
      </c>
      <c r="F16" s="38">
        <v>86324</v>
      </c>
      <c r="G16" s="38">
        <v>4631</v>
      </c>
      <c r="H16" s="38">
        <v>62438</v>
      </c>
    </row>
    <row r="17" spans="1:10" ht="15.6" x14ac:dyDescent="0.35">
      <c r="A17" s="33" t="s">
        <v>73</v>
      </c>
      <c r="B17" s="10">
        <f>C17+D17+G17+H17</f>
        <v>851973</v>
      </c>
      <c r="C17" s="38">
        <v>535721</v>
      </c>
      <c r="D17" s="10">
        <f>E17+F17</f>
        <v>241088</v>
      </c>
      <c r="E17" s="38">
        <v>151939</v>
      </c>
      <c r="F17" s="38">
        <v>89149</v>
      </c>
      <c r="G17" s="38">
        <v>4803</v>
      </c>
      <c r="H17" s="38">
        <v>70361</v>
      </c>
    </row>
    <row r="18" spans="1:10" ht="15.6" x14ac:dyDescent="0.35">
      <c r="A18" s="33" t="s">
        <v>74</v>
      </c>
      <c r="B18" s="10">
        <f t="shared" ref="B18" si="0">C18+D18+G18+H18</f>
        <v>843545</v>
      </c>
      <c r="C18" s="10">
        <f>C16</f>
        <v>542735</v>
      </c>
      <c r="D18" s="10">
        <f t="shared" ref="D18" si="1">D16</f>
        <v>233741</v>
      </c>
      <c r="E18" s="10">
        <f>+E16</f>
        <v>147417</v>
      </c>
      <c r="F18" s="10">
        <f t="shared" ref="F18:H18" si="2">+F16</f>
        <v>86324</v>
      </c>
      <c r="G18" s="10">
        <f t="shared" si="2"/>
        <v>4631</v>
      </c>
      <c r="H18" s="10">
        <f t="shared" si="2"/>
        <v>62438</v>
      </c>
    </row>
    <row r="19" spans="1:10" ht="15.6" x14ac:dyDescent="0.35">
      <c r="A19" s="32"/>
      <c r="B19" s="10"/>
      <c r="C19" s="10"/>
      <c r="D19" s="10"/>
      <c r="E19" s="10"/>
      <c r="F19" s="10"/>
      <c r="G19" s="10"/>
      <c r="H19" s="10"/>
    </row>
    <row r="20" spans="1:10" ht="15.6" x14ac:dyDescent="0.35">
      <c r="A20" s="34" t="s">
        <v>5</v>
      </c>
      <c r="B20" s="10"/>
      <c r="C20" s="10"/>
      <c r="D20" s="10"/>
      <c r="E20" s="10"/>
      <c r="F20" s="10"/>
      <c r="G20" s="10"/>
      <c r="H20" s="10"/>
    </row>
    <row r="21" spans="1:10" ht="15.6" x14ac:dyDescent="0.35">
      <c r="A21" s="33" t="s">
        <v>44</v>
      </c>
      <c r="B21" s="10">
        <f>C21+D21+G21+H21</f>
        <v>25413502834.389992</v>
      </c>
      <c r="C21" s="38">
        <v>16453243671.879993</v>
      </c>
      <c r="D21" s="10">
        <f>E21+F21</f>
        <v>7079982100.4399986</v>
      </c>
      <c r="E21" s="38">
        <v>4386779766.0699987</v>
      </c>
      <c r="F21" s="38">
        <v>2693202334.3699999</v>
      </c>
      <c r="G21" s="38">
        <v>124680662.67000002</v>
      </c>
      <c r="H21" s="38">
        <v>1755596399.4000001</v>
      </c>
      <c r="J21" s="6"/>
    </row>
    <row r="22" spans="1:10" ht="15.6" x14ac:dyDescent="0.35">
      <c r="A22" s="33" t="s">
        <v>72</v>
      </c>
      <c r="B22" s="10">
        <f>C22+D22+G22+H22</f>
        <v>31756328687.870003</v>
      </c>
      <c r="C22" s="38">
        <v>20457182169.240002</v>
      </c>
      <c r="D22" s="10">
        <f>E22+F22</f>
        <v>8952018291.0300007</v>
      </c>
      <c r="E22" s="38">
        <v>5661502760.3100004</v>
      </c>
      <c r="F22" s="38">
        <v>3290515530.7200003</v>
      </c>
      <c r="G22" s="38">
        <v>149375138.45999998</v>
      </c>
      <c r="H22" s="38">
        <v>2197753089.1400003</v>
      </c>
    </row>
    <row r="23" spans="1:10" ht="15.6" x14ac:dyDescent="0.35">
      <c r="A23" s="33" t="s">
        <v>73</v>
      </c>
      <c r="B23" s="10">
        <f>C23+D23+G23+H23</f>
        <v>23028730853.749981</v>
      </c>
      <c r="C23" s="38">
        <v>14988034620.519981</v>
      </c>
      <c r="D23" s="10">
        <f>E23+F23</f>
        <v>6315032949.6599998</v>
      </c>
      <c r="E23" s="38">
        <v>4046410163.9800005</v>
      </c>
      <c r="F23" s="38">
        <v>2268622785.6799994</v>
      </c>
      <c r="G23" s="38">
        <v>97565851.030000001</v>
      </c>
      <c r="H23" s="38">
        <v>1628097432.5400002</v>
      </c>
    </row>
    <row r="24" spans="1:10" ht="15.6" x14ac:dyDescent="0.35">
      <c r="A24" s="33" t="s">
        <v>74</v>
      </c>
      <c r="B24" s="10">
        <f>C24+D24+G24+H24</f>
        <v>51231448460.000008</v>
      </c>
      <c r="C24" s="38">
        <v>33075149920.140003</v>
      </c>
      <c r="D24" s="10">
        <f>E24+F24</f>
        <v>14395669932.66</v>
      </c>
      <c r="E24" s="38">
        <v>9107061536.8199997</v>
      </c>
      <c r="F24" s="38">
        <v>5288608395.8400002</v>
      </c>
      <c r="G24" s="38">
        <v>240964506.12</v>
      </c>
      <c r="H24" s="38">
        <v>3519664101.0799999</v>
      </c>
    </row>
    <row r="25" spans="1:10" ht="15.6" x14ac:dyDescent="0.35">
      <c r="A25" s="33" t="s">
        <v>75</v>
      </c>
      <c r="B25" s="12">
        <f>B23</f>
        <v>23028730853.749981</v>
      </c>
      <c r="C25" s="12">
        <f>+C22</f>
        <v>20457182169.240002</v>
      </c>
      <c r="D25" s="12">
        <f t="shared" ref="D25" si="3">D23</f>
        <v>6315032949.6599998</v>
      </c>
      <c r="E25" s="12">
        <f>+E23</f>
        <v>4046410163.9800005</v>
      </c>
      <c r="F25" s="12">
        <f t="shared" ref="F25:H25" si="4">+F23</f>
        <v>2268622785.6799994</v>
      </c>
      <c r="G25" s="12">
        <f t="shared" si="4"/>
        <v>97565851.030000001</v>
      </c>
      <c r="H25" s="12">
        <f t="shared" si="4"/>
        <v>1628097432.5400002</v>
      </c>
    </row>
    <row r="26" spans="1:10" ht="15.6" x14ac:dyDescent="0.35">
      <c r="A26" s="32"/>
      <c r="B26" s="10"/>
      <c r="C26" s="10"/>
      <c r="D26" s="10"/>
      <c r="E26" s="10"/>
      <c r="F26" s="10"/>
      <c r="G26" s="10"/>
      <c r="H26" s="10"/>
    </row>
    <row r="27" spans="1:10" ht="15.6" x14ac:dyDescent="0.35">
      <c r="A27" s="34" t="s">
        <v>6</v>
      </c>
      <c r="B27" s="10"/>
      <c r="C27" s="10"/>
      <c r="D27" s="10"/>
      <c r="E27" s="10"/>
      <c r="F27" s="10"/>
      <c r="G27" s="10"/>
      <c r="H27" s="10"/>
    </row>
    <row r="28" spans="1:10" ht="15.6" x14ac:dyDescent="0.35">
      <c r="A28" s="33" t="s">
        <v>72</v>
      </c>
      <c r="B28" s="10">
        <f>B22</f>
        <v>31756328687.870003</v>
      </c>
      <c r="C28" s="10"/>
      <c r="D28" s="10"/>
      <c r="E28" s="10"/>
      <c r="F28" s="10"/>
      <c r="G28" s="10"/>
      <c r="H28" s="10"/>
    </row>
    <row r="29" spans="1:10" ht="15.6" x14ac:dyDescent="0.35">
      <c r="A29" s="33" t="s">
        <v>73</v>
      </c>
      <c r="B29" s="38">
        <v>23028730853.749977</v>
      </c>
      <c r="C29" s="10"/>
      <c r="D29" s="10"/>
      <c r="E29" s="10"/>
      <c r="F29" s="10"/>
      <c r="G29" s="10"/>
      <c r="H29" s="10"/>
    </row>
    <row r="30" spans="1:10" ht="15.6" x14ac:dyDescent="0.35">
      <c r="A30" s="32"/>
      <c r="B30" s="13"/>
      <c r="C30" s="13"/>
      <c r="D30" s="13"/>
      <c r="E30" s="14"/>
      <c r="F30" s="13"/>
      <c r="G30" s="13"/>
      <c r="H30" s="13"/>
    </row>
    <row r="31" spans="1:10" ht="15.6" x14ac:dyDescent="0.35">
      <c r="A31" s="31" t="s">
        <v>7</v>
      </c>
      <c r="B31" s="13"/>
      <c r="C31" s="13"/>
      <c r="D31" s="13"/>
      <c r="E31" s="13"/>
      <c r="F31" s="13"/>
      <c r="G31" s="13"/>
      <c r="H31" s="13"/>
    </row>
    <row r="32" spans="1:10" ht="15.6" x14ac:dyDescent="0.35">
      <c r="A32" s="33" t="s">
        <v>45</v>
      </c>
      <c r="B32" s="39">
        <v>1.07</v>
      </c>
      <c r="C32" s="39">
        <v>1.07</v>
      </c>
      <c r="D32" s="39">
        <v>1.07</v>
      </c>
      <c r="E32" s="39">
        <v>1.07</v>
      </c>
      <c r="F32" s="39">
        <v>1.07</v>
      </c>
      <c r="G32" s="39">
        <v>1.07</v>
      </c>
      <c r="H32" s="39">
        <v>1.07</v>
      </c>
    </row>
    <row r="33" spans="1:8" ht="15.6" x14ac:dyDescent="0.35">
      <c r="A33" s="33" t="s">
        <v>76</v>
      </c>
      <c r="B33" s="39">
        <v>1.0573999999999999</v>
      </c>
      <c r="C33" s="39">
        <v>1.0573999999999999</v>
      </c>
      <c r="D33" s="39">
        <v>1.0573999999999999</v>
      </c>
      <c r="E33" s="39">
        <v>1.0573999999999999</v>
      </c>
      <c r="F33" s="39">
        <v>1.0573999999999999</v>
      </c>
      <c r="G33" s="39">
        <v>1.0573999999999999</v>
      </c>
      <c r="H33" s="39">
        <v>1.0573999999999999</v>
      </c>
    </row>
    <row r="34" spans="1:8" ht="15.6" x14ac:dyDescent="0.35">
      <c r="A34" s="9" t="s">
        <v>8</v>
      </c>
      <c r="B34" s="10">
        <f>C34+D34+G34+H34</f>
        <v>394660</v>
      </c>
      <c r="C34" s="10">
        <v>226111</v>
      </c>
      <c r="D34" s="10">
        <f>E34+F34</f>
        <v>153150</v>
      </c>
      <c r="E34" s="10">
        <v>128761</v>
      </c>
      <c r="F34" s="10">
        <v>24389</v>
      </c>
      <c r="G34" s="10">
        <v>1285</v>
      </c>
      <c r="H34" s="10">
        <v>14114</v>
      </c>
    </row>
    <row r="35" spans="1:8" ht="15.6" x14ac:dyDescent="0.35">
      <c r="A35" s="32"/>
      <c r="B35" s="10"/>
      <c r="C35" s="10"/>
      <c r="D35" s="10"/>
      <c r="E35" s="10"/>
      <c r="F35" s="10"/>
      <c r="G35" s="10"/>
      <c r="H35" s="10"/>
    </row>
    <row r="36" spans="1:8" ht="15.6" x14ac:dyDescent="0.35">
      <c r="A36" s="35" t="s">
        <v>9</v>
      </c>
      <c r="B36" s="10"/>
      <c r="C36" s="10"/>
      <c r="D36" s="10"/>
      <c r="E36" s="10"/>
      <c r="F36" s="10"/>
      <c r="G36" s="10"/>
      <c r="H36" s="10"/>
    </row>
    <row r="37" spans="1:8" ht="15.6" x14ac:dyDescent="0.35">
      <c r="A37" s="33" t="s">
        <v>46</v>
      </c>
      <c r="B37" s="10">
        <f>B21/B32</f>
        <v>23750937228.401859</v>
      </c>
      <c r="C37" s="10">
        <f t="shared" ref="C37:G37" si="5">C21/C32</f>
        <v>15376863244.747656</v>
      </c>
      <c r="D37" s="10">
        <f t="shared" ref="D37" si="6">D21/D32</f>
        <v>6616805701.3457928</v>
      </c>
      <c r="E37" s="10">
        <f t="shared" si="5"/>
        <v>4099794173.8971949</v>
      </c>
      <c r="F37" s="10">
        <f t="shared" si="5"/>
        <v>2517011527.4485979</v>
      </c>
      <c r="G37" s="10">
        <f t="shared" si="5"/>
        <v>116523983.80373833</v>
      </c>
      <c r="H37" s="10">
        <f>H21/H32</f>
        <v>1640744298.504673</v>
      </c>
    </row>
    <row r="38" spans="1:8" ht="15.6" x14ac:dyDescent="0.35">
      <c r="A38" s="33" t="s">
        <v>77</v>
      </c>
      <c r="B38" s="10">
        <f>B23/B33</f>
        <v>21778637085.067131</v>
      </c>
      <c r="C38" s="10">
        <f t="shared" ref="C38:H38" si="7">C23/C33</f>
        <v>14174422754.416477</v>
      </c>
      <c r="D38" s="10">
        <f t="shared" ref="D38" si="8">D23/D33</f>
        <v>5972227113.3535089</v>
      </c>
      <c r="E38" s="10">
        <f t="shared" si="7"/>
        <v>3826754458.0858717</v>
      </c>
      <c r="F38" s="10">
        <f t="shared" si="7"/>
        <v>2145472655.2676373</v>
      </c>
      <c r="G38" s="10">
        <f t="shared" si="7"/>
        <v>92269577.293361083</v>
      </c>
      <c r="H38" s="10">
        <f t="shared" si="7"/>
        <v>1539717640.0037832</v>
      </c>
    </row>
    <row r="39" spans="1:8" ht="15.6" x14ac:dyDescent="0.35">
      <c r="A39" s="33" t="s">
        <v>47</v>
      </c>
      <c r="B39" s="10">
        <f>B37/B15</f>
        <v>28491.118593232288</v>
      </c>
      <c r="C39" s="10">
        <f t="shared" ref="C39:H39" si="9">C37/C15</f>
        <v>28469.925968179861</v>
      </c>
      <c r="D39" s="10">
        <f t="shared" ref="D39" si="10">D37/D15</f>
        <v>29173.470635405971</v>
      </c>
      <c r="E39" s="10">
        <f t="shared" si="9"/>
        <v>28758.376640693004</v>
      </c>
      <c r="F39" s="10">
        <f t="shared" si="9"/>
        <v>29875.862353839191</v>
      </c>
      <c r="G39" s="10">
        <f t="shared" si="9"/>
        <v>25161.732628749367</v>
      </c>
      <c r="H39" s="10">
        <f t="shared" si="9"/>
        <v>26430.79237889513</v>
      </c>
    </row>
    <row r="40" spans="1:8" ht="15.6" x14ac:dyDescent="0.35">
      <c r="A40" s="33" t="s">
        <v>78</v>
      </c>
      <c r="B40" s="10">
        <f>B38/B17</f>
        <v>25562.59069837557</v>
      </c>
      <c r="C40" s="10">
        <f t="shared" ref="C40:H40" si="11">C38/C17</f>
        <v>26458.590860571971</v>
      </c>
      <c r="D40" s="10">
        <f t="shared" ref="D40" si="12">D38/D17</f>
        <v>24771.979996322956</v>
      </c>
      <c r="E40" s="10">
        <f t="shared" si="11"/>
        <v>25186.123760758408</v>
      </c>
      <c r="F40" s="10">
        <f t="shared" si="11"/>
        <v>24066.143818412289</v>
      </c>
      <c r="G40" s="10">
        <f t="shared" si="11"/>
        <v>19210.8218391341</v>
      </c>
      <c r="H40" s="10">
        <f t="shared" si="11"/>
        <v>21883.111951276747</v>
      </c>
    </row>
    <row r="41" spans="1:8" ht="15.6" x14ac:dyDescent="0.35">
      <c r="A41" s="32"/>
      <c r="B41" s="13"/>
      <c r="C41" s="13"/>
      <c r="D41" s="13"/>
      <c r="E41" s="13"/>
      <c r="F41" s="13"/>
      <c r="G41" s="13"/>
      <c r="H41" s="13"/>
    </row>
    <row r="42" spans="1:8" ht="15.6" x14ac:dyDescent="0.35">
      <c r="A42" s="31" t="s">
        <v>10</v>
      </c>
      <c r="B42" s="13"/>
      <c r="C42" s="13"/>
      <c r="D42" s="13"/>
      <c r="E42" s="13"/>
      <c r="F42" s="13"/>
      <c r="G42" s="13"/>
      <c r="H42" s="13"/>
    </row>
    <row r="43" spans="1:8" ht="15.6" x14ac:dyDescent="0.35">
      <c r="A43" s="32"/>
      <c r="B43" s="13"/>
      <c r="C43" s="13"/>
      <c r="D43" s="13"/>
      <c r="E43" s="13"/>
      <c r="F43" s="13"/>
      <c r="G43" s="13"/>
      <c r="H43" s="13"/>
    </row>
    <row r="44" spans="1:8" ht="15.6" x14ac:dyDescent="0.35">
      <c r="A44" s="31" t="s">
        <v>11</v>
      </c>
      <c r="B44" s="13"/>
      <c r="C44" s="13"/>
      <c r="D44" s="13"/>
      <c r="E44" s="13"/>
      <c r="F44" s="13"/>
      <c r="G44" s="13"/>
      <c r="H44" s="13"/>
    </row>
    <row r="45" spans="1:8" ht="15.6" x14ac:dyDescent="0.35">
      <c r="A45" s="32" t="s">
        <v>12</v>
      </c>
      <c r="B45" s="17">
        <f>(B16)/B34*100</f>
        <v>213.73967465666647</v>
      </c>
      <c r="C45" s="17">
        <f t="shared" ref="C45:H45" si="13">(C16)/C34*100</f>
        <v>240.03033908124772</v>
      </c>
      <c r="D45" s="17">
        <f t="shared" si="13"/>
        <v>152.62226575253018</v>
      </c>
      <c r="E45" s="17">
        <f t="shared" si="13"/>
        <v>114.48885920426216</v>
      </c>
      <c r="F45" s="17">
        <f t="shared" si="13"/>
        <v>353.94645126901474</v>
      </c>
      <c r="G45" s="17">
        <f t="shared" si="13"/>
        <v>360.38910505836577</v>
      </c>
      <c r="H45" s="17">
        <f t="shared" si="13"/>
        <v>442.38344905767326</v>
      </c>
    </row>
    <row r="46" spans="1:8" ht="15.6" x14ac:dyDescent="0.35">
      <c r="A46" s="32" t="s">
        <v>13</v>
      </c>
      <c r="B46" s="17">
        <f>(B17)/B34*100</f>
        <v>215.87518370242739</v>
      </c>
      <c r="C46" s="17">
        <f t="shared" ref="C46:H46" si="14">(C17)/C34*100</f>
        <v>236.92832281490067</v>
      </c>
      <c r="D46" s="17">
        <f t="shared" si="14"/>
        <v>157.41952334312765</v>
      </c>
      <c r="E46" s="17">
        <f t="shared" si="14"/>
        <v>118.00079216532957</v>
      </c>
      <c r="F46" s="17">
        <f t="shared" si="14"/>
        <v>365.52954200664237</v>
      </c>
      <c r="G46" s="17">
        <f t="shared" si="14"/>
        <v>373.77431906614788</v>
      </c>
      <c r="H46" s="17">
        <f t="shared" si="14"/>
        <v>498.51920079353835</v>
      </c>
    </row>
    <row r="47" spans="1:8" ht="15.6" x14ac:dyDescent="0.35">
      <c r="A47" s="32"/>
      <c r="B47" s="17"/>
      <c r="C47" s="17"/>
      <c r="D47" s="17"/>
      <c r="E47" s="17"/>
      <c r="F47" s="17"/>
      <c r="G47" s="17"/>
      <c r="H47" s="17"/>
    </row>
    <row r="48" spans="1:8" ht="15.6" x14ac:dyDescent="0.35">
      <c r="A48" s="31" t="s">
        <v>14</v>
      </c>
      <c r="B48" s="17"/>
      <c r="C48" s="17"/>
      <c r="D48" s="17"/>
      <c r="E48" s="17"/>
      <c r="F48" s="17"/>
      <c r="G48" s="17"/>
      <c r="H48" s="17"/>
    </row>
    <row r="49" spans="1:18" ht="15.6" x14ac:dyDescent="0.35">
      <c r="A49" s="32" t="s">
        <v>15</v>
      </c>
      <c r="B49" s="17">
        <f>B17/B16*100</f>
        <v>100.99911682245761</v>
      </c>
      <c r="C49" s="17">
        <f t="shared" ref="C49:H49" si="15">C17/C16*100</f>
        <v>98.707656591154063</v>
      </c>
      <c r="D49" s="17">
        <f t="shared" ref="D49" si="16">D17/D16*100</f>
        <v>103.14322262675356</v>
      </c>
      <c r="E49" s="17">
        <f t="shared" si="15"/>
        <v>103.06748882421972</v>
      </c>
      <c r="F49" s="17">
        <f t="shared" si="15"/>
        <v>103.27255456188314</v>
      </c>
      <c r="G49" s="17">
        <f t="shared" si="15"/>
        <v>103.71410062621464</v>
      </c>
      <c r="H49" s="17">
        <f t="shared" si="15"/>
        <v>112.68938787276979</v>
      </c>
    </row>
    <row r="50" spans="1:18" ht="15.6" x14ac:dyDescent="0.35">
      <c r="A50" s="32" t="s">
        <v>16</v>
      </c>
      <c r="B50" s="17">
        <f>B23/B22*100</f>
        <v>72.516981040526545</v>
      </c>
      <c r="C50" s="17">
        <f t="shared" ref="C50:H50" si="17">C23/C22*100</f>
        <v>73.265391570186111</v>
      </c>
      <c r="D50" s="17">
        <f t="shared" ref="D50" si="18">D23/D22*100</f>
        <v>70.543119376640647</v>
      </c>
      <c r="E50" s="17">
        <f t="shared" si="17"/>
        <v>71.472369356549351</v>
      </c>
      <c r="F50" s="17">
        <f t="shared" si="17"/>
        <v>68.944296554759006</v>
      </c>
      <c r="G50" s="17">
        <f t="shared" si="17"/>
        <v>65.315990355467619</v>
      </c>
      <c r="H50" s="17">
        <f t="shared" si="17"/>
        <v>74.08008845875807</v>
      </c>
    </row>
    <row r="51" spans="1:18" ht="15.6" x14ac:dyDescent="0.35">
      <c r="A51" s="32" t="s">
        <v>17</v>
      </c>
      <c r="B51" s="17">
        <f>AVERAGE(B49:B50)</f>
        <v>86.758048931492084</v>
      </c>
      <c r="C51" s="17">
        <f t="shared" ref="C51:H51" si="19">AVERAGE(C49:C50)</f>
        <v>85.98652408067008</v>
      </c>
      <c r="D51" s="17">
        <f t="shared" ref="D51" si="20">AVERAGE(D49:D50)</f>
        <v>86.843171001697101</v>
      </c>
      <c r="E51" s="17">
        <f t="shared" si="19"/>
        <v>87.269929090384537</v>
      </c>
      <c r="F51" s="17">
        <f t="shared" si="19"/>
        <v>86.108425558321073</v>
      </c>
      <c r="G51" s="17">
        <f t="shared" si="19"/>
        <v>84.515045490841132</v>
      </c>
      <c r="H51" s="17">
        <f t="shared" si="19"/>
        <v>93.384738165763935</v>
      </c>
    </row>
    <row r="52" spans="1:18" ht="15.6" x14ac:dyDescent="0.35">
      <c r="A52" s="32"/>
      <c r="B52" s="17"/>
      <c r="C52" s="17"/>
      <c r="D52" s="17"/>
      <c r="E52" s="17"/>
      <c r="F52" s="17"/>
      <c r="G52" s="17"/>
      <c r="H52" s="17"/>
    </row>
    <row r="53" spans="1:18" ht="15.6" x14ac:dyDescent="0.35">
      <c r="A53" s="31" t="s">
        <v>18</v>
      </c>
      <c r="B53" s="17"/>
      <c r="C53" s="17"/>
      <c r="D53" s="17"/>
      <c r="E53" s="17"/>
      <c r="F53" s="17"/>
      <c r="G53" s="17"/>
      <c r="H53" s="17"/>
    </row>
    <row r="54" spans="1:18" ht="15.6" x14ac:dyDescent="0.35">
      <c r="A54" s="32" t="s">
        <v>19</v>
      </c>
      <c r="B54" s="17">
        <f>B17/B18*100</f>
        <v>100.99911682245761</v>
      </c>
      <c r="C54" s="17">
        <f t="shared" ref="C54:H54" si="21">C17/C18*100</f>
        <v>98.707656591154063</v>
      </c>
      <c r="D54" s="17">
        <f t="shared" si="21"/>
        <v>103.14322262675356</v>
      </c>
      <c r="E54" s="17">
        <f t="shared" si="21"/>
        <v>103.06748882421972</v>
      </c>
      <c r="F54" s="17">
        <f t="shared" si="21"/>
        <v>103.27255456188314</v>
      </c>
      <c r="G54" s="17">
        <f t="shared" si="21"/>
        <v>103.71410062621464</v>
      </c>
      <c r="H54" s="17">
        <f t="shared" si="21"/>
        <v>112.68938787276979</v>
      </c>
    </row>
    <row r="55" spans="1:18" ht="15.6" x14ac:dyDescent="0.35">
      <c r="A55" s="32" t="s">
        <v>20</v>
      </c>
      <c r="B55" s="17">
        <f>B23/B24*100</f>
        <v>44.950380178554056</v>
      </c>
      <c r="C55" s="17">
        <f t="shared" ref="C55:H55" si="22">C23/C24*100</f>
        <v>45.315092015330585</v>
      </c>
      <c r="D55" s="17">
        <f t="shared" ref="D55" si="23">D23/D24*100</f>
        <v>43.867586428422108</v>
      </c>
      <c r="E55" s="17">
        <f t="shared" si="22"/>
        <v>44.431567170379793</v>
      </c>
      <c r="F55" s="17">
        <f t="shared" si="22"/>
        <v>42.896403285682673</v>
      </c>
      <c r="G55" s="17">
        <f t="shared" si="22"/>
        <v>40.489718839094223</v>
      </c>
      <c r="H55" s="17">
        <f t="shared" si="22"/>
        <v>46.257182099860685</v>
      </c>
    </row>
    <row r="56" spans="1:18" ht="15.6" x14ac:dyDescent="0.35">
      <c r="A56" s="32" t="s">
        <v>21</v>
      </c>
      <c r="B56" s="17">
        <f>(B54+B55)/2</f>
        <v>72.974748500505825</v>
      </c>
      <c r="C56" s="17">
        <f t="shared" ref="C56:H56" si="24">(C54+C55)/2</f>
        <v>72.01137430324232</v>
      </c>
      <c r="D56" s="17">
        <f t="shared" ref="D56" si="25">(D54+D55)/2</f>
        <v>73.505404527587828</v>
      </c>
      <c r="E56" s="17">
        <f t="shared" si="24"/>
        <v>73.749527997299765</v>
      </c>
      <c r="F56" s="17">
        <f t="shared" si="24"/>
        <v>73.08447892378291</v>
      </c>
      <c r="G56" s="17">
        <f t="shared" si="24"/>
        <v>72.101909732654434</v>
      </c>
      <c r="H56" s="17">
        <f t="shared" si="24"/>
        <v>79.473284986315235</v>
      </c>
    </row>
    <row r="57" spans="1:18" ht="15.6" x14ac:dyDescent="0.35">
      <c r="A57" s="32"/>
      <c r="B57" s="17"/>
      <c r="C57" s="17"/>
      <c r="D57" s="17"/>
      <c r="E57" s="17"/>
      <c r="F57" s="17"/>
      <c r="G57" s="17"/>
      <c r="H57" s="17"/>
    </row>
    <row r="58" spans="1:18" ht="15.6" x14ac:dyDescent="0.35">
      <c r="A58" s="31" t="s">
        <v>32</v>
      </c>
      <c r="B58" s="17"/>
      <c r="C58" s="17"/>
      <c r="D58" s="17"/>
      <c r="E58" s="17"/>
      <c r="F58" s="17"/>
      <c r="G58" s="17"/>
      <c r="H58" s="17"/>
    </row>
    <row r="59" spans="1:18" ht="15.6" x14ac:dyDescent="0.35">
      <c r="A59" s="32" t="s">
        <v>22</v>
      </c>
      <c r="B59" s="17">
        <f>B25/B23*100</f>
        <v>100</v>
      </c>
      <c r="C59" s="17">
        <f t="shared" ref="C59:H59" si="26">C25/C23*100</f>
        <v>136.49009151094606</v>
      </c>
      <c r="D59" s="17">
        <f t="shared" si="26"/>
        <v>100</v>
      </c>
      <c r="E59" s="17">
        <f t="shared" si="26"/>
        <v>100</v>
      </c>
      <c r="F59" s="17">
        <f t="shared" si="26"/>
        <v>100</v>
      </c>
      <c r="G59" s="17">
        <f t="shared" si="26"/>
        <v>100</v>
      </c>
      <c r="H59" s="17">
        <f t="shared" si="26"/>
        <v>100</v>
      </c>
    </row>
    <row r="60" spans="1:18" ht="15.6" x14ac:dyDescent="0.35">
      <c r="A60" s="32"/>
      <c r="B60" s="17"/>
      <c r="C60" s="17"/>
      <c r="D60" s="17"/>
      <c r="E60" s="17"/>
      <c r="F60" s="17"/>
      <c r="G60" s="17"/>
      <c r="H60" s="17"/>
    </row>
    <row r="61" spans="1:18" ht="15.6" x14ac:dyDescent="0.35">
      <c r="A61" s="31" t="s">
        <v>23</v>
      </c>
      <c r="B61" s="17"/>
      <c r="C61" s="17"/>
      <c r="D61" s="17"/>
      <c r="E61" s="17"/>
      <c r="F61" s="17"/>
      <c r="G61" s="17"/>
      <c r="H61" s="17"/>
    </row>
    <row r="62" spans="1:18" ht="15.6" x14ac:dyDescent="0.35">
      <c r="A62" s="32" t="s">
        <v>24</v>
      </c>
      <c r="B62" s="17">
        <f>((B17/B15)-1)*100</f>
        <v>2.2008670554901189</v>
      </c>
      <c r="C62" s="17">
        <f t="shared" ref="C62:H62" si="27">((C17/C15)-1)*100</f>
        <v>-0.81242860237470405</v>
      </c>
      <c r="D62" s="17">
        <f t="shared" ref="D62" si="28">((D17/D15)-1)*100</f>
        <v>6.295605553571515</v>
      </c>
      <c r="E62" s="17">
        <f t="shared" si="27"/>
        <v>6.5789842873176241</v>
      </c>
      <c r="F62" s="17">
        <f t="shared" si="27"/>
        <v>5.8160927726145228</v>
      </c>
      <c r="G62" s="17">
        <f t="shared" si="27"/>
        <v>3.7141006262146448</v>
      </c>
      <c r="H62" s="17">
        <f t="shared" si="27"/>
        <v>13.344717044960298</v>
      </c>
    </row>
    <row r="63" spans="1:18" ht="15.6" x14ac:dyDescent="0.35">
      <c r="A63" s="32" t="s">
        <v>25</v>
      </c>
      <c r="B63" s="17">
        <f>((B38/B37)-1)*100</f>
        <v>-8.3040939579268951</v>
      </c>
      <c r="C63" s="17">
        <f t="shared" ref="C63:H63" si="29">((C38/C37)-1)*100</f>
        <v>-7.8198035008336442</v>
      </c>
      <c r="D63" s="17">
        <f t="shared" si="29"/>
        <v>-9.7415371870626757</v>
      </c>
      <c r="E63" s="17">
        <f t="shared" si="29"/>
        <v>-6.6598395975517093</v>
      </c>
      <c r="F63" s="17">
        <f t="shared" si="29"/>
        <v>-14.761111267439286</v>
      </c>
      <c r="G63" s="17">
        <f t="shared" si="29"/>
        <v>-20.814947891954162</v>
      </c>
      <c r="H63" s="17">
        <f t="shared" si="29"/>
        <v>-6.1573676405861981</v>
      </c>
      <c r="J63" s="23"/>
      <c r="K63" s="23"/>
      <c r="L63" s="23"/>
      <c r="M63" s="23"/>
      <c r="N63" s="23"/>
      <c r="O63" s="23"/>
      <c r="P63" s="23"/>
      <c r="Q63" s="23"/>
      <c r="R63" s="23"/>
    </row>
    <row r="64" spans="1:18" ht="15.6" x14ac:dyDescent="0.35">
      <c r="A64" s="32" t="s">
        <v>26</v>
      </c>
      <c r="B64" s="17">
        <f>((B40/B39)-1)*100</f>
        <v>-10.278739619413724</v>
      </c>
      <c r="C64" s="17">
        <f t="shared" ref="C64:H64" si="30">((C40/C39)-1)*100</f>
        <v>-7.0647711197279195</v>
      </c>
      <c r="D64" s="17">
        <f t="shared" ref="D64" si="31">((D40/D39)-1)*100</f>
        <v>-15.087305497828595</v>
      </c>
      <c r="E64" s="17">
        <f t="shared" si="30"/>
        <v>-12.421608231112291</v>
      </c>
      <c r="F64" s="17">
        <f t="shared" si="30"/>
        <v>-19.446195281724897</v>
      </c>
      <c r="G64" s="17">
        <f t="shared" si="30"/>
        <v>-23.650639951621844</v>
      </c>
      <c r="H64" s="17">
        <f t="shared" si="30"/>
        <v>-17.20599353370006</v>
      </c>
    </row>
    <row r="65" spans="1:8" ht="15.6" x14ac:dyDescent="0.35">
      <c r="A65" s="32"/>
      <c r="B65" s="17"/>
      <c r="C65" s="17"/>
      <c r="D65" s="17"/>
      <c r="E65" s="17"/>
      <c r="F65" s="17"/>
      <c r="G65" s="17"/>
      <c r="H65" s="17"/>
    </row>
    <row r="66" spans="1:8" ht="15.6" x14ac:dyDescent="0.35">
      <c r="A66" s="31" t="s">
        <v>27</v>
      </c>
      <c r="B66" s="17"/>
      <c r="C66" s="17"/>
      <c r="D66" s="17"/>
      <c r="E66" s="17"/>
      <c r="F66" s="17"/>
      <c r="G66" s="17"/>
      <c r="H66" s="17"/>
    </row>
    <row r="67" spans="1:8" ht="15.6" x14ac:dyDescent="0.35">
      <c r="A67" s="32" t="s">
        <v>34</v>
      </c>
      <c r="B67" s="17">
        <f t="shared" ref="B67:H68" si="32">B22/(B16*3)</f>
        <v>12548.75898257552</v>
      </c>
      <c r="C67" s="17">
        <f t="shared" si="32"/>
        <v>12564.254605065087</v>
      </c>
      <c r="D67" s="17">
        <f t="shared" si="32"/>
        <v>12766.293020950539</v>
      </c>
      <c r="E67" s="17">
        <f t="shared" si="32"/>
        <v>12801.560110231521</v>
      </c>
      <c r="F67" s="17">
        <f t="shared" si="32"/>
        <v>12706.066797646079</v>
      </c>
      <c r="G67" s="17">
        <f t="shared" si="32"/>
        <v>10751.827428201252</v>
      </c>
      <c r="H67" s="17">
        <f t="shared" si="32"/>
        <v>11732.988933768967</v>
      </c>
    </row>
    <row r="68" spans="1:8" ht="15.6" x14ac:dyDescent="0.35">
      <c r="A68" s="32" t="s">
        <v>35</v>
      </c>
      <c r="B68" s="17">
        <f t="shared" si="32"/>
        <v>9009.9611348207745</v>
      </c>
      <c r="C68" s="17">
        <f t="shared" si="32"/>
        <v>9325.771325322934</v>
      </c>
      <c r="D68" s="17">
        <f t="shared" si="32"/>
        <v>8731.2972160372974</v>
      </c>
      <c r="E68" s="17">
        <f t="shared" si="32"/>
        <v>8877.2690882086463</v>
      </c>
      <c r="F68" s="17">
        <f t="shared" si="32"/>
        <v>8482.5134911963833</v>
      </c>
      <c r="G68" s="17">
        <f t="shared" si="32"/>
        <v>6771.1743375667984</v>
      </c>
      <c r="H68" s="17">
        <f t="shared" si="32"/>
        <v>7713.0675257600096</v>
      </c>
    </row>
    <row r="69" spans="1:8" ht="15.6" x14ac:dyDescent="0.35">
      <c r="A69" s="32" t="s">
        <v>28</v>
      </c>
      <c r="B69" s="17">
        <f>(B68/B67)*B51</f>
        <v>62.291948557704188</v>
      </c>
      <c r="C69" s="17">
        <f>(C68/C67)*C51</f>
        <v>63.823178202106234</v>
      </c>
      <c r="D69" s="17">
        <f t="shared" ref="D69:H69" si="33">(D68/D67)*D51</f>
        <v>59.394965786435606</v>
      </c>
      <c r="E69" s="17">
        <f t="shared" si="33"/>
        <v>60.517517956662552</v>
      </c>
      <c r="F69" s="17">
        <f t="shared" si="33"/>
        <v>57.485600629728673</v>
      </c>
      <c r="G69" s="17">
        <f t="shared" si="33"/>
        <v>53.22500858457439</v>
      </c>
      <c r="H69" s="17">
        <f t="shared" si="33"/>
        <v>61.38953981920956</v>
      </c>
    </row>
    <row r="70" spans="1:8" ht="15.6" x14ac:dyDescent="0.35">
      <c r="A70" s="32" t="s">
        <v>36</v>
      </c>
      <c r="B70" s="17">
        <f>B22/B16</f>
        <v>37646.276947726561</v>
      </c>
      <c r="C70" s="17">
        <f t="shared" ref="C70:H70" si="34">C22/C16</f>
        <v>37692.763815195263</v>
      </c>
      <c r="D70" s="17">
        <f t="shared" si="34"/>
        <v>38298.879062851622</v>
      </c>
      <c r="E70" s="17">
        <f t="shared" si="34"/>
        <v>38404.680330694566</v>
      </c>
      <c r="F70" s="17">
        <f t="shared" si="34"/>
        <v>38118.200392938234</v>
      </c>
      <c r="G70" s="17">
        <f t="shared" si="34"/>
        <v>32255.482284603753</v>
      </c>
      <c r="H70" s="17">
        <f t="shared" si="34"/>
        <v>35198.966801306902</v>
      </c>
    </row>
    <row r="71" spans="1:8" ht="15.6" x14ac:dyDescent="0.35">
      <c r="A71" s="32" t="s">
        <v>37</v>
      </c>
      <c r="B71" s="17">
        <f>B23/B17</f>
        <v>27029.883404462325</v>
      </c>
      <c r="C71" s="17">
        <f t="shared" ref="C71:H71" si="35">C23/C17</f>
        <v>27977.313975968798</v>
      </c>
      <c r="D71" s="17">
        <f t="shared" si="35"/>
        <v>26193.89164811189</v>
      </c>
      <c r="E71" s="17">
        <f t="shared" si="35"/>
        <v>26631.807264625939</v>
      </c>
      <c r="F71" s="17">
        <f t="shared" si="35"/>
        <v>25447.540473589153</v>
      </c>
      <c r="G71" s="17">
        <f t="shared" si="35"/>
        <v>20313.523012700396</v>
      </c>
      <c r="H71" s="17">
        <f t="shared" si="35"/>
        <v>23139.20257728003</v>
      </c>
    </row>
    <row r="72" spans="1:8" ht="15.6" x14ac:dyDescent="0.35">
      <c r="A72" s="32"/>
      <c r="B72" s="17"/>
      <c r="C72" s="17"/>
      <c r="D72" s="17"/>
      <c r="E72" s="17"/>
      <c r="F72" s="17"/>
      <c r="G72" s="17"/>
      <c r="H72" s="17"/>
    </row>
    <row r="73" spans="1:8" ht="15.6" x14ac:dyDescent="0.35">
      <c r="A73" s="31" t="s">
        <v>29</v>
      </c>
      <c r="B73" s="17"/>
      <c r="C73" s="17"/>
      <c r="D73" s="17"/>
      <c r="E73" s="17"/>
      <c r="F73" s="17"/>
      <c r="G73" s="17"/>
      <c r="H73" s="17"/>
    </row>
    <row r="74" spans="1:8" ht="15.6" x14ac:dyDescent="0.35">
      <c r="A74" s="32" t="s">
        <v>30</v>
      </c>
      <c r="B74" s="17">
        <f>(B29/B28)*100</f>
        <v>72.516981040526531</v>
      </c>
      <c r="C74" s="17"/>
      <c r="D74" s="17"/>
      <c r="E74" s="17"/>
      <c r="F74" s="17"/>
      <c r="G74" s="17"/>
      <c r="H74" s="17"/>
    </row>
    <row r="75" spans="1:8" ht="15.6" x14ac:dyDescent="0.35">
      <c r="A75" s="32" t="s">
        <v>31</v>
      </c>
      <c r="B75" s="17">
        <f>(B23/B29)*100</f>
        <v>100.00000000000003</v>
      </c>
      <c r="C75" s="17"/>
      <c r="D75" s="17"/>
      <c r="E75" s="17"/>
      <c r="F75" s="17"/>
      <c r="G75" s="17"/>
      <c r="H75" s="17"/>
    </row>
    <row r="76" spans="1:8" ht="16.2" thickBot="1" x14ac:dyDescent="0.4">
      <c r="A76" s="18"/>
      <c r="B76" s="19"/>
      <c r="C76" s="19"/>
      <c r="D76" s="19"/>
      <c r="E76" s="19"/>
      <c r="F76" s="19"/>
      <c r="G76" s="19"/>
      <c r="H76" s="19"/>
    </row>
    <row r="77" spans="1:8" customFormat="1" ht="16.2" thickTop="1" x14ac:dyDescent="0.35">
      <c r="A77" s="42" t="s">
        <v>79</v>
      </c>
      <c r="B77" s="42"/>
      <c r="C77" s="42"/>
      <c r="D77" s="42"/>
      <c r="E77" s="42"/>
      <c r="F77" s="42"/>
      <c r="G77" s="32"/>
      <c r="H77" s="32"/>
    </row>
    <row r="78" spans="1:8" customFormat="1" ht="22.5" customHeight="1" x14ac:dyDescent="0.3">
      <c r="A78" s="36" t="s">
        <v>80</v>
      </c>
    </row>
    <row r="79" spans="1:8" customFormat="1" x14ac:dyDescent="0.3"/>
    <row r="80" spans="1:8" customFormat="1" ht="15.6" x14ac:dyDescent="0.35">
      <c r="A80" s="37"/>
      <c r="B80" s="32"/>
      <c r="C80" s="32"/>
      <c r="D80" s="32"/>
      <c r="E80" s="32"/>
      <c r="F80" s="32"/>
      <c r="G80" s="32"/>
      <c r="H80" s="32"/>
    </row>
    <row r="81" spans="1:8" customFormat="1" ht="15.6" x14ac:dyDescent="0.35">
      <c r="A81" s="37"/>
      <c r="B81" s="32"/>
      <c r="C81" s="32"/>
      <c r="D81" s="32"/>
      <c r="E81" s="32"/>
      <c r="F81" s="32"/>
      <c r="G81" s="32"/>
      <c r="H81" s="32"/>
    </row>
    <row r="82" spans="1:8" customFormat="1" ht="15.6" x14ac:dyDescent="0.35">
      <c r="A82" s="37"/>
      <c r="B82" s="32"/>
      <c r="C82" s="32"/>
      <c r="D82" s="32"/>
      <c r="E82" s="32"/>
      <c r="F82" s="32"/>
      <c r="G82" s="32"/>
      <c r="H82" s="32"/>
    </row>
    <row r="83" spans="1:8" customFormat="1" ht="15.6" x14ac:dyDescent="0.35">
      <c r="A83" s="37"/>
      <c r="B83" s="32"/>
      <c r="C83" s="32"/>
      <c r="D83" s="32"/>
      <c r="E83" s="32"/>
      <c r="F83" s="32"/>
      <c r="G83" s="32"/>
      <c r="H83" s="32"/>
    </row>
    <row r="84" spans="1:8" customFormat="1" ht="15.6" x14ac:dyDescent="0.35">
      <c r="A84" s="37"/>
      <c r="B84" s="32"/>
      <c r="C84" s="32"/>
      <c r="D84" s="32"/>
      <c r="E84" s="32"/>
      <c r="F84" s="32"/>
      <c r="G84" s="32"/>
      <c r="H84" s="32"/>
    </row>
    <row r="85" spans="1:8" ht="15.6" x14ac:dyDescent="0.35">
      <c r="A85" s="7"/>
      <c r="B85" s="7"/>
      <c r="C85" s="7"/>
      <c r="D85" s="7"/>
      <c r="E85" s="7"/>
      <c r="F85" s="7"/>
      <c r="G85" s="7"/>
      <c r="H85" s="7"/>
    </row>
    <row r="86" spans="1:8" ht="15.6" x14ac:dyDescent="0.35">
      <c r="A86" s="7"/>
      <c r="B86" s="7"/>
      <c r="C86" s="7"/>
      <c r="D86" s="7"/>
      <c r="E86" s="7"/>
      <c r="F86" s="7"/>
      <c r="G86" s="7"/>
      <c r="H86" s="7"/>
    </row>
    <row r="87" spans="1:8" ht="15.6" x14ac:dyDescent="0.35">
      <c r="A87" s="7"/>
      <c r="B87" s="7"/>
      <c r="C87" s="7"/>
      <c r="D87" s="7"/>
      <c r="E87" s="7"/>
      <c r="F87" s="7"/>
      <c r="G87" s="7"/>
      <c r="H87" s="7"/>
    </row>
    <row r="88" spans="1:8" ht="15.6" x14ac:dyDescent="0.35">
      <c r="A88" s="7"/>
      <c r="B88" s="7"/>
      <c r="C88" s="7"/>
      <c r="D88" s="7"/>
      <c r="E88" s="7"/>
      <c r="F88" s="7"/>
      <c r="G88" s="7"/>
      <c r="H88" s="7"/>
    </row>
    <row r="89" spans="1:8" ht="15.6" x14ac:dyDescent="0.35">
      <c r="A89" s="7"/>
      <c r="B89" s="7"/>
      <c r="C89" s="7"/>
      <c r="D89" s="7"/>
      <c r="E89" s="7"/>
      <c r="F89" s="7"/>
      <c r="G89" s="7"/>
      <c r="H89" s="7"/>
    </row>
    <row r="90" spans="1:8" ht="15.6" x14ac:dyDescent="0.35">
      <c r="A90" s="7"/>
      <c r="B90" s="7"/>
      <c r="C90" s="7"/>
      <c r="D90" s="7"/>
      <c r="E90" s="7"/>
      <c r="F90" s="7"/>
      <c r="G90" s="7"/>
      <c r="H90" s="7"/>
    </row>
    <row r="91" spans="1:8" ht="15.6" x14ac:dyDescent="0.35">
      <c r="A91" s="7"/>
      <c r="B91" s="7"/>
      <c r="C91" s="7"/>
      <c r="D91" s="7"/>
      <c r="E91" s="7"/>
      <c r="F91" s="7"/>
      <c r="G91" s="7"/>
      <c r="H91" s="7"/>
    </row>
    <row r="92" spans="1:8" ht="15.6" x14ac:dyDescent="0.35">
      <c r="A92" s="7"/>
      <c r="B92" s="7"/>
      <c r="C92" s="7"/>
      <c r="D92" s="7"/>
      <c r="E92" s="7"/>
      <c r="F92" s="7"/>
      <c r="G92" s="7"/>
      <c r="H92" s="7"/>
    </row>
    <row r="93" spans="1:8" ht="15.6" x14ac:dyDescent="0.35">
      <c r="A93" s="7"/>
      <c r="B93" s="7"/>
      <c r="C93" s="7"/>
      <c r="D93" s="7"/>
      <c r="E93" s="7"/>
      <c r="F93" s="7"/>
      <c r="G93" s="7"/>
      <c r="H93" s="7"/>
    </row>
    <row r="94" spans="1:8" ht="15.6" x14ac:dyDescent="0.35">
      <c r="A94" s="7"/>
      <c r="B94" s="7"/>
      <c r="C94" s="7"/>
      <c r="D94" s="7"/>
      <c r="E94" s="7"/>
      <c r="F94" s="7"/>
      <c r="G94" s="7"/>
      <c r="H94" s="7"/>
    </row>
    <row r="95" spans="1:8" ht="15.6" x14ac:dyDescent="0.35">
      <c r="A95" s="7"/>
      <c r="B95" s="7"/>
      <c r="C95" s="7"/>
      <c r="D95" s="7"/>
      <c r="E95" s="7"/>
      <c r="F95" s="7"/>
      <c r="G95" s="7"/>
      <c r="H95" s="7"/>
    </row>
    <row r="96" spans="1:8" ht="15.6" x14ac:dyDescent="0.35">
      <c r="A96" s="7"/>
      <c r="B96" s="7"/>
      <c r="C96" s="7"/>
      <c r="D96" s="7"/>
      <c r="E96" s="7"/>
      <c r="F96" s="7"/>
      <c r="G96" s="7"/>
      <c r="H96" s="7"/>
    </row>
    <row r="97" spans="1:8" ht="15.6" x14ac:dyDescent="0.35">
      <c r="A97" s="7"/>
      <c r="B97" s="7"/>
      <c r="C97" s="7"/>
      <c r="D97" s="7"/>
      <c r="E97" s="7"/>
      <c r="F97" s="7"/>
      <c r="G97" s="7"/>
      <c r="H97" s="7"/>
    </row>
    <row r="98" spans="1:8" ht="15.6" x14ac:dyDescent="0.35">
      <c r="A98" s="7"/>
      <c r="B98" s="7"/>
      <c r="C98" s="7"/>
      <c r="D98" s="7"/>
      <c r="E98" s="7"/>
      <c r="F98" s="7"/>
      <c r="G98" s="7"/>
      <c r="H98" s="7"/>
    </row>
    <row r="99" spans="1:8" ht="15.6" x14ac:dyDescent="0.35">
      <c r="A99" s="7"/>
      <c r="B99" s="7"/>
      <c r="C99" s="7"/>
      <c r="D99" s="7"/>
      <c r="E99" s="7"/>
      <c r="F99" s="7"/>
      <c r="G99" s="7"/>
      <c r="H99" s="7"/>
    </row>
    <row r="100" spans="1:8" ht="15.6" x14ac:dyDescent="0.35">
      <c r="A100" s="7"/>
      <c r="B100" s="7"/>
      <c r="C100" s="7"/>
      <c r="D100" s="7"/>
      <c r="E100" s="7"/>
      <c r="F100" s="7"/>
      <c r="G100" s="7"/>
      <c r="H100" s="7"/>
    </row>
    <row r="101" spans="1:8" ht="15.6" x14ac:dyDescent="0.35">
      <c r="A101" s="7"/>
      <c r="B101" s="7"/>
      <c r="C101" s="7"/>
      <c r="D101" s="7"/>
      <c r="E101" s="7"/>
      <c r="F101" s="7"/>
      <c r="G101" s="7"/>
      <c r="H101" s="7"/>
    </row>
    <row r="102" spans="1:8" ht="15.6" x14ac:dyDescent="0.35">
      <c r="A102" s="7"/>
      <c r="B102" s="7"/>
      <c r="C102" s="7"/>
      <c r="D102" s="7"/>
      <c r="E102" s="7"/>
      <c r="F102" s="7"/>
      <c r="G102" s="7"/>
      <c r="H102" s="7"/>
    </row>
    <row r="103" spans="1:8" ht="15.6" x14ac:dyDescent="0.35">
      <c r="A103" s="7"/>
      <c r="B103" s="7"/>
      <c r="C103" s="7"/>
      <c r="D103" s="7"/>
      <c r="E103" s="7"/>
      <c r="F103" s="7"/>
      <c r="G103" s="7"/>
      <c r="H103" s="7"/>
    </row>
    <row r="104" spans="1:8" ht="15.6" x14ac:dyDescent="0.35">
      <c r="A104" s="7"/>
      <c r="B104" s="7"/>
      <c r="C104" s="7"/>
      <c r="D104" s="7"/>
      <c r="E104" s="7"/>
      <c r="F104" s="7"/>
      <c r="G104" s="7"/>
      <c r="H104" s="7"/>
    </row>
    <row r="105" spans="1:8" ht="15.6" x14ac:dyDescent="0.35">
      <c r="A105" s="7"/>
      <c r="B105" s="7"/>
      <c r="C105" s="7"/>
      <c r="D105" s="7"/>
      <c r="E105" s="7"/>
      <c r="F105" s="7"/>
      <c r="G105" s="7"/>
      <c r="H105" s="7"/>
    </row>
    <row r="106" spans="1:8" ht="15.6" x14ac:dyDescent="0.35">
      <c r="A106" s="7"/>
      <c r="B106" s="7"/>
      <c r="C106" s="7"/>
      <c r="D106" s="7"/>
      <c r="E106" s="7"/>
      <c r="F106" s="7"/>
      <c r="G106" s="7"/>
      <c r="H106" s="7"/>
    </row>
    <row r="107" spans="1:8" ht="15.6" x14ac:dyDescent="0.35">
      <c r="A107" s="7"/>
      <c r="B107" s="7"/>
      <c r="C107" s="7"/>
      <c r="D107" s="7"/>
      <c r="E107" s="7"/>
      <c r="F107" s="7"/>
      <c r="G107" s="7"/>
      <c r="H107" s="7"/>
    </row>
    <row r="108" spans="1:8" ht="15.6" x14ac:dyDescent="0.35">
      <c r="A108" s="7"/>
      <c r="B108" s="7"/>
      <c r="C108" s="7"/>
      <c r="D108" s="7"/>
      <c r="E108" s="7"/>
      <c r="F108" s="7"/>
      <c r="G108" s="7"/>
      <c r="H108" s="7"/>
    </row>
    <row r="109" spans="1:8" ht="15.6" x14ac:dyDescent="0.35">
      <c r="A109" s="7"/>
      <c r="B109" s="7"/>
      <c r="C109" s="7"/>
      <c r="D109" s="7"/>
      <c r="E109" s="7"/>
      <c r="F109" s="7"/>
      <c r="G109" s="7"/>
      <c r="H109" s="7"/>
    </row>
    <row r="144" spans="8:13" x14ac:dyDescent="0.3">
      <c r="H144" s="1"/>
      <c r="I144" s="1"/>
      <c r="J144" s="1"/>
      <c r="K144" s="1"/>
      <c r="L144" s="1"/>
      <c r="M144" s="1"/>
    </row>
    <row r="145" spans="8:13" x14ac:dyDescent="0.3">
      <c r="H145" s="1"/>
      <c r="I145" s="1"/>
      <c r="J145" s="1"/>
      <c r="K145" s="1"/>
      <c r="L145" s="1"/>
      <c r="M145" s="1"/>
    </row>
    <row r="146" spans="8:13" x14ac:dyDescent="0.3">
      <c r="H146" s="1"/>
      <c r="I146" s="1"/>
      <c r="J146" s="1"/>
      <c r="K146" s="1"/>
      <c r="L146" s="1"/>
      <c r="M146" s="1"/>
    </row>
  </sheetData>
  <mergeCells count="4">
    <mergeCell ref="A77:F77"/>
    <mergeCell ref="A9:A10"/>
    <mergeCell ref="B9:B10"/>
    <mergeCell ref="C9:H9"/>
  </mergeCells>
  <pageMargins left="0.7" right="0.7" top="0.75" bottom="0.75" header="0.3" footer="0.3"/>
  <pageSetup orientation="portrait" r:id="rId1"/>
  <ignoredErrors>
    <ignoredError sqref="C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I82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.77734375" style="5" customWidth="1"/>
    <col min="2" max="8" width="20.77734375" style="5" customWidth="1"/>
    <col min="9" max="9" width="17.77734375" style="5" bestFit="1" customWidth="1"/>
    <col min="10" max="16384" width="11.44140625" style="5"/>
  </cols>
  <sheetData>
    <row r="9" spans="1:8" ht="15.6" x14ac:dyDescent="0.3">
      <c r="A9" s="43" t="s">
        <v>0</v>
      </c>
      <c r="B9" s="45" t="s">
        <v>1</v>
      </c>
      <c r="C9" s="47" t="s">
        <v>2</v>
      </c>
      <c r="D9" s="47"/>
      <c r="E9" s="47"/>
      <c r="F9" s="47"/>
      <c r="G9" s="47"/>
      <c r="H9" s="47"/>
    </row>
    <row r="10" spans="1:8" ht="47.4" thickBot="1" x14ac:dyDescent="0.35">
      <c r="A10" s="44"/>
      <c r="B10" s="46"/>
      <c r="C10" s="27" t="s">
        <v>38</v>
      </c>
      <c r="D10" s="26" t="s">
        <v>33</v>
      </c>
      <c r="E10" s="27" t="s">
        <v>39</v>
      </c>
      <c r="F10" s="27" t="s">
        <v>40</v>
      </c>
      <c r="G10" s="27" t="s">
        <v>41</v>
      </c>
      <c r="H10" s="27" t="s">
        <v>42</v>
      </c>
    </row>
    <row r="11" spans="1:8" ht="16.2" thickTop="1" x14ac:dyDescent="0.35">
      <c r="A11" s="7"/>
      <c r="B11" s="7"/>
      <c r="C11" s="7"/>
      <c r="D11" s="7"/>
      <c r="E11" s="7"/>
      <c r="F11" s="7"/>
      <c r="G11" s="7"/>
      <c r="H11" s="7"/>
    </row>
    <row r="12" spans="1:8" ht="15.6" x14ac:dyDescent="0.35">
      <c r="A12" s="31" t="s">
        <v>3</v>
      </c>
      <c r="B12" s="7"/>
      <c r="C12" s="7"/>
      <c r="D12" s="7"/>
      <c r="E12" s="7"/>
      <c r="F12" s="7"/>
      <c r="G12" s="7"/>
      <c r="H12" s="7"/>
    </row>
    <row r="13" spans="1:8" ht="15.6" x14ac:dyDescent="0.35">
      <c r="A13" s="32"/>
      <c r="B13" s="7"/>
      <c r="C13" s="7"/>
      <c r="D13" s="7"/>
      <c r="E13" s="7"/>
      <c r="F13" s="7"/>
      <c r="G13" s="7"/>
      <c r="H13" s="7"/>
    </row>
    <row r="14" spans="1:8" ht="15.6" x14ac:dyDescent="0.35">
      <c r="A14" s="31" t="s">
        <v>4</v>
      </c>
      <c r="B14" s="7"/>
      <c r="C14" s="7"/>
      <c r="D14" s="7"/>
      <c r="E14" s="7"/>
      <c r="F14" s="7"/>
      <c r="G14" s="7"/>
      <c r="H14" s="7"/>
    </row>
    <row r="15" spans="1:8" ht="15.6" x14ac:dyDescent="0.35">
      <c r="A15" s="33" t="s">
        <v>48</v>
      </c>
      <c r="B15" s="10">
        <f>C15+D15+G15+H15</f>
        <v>635566</v>
      </c>
      <c r="C15" s="38">
        <v>488807.5</v>
      </c>
      <c r="D15" s="10">
        <f>E15+F15</f>
        <v>113404.5</v>
      </c>
      <c r="E15" s="38">
        <v>71280</v>
      </c>
      <c r="F15" s="38">
        <v>42124.5</v>
      </c>
      <c r="G15" s="38">
        <v>2315.5</v>
      </c>
      <c r="H15" s="38">
        <v>31038.5</v>
      </c>
    </row>
    <row r="16" spans="1:8" ht="15.6" x14ac:dyDescent="0.35">
      <c r="A16" s="33" t="s">
        <v>81</v>
      </c>
      <c r="B16" s="10">
        <f>C16+D16+G16+H16</f>
        <v>843545</v>
      </c>
      <c r="C16" s="38">
        <v>542735</v>
      </c>
      <c r="D16" s="10">
        <f>E16+F16</f>
        <v>233741</v>
      </c>
      <c r="E16" s="38">
        <v>147417</v>
      </c>
      <c r="F16" s="38">
        <v>86324</v>
      </c>
      <c r="G16" s="38">
        <v>4631</v>
      </c>
      <c r="H16" s="38">
        <v>62438</v>
      </c>
    </row>
    <row r="17" spans="1:9" ht="15.6" x14ac:dyDescent="0.35">
      <c r="A17" s="33" t="s">
        <v>82</v>
      </c>
      <c r="B17" s="10">
        <f>C17+D17+G17+H17</f>
        <v>755388</v>
      </c>
      <c r="C17" s="38">
        <v>440331</v>
      </c>
      <c r="D17" s="10">
        <f>E17+F17</f>
        <v>239974</v>
      </c>
      <c r="E17" s="38">
        <v>151428</v>
      </c>
      <c r="F17" s="38">
        <v>88546</v>
      </c>
      <c r="G17" s="38">
        <v>4803</v>
      </c>
      <c r="H17" s="38">
        <v>70280</v>
      </c>
    </row>
    <row r="18" spans="1:9" ht="15.6" x14ac:dyDescent="0.35">
      <c r="A18" s="33" t="s">
        <v>74</v>
      </c>
      <c r="B18" s="10">
        <f>C18+D18+G18+H18</f>
        <v>843545</v>
      </c>
      <c r="C18" s="10">
        <f>C16</f>
        <v>542735</v>
      </c>
      <c r="D18" s="10">
        <f t="shared" ref="D18" si="0">E18+F18</f>
        <v>233741</v>
      </c>
      <c r="E18" s="10">
        <f t="shared" ref="E18:H18" si="1">E16</f>
        <v>147417</v>
      </c>
      <c r="F18" s="10">
        <f t="shared" si="1"/>
        <v>86324</v>
      </c>
      <c r="G18" s="10">
        <f t="shared" si="1"/>
        <v>4631</v>
      </c>
      <c r="H18" s="10">
        <f t="shared" si="1"/>
        <v>62438</v>
      </c>
    </row>
    <row r="19" spans="1:9" ht="15.6" x14ac:dyDescent="0.35">
      <c r="A19" s="32"/>
      <c r="B19" s="10"/>
      <c r="C19" s="10"/>
      <c r="D19" s="10"/>
      <c r="E19" s="10"/>
      <c r="F19" s="10"/>
      <c r="G19" s="10"/>
      <c r="H19" s="10"/>
    </row>
    <row r="20" spans="1:9" ht="15.6" x14ac:dyDescent="0.35">
      <c r="A20" s="34" t="s">
        <v>5</v>
      </c>
      <c r="B20" s="10"/>
      <c r="C20" s="10"/>
      <c r="D20" s="10"/>
      <c r="E20" s="10"/>
      <c r="F20" s="10"/>
      <c r="G20" s="10"/>
      <c r="H20" s="10"/>
    </row>
    <row r="21" spans="1:9" ht="15.6" x14ac:dyDescent="0.35">
      <c r="A21" s="33" t="s">
        <v>48</v>
      </c>
      <c r="B21" s="10">
        <f>C21+D21+G21+H21</f>
        <v>22131701991.160007</v>
      </c>
      <c r="C21" s="38">
        <v>16665886089.460011</v>
      </c>
      <c r="D21" s="10">
        <f>E21+F21</f>
        <v>4541490976.2699957</v>
      </c>
      <c r="E21" s="38">
        <v>3049410036.7099962</v>
      </c>
      <c r="F21" s="38">
        <v>1492080939.5599997</v>
      </c>
      <c r="G21" s="38">
        <v>88302962.75</v>
      </c>
      <c r="H21" s="38">
        <v>836021962.68000019</v>
      </c>
    </row>
    <row r="22" spans="1:9" ht="15.6" x14ac:dyDescent="0.35">
      <c r="A22" s="33" t="s">
        <v>81</v>
      </c>
      <c r="B22" s="10">
        <f>C22+D22+G22+H22</f>
        <v>19475119772.130001</v>
      </c>
      <c r="C22" s="38">
        <v>12617967750.900002</v>
      </c>
      <c r="D22" s="10">
        <f>E22+F22</f>
        <v>5443651641.6300001</v>
      </c>
      <c r="E22" s="38">
        <v>3445558776.5100002</v>
      </c>
      <c r="F22" s="38">
        <v>1998092865.1199999</v>
      </c>
      <c r="G22" s="38">
        <v>91589367.659999996</v>
      </c>
      <c r="H22" s="38">
        <v>1321911011.9400001</v>
      </c>
    </row>
    <row r="23" spans="1:9" ht="15" customHeight="1" x14ac:dyDescent="0.35">
      <c r="A23" s="33" t="s">
        <v>82</v>
      </c>
      <c r="B23" s="10">
        <f t="shared" ref="B23" si="2">C23+D23+G23+H23</f>
        <v>27646754726.200016</v>
      </c>
      <c r="C23" s="38">
        <v>19173375970.27002</v>
      </c>
      <c r="D23" s="10">
        <f>E23+F23</f>
        <v>6783061091.3499966</v>
      </c>
      <c r="E23" s="38">
        <v>4448724232.8399963</v>
      </c>
      <c r="F23" s="38">
        <v>2334336858.5100002</v>
      </c>
      <c r="G23" s="38">
        <v>124582014.25999999</v>
      </c>
      <c r="H23" s="38">
        <v>1565735650.3199999</v>
      </c>
    </row>
    <row r="24" spans="1:9" ht="15.6" x14ac:dyDescent="0.35">
      <c r="A24" s="33" t="s">
        <v>74</v>
      </c>
      <c r="B24" s="10">
        <f>C24+D24+G24+H24</f>
        <v>51231448460.000008</v>
      </c>
      <c r="C24" s="38">
        <v>33075149920.140003</v>
      </c>
      <c r="D24" s="10">
        <f>E24+F24</f>
        <v>14395669932.66</v>
      </c>
      <c r="E24" s="38">
        <v>9107061536.8199997</v>
      </c>
      <c r="F24" s="38">
        <v>5288608395.8400002</v>
      </c>
      <c r="G24" s="38">
        <v>240964506.12</v>
      </c>
      <c r="H24" s="38">
        <v>3519664101.0799999</v>
      </c>
      <c r="I24" s="6"/>
    </row>
    <row r="25" spans="1:9" ht="15.6" x14ac:dyDescent="0.35">
      <c r="A25" s="33" t="s">
        <v>83</v>
      </c>
      <c r="B25" s="10">
        <f>B23</f>
        <v>27646754726.200016</v>
      </c>
      <c r="C25" s="10">
        <f t="shared" ref="C25" si="3">C23</f>
        <v>19173375970.27002</v>
      </c>
      <c r="D25" s="10">
        <f t="shared" ref="D25:H25" si="4">D23</f>
        <v>6783061091.3499966</v>
      </c>
      <c r="E25" s="10">
        <f t="shared" si="4"/>
        <v>4448724232.8399963</v>
      </c>
      <c r="F25" s="10">
        <f t="shared" si="4"/>
        <v>2334336858.5100002</v>
      </c>
      <c r="G25" s="10">
        <f t="shared" si="4"/>
        <v>124582014.25999999</v>
      </c>
      <c r="H25" s="10">
        <f t="shared" si="4"/>
        <v>1565735650.3199999</v>
      </c>
      <c r="I25" s="6"/>
    </row>
    <row r="26" spans="1:9" ht="15.6" x14ac:dyDescent="0.35">
      <c r="A26" s="32"/>
      <c r="B26" s="10"/>
      <c r="C26" s="10"/>
      <c r="D26" s="10"/>
      <c r="E26" s="10"/>
      <c r="F26" s="10"/>
      <c r="G26" s="10"/>
      <c r="H26" s="10"/>
    </row>
    <row r="27" spans="1:9" ht="15.6" x14ac:dyDescent="0.35">
      <c r="A27" s="34" t="s">
        <v>6</v>
      </c>
      <c r="B27" s="10"/>
      <c r="C27" s="10"/>
      <c r="D27" s="10"/>
      <c r="E27" s="10"/>
      <c r="F27" s="10"/>
      <c r="G27" s="10"/>
      <c r="H27" s="10"/>
    </row>
    <row r="28" spans="1:9" ht="15.6" x14ac:dyDescent="0.35">
      <c r="A28" s="33" t="s">
        <v>81</v>
      </c>
      <c r="B28" s="10">
        <f>B22</f>
        <v>19475119772.130001</v>
      </c>
      <c r="C28" s="10"/>
      <c r="D28" s="10"/>
      <c r="E28" s="10"/>
      <c r="F28" s="10"/>
      <c r="G28" s="10"/>
      <c r="H28" s="10"/>
      <c r="I28" s="2"/>
    </row>
    <row r="29" spans="1:9" ht="15.6" x14ac:dyDescent="0.35">
      <c r="A29" s="33" t="s">
        <v>82</v>
      </c>
      <c r="B29" s="38">
        <v>27646754726.200016</v>
      </c>
      <c r="C29" s="10"/>
      <c r="D29" s="10"/>
      <c r="E29" s="10"/>
      <c r="F29" s="10"/>
      <c r="G29" s="10"/>
      <c r="H29" s="10"/>
    </row>
    <row r="30" spans="1:9" ht="15.6" x14ac:dyDescent="0.35">
      <c r="A30" s="32"/>
      <c r="B30" s="13"/>
      <c r="C30" s="13"/>
      <c r="D30" s="13"/>
      <c r="E30" s="13"/>
      <c r="F30" s="13"/>
      <c r="G30" s="13"/>
      <c r="H30" s="13"/>
    </row>
    <row r="31" spans="1:9" ht="15.6" x14ac:dyDescent="0.35">
      <c r="A31" s="31" t="s">
        <v>7</v>
      </c>
      <c r="B31" s="13"/>
      <c r="C31" s="13"/>
      <c r="D31" s="13"/>
      <c r="E31" s="13"/>
      <c r="F31" s="13"/>
      <c r="G31" s="13"/>
      <c r="H31" s="13"/>
    </row>
    <row r="32" spans="1:9" ht="15.6" x14ac:dyDescent="0.35">
      <c r="A32" s="33" t="s">
        <v>49</v>
      </c>
      <c r="B32" s="40">
        <v>1.0788</v>
      </c>
      <c r="C32" s="40">
        <v>1.0788</v>
      </c>
      <c r="D32" s="40">
        <v>1.0788</v>
      </c>
      <c r="E32" s="40">
        <v>1.0788</v>
      </c>
      <c r="F32" s="40">
        <v>1.0788</v>
      </c>
      <c r="G32" s="40">
        <v>1.0788</v>
      </c>
      <c r="H32" s="40">
        <v>1.0788</v>
      </c>
    </row>
    <row r="33" spans="1:8" ht="15.6" x14ac:dyDescent="0.35">
      <c r="A33" s="33" t="s">
        <v>84</v>
      </c>
      <c r="B33" s="40">
        <v>1.121</v>
      </c>
      <c r="C33" s="40">
        <v>1.121</v>
      </c>
      <c r="D33" s="40">
        <v>1.121</v>
      </c>
      <c r="E33" s="40">
        <v>1.121</v>
      </c>
      <c r="F33" s="40">
        <v>1.121</v>
      </c>
      <c r="G33" s="40">
        <v>1.121</v>
      </c>
      <c r="H33" s="40">
        <v>1.121</v>
      </c>
    </row>
    <row r="34" spans="1:8" ht="15.6" x14ac:dyDescent="0.35">
      <c r="A34" s="9" t="s">
        <v>8</v>
      </c>
      <c r="B34" s="10">
        <f>C34+D34+G34+H34</f>
        <v>394660</v>
      </c>
      <c r="C34" s="10">
        <v>226111</v>
      </c>
      <c r="D34" s="10">
        <f>E34+F34</f>
        <v>153150</v>
      </c>
      <c r="E34" s="10">
        <v>128761</v>
      </c>
      <c r="F34" s="10">
        <v>24389</v>
      </c>
      <c r="G34" s="10">
        <v>1285</v>
      </c>
      <c r="H34" s="10">
        <v>14114</v>
      </c>
    </row>
    <row r="35" spans="1:8" ht="15.6" x14ac:dyDescent="0.35">
      <c r="A35" s="32"/>
      <c r="B35" s="10"/>
      <c r="C35" s="10"/>
      <c r="D35" s="10"/>
      <c r="E35" s="10"/>
      <c r="F35" s="10"/>
      <c r="G35" s="10"/>
      <c r="H35" s="10"/>
    </row>
    <row r="36" spans="1:8" ht="15.6" x14ac:dyDescent="0.35">
      <c r="A36" s="35" t="s">
        <v>9</v>
      </c>
      <c r="B36" s="10"/>
      <c r="C36" s="10"/>
      <c r="D36" s="10"/>
      <c r="E36" s="10"/>
      <c r="F36" s="10"/>
      <c r="G36" s="10"/>
      <c r="H36" s="10"/>
    </row>
    <row r="37" spans="1:8" ht="15.6" x14ac:dyDescent="0.35">
      <c r="A37" s="33" t="s">
        <v>50</v>
      </c>
      <c r="B37" s="10">
        <f t="shared" ref="B37:H37" si="5">B21/B32</f>
        <v>20515111226.510944</v>
      </c>
      <c r="C37" s="10">
        <f t="shared" si="5"/>
        <v>15448541054.375242</v>
      </c>
      <c r="D37" s="10">
        <f t="shared" ref="D37" si="6">D21/D32</f>
        <v>4209761750.3429699</v>
      </c>
      <c r="E37" s="10">
        <f t="shared" si="5"/>
        <v>2826668554.6069674</v>
      </c>
      <c r="F37" s="10">
        <f t="shared" si="5"/>
        <v>1383093195.7360027</v>
      </c>
      <c r="G37" s="10">
        <f t="shared" si="5"/>
        <v>81852950.268817201</v>
      </c>
      <c r="H37" s="10">
        <f t="shared" si="5"/>
        <v>774955471.52391565</v>
      </c>
    </row>
    <row r="38" spans="1:8" ht="15.6" x14ac:dyDescent="0.35">
      <c r="A38" s="33" t="s">
        <v>85</v>
      </c>
      <c r="B38" s="10">
        <f t="shared" ref="B38:H38" si="7">B23/B33</f>
        <v>24662582271.364868</v>
      </c>
      <c r="C38" s="10">
        <f t="shared" si="7"/>
        <v>17103814424.861748</v>
      </c>
      <c r="D38" s="10">
        <f t="shared" ref="D38" si="8">D23/D33</f>
        <v>6050901954.8171244</v>
      </c>
      <c r="E38" s="10">
        <f t="shared" si="7"/>
        <v>3968531875.8608351</v>
      </c>
      <c r="F38" s="10">
        <f t="shared" si="7"/>
        <v>2082370078.9562893</v>
      </c>
      <c r="G38" s="10">
        <f t="shared" si="7"/>
        <v>111134713.88046387</v>
      </c>
      <c r="H38" s="10">
        <f t="shared" si="7"/>
        <v>1396731177.8055308</v>
      </c>
    </row>
    <row r="39" spans="1:8" ht="15.6" x14ac:dyDescent="0.35">
      <c r="A39" s="33" t="s">
        <v>51</v>
      </c>
      <c r="B39" s="10">
        <f>B37/B15</f>
        <v>32278.490709872687</v>
      </c>
      <c r="C39" s="10">
        <f t="shared" ref="C39:H39" si="9">C37/C15</f>
        <v>31604.549959596043</v>
      </c>
      <c r="D39" s="10">
        <f t="shared" ref="D39" si="10">D37/D15</f>
        <v>37121.646410353824</v>
      </c>
      <c r="E39" s="10">
        <f>E37/E15</f>
        <v>39655.843919850835</v>
      </c>
      <c r="F39" s="10">
        <f t="shared" si="9"/>
        <v>32833.46261049989</v>
      </c>
      <c r="G39" s="10">
        <f t="shared" si="9"/>
        <v>35350.010912898812</v>
      </c>
      <c r="H39" s="10">
        <f t="shared" si="9"/>
        <v>24967.555504419212</v>
      </c>
    </row>
    <row r="40" spans="1:8" ht="15.6" x14ac:dyDescent="0.35">
      <c r="A40" s="33" t="s">
        <v>86</v>
      </c>
      <c r="B40" s="10">
        <f t="shared" ref="B40:H40" si="11">B38/B17</f>
        <v>32648.893378455665</v>
      </c>
      <c r="C40" s="10">
        <f t="shared" si="11"/>
        <v>38843.084917622764</v>
      </c>
      <c r="D40" s="10">
        <f t="shared" ref="D40" si="12">D38/D17</f>
        <v>25214.823084238811</v>
      </c>
      <c r="E40" s="10">
        <f t="shared" si="11"/>
        <v>26207.384868457848</v>
      </c>
      <c r="F40" s="10">
        <f t="shared" si="11"/>
        <v>23517.381688120178</v>
      </c>
      <c r="G40" s="10">
        <f t="shared" si="11"/>
        <v>23138.603764410549</v>
      </c>
      <c r="H40" s="10">
        <f t="shared" si="11"/>
        <v>19873.807310835669</v>
      </c>
    </row>
    <row r="41" spans="1:8" ht="15.6" x14ac:dyDescent="0.35">
      <c r="A41" s="32"/>
      <c r="B41" s="13"/>
      <c r="C41" s="13"/>
      <c r="D41" s="13"/>
      <c r="E41" s="13"/>
      <c r="F41" s="13"/>
      <c r="G41" s="13"/>
      <c r="H41" s="13"/>
    </row>
    <row r="42" spans="1:8" ht="15.6" x14ac:dyDescent="0.35">
      <c r="A42" s="31" t="s">
        <v>10</v>
      </c>
      <c r="B42" s="13"/>
      <c r="C42" s="13"/>
      <c r="D42" s="13"/>
      <c r="E42" s="13"/>
      <c r="F42" s="13"/>
      <c r="G42" s="13"/>
      <c r="H42" s="13"/>
    </row>
    <row r="43" spans="1:8" ht="15.6" x14ac:dyDescent="0.35">
      <c r="A43" s="32"/>
      <c r="B43" s="13"/>
      <c r="C43" s="13"/>
      <c r="D43" s="13"/>
      <c r="E43" s="13"/>
      <c r="F43" s="13"/>
      <c r="G43" s="13"/>
      <c r="H43" s="13"/>
    </row>
    <row r="44" spans="1:8" ht="15.6" x14ac:dyDescent="0.35">
      <c r="A44" s="31" t="s">
        <v>11</v>
      </c>
      <c r="B44" s="13"/>
      <c r="C44" s="13"/>
      <c r="D44" s="13"/>
      <c r="E44" s="13"/>
      <c r="F44" s="13"/>
      <c r="G44" s="13"/>
      <c r="H44" s="13"/>
    </row>
    <row r="45" spans="1:8" ht="15.6" x14ac:dyDescent="0.35">
      <c r="A45" s="32" t="s">
        <v>12</v>
      </c>
      <c r="B45" s="17">
        <f>(B16)/B34*100</f>
        <v>213.73967465666647</v>
      </c>
      <c r="C45" s="17">
        <f t="shared" ref="C45:H45" si="13">(C16)/C34*100</f>
        <v>240.03033908124772</v>
      </c>
      <c r="D45" s="17">
        <f t="shared" si="13"/>
        <v>152.62226575253018</v>
      </c>
      <c r="E45" s="17">
        <f t="shared" si="13"/>
        <v>114.48885920426216</v>
      </c>
      <c r="F45" s="17">
        <f t="shared" si="13"/>
        <v>353.94645126901474</v>
      </c>
      <c r="G45" s="17">
        <f t="shared" si="13"/>
        <v>360.38910505836577</v>
      </c>
      <c r="H45" s="17">
        <f t="shared" si="13"/>
        <v>442.38344905767326</v>
      </c>
    </row>
    <row r="46" spans="1:8" ht="15.6" x14ac:dyDescent="0.35">
      <c r="A46" s="32" t="s">
        <v>13</v>
      </c>
      <c r="B46" s="17">
        <f>(B17)/B34*100</f>
        <v>191.40221963208839</v>
      </c>
      <c r="C46" s="17">
        <f t="shared" ref="C46:H46" si="14">(C17)/C34*100</f>
        <v>194.74107849684447</v>
      </c>
      <c r="D46" s="17">
        <f t="shared" si="14"/>
        <v>156.69213189683319</v>
      </c>
      <c r="E46" s="17">
        <f t="shared" si="14"/>
        <v>117.60393286787148</v>
      </c>
      <c r="F46" s="17">
        <f t="shared" si="14"/>
        <v>363.05711591291157</v>
      </c>
      <c r="G46" s="17">
        <f t="shared" si="14"/>
        <v>373.77431906614788</v>
      </c>
      <c r="H46" s="17">
        <f t="shared" si="14"/>
        <v>497.94530253648855</v>
      </c>
    </row>
    <row r="47" spans="1:8" ht="15.6" x14ac:dyDescent="0.35">
      <c r="A47" s="32"/>
      <c r="B47" s="17"/>
      <c r="C47" s="17"/>
      <c r="D47" s="17"/>
      <c r="E47" s="17"/>
      <c r="F47" s="17"/>
      <c r="G47" s="17"/>
      <c r="H47" s="17"/>
    </row>
    <row r="48" spans="1:8" ht="15.6" x14ac:dyDescent="0.35">
      <c r="A48" s="31" t="s">
        <v>14</v>
      </c>
      <c r="B48" s="17"/>
      <c r="C48" s="17"/>
      <c r="D48" s="17"/>
      <c r="E48" s="17"/>
      <c r="F48" s="17"/>
      <c r="G48" s="17"/>
      <c r="H48" s="17"/>
    </row>
    <row r="49" spans="1:8" ht="15.6" x14ac:dyDescent="0.35">
      <c r="A49" s="32" t="s">
        <v>15</v>
      </c>
      <c r="B49" s="17">
        <f>B17/B16*100</f>
        <v>89.549223811414919</v>
      </c>
      <c r="C49" s="17">
        <f t="shared" ref="C49:H49" si="15">C17/C16*100</f>
        <v>81.131859931642509</v>
      </c>
      <c r="D49" s="17">
        <f t="shared" ref="D49" si="16">D17/D16*100</f>
        <v>102.6666267364305</v>
      </c>
      <c r="E49" s="17">
        <f t="shared" si="15"/>
        <v>102.72085309021348</v>
      </c>
      <c r="F49" s="17">
        <f t="shared" si="15"/>
        <v>102.5740234465502</v>
      </c>
      <c r="G49" s="17">
        <f t="shared" si="15"/>
        <v>103.71410062621464</v>
      </c>
      <c r="H49" s="17">
        <f t="shared" si="15"/>
        <v>112.55965918190844</v>
      </c>
    </row>
    <row r="50" spans="1:8" ht="15.6" x14ac:dyDescent="0.35">
      <c r="A50" s="32" t="s">
        <v>16</v>
      </c>
      <c r="B50" s="17">
        <f>B23/B22*100</f>
        <v>141.95935660310593</v>
      </c>
      <c r="C50" s="17">
        <f t="shared" ref="C50:H50" si="17">C23/C22*100</f>
        <v>151.95296381148574</v>
      </c>
      <c r="D50" s="17">
        <f t="shared" ref="D50" si="18">D23/D22*100</f>
        <v>124.60498095574198</v>
      </c>
      <c r="E50" s="17">
        <f t="shared" si="17"/>
        <v>129.11473933253001</v>
      </c>
      <c r="F50" s="17">
        <f t="shared" si="17"/>
        <v>116.82824653747043</v>
      </c>
      <c r="G50" s="17">
        <f t="shared" si="17"/>
        <v>136.02235438776694</v>
      </c>
      <c r="H50" s="17">
        <f t="shared" si="17"/>
        <v>118.44486021961262</v>
      </c>
    </row>
    <row r="51" spans="1:8" ht="15.6" x14ac:dyDescent="0.35">
      <c r="A51" s="32" t="s">
        <v>17</v>
      </c>
      <c r="B51" s="17">
        <f>AVERAGE(B49:B50)</f>
        <v>115.75429020726042</v>
      </c>
      <c r="C51" s="17">
        <f t="shared" ref="C51:H51" si="19">AVERAGE(C49:C50)</f>
        <v>116.54241187156413</v>
      </c>
      <c r="D51" s="17">
        <f t="shared" ref="D51" si="20">AVERAGE(D49:D50)</f>
        <v>113.63580384608625</v>
      </c>
      <c r="E51" s="17">
        <f t="shared" si="19"/>
        <v>115.91779621137175</v>
      </c>
      <c r="F51" s="17">
        <f t="shared" si="19"/>
        <v>109.70113499201031</v>
      </c>
      <c r="G51" s="17">
        <f t="shared" si="19"/>
        <v>119.86822750699079</v>
      </c>
      <c r="H51" s="17">
        <f t="shared" si="19"/>
        <v>115.50225970076053</v>
      </c>
    </row>
    <row r="52" spans="1:8" ht="15.6" x14ac:dyDescent="0.35">
      <c r="A52" s="32"/>
      <c r="B52" s="17"/>
      <c r="C52" s="17"/>
      <c r="D52" s="17"/>
      <c r="E52" s="17"/>
      <c r="F52" s="17"/>
      <c r="G52" s="17"/>
      <c r="H52" s="17"/>
    </row>
    <row r="53" spans="1:8" ht="15.6" x14ac:dyDescent="0.35">
      <c r="A53" s="31" t="s">
        <v>18</v>
      </c>
      <c r="B53" s="17"/>
      <c r="C53" s="17"/>
      <c r="D53" s="17"/>
      <c r="E53" s="17"/>
      <c r="F53" s="17"/>
      <c r="G53" s="17"/>
      <c r="H53" s="17"/>
    </row>
    <row r="54" spans="1:8" ht="15.6" x14ac:dyDescent="0.35">
      <c r="A54" s="32" t="s">
        <v>19</v>
      </c>
      <c r="B54" s="17">
        <f>B17/B18*100</f>
        <v>89.549223811414919</v>
      </c>
      <c r="C54" s="17">
        <f t="shared" ref="C54:H54" si="21">C17/C18*100</f>
        <v>81.131859931642509</v>
      </c>
      <c r="D54" s="17">
        <f t="shared" si="21"/>
        <v>102.6666267364305</v>
      </c>
      <c r="E54" s="17">
        <f t="shared" si="21"/>
        <v>102.72085309021348</v>
      </c>
      <c r="F54" s="17">
        <f t="shared" si="21"/>
        <v>102.5740234465502</v>
      </c>
      <c r="G54" s="17">
        <f t="shared" si="21"/>
        <v>103.71410062621464</v>
      </c>
      <c r="H54" s="17">
        <f t="shared" si="21"/>
        <v>112.55965918190844</v>
      </c>
    </row>
    <row r="55" spans="1:8" ht="15.6" x14ac:dyDescent="0.35">
      <c r="A55" s="32" t="s">
        <v>20</v>
      </c>
      <c r="B55" s="17">
        <f>B23/B24*100</f>
        <v>53.964421380328098</v>
      </c>
      <c r="C55" s="17">
        <f t="shared" ref="C55:H55" si="22">C23/C24*100</f>
        <v>57.969127930074883</v>
      </c>
      <c r="D55" s="17">
        <f t="shared" ref="D55" si="23">D23/D24*100</f>
        <v>47.118759481703663</v>
      </c>
      <c r="E55" s="17">
        <f t="shared" si="22"/>
        <v>48.849172862769521</v>
      </c>
      <c r="F55" s="17">
        <f t="shared" si="22"/>
        <v>44.138962157723398</v>
      </c>
      <c r="G55" s="17">
        <f t="shared" si="22"/>
        <v>51.701396303552812</v>
      </c>
      <c r="H55" s="17">
        <f t="shared" si="22"/>
        <v>44.485371483021858</v>
      </c>
    </row>
    <row r="56" spans="1:8" ht="15.6" x14ac:dyDescent="0.35">
      <c r="A56" s="32" t="s">
        <v>21</v>
      </c>
      <c r="B56" s="17">
        <f>(B54+B55)/2</f>
        <v>71.756822595871512</v>
      </c>
      <c r="C56" s="17">
        <f t="shared" ref="C56:H56" si="24">(C54+C55)/2</f>
        <v>69.550493930858693</v>
      </c>
      <c r="D56" s="17">
        <f t="shared" ref="D56" si="25">(D54+D55)/2</f>
        <v>74.892693109067082</v>
      </c>
      <c r="E56" s="17">
        <f t="shared" si="24"/>
        <v>75.785012976491501</v>
      </c>
      <c r="F56" s="17">
        <f t="shared" si="24"/>
        <v>73.356492802136799</v>
      </c>
      <c r="G56" s="17">
        <f t="shared" si="24"/>
        <v>77.707748464883736</v>
      </c>
      <c r="H56" s="17">
        <f t="shared" si="24"/>
        <v>78.522515332465147</v>
      </c>
    </row>
    <row r="57" spans="1:8" ht="15.6" x14ac:dyDescent="0.35">
      <c r="A57" s="32"/>
      <c r="B57" s="17"/>
      <c r="C57" s="17"/>
      <c r="D57" s="17"/>
      <c r="E57" s="17"/>
      <c r="F57" s="17"/>
      <c r="G57" s="17"/>
      <c r="H57" s="17"/>
    </row>
    <row r="58" spans="1:8" ht="15.6" x14ac:dyDescent="0.35">
      <c r="A58" s="31" t="s">
        <v>32</v>
      </c>
      <c r="B58" s="17"/>
      <c r="C58" s="17"/>
      <c r="D58" s="17"/>
      <c r="E58" s="17"/>
      <c r="F58" s="17"/>
      <c r="G58" s="17"/>
      <c r="H58" s="17"/>
    </row>
    <row r="59" spans="1:8" ht="15.6" x14ac:dyDescent="0.35">
      <c r="A59" s="32" t="s">
        <v>22</v>
      </c>
      <c r="B59" s="17">
        <f>B25/B23*100</f>
        <v>100</v>
      </c>
      <c r="C59" s="17">
        <f>C25/C23*100</f>
        <v>100</v>
      </c>
      <c r="D59" s="17">
        <f>D25/D23*100</f>
        <v>100</v>
      </c>
      <c r="E59" s="17">
        <f t="shared" ref="E59:H59" si="26">E25/E23*100</f>
        <v>100</v>
      </c>
      <c r="F59" s="17">
        <f t="shared" si="26"/>
        <v>100</v>
      </c>
      <c r="G59" s="17">
        <f t="shared" si="26"/>
        <v>100</v>
      </c>
      <c r="H59" s="17">
        <f t="shared" si="26"/>
        <v>100</v>
      </c>
    </row>
    <row r="60" spans="1:8" ht="15.6" x14ac:dyDescent="0.35">
      <c r="A60" s="32"/>
      <c r="B60" s="17"/>
      <c r="C60" s="17"/>
      <c r="D60" s="17"/>
      <c r="E60" s="17"/>
      <c r="F60" s="17"/>
      <c r="G60" s="17"/>
      <c r="H60" s="17"/>
    </row>
    <row r="61" spans="1:8" ht="15.6" x14ac:dyDescent="0.35">
      <c r="A61" s="31" t="s">
        <v>23</v>
      </c>
      <c r="B61" s="17"/>
      <c r="C61" s="17"/>
      <c r="D61" s="17"/>
      <c r="E61" s="17"/>
      <c r="F61" s="17"/>
      <c r="G61" s="17"/>
      <c r="H61" s="17"/>
    </row>
    <row r="62" spans="1:8" ht="15.6" x14ac:dyDescent="0.35">
      <c r="A62" s="32" t="s">
        <v>24</v>
      </c>
      <c r="B62" s="17">
        <f>((B17/B15)-1)*100</f>
        <v>18.852802069336615</v>
      </c>
      <c r="C62" s="17">
        <f t="shared" ref="C62:H62" si="27">((C17/C15)-1)*100</f>
        <v>-9.9172987321184731</v>
      </c>
      <c r="D62" s="17">
        <f t="shared" ref="D62" si="28">((D17/D15)-1)*100</f>
        <v>111.60888677257077</v>
      </c>
      <c r="E62" s="17">
        <f t="shared" si="27"/>
        <v>112.44107744107743</v>
      </c>
      <c r="F62" s="17">
        <f t="shared" si="27"/>
        <v>110.20071454854063</v>
      </c>
      <c r="G62" s="17">
        <f t="shared" si="27"/>
        <v>107.42820125242929</v>
      </c>
      <c r="H62" s="17">
        <f t="shared" si="27"/>
        <v>126.42846787054789</v>
      </c>
    </row>
    <row r="63" spans="1:8" ht="15.6" x14ac:dyDescent="0.35">
      <c r="A63" s="32" t="s">
        <v>25</v>
      </c>
      <c r="B63" s="17">
        <f>((B38/B37)-1)*100</f>
        <v>20.216663702482364</v>
      </c>
      <c r="C63" s="17">
        <f t="shared" ref="C63:H63" si="29">((C38/C37)-1)*100</f>
        <v>10.7147552941105</v>
      </c>
      <c r="D63" s="17">
        <f t="shared" si="29"/>
        <v>43.735021449234182</v>
      </c>
      <c r="E63" s="17">
        <f t="shared" si="29"/>
        <v>40.396081082546218</v>
      </c>
      <c r="F63" s="17">
        <f t="shared" si="29"/>
        <v>50.558912832202282</v>
      </c>
      <c r="G63" s="17">
        <f t="shared" si="29"/>
        <v>35.77362027328401</v>
      </c>
      <c r="H63" s="17">
        <f t="shared" si="29"/>
        <v>80.233733308433926</v>
      </c>
    </row>
    <row r="64" spans="1:8" ht="15.6" x14ac:dyDescent="0.35">
      <c r="A64" s="32" t="s">
        <v>26</v>
      </c>
      <c r="B64" s="17">
        <f>((B40/B39)-1)*100</f>
        <v>1.1475216481224404</v>
      </c>
      <c r="C64" s="17">
        <f>((C40/C39)-1)*100</f>
        <v>22.903458417476674</v>
      </c>
      <c r="D64" s="17">
        <f>((D40/D39)-1)*100</f>
        <v>-32.075148808038875</v>
      </c>
      <c r="E64" s="17">
        <f t="shared" ref="E64:H64" si="30">((E40/E39)-1)*100</f>
        <v>-33.912931164884341</v>
      </c>
      <c r="F64" s="17">
        <f t="shared" si="30"/>
        <v>-28.373738806946601</v>
      </c>
      <c r="G64" s="17">
        <f t="shared" si="30"/>
        <v>-34.544281127880673</v>
      </c>
      <c r="H64" s="17">
        <f t="shared" si="30"/>
        <v>-20.401469389672368</v>
      </c>
    </row>
    <row r="65" spans="1:8" ht="15.6" x14ac:dyDescent="0.35">
      <c r="A65" s="32"/>
      <c r="B65" s="17"/>
      <c r="C65" s="17"/>
      <c r="D65" s="17"/>
      <c r="E65" s="17"/>
      <c r="F65" s="17"/>
      <c r="G65" s="17"/>
      <c r="H65" s="17"/>
    </row>
    <row r="66" spans="1:8" ht="15.6" x14ac:dyDescent="0.35">
      <c r="A66" s="31" t="s">
        <v>27</v>
      </c>
      <c r="B66" s="17"/>
      <c r="C66" s="17"/>
      <c r="D66" s="17"/>
      <c r="E66" s="17"/>
      <c r="F66" s="17"/>
      <c r="G66" s="17"/>
      <c r="H66" s="17"/>
    </row>
    <row r="67" spans="1:8" ht="15.6" x14ac:dyDescent="0.35">
      <c r="A67" s="32" t="s">
        <v>34</v>
      </c>
      <c r="B67" s="17">
        <f t="shared" ref="B67:H68" si="31">B22/(B16*2)</f>
        <v>11543.616388058728</v>
      </c>
      <c r="C67" s="17">
        <f t="shared" si="31"/>
        <v>11624.427898421884</v>
      </c>
      <c r="D67" s="17">
        <f t="shared" si="31"/>
        <v>11644.622983622899</v>
      </c>
      <c r="E67" s="17">
        <f t="shared" si="31"/>
        <v>11686.436355745946</v>
      </c>
      <c r="F67" s="17">
        <f t="shared" si="31"/>
        <v>11573.217558963903</v>
      </c>
      <c r="G67" s="17">
        <f t="shared" si="31"/>
        <v>9888.724644785143</v>
      </c>
      <c r="H67" s="17">
        <f t="shared" si="31"/>
        <v>10585.789198404818</v>
      </c>
    </row>
    <row r="68" spans="1:8" ht="15.6" x14ac:dyDescent="0.35">
      <c r="A68" s="32" t="s">
        <v>35</v>
      </c>
      <c r="B68" s="17">
        <f t="shared" si="31"/>
        <v>18299.704738624401</v>
      </c>
      <c r="C68" s="17">
        <f t="shared" si="31"/>
        <v>21771.549096327559</v>
      </c>
      <c r="D68" s="17">
        <f t="shared" si="31"/>
        <v>14132.908338715853</v>
      </c>
      <c r="E68" s="17">
        <f t="shared" si="31"/>
        <v>14689.239218770625</v>
      </c>
      <c r="F68" s="17">
        <f t="shared" si="31"/>
        <v>13181.49243619136</v>
      </c>
      <c r="G68" s="17">
        <f t="shared" si="31"/>
        <v>12969.187409952112</v>
      </c>
      <c r="H68" s="17">
        <f t="shared" si="31"/>
        <v>11139.268997723391</v>
      </c>
    </row>
    <row r="69" spans="1:8" ht="15.6" x14ac:dyDescent="0.35">
      <c r="A69" s="32" t="s">
        <v>28</v>
      </c>
      <c r="B69" s="17">
        <f>(B68/B67)*B51</f>
        <v>183.50136229519435</v>
      </c>
      <c r="C69" s="17">
        <f t="shared" ref="C69:H69" si="32">(C68/C67)*C51</f>
        <v>218.27386810241629</v>
      </c>
      <c r="D69" s="17">
        <f t="shared" si="32"/>
        <v>137.91811053150712</v>
      </c>
      <c r="E69" s="17">
        <f t="shared" si="32"/>
        <v>145.70260654560821</v>
      </c>
      <c r="F69" s="17">
        <f t="shared" si="32"/>
        <v>124.94577880105516</v>
      </c>
      <c r="G69" s="17">
        <f t="shared" si="32"/>
        <v>157.20869605331373</v>
      </c>
      <c r="H69" s="17">
        <f t="shared" si="32"/>
        <v>121.54131511003055</v>
      </c>
    </row>
    <row r="70" spans="1:8" ht="15.6" x14ac:dyDescent="0.35">
      <c r="A70" s="32" t="s">
        <v>36</v>
      </c>
      <c r="B70" s="17">
        <f>B22/B16</f>
        <v>23087.232776117457</v>
      </c>
      <c r="C70" s="17">
        <f t="shared" ref="C70:H70" si="33">C22/C16</f>
        <v>23248.855796843767</v>
      </c>
      <c r="D70" s="17">
        <f t="shared" si="33"/>
        <v>23289.245967245799</v>
      </c>
      <c r="E70" s="17">
        <f t="shared" si="33"/>
        <v>23372.872711491891</v>
      </c>
      <c r="F70" s="17">
        <f t="shared" si="33"/>
        <v>23146.435117927806</v>
      </c>
      <c r="G70" s="17">
        <f t="shared" si="33"/>
        <v>19777.449289570286</v>
      </c>
      <c r="H70" s="17">
        <f t="shared" si="33"/>
        <v>21171.578396809637</v>
      </c>
    </row>
    <row r="71" spans="1:8" ht="15.6" x14ac:dyDescent="0.35">
      <c r="A71" s="32" t="s">
        <v>37</v>
      </c>
      <c r="B71" s="17">
        <f>B23/B17</f>
        <v>36599.409477248802</v>
      </c>
      <c r="C71" s="17">
        <f t="shared" ref="C71:H71" si="34">C23/C17</f>
        <v>43543.098192655118</v>
      </c>
      <c r="D71" s="17">
        <f t="shared" si="34"/>
        <v>28265.816677431707</v>
      </c>
      <c r="E71" s="17">
        <f t="shared" si="34"/>
        <v>29378.478437541249</v>
      </c>
      <c r="F71" s="17">
        <f t="shared" si="34"/>
        <v>26362.98487238272</v>
      </c>
      <c r="G71" s="17">
        <f t="shared" si="34"/>
        <v>25938.374819904224</v>
      </c>
      <c r="H71" s="17">
        <f t="shared" si="34"/>
        <v>22278.537995446783</v>
      </c>
    </row>
    <row r="72" spans="1:8" ht="15.6" x14ac:dyDescent="0.35">
      <c r="A72" s="32"/>
      <c r="B72" s="17"/>
      <c r="C72" s="17"/>
      <c r="D72" s="17"/>
      <c r="E72" s="17"/>
      <c r="F72" s="17"/>
      <c r="G72" s="17"/>
      <c r="H72" s="17"/>
    </row>
    <row r="73" spans="1:8" ht="15.6" x14ac:dyDescent="0.35">
      <c r="A73" s="31" t="s">
        <v>29</v>
      </c>
      <c r="B73" s="17"/>
      <c r="C73" s="17"/>
      <c r="D73" s="17"/>
      <c r="E73" s="17"/>
      <c r="F73" s="17"/>
      <c r="G73" s="17"/>
      <c r="H73" s="17"/>
    </row>
    <row r="74" spans="1:8" ht="15.6" x14ac:dyDescent="0.35">
      <c r="A74" s="32" t="s">
        <v>30</v>
      </c>
      <c r="B74" s="17">
        <f>(B29/B28)*100</f>
        <v>141.95935660310593</v>
      </c>
      <c r="C74" s="17"/>
      <c r="D74" s="17"/>
      <c r="E74" s="17"/>
      <c r="F74" s="17"/>
      <c r="G74" s="17"/>
      <c r="H74" s="17"/>
    </row>
    <row r="75" spans="1:8" ht="15.6" x14ac:dyDescent="0.35">
      <c r="A75" s="32" t="s">
        <v>31</v>
      </c>
      <c r="B75" s="17">
        <f>(B23/B29)*100</f>
        <v>100</v>
      </c>
      <c r="C75" s="17"/>
      <c r="D75" s="17"/>
      <c r="E75" s="17"/>
      <c r="F75" s="17"/>
      <c r="G75" s="17"/>
      <c r="H75" s="17"/>
    </row>
    <row r="76" spans="1:8" ht="16.2" thickBot="1" x14ac:dyDescent="0.4">
      <c r="A76" s="18"/>
      <c r="B76" s="19"/>
      <c r="C76" s="19"/>
      <c r="D76" s="19"/>
      <c r="E76" s="19"/>
      <c r="F76" s="19"/>
      <c r="G76" s="19"/>
      <c r="H76" s="19"/>
    </row>
    <row r="77" spans="1:8" customFormat="1" ht="15" customHeight="1" thickTop="1" x14ac:dyDescent="0.35">
      <c r="A77" s="42" t="s">
        <v>79</v>
      </c>
      <c r="B77" s="42"/>
      <c r="C77" s="42"/>
      <c r="D77" s="42"/>
      <c r="E77" s="42"/>
      <c r="F77" s="42"/>
      <c r="G77" s="32"/>
      <c r="H77" s="32"/>
    </row>
    <row r="78" spans="1:8" customFormat="1" ht="30.75" customHeight="1" x14ac:dyDescent="0.3">
      <c r="A78" s="48" t="s">
        <v>118</v>
      </c>
      <c r="B78" s="48"/>
      <c r="C78" s="48"/>
      <c r="D78" s="48"/>
      <c r="E78" s="48"/>
      <c r="F78" s="48"/>
      <c r="G78" s="48"/>
      <c r="H78" s="48"/>
    </row>
    <row r="79" spans="1:8" customFormat="1" x14ac:dyDescent="0.3"/>
    <row r="80" spans="1:8" customFormat="1" x14ac:dyDescent="0.3"/>
    <row r="81" spans="1:1" customFormat="1" x14ac:dyDescent="0.3"/>
    <row r="82" spans="1:1" x14ac:dyDescent="0.3">
      <c r="A82" s="4"/>
    </row>
  </sheetData>
  <mergeCells count="5">
    <mergeCell ref="A77:F77"/>
    <mergeCell ref="A9:A10"/>
    <mergeCell ref="B9:B10"/>
    <mergeCell ref="C9:H9"/>
    <mergeCell ref="A78:H78"/>
  </mergeCells>
  <pageMargins left="0.7" right="0.7" top="0.75" bottom="0.75" header="0.3" footer="0.3"/>
  <ignoredErrors>
    <ignoredError sqref="D18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I85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.77734375" style="5" customWidth="1"/>
    <col min="2" max="8" width="20.77734375" style="5" customWidth="1"/>
    <col min="9" max="9" width="17.77734375" style="5" bestFit="1" customWidth="1"/>
    <col min="10" max="16384" width="11.44140625" style="5"/>
  </cols>
  <sheetData>
    <row r="9" spans="1:9" ht="15.6" x14ac:dyDescent="0.3">
      <c r="A9" s="43" t="s">
        <v>0</v>
      </c>
      <c r="B9" s="45" t="s">
        <v>1</v>
      </c>
      <c r="C9" s="47" t="s">
        <v>2</v>
      </c>
      <c r="D9" s="47"/>
      <c r="E9" s="47"/>
      <c r="F9" s="47"/>
      <c r="G9" s="47"/>
      <c r="H9" s="47"/>
    </row>
    <row r="10" spans="1:9" ht="47.4" thickBot="1" x14ac:dyDescent="0.35">
      <c r="A10" s="44"/>
      <c r="B10" s="46"/>
      <c r="C10" s="27" t="s">
        <v>38</v>
      </c>
      <c r="D10" s="26" t="s">
        <v>33</v>
      </c>
      <c r="E10" s="27" t="s">
        <v>39</v>
      </c>
      <c r="F10" s="27" t="s">
        <v>40</v>
      </c>
      <c r="G10" s="27" t="s">
        <v>41</v>
      </c>
      <c r="H10" s="27" t="s">
        <v>42</v>
      </c>
    </row>
    <row r="11" spans="1:9" ht="16.2" thickTop="1" x14ac:dyDescent="0.35">
      <c r="A11" s="7"/>
      <c r="B11" s="7"/>
      <c r="C11" s="7"/>
      <c r="D11" s="7"/>
      <c r="E11" s="7"/>
      <c r="F11" s="7"/>
      <c r="G11" s="7"/>
      <c r="H11" s="7"/>
    </row>
    <row r="12" spans="1:9" ht="15.6" x14ac:dyDescent="0.35">
      <c r="A12" s="31" t="s">
        <v>3</v>
      </c>
      <c r="B12" s="7"/>
      <c r="C12" s="7"/>
      <c r="D12" s="7"/>
      <c r="E12" s="7"/>
      <c r="F12" s="7"/>
      <c r="G12" s="7"/>
      <c r="H12" s="7"/>
    </row>
    <row r="13" spans="1:9" ht="15.6" x14ac:dyDescent="0.35">
      <c r="A13" s="32"/>
      <c r="B13" s="7"/>
      <c r="C13" s="7"/>
      <c r="D13" s="7"/>
      <c r="E13" s="7"/>
      <c r="F13" s="7"/>
      <c r="G13" s="7"/>
      <c r="H13" s="7"/>
    </row>
    <row r="14" spans="1:9" ht="15.6" x14ac:dyDescent="0.35">
      <c r="A14" s="31" t="s">
        <v>4</v>
      </c>
      <c r="B14" s="7"/>
      <c r="C14" s="7"/>
      <c r="D14" s="7"/>
      <c r="E14" s="7"/>
      <c r="F14" s="7"/>
      <c r="G14" s="7"/>
      <c r="H14" s="7"/>
    </row>
    <row r="15" spans="1:9" ht="15.6" x14ac:dyDescent="0.35">
      <c r="A15" s="33" t="s">
        <v>52</v>
      </c>
      <c r="B15" s="10">
        <f>(+'I Trimestre'!B15+'II trimestre'!B15)/2</f>
        <v>734596</v>
      </c>
      <c r="C15" s="10">
        <f>(+'I Trimestre'!C15+'II trimestre'!C15)/2</f>
        <v>514458.25</v>
      </c>
      <c r="D15" s="10">
        <f>+E15+F15</f>
        <v>170106.75</v>
      </c>
      <c r="E15" s="10">
        <f>(+'I Trimestre'!E15+'II trimestre'!E15)/2</f>
        <v>106920</v>
      </c>
      <c r="F15" s="10">
        <f>(+'I Trimestre'!F15+'II trimestre'!F15)/2</f>
        <v>63186.75</v>
      </c>
      <c r="G15" s="10">
        <f>(+'I Trimestre'!G15+'II trimestre'!G15)/2</f>
        <v>3473.25</v>
      </c>
      <c r="H15" s="10">
        <f>(+'I Trimestre'!H15+'II trimestre'!H15)/2</f>
        <v>46557.75</v>
      </c>
      <c r="I15" s="28"/>
    </row>
    <row r="16" spans="1:9" ht="15.6" x14ac:dyDescent="0.35">
      <c r="A16" s="33" t="s">
        <v>87</v>
      </c>
      <c r="B16" s="10">
        <f>(+'I Trimestre'!B16+'II trimestre'!B16)/2</f>
        <v>843545</v>
      </c>
      <c r="C16" s="10">
        <f>(+'I Trimestre'!C16+'II trimestre'!C16)/2</f>
        <v>542735</v>
      </c>
      <c r="D16" s="10">
        <f>+E16+F16</f>
        <v>233741</v>
      </c>
      <c r="E16" s="10">
        <f>(+'I Trimestre'!E16+'II trimestre'!E16)/2</f>
        <v>147417</v>
      </c>
      <c r="F16" s="10">
        <f>(+'I Trimestre'!F16+'II trimestre'!F16)/2</f>
        <v>86324</v>
      </c>
      <c r="G16" s="10">
        <f>(+'I Trimestre'!G16+'II trimestre'!G16)/2</f>
        <v>4631</v>
      </c>
      <c r="H16" s="10">
        <f>(+'I Trimestre'!H16+'II trimestre'!H16)/2</f>
        <v>62438</v>
      </c>
      <c r="I16" s="28"/>
    </row>
    <row r="17" spans="1:9" ht="15.6" x14ac:dyDescent="0.35">
      <c r="A17" s="33" t="s">
        <v>88</v>
      </c>
      <c r="B17" s="10">
        <f>(+'I Trimestre'!B17+'II trimestre'!B17)/2</f>
        <v>803680.5</v>
      </c>
      <c r="C17" s="10">
        <f>(+'I Trimestre'!C17+'II trimestre'!C17)/2</f>
        <v>488026</v>
      </c>
      <c r="D17" s="10">
        <f>+E17+F17</f>
        <v>240531</v>
      </c>
      <c r="E17" s="10">
        <f>(+'I Trimestre'!E17+'II trimestre'!E17)/2</f>
        <v>151683.5</v>
      </c>
      <c r="F17" s="10">
        <f>(+'I Trimestre'!F17+'II trimestre'!F17)/2</f>
        <v>88847.5</v>
      </c>
      <c r="G17" s="10">
        <f>(+'I Trimestre'!G17+'II trimestre'!G17)/2</f>
        <v>4803</v>
      </c>
      <c r="H17" s="10">
        <f>(+'I Trimestre'!H17+'II trimestre'!H17)/2</f>
        <v>70320.5</v>
      </c>
      <c r="I17" s="28"/>
    </row>
    <row r="18" spans="1:9" ht="15.6" x14ac:dyDescent="0.35">
      <c r="A18" s="33" t="s">
        <v>74</v>
      </c>
      <c r="B18" s="10">
        <f>+'II trimestre'!B18</f>
        <v>843545</v>
      </c>
      <c r="C18" s="10">
        <f>+'II trimestre'!C18</f>
        <v>542735</v>
      </c>
      <c r="D18" s="10">
        <f>+'II trimestre'!D18</f>
        <v>233741</v>
      </c>
      <c r="E18" s="10">
        <f>+'II trimestre'!E18</f>
        <v>147417</v>
      </c>
      <c r="F18" s="10">
        <f>+'II trimestre'!F18</f>
        <v>86324</v>
      </c>
      <c r="G18" s="10">
        <f>+'II trimestre'!G18</f>
        <v>4631</v>
      </c>
      <c r="H18" s="10">
        <f>+'II trimestre'!H18</f>
        <v>62438</v>
      </c>
      <c r="I18" s="28"/>
    </row>
    <row r="19" spans="1:9" ht="15.6" x14ac:dyDescent="0.35">
      <c r="A19" s="32"/>
      <c r="B19" s="10"/>
      <c r="C19" s="10"/>
      <c r="D19" s="10"/>
      <c r="E19" s="10"/>
      <c r="F19" s="10"/>
      <c r="G19" s="10"/>
      <c r="H19" s="10"/>
    </row>
    <row r="20" spans="1:9" ht="15.6" x14ac:dyDescent="0.35">
      <c r="A20" s="34" t="s">
        <v>5</v>
      </c>
      <c r="B20" s="10"/>
      <c r="C20" s="10"/>
      <c r="D20" s="10"/>
      <c r="E20" s="10"/>
      <c r="F20" s="10"/>
      <c r="G20" s="10"/>
      <c r="H20" s="10"/>
    </row>
    <row r="21" spans="1:9" ht="15.6" x14ac:dyDescent="0.35">
      <c r="A21" s="33" t="s">
        <v>52</v>
      </c>
      <c r="B21" s="10">
        <f>+'I Trimestre'!B21+'II trimestre'!B21</f>
        <v>47545204825.550003</v>
      </c>
      <c r="C21" s="10">
        <f>+'I Trimestre'!C21+'II trimestre'!C21</f>
        <v>33119129761.340004</v>
      </c>
      <c r="D21" s="10">
        <f>+'I Trimestre'!D21+'II trimestre'!D21</f>
        <v>11621473076.709995</v>
      </c>
      <c r="E21" s="10">
        <f>+'I Trimestre'!E21+'II trimestre'!E21</f>
        <v>7436189802.779995</v>
      </c>
      <c r="F21" s="10">
        <f>+'I Trimestre'!F21+'II trimestre'!F21</f>
        <v>4185283273.9299994</v>
      </c>
      <c r="G21" s="10">
        <f>+'I Trimestre'!G21+'II trimestre'!G21</f>
        <v>212983625.42000002</v>
      </c>
      <c r="H21" s="10">
        <f>+'I Trimestre'!H21+'II trimestre'!H21</f>
        <v>2591618362.0800004</v>
      </c>
    </row>
    <row r="22" spans="1:9" ht="15.6" x14ac:dyDescent="0.35">
      <c r="A22" s="33" t="s">
        <v>87</v>
      </c>
      <c r="B22" s="10">
        <f>+'I Trimestre'!B22+'II trimestre'!B22</f>
        <v>51231448460</v>
      </c>
      <c r="C22" s="10">
        <f>+'I Trimestre'!C22+'II trimestre'!C22</f>
        <v>33075149920.140003</v>
      </c>
      <c r="D22" s="10">
        <f>+'I Trimestre'!D22+'II trimestre'!D22</f>
        <v>14395669932.66</v>
      </c>
      <c r="E22" s="10">
        <f>+'I Trimestre'!E22+'II trimestre'!E22</f>
        <v>9107061536.8199997</v>
      </c>
      <c r="F22" s="10">
        <f>+'I Trimestre'!F22+'II trimestre'!F22</f>
        <v>5288608395.8400002</v>
      </c>
      <c r="G22" s="10">
        <f>+'I Trimestre'!G22+'II trimestre'!G22</f>
        <v>240964506.11999997</v>
      </c>
      <c r="H22" s="10">
        <f>+'I Trimestre'!H22+'II trimestre'!H22</f>
        <v>3519664101.0800004</v>
      </c>
    </row>
    <row r="23" spans="1:9" ht="15.6" x14ac:dyDescent="0.35">
      <c r="A23" s="33" t="s">
        <v>88</v>
      </c>
      <c r="B23" s="10">
        <f>+'I Trimestre'!B23+'II trimestre'!B23</f>
        <v>50675485579.949997</v>
      </c>
      <c r="C23" s="10">
        <f>+'I Trimestre'!C23+'II trimestre'!C23</f>
        <v>34161410590.790001</v>
      </c>
      <c r="D23" s="10">
        <f>+'I Trimestre'!D23+'II trimestre'!D23</f>
        <v>13098094041.009996</v>
      </c>
      <c r="E23" s="10">
        <f>+'I Trimestre'!E23+'II trimestre'!E23</f>
        <v>8495134396.8199968</v>
      </c>
      <c r="F23" s="10">
        <f>+'I Trimestre'!F23+'II trimestre'!F23</f>
        <v>4602959644.1899996</v>
      </c>
      <c r="G23" s="10">
        <f>+'I Trimestre'!G23+'II trimestre'!G23</f>
        <v>222147865.28999999</v>
      </c>
      <c r="H23" s="10">
        <f>+'I Trimestre'!H23+'II trimestre'!H23</f>
        <v>3193833082.8600001</v>
      </c>
    </row>
    <row r="24" spans="1:9" ht="15.6" x14ac:dyDescent="0.35">
      <c r="A24" s="33" t="s">
        <v>74</v>
      </c>
      <c r="B24" s="10">
        <f>+'II trimestre'!B24</f>
        <v>51231448460.000008</v>
      </c>
      <c r="C24" s="10">
        <f>+'II trimestre'!C24</f>
        <v>33075149920.140003</v>
      </c>
      <c r="D24" s="10">
        <f>+'II trimestre'!D24</f>
        <v>14395669932.66</v>
      </c>
      <c r="E24" s="10">
        <f>+'II trimestre'!E24</f>
        <v>9107061536.8199997</v>
      </c>
      <c r="F24" s="10">
        <f>+'II trimestre'!F24</f>
        <v>5288608395.8400002</v>
      </c>
      <c r="G24" s="10">
        <f>+'II trimestre'!G24</f>
        <v>240964506.12</v>
      </c>
      <c r="H24" s="10">
        <f>+'II trimestre'!H24</f>
        <v>3519664101.0799999</v>
      </c>
      <c r="I24" s="6"/>
    </row>
    <row r="25" spans="1:9" ht="15.6" x14ac:dyDescent="0.35">
      <c r="A25" s="33" t="s">
        <v>89</v>
      </c>
      <c r="B25" s="10">
        <f>B23</f>
        <v>50675485579.949997</v>
      </c>
      <c r="C25" s="10">
        <f t="shared" ref="C25:H25" si="0">C23</f>
        <v>34161410590.790001</v>
      </c>
      <c r="D25" s="10">
        <f t="shared" si="0"/>
        <v>13098094041.009996</v>
      </c>
      <c r="E25" s="10">
        <f t="shared" si="0"/>
        <v>8495134396.8199968</v>
      </c>
      <c r="F25" s="10">
        <f t="shared" si="0"/>
        <v>4602959644.1899996</v>
      </c>
      <c r="G25" s="10">
        <f t="shared" si="0"/>
        <v>222147865.28999999</v>
      </c>
      <c r="H25" s="10">
        <f t="shared" si="0"/>
        <v>3193833082.8600001</v>
      </c>
      <c r="I25" s="6"/>
    </row>
    <row r="26" spans="1:9" ht="15.6" x14ac:dyDescent="0.35">
      <c r="A26" s="32"/>
      <c r="B26" s="10"/>
      <c r="C26" s="10"/>
      <c r="D26" s="10"/>
      <c r="E26" s="10"/>
      <c r="F26" s="10"/>
      <c r="G26" s="10"/>
      <c r="H26" s="10"/>
    </row>
    <row r="27" spans="1:9" ht="15.6" x14ac:dyDescent="0.35">
      <c r="A27" s="34" t="s">
        <v>6</v>
      </c>
      <c r="B27" s="10"/>
      <c r="C27" s="10"/>
      <c r="D27" s="10"/>
      <c r="E27" s="10"/>
      <c r="F27" s="10"/>
      <c r="G27" s="10"/>
      <c r="H27" s="10"/>
    </row>
    <row r="28" spans="1:9" ht="15.6" x14ac:dyDescent="0.35">
      <c r="A28" s="33" t="s">
        <v>87</v>
      </c>
      <c r="B28" s="10">
        <f>'I Trimestre'!B28+'II trimestre'!B28</f>
        <v>51231448460</v>
      </c>
      <c r="C28" s="10"/>
      <c r="D28" s="10"/>
      <c r="E28" s="10"/>
      <c r="F28" s="10"/>
      <c r="G28" s="10"/>
      <c r="H28" s="10"/>
      <c r="I28" s="2"/>
    </row>
    <row r="29" spans="1:9" ht="15.6" x14ac:dyDescent="0.35">
      <c r="A29" s="33" t="s">
        <v>88</v>
      </c>
      <c r="B29" s="10">
        <f>'I Trimestre'!B29+'II trimestre'!B29</f>
        <v>50675485579.949997</v>
      </c>
      <c r="C29" s="10"/>
      <c r="D29" s="10"/>
      <c r="E29" s="10"/>
      <c r="F29" s="10"/>
      <c r="G29" s="10"/>
      <c r="H29" s="10"/>
    </row>
    <row r="30" spans="1:9" ht="15.6" x14ac:dyDescent="0.35">
      <c r="A30" s="32"/>
      <c r="B30" s="13"/>
      <c r="C30" s="13"/>
      <c r="D30" s="13"/>
      <c r="E30" s="13"/>
      <c r="F30" s="13"/>
      <c r="G30" s="13"/>
      <c r="H30" s="13"/>
    </row>
    <row r="31" spans="1:9" ht="15.6" x14ac:dyDescent="0.35">
      <c r="A31" s="31" t="s">
        <v>7</v>
      </c>
      <c r="B31" s="13"/>
      <c r="C31" s="13"/>
      <c r="D31" s="13"/>
      <c r="E31" s="13"/>
      <c r="F31" s="13"/>
      <c r="G31" s="13"/>
      <c r="H31" s="13"/>
    </row>
    <row r="32" spans="1:9" ht="15.6" x14ac:dyDescent="0.35">
      <c r="A32" s="33" t="s">
        <v>53</v>
      </c>
      <c r="B32" s="40">
        <v>1.0788</v>
      </c>
      <c r="C32" s="40">
        <v>1.0788</v>
      </c>
      <c r="D32" s="40">
        <v>1.0788</v>
      </c>
      <c r="E32" s="40">
        <v>1.0788</v>
      </c>
      <c r="F32" s="40">
        <v>1.0788</v>
      </c>
      <c r="G32" s="40">
        <v>1.0788</v>
      </c>
      <c r="H32" s="40">
        <v>1.0788</v>
      </c>
    </row>
    <row r="33" spans="1:8" ht="15.6" x14ac:dyDescent="0.35">
      <c r="A33" s="33" t="s">
        <v>90</v>
      </c>
      <c r="B33" s="40">
        <v>1.121</v>
      </c>
      <c r="C33" s="40">
        <v>1.121</v>
      </c>
      <c r="D33" s="40">
        <v>1.121</v>
      </c>
      <c r="E33" s="40">
        <v>1.121</v>
      </c>
      <c r="F33" s="40">
        <v>1.121</v>
      </c>
      <c r="G33" s="40">
        <v>1.121</v>
      </c>
      <c r="H33" s="40">
        <v>1.121</v>
      </c>
    </row>
    <row r="34" spans="1:8" ht="15.6" x14ac:dyDescent="0.35">
      <c r="A34" s="9" t="s">
        <v>8</v>
      </c>
      <c r="B34" s="10">
        <f>C34+D34+G34+H34</f>
        <v>394660</v>
      </c>
      <c r="C34" s="10">
        <v>226111</v>
      </c>
      <c r="D34" s="10">
        <f>E34+F34</f>
        <v>153150</v>
      </c>
      <c r="E34" s="10">
        <v>128761</v>
      </c>
      <c r="F34" s="10">
        <v>24389</v>
      </c>
      <c r="G34" s="10">
        <v>1285</v>
      </c>
      <c r="H34" s="10">
        <v>14114</v>
      </c>
    </row>
    <row r="35" spans="1:8" ht="15.6" x14ac:dyDescent="0.35">
      <c r="A35" s="32"/>
      <c r="B35" s="10"/>
      <c r="C35" s="10"/>
      <c r="D35" s="10"/>
      <c r="E35" s="10"/>
      <c r="F35" s="10"/>
      <c r="G35" s="10"/>
      <c r="H35" s="10"/>
    </row>
    <row r="36" spans="1:8" ht="15.6" x14ac:dyDescent="0.35">
      <c r="A36" s="34" t="s">
        <v>9</v>
      </c>
      <c r="B36" s="10"/>
      <c r="C36" s="10"/>
      <c r="D36" s="10"/>
      <c r="E36" s="10"/>
      <c r="F36" s="10"/>
      <c r="G36" s="10"/>
      <c r="H36" s="10"/>
    </row>
    <row r="37" spans="1:8" ht="15.6" x14ac:dyDescent="0.35">
      <c r="A37" s="33" t="s">
        <v>54</v>
      </c>
      <c r="B37" s="10">
        <f>B21/B32</f>
        <v>44072307031.470154</v>
      </c>
      <c r="C37" s="10">
        <f t="shared" ref="C37:H37" si="1">C21/C32</f>
        <v>30699971970.096409</v>
      </c>
      <c r="D37" s="10">
        <f t="shared" ref="D37" si="2">D21/D32</f>
        <v>10772592766.694471</v>
      </c>
      <c r="E37" s="10">
        <f t="shared" si="1"/>
        <v>6893019839.4326982</v>
      </c>
      <c r="F37" s="10">
        <f>F21/F32</f>
        <v>3879572927.2617717</v>
      </c>
      <c r="G37" s="10">
        <f t="shared" si="1"/>
        <v>197426423.26659253</v>
      </c>
      <c r="H37" s="10">
        <f t="shared" si="1"/>
        <v>2402315871.4126811</v>
      </c>
    </row>
    <row r="38" spans="1:8" ht="15.6" x14ac:dyDescent="0.35">
      <c r="A38" s="33" t="s">
        <v>91</v>
      </c>
      <c r="B38" s="10">
        <f>B23/B33</f>
        <v>45205607118.599464</v>
      </c>
      <c r="C38" s="10">
        <f t="shared" ref="C38:H38" si="3">C23/C33</f>
        <v>30474050482.417484</v>
      </c>
      <c r="D38" s="10">
        <f t="shared" ref="D38" si="4">D23/D33</f>
        <v>11684294416.601246</v>
      </c>
      <c r="E38" s="10">
        <f t="shared" si="3"/>
        <v>7578175197.876893</v>
      </c>
      <c r="F38" s="10">
        <f t="shared" si="3"/>
        <v>4106119218.7243528</v>
      </c>
      <c r="G38" s="10">
        <f t="shared" si="3"/>
        <v>198169371.35593221</v>
      </c>
      <c r="H38" s="10">
        <f t="shared" si="3"/>
        <v>2849092848.2247996</v>
      </c>
    </row>
    <row r="39" spans="1:8" ht="15.6" x14ac:dyDescent="0.35">
      <c r="A39" s="33" t="s">
        <v>55</v>
      </c>
      <c r="B39" s="10">
        <f>B37/B15</f>
        <v>59995.299499956651</v>
      </c>
      <c r="C39" s="10">
        <f t="shared" ref="C39:H39" si="5">C37/C15</f>
        <v>59674.370019523274</v>
      </c>
      <c r="D39" s="10">
        <f t="shared" ref="D39" si="6">D37/D15</f>
        <v>63328.426218797737</v>
      </c>
      <c r="E39" s="10">
        <f t="shared" si="5"/>
        <v>64468.947244974734</v>
      </c>
      <c r="F39" s="10">
        <f t="shared" si="5"/>
        <v>61398.519899532286</v>
      </c>
      <c r="G39" s="10">
        <f t="shared" si="5"/>
        <v>56841.984673315346</v>
      </c>
      <c r="H39" s="10">
        <f t="shared" si="5"/>
        <v>51598.624749105809</v>
      </c>
    </row>
    <row r="40" spans="1:8" ht="15.6" x14ac:dyDescent="0.35">
      <c r="A40" s="33" t="s">
        <v>92</v>
      </c>
      <c r="B40" s="10">
        <f>B38/B17</f>
        <v>56248.231876472637</v>
      </c>
      <c r="C40" s="10">
        <f t="shared" ref="C40:H40" si="7">C38/C17</f>
        <v>62443.497851379812</v>
      </c>
      <c r="D40" s="10">
        <f t="shared" ref="D40" si="8">D38/D17</f>
        <v>48577.083272431606</v>
      </c>
      <c r="E40" s="10">
        <f t="shared" si="7"/>
        <v>49960.445255264371</v>
      </c>
      <c r="F40" s="10">
        <f t="shared" si="7"/>
        <v>46215.360237759676</v>
      </c>
      <c r="G40" s="10">
        <f t="shared" si="7"/>
        <v>41259.498512582177</v>
      </c>
      <c r="H40" s="10">
        <f t="shared" si="7"/>
        <v>40515.821819025739</v>
      </c>
    </row>
    <row r="41" spans="1:8" ht="15.6" x14ac:dyDescent="0.35">
      <c r="A41" s="32"/>
      <c r="B41" s="13"/>
      <c r="C41" s="13"/>
      <c r="D41" s="13"/>
      <c r="E41" s="13"/>
      <c r="F41" s="13"/>
      <c r="G41" s="13"/>
      <c r="H41" s="13"/>
    </row>
    <row r="42" spans="1:8" ht="15.6" x14ac:dyDescent="0.35">
      <c r="A42" s="31" t="s">
        <v>10</v>
      </c>
      <c r="B42" s="13"/>
      <c r="C42" s="13"/>
      <c r="D42" s="13"/>
      <c r="E42" s="13"/>
      <c r="F42" s="13"/>
      <c r="G42" s="13"/>
      <c r="H42" s="13"/>
    </row>
    <row r="43" spans="1:8" ht="15.6" x14ac:dyDescent="0.35">
      <c r="A43" s="32"/>
      <c r="B43" s="13"/>
      <c r="C43" s="13"/>
      <c r="D43" s="13"/>
      <c r="E43" s="13"/>
      <c r="F43" s="13"/>
      <c r="G43" s="13"/>
      <c r="H43" s="13"/>
    </row>
    <row r="44" spans="1:8" ht="15.6" x14ac:dyDescent="0.35">
      <c r="A44" s="31" t="s">
        <v>11</v>
      </c>
      <c r="B44" s="13"/>
      <c r="C44" s="13"/>
      <c r="D44" s="13"/>
      <c r="E44" s="13"/>
      <c r="F44" s="13"/>
      <c r="G44" s="13"/>
      <c r="H44" s="13"/>
    </row>
    <row r="45" spans="1:8" ht="15.6" x14ac:dyDescent="0.35">
      <c r="A45" s="32" t="s">
        <v>12</v>
      </c>
      <c r="B45" s="17">
        <f>((B16)/B34)*100</f>
        <v>213.73967465666647</v>
      </c>
      <c r="C45" s="17">
        <f t="shared" ref="C45:H45" si="9">((C16)/C34)*100</f>
        <v>240.03033908124772</v>
      </c>
      <c r="D45" s="17">
        <f t="shared" si="9"/>
        <v>152.62226575253018</v>
      </c>
      <c r="E45" s="17">
        <f t="shared" si="9"/>
        <v>114.48885920426216</v>
      </c>
      <c r="F45" s="17">
        <f t="shared" si="9"/>
        <v>353.94645126901474</v>
      </c>
      <c r="G45" s="17">
        <f t="shared" si="9"/>
        <v>360.38910505836577</v>
      </c>
      <c r="H45" s="17">
        <f t="shared" si="9"/>
        <v>442.38344905767326</v>
      </c>
    </row>
    <row r="46" spans="1:8" ht="15.6" x14ac:dyDescent="0.35">
      <c r="A46" s="32" t="s">
        <v>13</v>
      </c>
      <c r="B46" s="17">
        <f>((B17)/B34)*100</f>
        <v>203.63870166725789</v>
      </c>
      <c r="C46" s="17">
        <f t="shared" ref="C46:H46" si="10">((C17)/C34)*100</f>
        <v>215.83470065587255</v>
      </c>
      <c r="D46" s="17">
        <f t="shared" si="10"/>
        <v>157.05582761998039</v>
      </c>
      <c r="E46" s="17">
        <f t="shared" si="10"/>
        <v>117.80236251660052</v>
      </c>
      <c r="F46" s="17">
        <f t="shared" si="10"/>
        <v>364.29332895977694</v>
      </c>
      <c r="G46" s="17">
        <f t="shared" si="10"/>
        <v>373.77431906614788</v>
      </c>
      <c r="H46" s="17">
        <f t="shared" si="10"/>
        <v>498.23225166501351</v>
      </c>
    </row>
    <row r="47" spans="1:8" ht="15.6" x14ac:dyDescent="0.35">
      <c r="A47" s="32"/>
      <c r="B47" s="17"/>
      <c r="C47" s="17"/>
      <c r="D47" s="17"/>
      <c r="E47" s="17"/>
      <c r="F47" s="17"/>
      <c r="G47" s="17"/>
      <c r="H47" s="17"/>
    </row>
    <row r="48" spans="1:8" ht="15.6" x14ac:dyDescent="0.35">
      <c r="A48" s="31" t="s">
        <v>14</v>
      </c>
      <c r="B48" s="17"/>
      <c r="C48" s="17"/>
      <c r="D48" s="17"/>
      <c r="E48" s="17"/>
      <c r="F48" s="17"/>
      <c r="G48" s="17"/>
      <c r="H48" s="17"/>
    </row>
    <row r="49" spans="1:8" ht="15.6" x14ac:dyDescent="0.35">
      <c r="A49" s="32" t="s">
        <v>15</v>
      </c>
      <c r="B49" s="17">
        <f>B17/B16*100</f>
        <v>95.274170316936264</v>
      </c>
      <c r="C49" s="17">
        <f t="shared" ref="C49:H49" si="11">C17/C16*100</f>
        <v>89.919758261398286</v>
      </c>
      <c r="D49" s="17">
        <f t="shared" ref="D49" si="12">D17/D16*100</f>
        <v>102.90492468159202</v>
      </c>
      <c r="E49" s="17">
        <f t="shared" si="11"/>
        <v>102.8941709572166</v>
      </c>
      <c r="F49" s="17">
        <f t="shared" si="11"/>
        <v>102.92328900421668</v>
      </c>
      <c r="G49" s="17">
        <f t="shared" si="11"/>
        <v>103.71410062621464</v>
      </c>
      <c r="H49" s="17">
        <f t="shared" si="11"/>
        <v>112.62452352733912</v>
      </c>
    </row>
    <row r="50" spans="1:8" ht="15.6" x14ac:dyDescent="0.35">
      <c r="A50" s="32" t="s">
        <v>16</v>
      </c>
      <c r="B50" s="17">
        <f>B23/B22*100</f>
        <v>98.914801558882175</v>
      </c>
      <c r="C50" s="17">
        <f t="shared" ref="C50:H50" si="13">C23/C22*100</f>
        <v>103.28421994540547</v>
      </c>
      <c r="D50" s="17">
        <f t="shared" ref="D50" si="14">D23/D22*100</f>
        <v>90.986345910125763</v>
      </c>
      <c r="E50" s="17">
        <f t="shared" si="13"/>
        <v>93.280740033149314</v>
      </c>
      <c r="F50" s="17">
        <f t="shared" si="13"/>
        <v>87.035365443406064</v>
      </c>
      <c r="G50" s="17">
        <f t="shared" si="13"/>
        <v>92.191115142647064</v>
      </c>
      <c r="H50" s="17">
        <f t="shared" si="13"/>
        <v>90.742553582882536</v>
      </c>
    </row>
    <row r="51" spans="1:8" ht="15.6" x14ac:dyDescent="0.35">
      <c r="A51" s="32" t="s">
        <v>17</v>
      </c>
      <c r="B51" s="17">
        <f>AVERAGE(B49:B50)</f>
        <v>97.094485937909212</v>
      </c>
      <c r="C51" s="17">
        <f t="shared" ref="C51:H51" si="15">AVERAGE(C49:C50)</f>
        <v>96.601989103401877</v>
      </c>
      <c r="D51" s="17">
        <f t="shared" ref="D51" si="16">AVERAGE(D49:D50)</f>
        <v>96.945635295858892</v>
      </c>
      <c r="E51" s="17">
        <f t="shared" si="15"/>
        <v>98.087455495182951</v>
      </c>
      <c r="F51" s="17">
        <f t="shared" si="15"/>
        <v>94.979327223811367</v>
      </c>
      <c r="G51" s="17">
        <f t="shared" si="15"/>
        <v>97.952607884430847</v>
      </c>
      <c r="H51" s="17">
        <f t="shared" si="15"/>
        <v>101.68353855511083</v>
      </c>
    </row>
    <row r="52" spans="1:8" ht="15.6" x14ac:dyDescent="0.35">
      <c r="A52" s="32"/>
      <c r="B52" s="17"/>
      <c r="C52" s="17"/>
      <c r="D52" s="17"/>
      <c r="E52" s="17"/>
      <c r="F52" s="17"/>
      <c r="G52" s="17"/>
      <c r="H52" s="17"/>
    </row>
    <row r="53" spans="1:8" ht="15.6" x14ac:dyDescent="0.35">
      <c r="A53" s="31" t="s">
        <v>18</v>
      </c>
      <c r="B53" s="17"/>
      <c r="C53" s="17"/>
      <c r="D53" s="17"/>
      <c r="E53" s="17"/>
      <c r="F53" s="17"/>
      <c r="G53" s="17"/>
      <c r="H53" s="17"/>
    </row>
    <row r="54" spans="1:8" ht="15.6" x14ac:dyDescent="0.35">
      <c r="A54" s="32" t="s">
        <v>19</v>
      </c>
      <c r="B54" s="17">
        <f>B17/B18*100</f>
        <v>95.274170316936264</v>
      </c>
      <c r="C54" s="17">
        <f t="shared" ref="C54:H54" si="17">C17/C18*100</f>
        <v>89.919758261398286</v>
      </c>
      <c r="D54" s="17">
        <f t="shared" si="17"/>
        <v>102.90492468159202</v>
      </c>
      <c r="E54" s="17">
        <f t="shared" si="17"/>
        <v>102.8941709572166</v>
      </c>
      <c r="F54" s="17">
        <f t="shared" si="17"/>
        <v>102.92328900421668</v>
      </c>
      <c r="G54" s="17">
        <f t="shared" si="17"/>
        <v>103.71410062621464</v>
      </c>
      <c r="H54" s="17">
        <f t="shared" si="17"/>
        <v>112.62452352733912</v>
      </c>
    </row>
    <row r="55" spans="1:8" ht="15.6" x14ac:dyDescent="0.35">
      <c r="A55" s="32" t="s">
        <v>20</v>
      </c>
      <c r="B55" s="17">
        <f>B23/B24*100</f>
        <v>98.914801558882161</v>
      </c>
      <c r="C55" s="17">
        <f t="shared" ref="C55:H55" si="18">C23/C24*100</f>
        <v>103.28421994540547</v>
      </c>
      <c r="D55" s="17">
        <f t="shared" ref="D55" si="19">D23/D24*100</f>
        <v>90.986345910125763</v>
      </c>
      <c r="E55" s="17">
        <f t="shared" si="18"/>
        <v>93.280740033149314</v>
      </c>
      <c r="F55" s="17">
        <f t="shared" si="18"/>
        <v>87.035365443406064</v>
      </c>
      <c r="G55" s="17">
        <f t="shared" si="18"/>
        <v>92.19111514264705</v>
      </c>
      <c r="H55" s="17">
        <f t="shared" si="18"/>
        <v>90.74255358288255</v>
      </c>
    </row>
    <row r="56" spans="1:8" ht="15.6" x14ac:dyDescent="0.35">
      <c r="A56" s="32" t="s">
        <v>21</v>
      </c>
      <c r="B56" s="17">
        <f>(B54+B55)/2</f>
        <v>97.094485937909212</v>
      </c>
      <c r="C56" s="17">
        <f t="shared" ref="C56:H56" si="20">(C54+C55)/2</f>
        <v>96.601989103401877</v>
      </c>
      <c r="D56" s="17">
        <f t="shared" ref="D56" si="21">(D54+D55)/2</f>
        <v>96.945635295858892</v>
      </c>
      <c r="E56" s="17">
        <f t="shared" si="20"/>
        <v>98.087455495182951</v>
      </c>
      <c r="F56" s="17">
        <f t="shared" si="20"/>
        <v>94.979327223811367</v>
      </c>
      <c r="G56" s="17">
        <f t="shared" si="20"/>
        <v>97.952607884430847</v>
      </c>
      <c r="H56" s="17">
        <f t="shared" si="20"/>
        <v>101.68353855511083</v>
      </c>
    </row>
    <row r="57" spans="1:8" ht="15.6" x14ac:dyDescent="0.35">
      <c r="A57" s="32"/>
      <c r="B57" s="17"/>
      <c r="C57" s="17"/>
      <c r="D57" s="17"/>
      <c r="E57" s="17"/>
      <c r="F57" s="17"/>
      <c r="G57" s="17"/>
      <c r="H57" s="17"/>
    </row>
    <row r="58" spans="1:8" ht="15.6" x14ac:dyDescent="0.35">
      <c r="A58" s="32" t="s">
        <v>32</v>
      </c>
      <c r="B58" s="17"/>
      <c r="C58" s="17"/>
      <c r="D58" s="17"/>
      <c r="E58" s="17"/>
      <c r="F58" s="17"/>
      <c r="G58" s="17"/>
      <c r="H58" s="17"/>
    </row>
    <row r="59" spans="1:8" ht="15.6" x14ac:dyDescent="0.35">
      <c r="A59" s="32" t="s">
        <v>22</v>
      </c>
      <c r="B59" s="17">
        <f>B25/B23*100</f>
        <v>100</v>
      </c>
      <c r="C59" s="17">
        <f>C25/C23*100</f>
        <v>100</v>
      </c>
      <c r="D59" s="17">
        <f>D25/D23*100</f>
        <v>100</v>
      </c>
      <c r="E59" s="17">
        <f t="shared" ref="E59:H59" si="22">E25/E23*100</f>
        <v>100</v>
      </c>
      <c r="F59" s="17">
        <f t="shared" si="22"/>
        <v>100</v>
      </c>
      <c r="G59" s="17">
        <f t="shared" si="22"/>
        <v>100</v>
      </c>
      <c r="H59" s="17">
        <f t="shared" si="22"/>
        <v>100</v>
      </c>
    </row>
    <row r="60" spans="1:8" ht="15.6" x14ac:dyDescent="0.35">
      <c r="A60" s="32"/>
      <c r="B60" s="17"/>
      <c r="C60" s="17"/>
      <c r="D60" s="17"/>
      <c r="E60" s="17"/>
      <c r="F60" s="17"/>
      <c r="G60" s="17"/>
      <c r="H60" s="17"/>
    </row>
    <row r="61" spans="1:8" ht="15.6" x14ac:dyDescent="0.35">
      <c r="A61" s="31" t="s">
        <v>23</v>
      </c>
      <c r="B61" s="17"/>
      <c r="C61" s="17"/>
      <c r="D61" s="17"/>
      <c r="E61" s="17"/>
      <c r="F61" s="17"/>
      <c r="G61" s="17"/>
      <c r="H61" s="17"/>
    </row>
    <row r="62" spans="1:8" ht="15.6" x14ac:dyDescent="0.35">
      <c r="A62" s="32" t="s">
        <v>24</v>
      </c>
      <c r="B62" s="17">
        <f>((B17/B15)-1)*100</f>
        <v>9.4044209334110285</v>
      </c>
      <c r="C62" s="17">
        <f t="shared" ref="C62:H62" si="23">((C17/C15)-1)*100</f>
        <v>-5.1378804791253678</v>
      </c>
      <c r="D62" s="17">
        <f t="shared" ref="D62" si="24">((D17/D15)-1)*100</f>
        <v>41.40003262657126</v>
      </c>
      <c r="E62" s="17">
        <f t="shared" si="23"/>
        <v>41.86634867190422</v>
      </c>
      <c r="F62" s="17">
        <f t="shared" si="23"/>
        <v>40.61096669792321</v>
      </c>
      <c r="G62" s="17">
        <f t="shared" si="23"/>
        <v>38.285467501619522</v>
      </c>
      <c r="H62" s="17">
        <f t="shared" si="23"/>
        <v>51.039300653489491</v>
      </c>
    </row>
    <row r="63" spans="1:8" ht="15.6" x14ac:dyDescent="0.35">
      <c r="A63" s="32" t="s">
        <v>25</v>
      </c>
      <c r="B63" s="17">
        <f>((B38/B37)-1)*100</f>
        <v>2.5714562351366599</v>
      </c>
      <c r="C63" s="17">
        <f t="shared" ref="C63:H63" si="25">((C38/C37)-1)*100</f>
        <v>-0.73590128322913451</v>
      </c>
      <c r="D63" s="17">
        <f t="shared" si="25"/>
        <v>8.4631589595169245</v>
      </c>
      <c r="E63" s="17">
        <f t="shared" si="25"/>
        <v>9.9398431225258719</v>
      </c>
      <c r="F63" s="17">
        <f t="shared" si="25"/>
        <v>5.8394646965040931</v>
      </c>
      <c r="G63" s="17">
        <f t="shared" si="25"/>
        <v>0.37631644085271976</v>
      </c>
      <c r="H63" s="17">
        <f t="shared" si="25"/>
        <v>18.597761523732981</v>
      </c>
    </row>
    <row r="64" spans="1:8" ht="15.6" x14ac:dyDescent="0.35">
      <c r="A64" s="32" t="s">
        <v>26</v>
      </c>
      <c r="B64" s="17">
        <f>((B40/B39)-1)*100</f>
        <v>-6.2456019966809606</v>
      </c>
      <c r="C64" s="17">
        <f t="shared" ref="C64:H64" si="26">((C40/C39)-1)*100</f>
        <v>4.6403972609188493</v>
      </c>
      <c r="D64" s="17">
        <f t="shared" ref="D64" si="27">((D40/D39)-1)*100</f>
        <v>-23.293398915995013</v>
      </c>
      <c r="E64" s="17">
        <f t="shared" si="26"/>
        <v>-22.504636122844836</v>
      </c>
      <c r="F64" s="17">
        <f t="shared" si="26"/>
        <v>-24.728869175701863</v>
      </c>
      <c r="G64" s="17">
        <f t="shared" si="26"/>
        <v>-27.413691218365244</v>
      </c>
      <c r="H64" s="17">
        <f t="shared" si="26"/>
        <v>-21.478872710211395</v>
      </c>
    </row>
    <row r="65" spans="1:8" ht="15.6" x14ac:dyDescent="0.35">
      <c r="A65" s="32"/>
      <c r="B65" s="17"/>
      <c r="C65" s="17"/>
      <c r="D65" s="17"/>
      <c r="E65" s="17"/>
      <c r="F65" s="17"/>
      <c r="G65" s="17"/>
      <c r="H65" s="17"/>
    </row>
    <row r="66" spans="1:8" ht="15.6" x14ac:dyDescent="0.35">
      <c r="A66" s="31" t="s">
        <v>27</v>
      </c>
      <c r="B66" s="17"/>
      <c r="C66" s="17"/>
      <c r="D66" s="17"/>
      <c r="E66" s="17"/>
      <c r="F66" s="17"/>
      <c r="G66" s="17"/>
      <c r="H66" s="17"/>
    </row>
    <row r="67" spans="1:8" ht="15.6" x14ac:dyDescent="0.35">
      <c r="A67" s="32" t="s">
        <v>34</v>
      </c>
      <c r="B67" s="17">
        <f>B22/(B16*5)</f>
        <v>12146.701944768804</v>
      </c>
      <c r="C67" s="17">
        <f t="shared" ref="B67:H68" si="28">C22/(C16*5)</f>
        <v>12188.323922407806</v>
      </c>
      <c r="D67" s="17">
        <f t="shared" si="28"/>
        <v>12317.625006019483</v>
      </c>
      <c r="E67" s="17">
        <f t="shared" si="28"/>
        <v>12355.510608437289</v>
      </c>
      <c r="F67" s="17">
        <f t="shared" si="28"/>
        <v>12252.927102173207</v>
      </c>
      <c r="G67" s="17">
        <f t="shared" si="28"/>
        <v>10406.586314834807</v>
      </c>
      <c r="H67" s="17">
        <f t="shared" si="28"/>
        <v>11274.109039623308</v>
      </c>
    </row>
    <row r="68" spans="1:8" ht="15.6" x14ac:dyDescent="0.35">
      <c r="A68" s="32" t="s">
        <v>35</v>
      </c>
      <c r="B68" s="17">
        <f t="shared" si="28"/>
        <v>12610.853586705163</v>
      </c>
      <c r="C68" s="17">
        <f t="shared" si="28"/>
        <v>13999.832218279354</v>
      </c>
      <c r="D68" s="17">
        <f t="shared" si="28"/>
        <v>10890.982069679165</v>
      </c>
      <c r="E68" s="17">
        <f t="shared" si="28"/>
        <v>11201.131826230272</v>
      </c>
      <c r="F68" s="17">
        <f t="shared" si="28"/>
        <v>10361.48376530572</v>
      </c>
      <c r="G68" s="17">
        <f t="shared" si="28"/>
        <v>9250.3795665209236</v>
      </c>
      <c r="H68" s="17">
        <f t="shared" si="28"/>
        <v>9083.6472518255705</v>
      </c>
    </row>
    <row r="69" spans="1:8" ht="15.6" x14ac:dyDescent="0.35">
      <c r="A69" s="32" t="s">
        <v>28</v>
      </c>
      <c r="B69" s="17">
        <f>(B68/B67)*B51</f>
        <v>100.80467536018742</v>
      </c>
      <c r="C69" s="17">
        <f t="shared" ref="C69:H69" si="29">(C68/C67)*C51</f>
        <v>110.95960757272911</v>
      </c>
      <c r="D69" s="17">
        <f t="shared" si="29"/>
        <v>85.717268972296296</v>
      </c>
      <c r="E69" s="17">
        <f t="shared" si="29"/>
        <v>88.923117329588067</v>
      </c>
      <c r="F69" s="17">
        <f t="shared" si="29"/>
        <v>80.317686448541266</v>
      </c>
      <c r="G69" s="17">
        <f t="shared" si="29"/>
        <v>87.069743626679241</v>
      </c>
      <c r="H69" s="17">
        <f t="shared" si="29"/>
        <v>81.92730727597197</v>
      </c>
    </row>
    <row r="70" spans="1:8" ht="15.6" x14ac:dyDescent="0.35">
      <c r="A70" s="32" t="s">
        <v>36</v>
      </c>
      <c r="B70" s="17">
        <f>B22/B16</f>
        <v>60733.509723844014</v>
      </c>
      <c r="C70" s="17">
        <f t="shared" ref="C70:H71" si="30">C22/C16</f>
        <v>60941.61961203903</v>
      </c>
      <c r="D70" s="17">
        <f t="shared" si="30"/>
        <v>61588.125030097413</v>
      </c>
      <c r="E70" s="17">
        <f t="shared" si="30"/>
        <v>61777.553042186446</v>
      </c>
      <c r="F70" s="17">
        <f t="shared" si="30"/>
        <v>61264.635510866043</v>
      </c>
      <c r="G70" s="17">
        <f t="shared" si="30"/>
        <v>52032.931574174036</v>
      </c>
      <c r="H70" s="17">
        <f t="shared" si="30"/>
        <v>56370.545198116539</v>
      </c>
    </row>
    <row r="71" spans="1:8" ht="15.6" x14ac:dyDescent="0.35">
      <c r="A71" s="32" t="s">
        <v>37</v>
      </c>
      <c r="B71" s="17">
        <f>B23/B17</f>
        <v>63054.267933525822</v>
      </c>
      <c r="C71" s="17">
        <f t="shared" si="30"/>
        <v>69999.161091396774</v>
      </c>
      <c r="D71" s="17">
        <f t="shared" si="30"/>
        <v>54454.910348395824</v>
      </c>
      <c r="E71" s="17">
        <f t="shared" si="30"/>
        <v>56005.659131151355</v>
      </c>
      <c r="F71" s="17">
        <f t="shared" si="30"/>
        <v>51807.418826528599</v>
      </c>
      <c r="G71" s="17">
        <f t="shared" si="30"/>
        <v>46251.89783260462</v>
      </c>
      <c r="H71" s="17">
        <f t="shared" si="30"/>
        <v>45418.236259127851</v>
      </c>
    </row>
    <row r="72" spans="1:8" ht="15.6" x14ac:dyDescent="0.35">
      <c r="A72" s="32"/>
      <c r="B72" s="17"/>
      <c r="C72" s="17"/>
      <c r="D72" s="17"/>
      <c r="E72" s="17"/>
      <c r="F72" s="17"/>
      <c r="G72" s="17"/>
      <c r="H72" s="17"/>
    </row>
    <row r="73" spans="1:8" ht="15.6" x14ac:dyDescent="0.35">
      <c r="A73" s="31" t="s">
        <v>29</v>
      </c>
      <c r="B73" s="17"/>
      <c r="C73" s="17"/>
      <c r="D73" s="17"/>
      <c r="E73" s="17"/>
      <c r="F73" s="17"/>
      <c r="G73" s="17"/>
      <c r="H73" s="17"/>
    </row>
    <row r="74" spans="1:8" ht="15.6" x14ac:dyDescent="0.35">
      <c r="A74" s="32" t="s">
        <v>30</v>
      </c>
      <c r="B74" s="17">
        <f>(B29/B28)*100</f>
        <v>98.914801558882175</v>
      </c>
      <c r="C74" s="17"/>
      <c r="D74" s="17"/>
      <c r="E74" s="17"/>
      <c r="F74" s="17"/>
      <c r="G74" s="17"/>
      <c r="H74" s="17"/>
    </row>
    <row r="75" spans="1:8" ht="15.6" x14ac:dyDescent="0.35">
      <c r="A75" s="32" t="s">
        <v>31</v>
      </c>
      <c r="B75" s="17">
        <f>(B23/B29)*100</f>
        <v>100</v>
      </c>
      <c r="C75" s="17"/>
      <c r="D75" s="17"/>
      <c r="E75" s="17"/>
      <c r="F75" s="17"/>
      <c r="G75" s="17"/>
      <c r="H75" s="17"/>
    </row>
    <row r="76" spans="1:8" ht="16.2" thickBot="1" x14ac:dyDescent="0.4">
      <c r="A76" s="18"/>
      <c r="B76" s="18"/>
      <c r="C76" s="18"/>
      <c r="D76" s="18"/>
      <c r="E76" s="18"/>
      <c r="F76" s="18"/>
      <c r="G76" s="18"/>
      <c r="H76" s="18"/>
    </row>
    <row r="77" spans="1:8" customFormat="1" ht="15" customHeight="1" thickTop="1" x14ac:dyDescent="0.35">
      <c r="A77" s="42" t="s">
        <v>79</v>
      </c>
      <c r="B77" s="42"/>
      <c r="C77" s="42"/>
      <c r="D77" s="42"/>
      <c r="E77" s="42"/>
      <c r="F77" s="42"/>
      <c r="G77" s="32"/>
      <c r="H77" s="32"/>
    </row>
    <row r="78" spans="1:8" customFormat="1" ht="24.75" customHeight="1" x14ac:dyDescent="0.3">
      <c r="A78" s="48" t="s">
        <v>93</v>
      </c>
      <c r="B78" s="48"/>
      <c r="C78" s="48"/>
      <c r="D78" s="48"/>
      <c r="E78" s="48"/>
      <c r="F78" s="48"/>
      <c r="G78" s="48"/>
      <c r="H78" s="48"/>
    </row>
    <row r="79" spans="1:8" customFormat="1" ht="15.6" x14ac:dyDescent="0.35">
      <c r="A79" s="32"/>
      <c r="B79" s="32"/>
      <c r="C79" s="32"/>
      <c r="D79" s="32"/>
      <c r="E79" s="32"/>
      <c r="F79" s="32"/>
      <c r="G79" s="32"/>
      <c r="H79" s="32"/>
    </row>
    <row r="80" spans="1:8" customFormat="1" ht="15.6" x14ac:dyDescent="0.35">
      <c r="A80" s="32"/>
      <c r="B80" s="32"/>
      <c r="C80" s="32"/>
      <c r="D80" s="32"/>
      <c r="E80" s="32"/>
      <c r="F80" s="32"/>
      <c r="G80" s="32"/>
      <c r="H80" s="32"/>
    </row>
    <row r="81" spans="1:8" customFormat="1" ht="15.6" x14ac:dyDescent="0.35">
      <c r="A81" s="37"/>
      <c r="B81" s="32"/>
      <c r="C81" s="32"/>
      <c r="D81" s="32"/>
      <c r="E81" s="32"/>
      <c r="F81" s="32"/>
      <c r="G81" s="32"/>
      <c r="H81" s="32"/>
    </row>
    <row r="82" spans="1:8" customFormat="1" x14ac:dyDescent="0.3">
      <c r="A82" s="41"/>
    </row>
    <row r="83" spans="1:8" customFormat="1" x14ac:dyDescent="0.3">
      <c r="A83" s="41"/>
    </row>
    <row r="84" spans="1:8" x14ac:dyDescent="0.3">
      <c r="A84" s="4"/>
    </row>
    <row r="85" spans="1:8" x14ac:dyDescent="0.3">
      <c r="A85" s="4"/>
    </row>
  </sheetData>
  <mergeCells count="5">
    <mergeCell ref="A77:F77"/>
    <mergeCell ref="A78:H78"/>
    <mergeCell ref="A9:A10"/>
    <mergeCell ref="B9:B10"/>
    <mergeCell ref="C9:H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I8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.77734375" style="5" customWidth="1"/>
    <col min="2" max="8" width="20.77734375" style="5" customWidth="1"/>
    <col min="9" max="9" width="17.77734375" style="5" bestFit="1" customWidth="1"/>
    <col min="10" max="16384" width="11.44140625" style="5"/>
  </cols>
  <sheetData>
    <row r="9" spans="1:8" ht="15.6" x14ac:dyDescent="0.3">
      <c r="A9" s="43" t="s">
        <v>0</v>
      </c>
      <c r="B9" s="45" t="s">
        <v>1</v>
      </c>
      <c r="C9" s="47" t="s">
        <v>2</v>
      </c>
      <c r="D9" s="47"/>
      <c r="E9" s="47"/>
      <c r="F9" s="47"/>
      <c r="G9" s="47"/>
      <c r="H9" s="47"/>
    </row>
    <row r="10" spans="1:8" ht="47.4" thickBot="1" x14ac:dyDescent="0.35">
      <c r="A10" s="44"/>
      <c r="B10" s="46"/>
      <c r="C10" s="30" t="s">
        <v>38</v>
      </c>
      <c r="D10" s="29" t="s">
        <v>33</v>
      </c>
      <c r="E10" s="30" t="s">
        <v>39</v>
      </c>
      <c r="F10" s="30" t="s">
        <v>40</v>
      </c>
      <c r="G10" s="30" t="s">
        <v>41</v>
      </c>
      <c r="H10" s="30" t="s">
        <v>42</v>
      </c>
    </row>
    <row r="11" spans="1:8" ht="16.2" thickTop="1" x14ac:dyDescent="0.35">
      <c r="A11" s="7"/>
      <c r="B11" s="7"/>
      <c r="C11" s="7"/>
      <c r="D11" s="7"/>
      <c r="E11" s="7"/>
      <c r="F11" s="7"/>
      <c r="G11" s="7"/>
      <c r="H11" s="7"/>
    </row>
    <row r="12" spans="1:8" ht="15.6" x14ac:dyDescent="0.35">
      <c r="A12" s="8" t="s">
        <v>3</v>
      </c>
      <c r="B12" s="7"/>
      <c r="C12" s="7"/>
      <c r="D12" s="7"/>
      <c r="E12" s="7"/>
      <c r="F12" s="7"/>
      <c r="G12" s="7"/>
      <c r="H12" s="7"/>
    </row>
    <row r="13" spans="1:8" ht="15.6" x14ac:dyDescent="0.35">
      <c r="A13" s="7"/>
      <c r="B13" s="7"/>
      <c r="C13" s="7"/>
      <c r="D13" s="7"/>
      <c r="E13" s="7"/>
      <c r="F13" s="7"/>
      <c r="G13" s="7"/>
      <c r="H13" s="7"/>
    </row>
    <row r="14" spans="1:8" ht="15.6" x14ac:dyDescent="0.35">
      <c r="A14" s="8" t="s">
        <v>4</v>
      </c>
      <c r="B14" s="7"/>
      <c r="C14" s="7"/>
      <c r="D14" s="7"/>
      <c r="E14" s="7"/>
      <c r="F14" s="7"/>
      <c r="G14" s="7"/>
      <c r="H14" s="7"/>
    </row>
    <row r="15" spans="1:8" ht="15.6" x14ac:dyDescent="0.35">
      <c r="A15" s="9" t="s">
        <v>56</v>
      </c>
      <c r="B15" s="10">
        <f>C15+D15+G15+H15</f>
        <v>0</v>
      </c>
      <c r="C15" s="10">
        <v>0</v>
      </c>
      <c r="D15" s="10">
        <f>E15+F15</f>
        <v>0</v>
      </c>
      <c r="E15" s="10">
        <v>0</v>
      </c>
      <c r="F15" s="10">
        <v>0</v>
      </c>
      <c r="G15" s="10">
        <v>0</v>
      </c>
      <c r="H15" s="10">
        <v>0</v>
      </c>
    </row>
    <row r="16" spans="1:8" ht="15.6" x14ac:dyDescent="0.35">
      <c r="A16" s="9" t="s">
        <v>94</v>
      </c>
      <c r="B16" s="10">
        <f>C16+D16+G16+H16</f>
        <v>0</v>
      </c>
      <c r="C16" s="10">
        <v>0</v>
      </c>
      <c r="D16" s="10">
        <f>E16+F16</f>
        <v>0</v>
      </c>
      <c r="E16" s="10">
        <v>0</v>
      </c>
      <c r="F16" s="10">
        <v>0</v>
      </c>
      <c r="G16" s="10">
        <v>0</v>
      </c>
      <c r="H16" s="10">
        <v>0</v>
      </c>
    </row>
    <row r="17" spans="1:9" ht="15.6" x14ac:dyDescent="0.35">
      <c r="A17" s="9" t="s">
        <v>95</v>
      </c>
      <c r="B17" s="10">
        <f t="shared" ref="B17" si="0">C17+D17+G17+H17</f>
        <v>0</v>
      </c>
      <c r="C17" s="10">
        <v>0</v>
      </c>
      <c r="D17" s="10">
        <f>E17+F17</f>
        <v>0</v>
      </c>
      <c r="E17" s="10">
        <v>0</v>
      </c>
      <c r="F17" s="10">
        <v>0</v>
      </c>
      <c r="G17" s="10">
        <v>0</v>
      </c>
      <c r="H17" s="10">
        <v>0</v>
      </c>
    </row>
    <row r="18" spans="1:9" ht="15.6" x14ac:dyDescent="0.35">
      <c r="A18" s="9" t="s">
        <v>74</v>
      </c>
      <c r="B18" s="10">
        <f>C18+D18+G18+H18</f>
        <v>843545</v>
      </c>
      <c r="C18" s="10">
        <v>542735</v>
      </c>
      <c r="D18" s="10">
        <f t="shared" ref="D18" si="1">E18+F18</f>
        <v>233741</v>
      </c>
      <c r="E18" s="10">
        <v>147417</v>
      </c>
      <c r="F18" s="10">
        <v>86324</v>
      </c>
      <c r="G18" s="10">
        <v>4631</v>
      </c>
      <c r="H18" s="10">
        <v>62438</v>
      </c>
    </row>
    <row r="19" spans="1:9" ht="15.6" x14ac:dyDescent="0.35">
      <c r="A19" s="7"/>
      <c r="B19" s="10"/>
      <c r="C19" s="10"/>
      <c r="D19" s="10"/>
      <c r="E19" s="10"/>
      <c r="F19" s="10"/>
      <c r="G19" s="10"/>
      <c r="H19" s="10"/>
    </row>
    <row r="20" spans="1:9" ht="15.6" x14ac:dyDescent="0.35">
      <c r="A20" s="11" t="s">
        <v>5</v>
      </c>
      <c r="B20" s="10"/>
      <c r="C20" s="10"/>
      <c r="D20" s="10"/>
      <c r="E20" s="10"/>
      <c r="F20" s="10"/>
      <c r="G20" s="10"/>
      <c r="H20" s="10"/>
    </row>
    <row r="21" spans="1:9" ht="15.6" x14ac:dyDescent="0.35">
      <c r="A21" s="9" t="s">
        <v>56</v>
      </c>
      <c r="B21" s="10">
        <f>C21+D21+G21+H21</f>
        <v>3973556828.5699987</v>
      </c>
      <c r="C21" s="10">
        <v>2910895476.1799998</v>
      </c>
      <c r="D21" s="10">
        <f>E21+F21</f>
        <v>903763799.34999919</v>
      </c>
      <c r="E21" s="10">
        <v>593246963.65999961</v>
      </c>
      <c r="F21" s="10">
        <v>310516835.68999964</v>
      </c>
      <c r="G21" s="10">
        <v>19931343.130000003</v>
      </c>
      <c r="H21" s="10">
        <v>138966209.90999997</v>
      </c>
    </row>
    <row r="22" spans="1:9" ht="15.6" x14ac:dyDescent="0.35">
      <c r="A22" s="9" t="s">
        <v>94</v>
      </c>
      <c r="B22" s="10">
        <f>C22+D22+G22+H22</f>
        <v>0</v>
      </c>
      <c r="C22" s="10">
        <v>0</v>
      </c>
      <c r="D22" s="10">
        <f>E22+F22</f>
        <v>0</v>
      </c>
      <c r="E22" s="10">
        <v>0</v>
      </c>
      <c r="F22" s="10">
        <v>0</v>
      </c>
      <c r="G22" s="10">
        <v>0</v>
      </c>
      <c r="H22" s="10">
        <v>0</v>
      </c>
    </row>
    <row r="23" spans="1:9" ht="15.6" x14ac:dyDescent="0.35">
      <c r="A23" s="9" t="s">
        <v>95</v>
      </c>
      <c r="B23" s="10">
        <f t="shared" ref="B23" si="2">C23+D23+G23+H23</f>
        <v>555962880.05000043</v>
      </c>
      <c r="C23" s="10">
        <v>555962880.05000043</v>
      </c>
      <c r="D23" s="10">
        <f>E23+F23</f>
        <v>0</v>
      </c>
      <c r="E23" s="10">
        <v>0</v>
      </c>
      <c r="F23" s="10">
        <v>0</v>
      </c>
      <c r="G23" s="10">
        <v>0</v>
      </c>
      <c r="H23" s="10">
        <v>0</v>
      </c>
    </row>
    <row r="24" spans="1:9" ht="15.6" x14ac:dyDescent="0.35">
      <c r="A24" s="9" t="s">
        <v>74</v>
      </c>
      <c r="B24" s="10">
        <f>C24+D24+G24+H24</f>
        <v>51231448460.000008</v>
      </c>
      <c r="C24" s="10">
        <v>33075149920.140003</v>
      </c>
      <c r="D24" s="10">
        <f>E24+F24</f>
        <v>14395669932.66</v>
      </c>
      <c r="E24" s="10">
        <v>9107061536.8199997</v>
      </c>
      <c r="F24" s="10">
        <v>5288608395.8400002</v>
      </c>
      <c r="G24" s="10">
        <v>240964506.11999997</v>
      </c>
      <c r="H24" s="10">
        <v>3519664101.0800004</v>
      </c>
      <c r="I24" s="6"/>
    </row>
    <row r="25" spans="1:9" ht="15.6" x14ac:dyDescent="0.35">
      <c r="A25" s="9" t="s">
        <v>96</v>
      </c>
      <c r="B25" s="10">
        <f>B23</f>
        <v>555962880.05000043</v>
      </c>
      <c r="C25" s="10">
        <f t="shared" ref="C25" si="3">C23</f>
        <v>555962880.05000043</v>
      </c>
      <c r="D25" s="10">
        <f t="shared" ref="D25:H25" si="4">D23</f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  <c r="H25" s="10">
        <f t="shared" si="4"/>
        <v>0</v>
      </c>
      <c r="I25" s="6"/>
    </row>
    <row r="26" spans="1:9" ht="15.6" x14ac:dyDescent="0.35">
      <c r="A26" s="11"/>
      <c r="B26" s="10"/>
      <c r="C26" s="10"/>
      <c r="D26" s="10"/>
      <c r="E26" s="10"/>
      <c r="F26" s="10"/>
      <c r="G26" s="10"/>
      <c r="H26" s="10"/>
    </row>
    <row r="27" spans="1:9" ht="15.6" x14ac:dyDescent="0.35">
      <c r="A27" s="11" t="s">
        <v>6</v>
      </c>
      <c r="B27" s="10"/>
      <c r="C27" s="10"/>
      <c r="D27" s="10"/>
      <c r="E27" s="10"/>
      <c r="F27" s="10"/>
      <c r="G27" s="10"/>
      <c r="H27" s="10"/>
    </row>
    <row r="28" spans="1:9" ht="15.6" x14ac:dyDescent="0.35">
      <c r="A28" s="9" t="s">
        <v>94</v>
      </c>
      <c r="B28" s="10">
        <f>B22</f>
        <v>0</v>
      </c>
      <c r="C28" s="10"/>
      <c r="D28" s="10"/>
      <c r="E28" s="10"/>
      <c r="F28" s="10"/>
      <c r="G28" s="10"/>
      <c r="H28" s="10"/>
      <c r="I28" s="2"/>
    </row>
    <row r="29" spans="1:9" ht="15.6" x14ac:dyDescent="0.35">
      <c r="A29" s="9" t="s">
        <v>95</v>
      </c>
      <c r="B29" s="10">
        <v>555962880.05000043</v>
      </c>
      <c r="C29" s="10"/>
      <c r="D29" s="10"/>
      <c r="E29" s="10"/>
      <c r="F29" s="10"/>
      <c r="G29" s="10"/>
      <c r="H29" s="10"/>
    </row>
    <row r="30" spans="1:9" ht="15.6" x14ac:dyDescent="0.35">
      <c r="A30" s="7"/>
      <c r="B30" s="13"/>
      <c r="C30" s="13"/>
      <c r="D30" s="13"/>
      <c r="E30" s="13"/>
      <c r="F30" s="13"/>
      <c r="G30" s="13"/>
      <c r="H30" s="13"/>
    </row>
    <row r="31" spans="1:9" ht="15.6" x14ac:dyDescent="0.35">
      <c r="A31" s="8" t="s">
        <v>7</v>
      </c>
      <c r="B31" s="13"/>
      <c r="C31" s="13"/>
      <c r="D31" s="13"/>
      <c r="E31" s="13"/>
      <c r="F31" s="13"/>
      <c r="G31" s="13"/>
      <c r="H31" s="13"/>
    </row>
    <row r="32" spans="1:9" ht="15.6" x14ac:dyDescent="0.35">
      <c r="A32" s="9" t="s">
        <v>57</v>
      </c>
      <c r="B32" s="15">
        <v>1.0863</v>
      </c>
      <c r="C32" s="15">
        <v>1.0863</v>
      </c>
      <c r="D32" s="15">
        <v>1.0863</v>
      </c>
      <c r="E32" s="15">
        <v>1.0863</v>
      </c>
      <c r="F32" s="15">
        <v>1.0863</v>
      </c>
      <c r="G32" s="15">
        <v>1.0863</v>
      </c>
      <c r="H32" s="15">
        <v>1.0863</v>
      </c>
    </row>
    <row r="33" spans="1:8" ht="15.6" x14ac:dyDescent="0.35">
      <c r="A33" s="9" t="s">
        <v>97</v>
      </c>
      <c r="B33" s="15">
        <v>1.1197999999999999</v>
      </c>
      <c r="C33" s="15">
        <v>1.1197999999999999</v>
      </c>
      <c r="D33" s="15">
        <v>1.1197999999999999</v>
      </c>
      <c r="E33" s="15">
        <v>1.1197999999999999</v>
      </c>
      <c r="F33" s="15">
        <v>1.1197999999999999</v>
      </c>
      <c r="G33" s="15">
        <v>1.1197999999999999</v>
      </c>
      <c r="H33" s="15">
        <v>1.1197999999999999</v>
      </c>
    </row>
    <row r="34" spans="1:8" ht="15.6" x14ac:dyDescent="0.35">
      <c r="A34" s="9" t="s">
        <v>8</v>
      </c>
      <c r="B34" s="10">
        <f>C34+D34+G34+H34</f>
        <v>394660</v>
      </c>
      <c r="C34" s="10">
        <v>226111</v>
      </c>
      <c r="D34" s="10">
        <f>E34+F34</f>
        <v>153150</v>
      </c>
      <c r="E34" s="10">
        <v>128761</v>
      </c>
      <c r="F34" s="10">
        <v>24389</v>
      </c>
      <c r="G34" s="10">
        <v>1285</v>
      </c>
      <c r="H34" s="10">
        <v>14114</v>
      </c>
    </row>
    <row r="35" spans="1:8" ht="15.6" x14ac:dyDescent="0.35">
      <c r="A35" s="7"/>
      <c r="B35" s="10"/>
      <c r="C35" s="10"/>
      <c r="D35" s="10"/>
      <c r="E35" s="10"/>
      <c r="F35" s="10"/>
      <c r="G35" s="10"/>
      <c r="H35" s="10"/>
    </row>
    <row r="36" spans="1:8" ht="15.6" x14ac:dyDescent="0.35">
      <c r="A36" s="16" t="s">
        <v>9</v>
      </c>
      <c r="B36" s="10"/>
      <c r="C36" s="10"/>
      <c r="D36" s="10"/>
      <c r="E36" s="10"/>
      <c r="F36" s="10"/>
      <c r="G36" s="10"/>
      <c r="H36" s="10"/>
    </row>
    <row r="37" spans="1:8" ht="15.6" x14ac:dyDescent="0.35">
      <c r="A37" s="9" t="s">
        <v>58</v>
      </c>
      <c r="B37" s="10">
        <f t="shared" ref="B37:H37" si="5">B21/B32</f>
        <v>3657881642.796648</v>
      </c>
      <c r="C37" s="10">
        <f t="shared" si="5"/>
        <v>2679642342.060204</v>
      </c>
      <c r="D37" s="10">
        <f t="shared" si="5"/>
        <v>831965202.38423932</v>
      </c>
      <c r="E37" s="10">
        <f t="shared" si="5"/>
        <v>546117061.27220798</v>
      </c>
      <c r="F37" s="10">
        <f t="shared" si="5"/>
        <v>285848141.11203134</v>
      </c>
      <c r="G37" s="10">
        <f t="shared" si="5"/>
        <v>18347917.821964469</v>
      </c>
      <c r="H37" s="10">
        <f t="shared" si="5"/>
        <v>127926180.53024022</v>
      </c>
    </row>
    <row r="38" spans="1:8" ht="15.6" x14ac:dyDescent="0.35">
      <c r="A38" s="9" t="s">
        <v>98</v>
      </c>
      <c r="B38" s="10">
        <f t="shared" ref="B38:H38" si="6">B23/B33</f>
        <v>496484086.48865914</v>
      </c>
      <c r="C38" s="10">
        <f t="shared" si="6"/>
        <v>496484086.48865914</v>
      </c>
      <c r="D38" s="10">
        <f t="shared" si="6"/>
        <v>0</v>
      </c>
      <c r="E38" s="10">
        <f t="shared" si="6"/>
        <v>0</v>
      </c>
      <c r="F38" s="10">
        <f t="shared" si="6"/>
        <v>0</v>
      </c>
      <c r="G38" s="10">
        <f t="shared" si="6"/>
        <v>0</v>
      </c>
      <c r="H38" s="10">
        <f t="shared" si="6"/>
        <v>0</v>
      </c>
    </row>
    <row r="39" spans="1:8" ht="15.6" x14ac:dyDescent="0.35">
      <c r="A39" s="9" t="s">
        <v>59</v>
      </c>
      <c r="B39" s="17" t="s">
        <v>43</v>
      </c>
      <c r="C39" s="17" t="s">
        <v>43</v>
      </c>
      <c r="D39" s="17" t="s">
        <v>43</v>
      </c>
      <c r="E39" s="17" t="s">
        <v>43</v>
      </c>
      <c r="F39" s="17" t="s">
        <v>43</v>
      </c>
      <c r="G39" s="17" t="s">
        <v>43</v>
      </c>
      <c r="H39" s="17" t="s">
        <v>43</v>
      </c>
    </row>
    <row r="40" spans="1:8" ht="15.6" x14ac:dyDescent="0.35">
      <c r="A40" s="9" t="s">
        <v>99</v>
      </c>
      <c r="B40" s="17" t="s">
        <v>43</v>
      </c>
      <c r="C40" s="17" t="s">
        <v>43</v>
      </c>
      <c r="D40" s="17" t="s">
        <v>43</v>
      </c>
      <c r="E40" s="17" t="s">
        <v>43</v>
      </c>
      <c r="F40" s="17" t="s">
        <v>43</v>
      </c>
      <c r="G40" s="17" t="s">
        <v>43</v>
      </c>
      <c r="H40" s="17" t="s">
        <v>43</v>
      </c>
    </row>
    <row r="41" spans="1:8" ht="15.6" x14ac:dyDescent="0.35">
      <c r="A41" s="7"/>
      <c r="B41" s="13"/>
      <c r="C41" s="13"/>
      <c r="D41" s="13"/>
      <c r="E41" s="13"/>
      <c r="F41" s="13"/>
      <c r="G41" s="13"/>
      <c r="H41" s="13"/>
    </row>
    <row r="42" spans="1:8" ht="15.6" x14ac:dyDescent="0.35">
      <c r="A42" s="8" t="s">
        <v>10</v>
      </c>
      <c r="B42" s="13"/>
      <c r="C42" s="13"/>
      <c r="D42" s="13"/>
      <c r="E42" s="13"/>
      <c r="F42" s="13"/>
      <c r="G42" s="13"/>
      <c r="H42" s="13"/>
    </row>
    <row r="43" spans="1:8" ht="15.6" x14ac:dyDescent="0.35">
      <c r="A43" s="7"/>
      <c r="B43" s="13"/>
      <c r="C43" s="13"/>
      <c r="D43" s="13"/>
      <c r="E43" s="13"/>
      <c r="F43" s="13"/>
      <c r="G43" s="13"/>
      <c r="H43" s="13"/>
    </row>
    <row r="44" spans="1:8" ht="15.6" x14ac:dyDescent="0.35">
      <c r="A44" s="8" t="s">
        <v>11</v>
      </c>
      <c r="B44" s="13"/>
      <c r="C44" s="13"/>
      <c r="D44" s="13"/>
      <c r="E44" s="13"/>
      <c r="F44" s="13"/>
      <c r="G44" s="13"/>
      <c r="H44" s="13"/>
    </row>
    <row r="45" spans="1:8" ht="15.6" x14ac:dyDescent="0.35">
      <c r="A45" s="7" t="s">
        <v>12</v>
      </c>
      <c r="B45" s="17">
        <f>(B16)/B34*100</f>
        <v>0</v>
      </c>
      <c r="C45" s="17">
        <f t="shared" ref="C45:H45" si="7">(C16)/C34*100</f>
        <v>0</v>
      </c>
      <c r="D45" s="17">
        <f t="shared" si="7"/>
        <v>0</v>
      </c>
      <c r="E45" s="17">
        <f t="shared" si="7"/>
        <v>0</v>
      </c>
      <c r="F45" s="17">
        <f t="shared" si="7"/>
        <v>0</v>
      </c>
      <c r="G45" s="17">
        <f t="shared" si="7"/>
        <v>0</v>
      </c>
      <c r="H45" s="17">
        <f t="shared" si="7"/>
        <v>0</v>
      </c>
    </row>
    <row r="46" spans="1:8" ht="15.6" x14ac:dyDescent="0.35">
      <c r="A46" s="7" t="s">
        <v>13</v>
      </c>
      <c r="B46" s="17">
        <f>(B17)/B34*100</f>
        <v>0</v>
      </c>
      <c r="C46" s="17">
        <f t="shared" ref="C46:H46" si="8">(C17)/C34*100</f>
        <v>0</v>
      </c>
      <c r="D46" s="17">
        <f t="shared" si="8"/>
        <v>0</v>
      </c>
      <c r="E46" s="17">
        <f t="shared" si="8"/>
        <v>0</v>
      </c>
      <c r="F46" s="17">
        <f t="shared" si="8"/>
        <v>0</v>
      </c>
      <c r="G46" s="17">
        <f t="shared" si="8"/>
        <v>0</v>
      </c>
      <c r="H46" s="17">
        <f t="shared" si="8"/>
        <v>0</v>
      </c>
    </row>
    <row r="47" spans="1:8" ht="15.6" x14ac:dyDescent="0.35">
      <c r="A47" s="7"/>
      <c r="B47" s="17"/>
      <c r="C47" s="17"/>
      <c r="D47" s="17"/>
      <c r="E47" s="17"/>
      <c r="F47" s="17"/>
      <c r="G47" s="17"/>
      <c r="H47" s="17"/>
    </row>
    <row r="48" spans="1:8" ht="15.6" x14ac:dyDescent="0.35">
      <c r="A48" s="8" t="s">
        <v>14</v>
      </c>
      <c r="B48" s="17"/>
      <c r="C48" s="17"/>
      <c r="D48" s="17"/>
      <c r="E48" s="17"/>
      <c r="F48" s="17"/>
      <c r="G48" s="17"/>
      <c r="H48" s="17"/>
    </row>
    <row r="49" spans="1:8" ht="15.6" x14ac:dyDescent="0.35">
      <c r="A49" s="7" t="s">
        <v>15</v>
      </c>
      <c r="B49" s="17" t="s">
        <v>43</v>
      </c>
      <c r="C49" s="17" t="s">
        <v>43</v>
      </c>
      <c r="D49" s="17" t="s">
        <v>43</v>
      </c>
      <c r="E49" s="17" t="s">
        <v>43</v>
      </c>
      <c r="F49" s="17" t="s">
        <v>43</v>
      </c>
      <c r="G49" s="17" t="s">
        <v>43</v>
      </c>
      <c r="H49" s="17" t="s">
        <v>43</v>
      </c>
    </row>
    <row r="50" spans="1:8" ht="15.6" x14ac:dyDescent="0.35">
      <c r="A50" s="7" t="s">
        <v>16</v>
      </c>
      <c r="B50" s="17" t="s">
        <v>43</v>
      </c>
      <c r="C50" s="17" t="s">
        <v>43</v>
      </c>
      <c r="D50" s="17" t="s">
        <v>43</v>
      </c>
      <c r="E50" s="17" t="s">
        <v>43</v>
      </c>
      <c r="F50" s="17" t="s">
        <v>43</v>
      </c>
      <c r="G50" s="17" t="s">
        <v>43</v>
      </c>
      <c r="H50" s="17" t="s">
        <v>43</v>
      </c>
    </row>
    <row r="51" spans="1:8" ht="15.6" x14ac:dyDescent="0.35">
      <c r="A51" s="7" t="s">
        <v>17</v>
      </c>
      <c r="B51" s="17" t="s">
        <v>43</v>
      </c>
      <c r="C51" s="17" t="s">
        <v>43</v>
      </c>
      <c r="D51" s="17" t="s">
        <v>43</v>
      </c>
      <c r="E51" s="17" t="s">
        <v>43</v>
      </c>
      <c r="F51" s="17" t="s">
        <v>43</v>
      </c>
      <c r="G51" s="17" t="s">
        <v>43</v>
      </c>
      <c r="H51" s="17" t="s">
        <v>43</v>
      </c>
    </row>
    <row r="52" spans="1:8" ht="15.6" x14ac:dyDescent="0.35">
      <c r="A52" s="7"/>
      <c r="B52" s="17"/>
      <c r="C52" s="17"/>
      <c r="D52" s="17"/>
      <c r="E52" s="17"/>
      <c r="F52" s="17"/>
      <c r="G52" s="17"/>
      <c r="H52" s="17"/>
    </row>
    <row r="53" spans="1:8" ht="15.6" x14ac:dyDescent="0.35">
      <c r="A53" s="8" t="s">
        <v>18</v>
      </c>
      <c r="B53" s="17"/>
      <c r="C53" s="17"/>
      <c r="D53" s="17"/>
      <c r="E53" s="17"/>
      <c r="F53" s="17"/>
      <c r="G53" s="17"/>
      <c r="H53" s="17"/>
    </row>
    <row r="54" spans="1:8" ht="15.6" x14ac:dyDescent="0.35">
      <c r="A54" s="7" t="s">
        <v>19</v>
      </c>
      <c r="B54" s="17">
        <f>B17/B18*100</f>
        <v>0</v>
      </c>
      <c r="C54" s="17">
        <f t="shared" ref="C54:H54" si="9">C17/C18*100</f>
        <v>0</v>
      </c>
      <c r="D54" s="17">
        <f t="shared" si="9"/>
        <v>0</v>
      </c>
      <c r="E54" s="17">
        <f t="shared" si="9"/>
        <v>0</v>
      </c>
      <c r="F54" s="17">
        <f t="shared" si="9"/>
        <v>0</v>
      </c>
      <c r="G54" s="17">
        <f t="shared" si="9"/>
        <v>0</v>
      </c>
      <c r="H54" s="17">
        <f t="shared" si="9"/>
        <v>0</v>
      </c>
    </row>
    <row r="55" spans="1:8" ht="15.6" x14ac:dyDescent="0.35">
      <c r="A55" s="7" t="s">
        <v>20</v>
      </c>
      <c r="B55" s="17">
        <f>B23/B24*100</f>
        <v>1.0851984411178219</v>
      </c>
      <c r="C55" s="17">
        <f t="shared" ref="C55:H55" si="10">C23/C24*100</f>
        <v>1.6809081180051297</v>
      </c>
      <c r="D55" s="17">
        <f t="shared" si="10"/>
        <v>0</v>
      </c>
      <c r="E55" s="17">
        <f t="shared" si="10"/>
        <v>0</v>
      </c>
      <c r="F55" s="17">
        <f t="shared" si="10"/>
        <v>0</v>
      </c>
      <c r="G55" s="17">
        <f t="shared" si="10"/>
        <v>0</v>
      </c>
      <c r="H55" s="17">
        <f t="shared" si="10"/>
        <v>0</v>
      </c>
    </row>
    <row r="56" spans="1:8" ht="15.6" x14ac:dyDescent="0.35">
      <c r="A56" s="7" t="s">
        <v>21</v>
      </c>
      <c r="B56" s="17">
        <f>(B54+B55)/2</f>
        <v>0.54259922055891097</v>
      </c>
      <c r="C56" s="17">
        <f t="shared" ref="C56:H56" si="11">(C54+C55)/2</f>
        <v>0.84045405900256487</v>
      </c>
      <c r="D56" s="17">
        <f t="shared" si="11"/>
        <v>0</v>
      </c>
      <c r="E56" s="17">
        <f t="shared" si="11"/>
        <v>0</v>
      </c>
      <c r="F56" s="17">
        <f t="shared" si="11"/>
        <v>0</v>
      </c>
      <c r="G56" s="17">
        <f t="shared" si="11"/>
        <v>0</v>
      </c>
      <c r="H56" s="17">
        <f t="shared" si="11"/>
        <v>0</v>
      </c>
    </row>
    <row r="57" spans="1:8" ht="15.6" x14ac:dyDescent="0.35">
      <c r="A57" s="7"/>
      <c r="B57" s="17"/>
      <c r="C57" s="17"/>
      <c r="D57" s="17"/>
      <c r="E57" s="17"/>
      <c r="F57" s="17"/>
      <c r="G57" s="17"/>
      <c r="H57" s="17"/>
    </row>
    <row r="58" spans="1:8" ht="15.6" x14ac:dyDescent="0.35">
      <c r="A58" s="8" t="s">
        <v>32</v>
      </c>
      <c r="B58" s="17"/>
      <c r="C58" s="17"/>
      <c r="D58" s="17"/>
      <c r="E58" s="17"/>
      <c r="F58" s="17"/>
      <c r="G58" s="17"/>
      <c r="H58" s="17"/>
    </row>
    <row r="59" spans="1:8" ht="15.6" x14ac:dyDescent="0.35">
      <c r="A59" s="7" t="s">
        <v>22</v>
      </c>
      <c r="B59" s="17">
        <f>B25/B23*100</f>
        <v>100</v>
      </c>
      <c r="C59" s="17">
        <f>C25/C23*100</f>
        <v>100</v>
      </c>
      <c r="D59" s="17" t="s">
        <v>43</v>
      </c>
      <c r="E59" s="17" t="s">
        <v>43</v>
      </c>
      <c r="F59" s="17" t="s">
        <v>43</v>
      </c>
      <c r="G59" s="17" t="s">
        <v>43</v>
      </c>
      <c r="H59" s="17" t="s">
        <v>43</v>
      </c>
    </row>
    <row r="60" spans="1:8" ht="15.6" x14ac:dyDescent="0.35">
      <c r="A60" s="7"/>
      <c r="B60" s="17"/>
      <c r="C60" s="17"/>
      <c r="D60" s="17"/>
      <c r="E60" s="17"/>
      <c r="F60" s="17"/>
      <c r="G60" s="17"/>
      <c r="H60" s="17"/>
    </row>
    <row r="61" spans="1:8" ht="15.6" x14ac:dyDescent="0.35">
      <c r="A61" s="8" t="s">
        <v>23</v>
      </c>
      <c r="B61" s="17"/>
      <c r="C61" s="17"/>
      <c r="D61" s="17"/>
      <c r="E61" s="17"/>
      <c r="F61" s="17"/>
      <c r="G61" s="17"/>
      <c r="H61" s="17"/>
    </row>
    <row r="62" spans="1:8" ht="15.6" x14ac:dyDescent="0.35">
      <c r="A62" s="7" t="s">
        <v>24</v>
      </c>
      <c r="B62" s="17" t="s">
        <v>43</v>
      </c>
      <c r="C62" s="17" t="s">
        <v>43</v>
      </c>
      <c r="D62" s="17" t="s">
        <v>43</v>
      </c>
      <c r="E62" s="17" t="s">
        <v>43</v>
      </c>
      <c r="F62" s="17" t="s">
        <v>43</v>
      </c>
      <c r="G62" s="17" t="s">
        <v>43</v>
      </c>
      <c r="H62" s="17" t="s">
        <v>43</v>
      </c>
    </row>
    <row r="63" spans="1:8" ht="15.6" x14ac:dyDescent="0.35">
      <c r="A63" s="7" t="s">
        <v>25</v>
      </c>
      <c r="B63" s="17">
        <f>((B38/B37)-1)*100</f>
        <v>-86.427005163866639</v>
      </c>
      <c r="C63" s="17">
        <f t="shared" ref="C63:H63" si="12">((C38/C37)-1)*100</f>
        <v>-81.472001740838877</v>
      </c>
      <c r="D63" s="17">
        <f t="shared" si="12"/>
        <v>-100</v>
      </c>
      <c r="E63" s="17">
        <f t="shared" si="12"/>
        <v>-100</v>
      </c>
      <c r="F63" s="17">
        <f t="shared" si="12"/>
        <v>-100</v>
      </c>
      <c r="G63" s="17">
        <f t="shared" si="12"/>
        <v>-100</v>
      </c>
      <c r="H63" s="17">
        <f t="shared" si="12"/>
        <v>-100</v>
      </c>
    </row>
    <row r="64" spans="1:8" ht="15.6" x14ac:dyDescent="0.35">
      <c r="A64" s="7" t="s">
        <v>26</v>
      </c>
      <c r="B64" s="17" t="s">
        <v>43</v>
      </c>
      <c r="C64" s="17" t="s">
        <v>43</v>
      </c>
      <c r="D64" s="17" t="s">
        <v>43</v>
      </c>
      <c r="E64" s="17" t="s">
        <v>43</v>
      </c>
      <c r="F64" s="17" t="s">
        <v>43</v>
      </c>
      <c r="G64" s="17" t="s">
        <v>43</v>
      </c>
      <c r="H64" s="17" t="s">
        <v>43</v>
      </c>
    </row>
    <row r="65" spans="1:8" ht="15.6" x14ac:dyDescent="0.35">
      <c r="A65" s="7"/>
      <c r="B65" s="17"/>
      <c r="C65" s="17"/>
      <c r="D65" s="17"/>
      <c r="E65" s="17"/>
      <c r="F65" s="17"/>
      <c r="G65" s="17"/>
      <c r="H65" s="17"/>
    </row>
    <row r="66" spans="1:8" ht="15.6" x14ac:dyDescent="0.35">
      <c r="A66" s="8" t="s">
        <v>27</v>
      </c>
      <c r="B66" s="17"/>
      <c r="C66" s="17"/>
      <c r="D66" s="17"/>
      <c r="E66" s="17"/>
      <c r="F66" s="17"/>
      <c r="G66" s="17"/>
      <c r="H66" s="17"/>
    </row>
    <row r="67" spans="1:8" ht="15.6" x14ac:dyDescent="0.35">
      <c r="A67" s="7" t="s">
        <v>34</v>
      </c>
      <c r="B67" s="17" t="s">
        <v>43</v>
      </c>
      <c r="C67" s="17" t="s">
        <v>43</v>
      </c>
      <c r="D67" s="17" t="s">
        <v>43</v>
      </c>
      <c r="E67" s="17" t="s">
        <v>43</v>
      </c>
      <c r="F67" s="17" t="s">
        <v>43</v>
      </c>
      <c r="G67" s="17" t="s">
        <v>43</v>
      </c>
      <c r="H67" s="17" t="s">
        <v>43</v>
      </c>
    </row>
    <row r="68" spans="1:8" ht="15.6" x14ac:dyDescent="0.35">
      <c r="A68" s="7" t="s">
        <v>35</v>
      </c>
      <c r="B68" s="17" t="s">
        <v>43</v>
      </c>
      <c r="C68" s="17" t="s">
        <v>43</v>
      </c>
      <c r="D68" s="17" t="s">
        <v>43</v>
      </c>
      <c r="E68" s="17" t="s">
        <v>43</v>
      </c>
      <c r="F68" s="17" t="s">
        <v>43</v>
      </c>
      <c r="G68" s="17" t="s">
        <v>43</v>
      </c>
      <c r="H68" s="17" t="s">
        <v>43</v>
      </c>
    </row>
    <row r="69" spans="1:8" ht="15.6" x14ac:dyDescent="0.35">
      <c r="A69" s="7" t="s">
        <v>28</v>
      </c>
      <c r="B69" s="17" t="s">
        <v>43</v>
      </c>
      <c r="C69" s="17" t="s">
        <v>43</v>
      </c>
      <c r="D69" s="17" t="s">
        <v>43</v>
      </c>
      <c r="E69" s="17" t="s">
        <v>43</v>
      </c>
      <c r="F69" s="17" t="s">
        <v>43</v>
      </c>
      <c r="G69" s="17" t="s">
        <v>43</v>
      </c>
      <c r="H69" s="17" t="s">
        <v>43</v>
      </c>
    </row>
    <row r="70" spans="1:8" ht="15.6" x14ac:dyDescent="0.35">
      <c r="A70" s="7" t="s">
        <v>36</v>
      </c>
      <c r="B70" s="17" t="s">
        <v>43</v>
      </c>
      <c r="C70" s="17" t="s">
        <v>43</v>
      </c>
      <c r="D70" s="17" t="s">
        <v>43</v>
      </c>
      <c r="E70" s="17" t="s">
        <v>43</v>
      </c>
      <c r="F70" s="17" t="s">
        <v>43</v>
      </c>
      <c r="G70" s="17" t="s">
        <v>43</v>
      </c>
      <c r="H70" s="17" t="s">
        <v>43</v>
      </c>
    </row>
    <row r="71" spans="1:8" ht="15.6" x14ac:dyDescent="0.35">
      <c r="A71" s="7" t="s">
        <v>37</v>
      </c>
      <c r="B71" s="17" t="s">
        <v>43</v>
      </c>
      <c r="C71" s="17" t="s">
        <v>43</v>
      </c>
      <c r="D71" s="17" t="s">
        <v>43</v>
      </c>
      <c r="E71" s="17" t="s">
        <v>43</v>
      </c>
      <c r="F71" s="17" t="s">
        <v>43</v>
      </c>
      <c r="G71" s="17" t="s">
        <v>43</v>
      </c>
      <c r="H71" s="17" t="s">
        <v>43</v>
      </c>
    </row>
    <row r="72" spans="1:8" ht="15.6" x14ac:dyDescent="0.35">
      <c r="A72" s="7"/>
      <c r="B72" s="17"/>
      <c r="C72" s="17"/>
      <c r="D72" s="17"/>
      <c r="E72" s="17"/>
      <c r="F72" s="17"/>
      <c r="G72" s="17"/>
      <c r="H72" s="17"/>
    </row>
    <row r="73" spans="1:8" ht="15.6" x14ac:dyDescent="0.35">
      <c r="A73" s="8" t="s">
        <v>29</v>
      </c>
      <c r="B73" s="17"/>
      <c r="C73" s="17"/>
      <c r="D73" s="17"/>
      <c r="E73" s="17"/>
      <c r="F73" s="17"/>
      <c r="G73" s="17"/>
      <c r="H73" s="17"/>
    </row>
    <row r="74" spans="1:8" ht="15.6" x14ac:dyDescent="0.35">
      <c r="A74" s="7" t="s">
        <v>30</v>
      </c>
      <c r="B74" s="17" t="s">
        <v>43</v>
      </c>
      <c r="C74" s="17"/>
      <c r="D74" s="17"/>
      <c r="E74" s="17"/>
      <c r="F74" s="17"/>
      <c r="G74" s="17"/>
      <c r="H74" s="17"/>
    </row>
    <row r="75" spans="1:8" ht="15.6" x14ac:dyDescent="0.35">
      <c r="A75" s="7" t="s">
        <v>31</v>
      </c>
      <c r="B75" s="17">
        <f>(B23/B29)*100</f>
        <v>100</v>
      </c>
      <c r="C75" s="17"/>
      <c r="D75" s="17"/>
      <c r="E75" s="17"/>
      <c r="F75" s="17"/>
      <c r="G75" s="17"/>
      <c r="H75" s="17"/>
    </row>
    <row r="76" spans="1:8" ht="16.2" thickBot="1" x14ac:dyDescent="0.4">
      <c r="A76" s="18"/>
      <c r="B76" s="18"/>
      <c r="C76" s="18"/>
      <c r="D76" s="18"/>
      <c r="E76" s="18"/>
      <c r="F76" s="18"/>
      <c r="G76" s="18"/>
      <c r="H76" s="18"/>
    </row>
    <row r="77" spans="1:8" ht="15" customHeight="1" thickTop="1" x14ac:dyDescent="0.35">
      <c r="A77" s="49" t="s">
        <v>79</v>
      </c>
      <c r="B77" s="49"/>
      <c r="C77" s="49"/>
      <c r="D77" s="49"/>
      <c r="E77" s="49"/>
      <c r="F77" s="49"/>
      <c r="G77" s="7"/>
      <c r="H77" s="7"/>
    </row>
    <row r="78" spans="1:8" ht="15.6" x14ac:dyDescent="0.35">
      <c r="A78" s="7"/>
      <c r="B78" s="7"/>
      <c r="C78" s="7"/>
      <c r="D78" s="7"/>
      <c r="E78" s="7"/>
      <c r="F78" s="7"/>
      <c r="G78" s="7"/>
      <c r="H78" s="7"/>
    </row>
    <row r="79" spans="1:8" ht="15.6" x14ac:dyDescent="0.35">
      <c r="A79" s="20"/>
      <c r="B79" s="7"/>
      <c r="C79" s="7"/>
      <c r="D79" s="7"/>
      <c r="E79" s="7"/>
      <c r="F79" s="7"/>
      <c r="G79" s="7"/>
      <c r="H79" s="7"/>
    </row>
    <row r="80" spans="1:8" ht="15.6" x14ac:dyDescent="0.35">
      <c r="A80" s="20"/>
      <c r="B80" s="7"/>
      <c r="C80" s="7"/>
      <c r="D80" s="7"/>
      <c r="E80" s="7"/>
      <c r="F80" s="7"/>
      <c r="G80" s="7"/>
      <c r="H80" s="7"/>
    </row>
    <row r="81" spans="1:8" ht="15.6" x14ac:dyDescent="0.35">
      <c r="A81" s="20"/>
      <c r="B81" s="7"/>
      <c r="C81" s="7"/>
      <c r="D81" s="7"/>
      <c r="E81" s="7"/>
      <c r="F81" s="7"/>
      <c r="G81" s="7"/>
      <c r="H81" s="7"/>
    </row>
    <row r="82" spans="1:8" x14ac:dyDescent="0.3">
      <c r="A82" s="4"/>
    </row>
    <row r="83" spans="1:8" x14ac:dyDescent="0.3">
      <c r="A83" s="4"/>
    </row>
    <row r="84" spans="1:8" x14ac:dyDescent="0.3">
      <c r="A84" s="4"/>
    </row>
  </sheetData>
  <mergeCells count="4">
    <mergeCell ref="A77:F77"/>
    <mergeCell ref="A9:A10"/>
    <mergeCell ref="B9:B10"/>
    <mergeCell ref="C9:H9"/>
  </mergeCells>
  <pageMargins left="0.7" right="0.7" top="0.75" bottom="0.75" header="0.3" footer="0.3"/>
  <pageSetup paperSize="9" orientation="portrait" r:id="rId1"/>
  <ignoredErrors>
    <ignoredError sqref="D1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9:I8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.77734375" style="5" customWidth="1"/>
    <col min="2" max="8" width="20.77734375" style="5" customWidth="1"/>
    <col min="9" max="9" width="17.77734375" style="5" bestFit="1" customWidth="1"/>
    <col min="10" max="16384" width="11.44140625" style="5"/>
  </cols>
  <sheetData>
    <row r="9" spans="1:8" ht="15.6" x14ac:dyDescent="0.3">
      <c r="A9" s="43" t="s">
        <v>0</v>
      </c>
      <c r="B9" s="45" t="s">
        <v>1</v>
      </c>
      <c r="C9" s="47" t="s">
        <v>2</v>
      </c>
      <c r="D9" s="47"/>
      <c r="E9" s="47"/>
      <c r="F9" s="47"/>
      <c r="G9" s="47"/>
      <c r="H9" s="47"/>
    </row>
    <row r="10" spans="1:8" ht="47.4" thickBot="1" x14ac:dyDescent="0.35">
      <c r="A10" s="44"/>
      <c r="B10" s="46"/>
      <c r="C10" s="30" t="s">
        <v>38</v>
      </c>
      <c r="D10" s="29" t="s">
        <v>33</v>
      </c>
      <c r="E10" s="30" t="s">
        <v>39</v>
      </c>
      <c r="F10" s="30" t="s">
        <v>40</v>
      </c>
      <c r="G10" s="30" t="s">
        <v>41</v>
      </c>
      <c r="H10" s="30" t="s">
        <v>42</v>
      </c>
    </row>
    <row r="11" spans="1:8" ht="15" customHeight="1" thickTop="1" x14ac:dyDescent="0.35">
      <c r="A11" s="7"/>
      <c r="B11" s="7"/>
      <c r="C11" s="7"/>
      <c r="D11" s="7"/>
      <c r="E11" s="7"/>
      <c r="F11" s="7"/>
      <c r="G11" s="7"/>
      <c r="H11" s="7"/>
    </row>
    <row r="12" spans="1:8" ht="15.6" x14ac:dyDescent="0.35">
      <c r="A12" s="8" t="s">
        <v>3</v>
      </c>
      <c r="B12" s="7"/>
      <c r="C12" s="7"/>
      <c r="D12" s="7"/>
      <c r="E12" s="7"/>
      <c r="F12" s="7"/>
      <c r="G12" s="7"/>
      <c r="H12" s="7"/>
    </row>
    <row r="13" spans="1:8" ht="15.6" x14ac:dyDescent="0.35">
      <c r="A13" s="7"/>
      <c r="B13" s="7"/>
      <c r="C13" s="7"/>
      <c r="D13" s="7"/>
      <c r="E13" s="7"/>
      <c r="F13" s="7"/>
      <c r="G13" s="7"/>
      <c r="H13" s="7"/>
    </row>
    <row r="14" spans="1:8" ht="15.6" x14ac:dyDescent="0.35">
      <c r="A14" s="8" t="s">
        <v>4</v>
      </c>
      <c r="B14" s="7"/>
      <c r="C14" s="7"/>
      <c r="D14" s="7"/>
      <c r="E14" s="7"/>
      <c r="F14" s="7"/>
      <c r="G14" s="7"/>
      <c r="H14" s="7"/>
    </row>
    <row r="15" spans="1:8" ht="15.6" x14ac:dyDescent="0.35">
      <c r="A15" s="9" t="s">
        <v>60</v>
      </c>
      <c r="B15" s="21">
        <f>(+'I Trimestre'!B15+'II trimestre'!B15+'III Trimestre'!B15)/2</f>
        <v>734596</v>
      </c>
      <c r="C15" s="21">
        <f>(+'I Trimestre'!C15+'II trimestre'!C15+'III Trimestre'!C15)/2</f>
        <v>514458.25</v>
      </c>
      <c r="D15" s="21">
        <f>+E15+F15</f>
        <v>170106.75</v>
      </c>
      <c r="E15" s="21">
        <f>(+'I Trimestre'!E15+'II trimestre'!E15+'III Trimestre'!E15)/2</f>
        <v>106920</v>
      </c>
      <c r="F15" s="21">
        <f>(+'I Trimestre'!F15+'II trimestre'!F15+'III Trimestre'!F15)/2</f>
        <v>63186.75</v>
      </c>
      <c r="G15" s="21">
        <f>(+'I Trimestre'!G15+'II trimestre'!G15+'III Trimestre'!G15)/2</f>
        <v>3473.25</v>
      </c>
      <c r="H15" s="21">
        <f>(+'I Trimestre'!H15+'II trimestre'!H15+'III Trimestre'!H15)/2</f>
        <v>46557.75</v>
      </c>
    </row>
    <row r="16" spans="1:8" ht="15.6" x14ac:dyDescent="0.35">
      <c r="A16" s="9" t="s">
        <v>100</v>
      </c>
      <c r="B16" s="21">
        <f>(+'I Trimestre'!B16+'II trimestre'!B16+'III Trimestre'!B16)/2</f>
        <v>843545</v>
      </c>
      <c r="C16" s="21">
        <f>(+'I Trimestre'!C16+'II trimestre'!C16+'III Trimestre'!C16)/2</f>
        <v>542735</v>
      </c>
      <c r="D16" s="21">
        <f t="shared" ref="D16:D17" si="0">+E16+F16</f>
        <v>233741</v>
      </c>
      <c r="E16" s="21">
        <f>(+'I Trimestre'!E16+'II trimestre'!E16+'III Trimestre'!E16)/2</f>
        <v>147417</v>
      </c>
      <c r="F16" s="21">
        <f>(+'I Trimestre'!F16+'II trimestre'!F16+'III Trimestre'!F16)/2</f>
        <v>86324</v>
      </c>
      <c r="G16" s="21">
        <f>(+'I Trimestre'!G16+'II trimestre'!G16+'III Trimestre'!G16)/2</f>
        <v>4631</v>
      </c>
      <c r="H16" s="21">
        <f>(+'I Trimestre'!H16+'II trimestre'!H16+'III Trimestre'!H16)/2</f>
        <v>62438</v>
      </c>
    </row>
    <row r="17" spans="1:9" ht="15.6" x14ac:dyDescent="0.35">
      <c r="A17" s="9" t="s">
        <v>101</v>
      </c>
      <c r="B17" s="21">
        <f>(+'I Trimestre'!B17+'II trimestre'!B17+'III Trimestre'!B17)/2</f>
        <v>803680.5</v>
      </c>
      <c r="C17" s="21">
        <f>(+'I Trimestre'!C17+'II trimestre'!C17+'III Trimestre'!C17)/2</f>
        <v>488026</v>
      </c>
      <c r="D17" s="21">
        <f t="shared" si="0"/>
        <v>240531</v>
      </c>
      <c r="E17" s="21">
        <f>(+'I Trimestre'!E17+'II trimestre'!E17+'III Trimestre'!E17)/2</f>
        <v>151683.5</v>
      </c>
      <c r="F17" s="21">
        <f>(+'I Trimestre'!F17+'II trimestre'!F17+'III Trimestre'!F17)/2</f>
        <v>88847.5</v>
      </c>
      <c r="G17" s="21">
        <f>(+'I Trimestre'!G17+'II trimestre'!G17+'III Trimestre'!G17)/2</f>
        <v>4803</v>
      </c>
      <c r="H17" s="21">
        <f>(+'I Trimestre'!H17+'II trimestre'!H17+'III Trimestre'!H17)/2</f>
        <v>70320.5</v>
      </c>
    </row>
    <row r="18" spans="1:9" ht="15.6" x14ac:dyDescent="0.35">
      <c r="A18" s="9" t="s">
        <v>74</v>
      </c>
      <c r="B18" s="21">
        <f>+'III Trimestre'!B18</f>
        <v>843545</v>
      </c>
      <c r="C18" s="21">
        <f>+'III Trimestre'!C18</f>
        <v>542735</v>
      </c>
      <c r="D18" s="21">
        <f>+'III Trimestre'!D18</f>
        <v>233741</v>
      </c>
      <c r="E18" s="21">
        <f>+'III Trimestre'!E18</f>
        <v>147417</v>
      </c>
      <c r="F18" s="21">
        <f>+'III Trimestre'!F18</f>
        <v>86324</v>
      </c>
      <c r="G18" s="21">
        <f>+'III Trimestre'!G18</f>
        <v>4631</v>
      </c>
      <c r="H18" s="21">
        <f>+'III Trimestre'!H18</f>
        <v>62438</v>
      </c>
    </row>
    <row r="19" spans="1:9" ht="15.6" x14ac:dyDescent="0.35">
      <c r="A19" s="7"/>
      <c r="B19" s="21"/>
      <c r="C19" s="21"/>
      <c r="D19" s="21"/>
      <c r="E19" s="21"/>
      <c r="F19" s="21"/>
      <c r="G19" s="21"/>
      <c r="H19" s="21"/>
    </row>
    <row r="20" spans="1:9" ht="15.6" x14ac:dyDescent="0.35">
      <c r="A20" s="11" t="s">
        <v>5</v>
      </c>
      <c r="B20" s="21"/>
      <c r="C20" s="21"/>
      <c r="D20" s="21"/>
      <c r="E20" s="21"/>
      <c r="F20" s="21"/>
      <c r="G20" s="21"/>
      <c r="H20" s="21"/>
    </row>
    <row r="21" spans="1:9" ht="15.6" x14ac:dyDescent="0.35">
      <c r="A21" s="9" t="s">
        <v>60</v>
      </c>
      <c r="B21" s="21">
        <f>+'I Trimestre'!B21+'II trimestre'!B21+'III Trimestre'!B21</f>
        <v>51518761654.120003</v>
      </c>
      <c r="C21" s="21">
        <f>+'I Trimestre'!C21+'II trimestre'!C21+'III Trimestre'!C21</f>
        <v>36030025237.520004</v>
      </c>
      <c r="D21" s="21">
        <f>+'I Trimestre'!D21+'II trimestre'!D21+'III Trimestre'!D21</f>
        <v>12525236876.059994</v>
      </c>
      <c r="E21" s="21">
        <f>+'I Trimestre'!E21+'II trimestre'!E21+'III Trimestre'!E21</f>
        <v>8029436766.4399948</v>
      </c>
      <c r="F21" s="21">
        <f>+'I Trimestre'!F21+'II trimestre'!F21+'III Trimestre'!F21</f>
        <v>4495800109.6199989</v>
      </c>
      <c r="G21" s="21">
        <f>+'I Trimestre'!G21+'II trimestre'!G21+'III Trimestre'!G21</f>
        <v>232914968.55000001</v>
      </c>
      <c r="H21" s="21">
        <f>+'I Trimestre'!H21+'II trimestre'!H21+'III Trimestre'!H21</f>
        <v>2730584571.9900002</v>
      </c>
    </row>
    <row r="22" spans="1:9" ht="15.6" x14ac:dyDescent="0.35">
      <c r="A22" s="9" t="s">
        <v>100</v>
      </c>
      <c r="B22" s="21">
        <f>+'I Trimestre'!B22+'II trimestre'!B22+'III Trimestre'!B22</f>
        <v>51231448460</v>
      </c>
      <c r="C22" s="21">
        <f>+'I Trimestre'!C22+'II trimestre'!C22+'III Trimestre'!C22</f>
        <v>33075149920.140003</v>
      </c>
      <c r="D22" s="21">
        <f>+'I Trimestre'!D22+'II trimestre'!D22+'III Trimestre'!D22</f>
        <v>14395669932.66</v>
      </c>
      <c r="E22" s="21">
        <f>+'I Trimestre'!E22+'II trimestre'!E22+'III Trimestre'!E22</f>
        <v>9107061536.8199997</v>
      </c>
      <c r="F22" s="21">
        <f>+'I Trimestre'!F22+'II trimestre'!F22+'III Trimestre'!F22</f>
        <v>5288608395.8400002</v>
      </c>
      <c r="G22" s="21">
        <f>+'I Trimestre'!G22+'II trimestre'!G22+'III Trimestre'!G22</f>
        <v>240964506.11999997</v>
      </c>
      <c r="H22" s="21">
        <f>+'I Trimestre'!H22+'II trimestre'!H22+'III Trimestre'!H22</f>
        <v>3519664101.0800004</v>
      </c>
    </row>
    <row r="23" spans="1:9" ht="15.6" x14ac:dyDescent="0.35">
      <c r="A23" s="9" t="s">
        <v>101</v>
      </c>
      <c r="B23" s="21">
        <f>+'I Trimestre'!B23+'II trimestre'!B23+'III Trimestre'!B23</f>
        <v>51231448460</v>
      </c>
      <c r="C23" s="21">
        <f>+'I Trimestre'!C23+'II trimestre'!C23+'III Trimestre'!C23</f>
        <v>34717373470.840004</v>
      </c>
      <c r="D23" s="21">
        <f>+'I Trimestre'!D23+'II trimestre'!D23+'III Trimestre'!D23</f>
        <v>13098094041.009996</v>
      </c>
      <c r="E23" s="21">
        <f>+'I Trimestre'!E23+'II trimestre'!E23+'III Trimestre'!E23</f>
        <v>8495134396.8199968</v>
      </c>
      <c r="F23" s="21">
        <f>+'I Trimestre'!F23+'II trimestre'!F23+'III Trimestre'!F23</f>
        <v>4602959644.1899996</v>
      </c>
      <c r="G23" s="21">
        <f>+'I Trimestre'!G23+'II trimestre'!G23+'III Trimestre'!G23</f>
        <v>222147865.28999999</v>
      </c>
      <c r="H23" s="21">
        <f>+'I Trimestre'!H23+'II trimestre'!H23+'III Trimestre'!H23</f>
        <v>3193833082.8600001</v>
      </c>
    </row>
    <row r="24" spans="1:9" ht="15.6" x14ac:dyDescent="0.35">
      <c r="A24" s="9" t="s">
        <v>74</v>
      </c>
      <c r="B24" s="21">
        <f>+'III Trimestre'!B24</f>
        <v>51231448460.000008</v>
      </c>
      <c r="C24" s="21">
        <f>+'III Trimestre'!C24</f>
        <v>33075149920.140003</v>
      </c>
      <c r="D24" s="21">
        <f>+'III Trimestre'!D24</f>
        <v>14395669932.66</v>
      </c>
      <c r="E24" s="21">
        <f>+'III Trimestre'!E24</f>
        <v>9107061536.8199997</v>
      </c>
      <c r="F24" s="21">
        <f>+'III Trimestre'!F24</f>
        <v>5288608395.8400002</v>
      </c>
      <c r="G24" s="21">
        <f>+'III Trimestre'!G24</f>
        <v>240964506.11999997</v>
      </c>
      <c r="H24" s="21">
        <f>+'III Trimestre'!H24</f>
        <v>3519664101.0800004</v>
      </c>
      <c r="I24" s="6"/>
    </row>
    <row r="25" spans="1:9" ht="15.6" x14ac:dyDescent="0.35">
      <c r="A25" s="9" t="s">
        <v>102</v>
      </c>
      <c r="B25" s="21">
        <f>B23</f>
        <v>51231448460</v>
      </c>
      <c r="C25" s="21">
        <f t="shared" ref="C25:H25" si="1">C23</f>
        <v>34717373470.840004</v>
      </c>
      <c r="D25" s="21">
        <f t="shared" si="1"/>
        <v>13098094041.009996</v>
      </c>
      <c r="E25" s="21">
        <f t="shared" si="1"/>
        <v>8495134396.8199968</v>
      </c>
      <c r="F25" s="21">
        <f t="shared" si="1"/>
        <v>4602959644.1899996</v>
      </c>
      <c r="G25" s="21">
        <f t="shared" si="1"/>
        <v>222147865.28999999</v>
      </c>
      <c r="H25" s="21">
        <f t="shared" si="1"/>
        <v>3193833082.8600001</v>
      </c>
      <c r="I25" s="6"/>
    </row>
    <row r="26" spans="1:9" ht="15.6" x14ac:dyDescent="0.35">
      <c r="A26" s="7"/>
      <c r="B26" s="21"/>
      <c r="C26" s="21"/>
      <c r="D26" s="21"/>
      <c r="E26" s="21"/>
      <c r="F26" s="21"/>
      <c r="G26" s="21"/>
      <c r="H26" s="21"/>
    </row>
    <row r="27" spans="1:9" ht="15.6" x14ac:dyDescent="0.35">
      <c r="A27" s="11" t="s">
        <v>6</v>
      </c>
      <c r="B27" s="21"/>
      <c r="C27" s="21"/>
      <c r="D27" s="21"/>
      <c r="E27" s="21"/>
      <c r="F27" s="21"/>
      <c r="G27" s="21"/>
      <c r="H27" s="21"/>
    </row>
    <row r="28" spans="1:9" ht="15.6" x14ac:dyDescent="0.35">
      <c r="A28" s="9" t="s">
        <v>100</v>
      </c>
      <c r="B28" s="21">
        <f>'I Trimestre'!B28+'II trimestre'!B28+'III Trimestre'!B28</f>
        <v>51231448460</v>
      </c>
      <c r="C28" s="21"/>
      <c r="D28" s="21"/>
      <c r="E28" s="21"/>
      <c r="F28" s="21"/>
      <c r="G28" s="21"/>
      <c r="H28" s="21"/>
      <c r="I28" s="2"/>
    </row>
    <row r="29" spans="1:9" ht="15.6" x14ac:dyDescent="0.35">
      <c r="A29" s="9" t="s">
        <v>101</v>
      </c>
      <c r="B29" s="21">
        <f>'I Trimestre'!B29+'II trimestre'!B29+'III Trimestre'!B29</f>
        <v>51231448460</v>
      </c>
      <c r="C29" s="21"/>
      <c r="D29" s="21"/>
      <c r="E29" s="21"/>
      <c r="F29" s="21"/>
      <c r="G29" s="21"/>
      <c r="H29" s="21"/>
    </row>
    <row r="30" spans="1:9" ht="15.6" x14ac:dyDescent="0.35">
      <c r="A30" s="7"/>
      <c r="B30" s="7"/>
      <c r="C30" s="7"/>
      <c r="D30" s="7"/>
      <c r="E30" s="7"/>
      <c r="F30" s="7"/>
      <c r="G30" s="7"/>
      <c r="H30" s="7"/>
    </row>
    <row r="31" spans="1:9" ht="15.6" x14ac:dyDescent="0.35">
      <c r="A31" s="8" t="s">
        <v>7</v>
      </c>
      <c r="B31" s="7"/>
      <c r="C31" s="7"/>
      <c r="D31" s="7"/>
      <c r="E31" s="7"/>
      <c r="F31" s="7"/>
      <c r="G31" s="7"/>
      <c r="H31" s="7"/>
    </row>
    <row r="32" spans="1:9" ht="15.6" x14ac:dyDescent="0.35">
      <c r="A32" s="9" t="s">
        <v>61</v>
      </c>
      <c r="B32" s="15">
        <v>1.0863</v>
      </c>
      <c r="C32" s="15">
        <v>1.0863</v>
      </c>
      <c r="D32" s="15">
        <v>1.0863</v>
      </c>
      <c r="E32" s="15">
        <v>1.0863</v>
      </c>
      <c r="F32" s="15">
        <v>1.0863</v>
      </c>
      <c r="G32" s="15">
        <v>1.0863</v>
      </c>
      <c r="H32" s="15">
        <v>1.0863</v>
      </c>
    </row>
    <row r="33" spans="1:8" ht="15.6" x14ac:dyDescent="0.35">
      <c r="A33" s="9" t="s">
        <v>103</v>
      </c>
      <c r="B33" s="15">
        <v>1.1197999999999999</v>
      </c>
      <c r="C33" s="15">
        <v>1.1197999999999999</v>
      </c>
      <c r="D33" s="15">
        <v>1.1197999999999999</v>
      </c>
      <c r="E33" s="15">
        <v>1.1197999999999999</v>
      </c>
      <c r="F33" s="15">
        <v>1.1197999999999999</v>
      </c>
      <c r="G33" s="15">
        <v>1.1197999999999999</v>
      </c>
      <c r="H33" s="15">
        <v>1.1197999999999999</v>
      </c>
    </row>
    <row r="34" spans="1:8" ht="15.6" x14ac:dyDescent="0.35">
      <c r="A34" s="9" t="s">
        <v>8</v>
      </c>
      <c r="B34" s="21">
        <f>C34+D34+G34+H34</f>
        <v>394660</v>
      </c>
      <c r="C34" s="10">
        <v>226111</v>
      </c>
      <c r="D34" s="21">
        <f>E34+F34</f>
        <v>153150</v>
      </c>
      <c r="E34" s="10">
        <v>128761</v>
      </c>
      <c r="F34" s="10">
        <v>24389</v>
      </c>
      <c r="G34" s="10">
        <v>1285</v>
      </c>
      <c r="H34" s="10">
        <v>14114</v>
      </c>
    </row>
    <row r="35" spans="1:8" ht="15.6" x14ac:dyDescent="0.35">
      <c r="A35" s="7"/>
      <c r="B35" s="21"/>
      <c r="C35" s="21"/>
      <c r="D35" s="21"/>
      <c r="E35" s="21"/>
      <c r="F35" s="21"/>
      <c r="G35" s="21"/>
      <c r="H35" s="21"/>
    </row>
    <row r="36" spans="1:8" ht="15.6" x14ac:dyDescent="0.35">
      <c r="A36" s="16" t="s">
        <v>9</v>
      </c>
      <c r="B36" s="21"/>
      <c r="C36" s="21"/>
      <c r="D36" s="21"/>
      <c r="E36" s="21"/>
      <c r="F36" s="21"/>
      <c r="G36" s="21"/>
      <c r="H36" s="21"/>
    </row>
    <row r="37" spans="1:8" ht="15.6" x14ac:dyDescent="0.35">
      <c r="A37" s="9" t="s">
        <v>62</v>
      </c>
      <c r="B37" s="21">
        <f>B21/B32</f>
        <v>47425905968.995674</v>
      </c>
      <c r="C37" s="21">
        <f t="shared" ref="C37:H37" si="2">C21/C32</f>
        <v>33167656483.034157</v>
      </c>
      <c r="D37" s="21">
        <f t="shared" ref="D37" si="3">D21/D32</f>
        <v>11530182155.997416</v>
      </c>
      <c r="E37" s="21">
        <f t="shared" si="2"/>
        <v>7391546319.101532</v>
      </c>
      <c r="F37" s="21">
        <f t="shared" si="2"/>
        <v>4138635836.895884</v>
      </c>
      <c r="G37" s="21">
        <f t="shared" si="2"/>
        <v>214411275.47638774</v>
      </c>
      <c r="H37" s="21">
        <f t="shared" si="2"/>
        <v>2513656054.4877105</v>
      </c>
    </row>
    <row r="38" spans="1:8" ht="15.6" x14ac:dyDescent="0.35">
      <c r="A38" s="9" t="s">
        <v>104</v>
      </c>
      <c r="B38" s="21">
        <f>B23/B33</f>
        <v>45750534434.72049</v>
      </c>
      <c r="C38" s="21">
        <f t="shared" ref="C38:H38" si="4">C23/C33</f>
        <v>31003191168.815865</v>
      </c>
      <c r="D38" s="21">
        <f t="shared" ref="D38" si="5">D23/D33</f>
        <v>11696815539.390961</v>
      </c>
      <c r="E38" s="21">
        <f t="shared" si="4"/>
        <v>7586296121.4681168</v>
      </c>
      <c r="F38" s="21">
        <f t="shared" si="4"/>
        <v>4110519417.9228435</v>
      </c>
      <c r="G38" s="21">
        <f t="shared" si="4"/>
        <v>198381733.60421506</v>
      </c>
      <c r="H38" s="21">
        <f t="shared" si="4"/>
        <v>2852145992.9094486</v>
      </c>
    </row>
    <row r="39" spans="1:8" ht="15.6" x14ac:dyDescent="0.35">
      <c r="A39" s="9" t="s">
        <v>63</v>
      </c>
      <c r="B39" s="21">
        <f>B37/B15</f>
        <v>64560.52846598086</v>
      </c>
      <c r="C39" s="21">
        <f t="shared" ref="C39:H39" si="6">C37/C15</f>
        <v>64471.036246447904</v>
      </c>
      <c r="D39" s="21">
        <f t="shared" ref="D39" si="7">D37/D15</f>
        <v>67782.037785081513</v>
      </c>
      <c r="E39" s="21">
        <f t="shared" si="6"/>
        <v>69131.559288267221</v>
      </c>
      <c r="F39" s="21">
        <f t="shared" si="6"/>
        <v>65498.476134567514</v>
      </c>
      <c r="G39" s="21">
        <f t="shared" si="6"/>
        <v>61732.174613514071</v>
      </c>
      <c r="H39" s="21">
        <f t="shared" si="6"/>
        <v>53990.067271028143</v>
      </c>
    </row>
    <row r="40" spans="1:8" ht="15.6" x14ac:dyDescent="0.35">
      <c r="A40" s="9" t="s">
        <v>105</v>
      </c>
      <c r="B40" s="21">
        <f>B38/B17</f>
        <v>56926.271615051613</v>
      </c>
      <c r="C40" s="21">
        <f t="shared" ref="C40:H40" si="8">C38/C17</f>
        <v>63527.744769368568</v>
      </c>
      <c r="D40" s="21">
        <f t="shared" ref="D40" si="9">D38/D17</f>
        <v>48629.139443111118</v>
      </c>
      <c r="E40" s="21">
        <f t="shared" si="8"/>
        <v>50013.98386421804</v>
      </c>
      <c r="F40" s="21">
        <f t="shared" si="8"/>
        <v>46264.885538961069</v>
      </c>
      <c r="G40" s="21">
        <f t="shared" si="8"/>
        <v>41303.713013577981</v>
      </c>
      <c r="H40" s="21">
        <f t="shared" si="8"/>
        <v>40559.239381253668</v>
      </c>
    </row>
    <row r="41" spans="1:8" ht="15.6" x14ac:dyDescent="0.35">
      <c r="A41" s="7"/>
      <c r="B41" s="7"/>
      <c r="C41" s="7"/>
      <c r="D41" s="7"/>
      <c r="E41" s="7"/>
      <c r="F41" s="7"/>
      <c r="G41" s="7"/>
      <c r="H41" s="7"/>
    </row>
    <row r="42" spans="1:8" ht="15.6" x14ac:dyDescent="0.35">
      <c r="A42" s="8" t="s">
        <v>10</v>
      </c>
      <c r="B42" s="7"/>
      <c r="C42" s="7"/>
      <c r="D42" s="7"/>
      <c r="E42" s="7"/>
      <c r="F42" s="7"/>
      <c r="G42" s="7"/>
      <c r="H42" s="7"/>
    </row>
    <row r="43" spans="1:8" ht="15.6" x14ac:dyDescent="0.35">
      <c r="A43" s="7"/>
      <c r="B43" s="7"/>
      <c r="C43" s="7"/>
      <c r="D43" s="7"/>
      <c r="E43" s="7"/>
      <c r="F43" s="7"/>
      <c r="G43" s="7"/>
      <c r="H43" s="7"/>
    </row>
    <row r="44" spans="1:8" ht="15.6" x14ac:dyDescent="0.35">
      <c r="A44" s="8" t="s">
        <v>11</v>
      </c>
      <c r="B44" s="7"/>
      <c r="C44" s="7"/>
      <c r="D44" s="7"/>
      <c r="E44" s="7"/>
      <c r="F44" s="7"/>
      <c r="G44" s="7"/>
      <c r="H44" s="7"/>
    </row>
    <row r="45" spans="1:8" ht="15.6" x14ac:dyDescent="0.35">
      <c r="A45" s="7" t="s">
        <v>12</v>
      </c>
      <c r="B45" s="22">
        <f>((B16)/B34)*100</f>
        <v>213.73967465666647</v>
      </c>
      <c r="C45" s="22">
        <f t="shared" ref="C45:H45" si="10">((C16)/C34)*100</f>
        <v>240.03033908124772</v>
      </c>
      <c r="D45" s="22">
        <f t="shared" si="10"/>
        <v>152.62226575253018</v>
      </c>
      <c r="E45" s="22">
        <f t="shared" si="10"/>
        <v>114.48885920426216</v>
      </c>
      <c r="F45" s="22">
        <f t="shared" si="10"/>
        <v>353.94645126901474</v>
      </c>
      <c r="G45" s="22">
        <f t="shared" si="10"/>
        <v>360.38910505836577</v>
      </c>
      <c r="H45" s="22">
        <f t="shared" si="10"/>
        <v>442.38344905767326</v>
      </c>
    </row>
    <row r="46" spans="1:8" ht="15.6" x14ac:dyDescent="0.35">
      <c r="A46" s="7" t="s">
        <v>13</v>
      </c>
      <c r="B46" s="22">
        <f>((B17)/B34)*100</f>
        <v>203.63870166725789</v>
      </c>
      <c r="C46" s="22">
        <f t="shared" ref="C46:H46" si="11">((C17)/C34)*100</f>
        <v>215.83470065587255</v>
      </c>
      <c r="D46" s="22">
        <f t="shared" si="11"/>
        <v>157.05582761998039</v>
      </c>
      <c r="E46" s="22">
        <f t="shared" si="11"/>
        <v>117.80236251660052</v>
      </c>
      <c r="F46" s="22">
        <f t="shared" si="11"/>
        <v>364.29332895977694</v>
      </c>
      <c r="G46" s="22">
        <f t="shared" si="11"/>
        <v>373.77431906614788</v>
      </c>
      <c r="H46" s="22">
        <f t="shared" si="11"/>
        <v>498.23225166501351</v>
      </c>
    </row>
    <row r="47" spans="1:8" ht="15.6" x14ac:dyDescent="0.35">
      <c r="A47" s="7"/>
      <c r="B47" s="22"/>
      <c r="C47" s="22"/>
      <c r="D47" s="22"/>
      <c r="E47" s="22"/>
      <c r="F47" s="22"/>
      <c r="G47" s="22"/>
      <c r="H47" s="22"/>
    </row>
    <row r="48" spans="1:8" ht="15.6" x14ac:dyDescent="0.35">
      <c r="A48" s="8" t="s">
        <v>14</v>
      </c>
      <c r="B48" s="22"/>
      <c r="C48" s="22"/>
      <c r="D48" s="22"/>
      <c r="E48" s="22"/>
      <c r="F48" s="22"/>
      <c r="G48" s="22"/>
      <c r="H48" s="22"/>
    </row>
    <row r="49" spans="1:8" ht="15.6" x14ac:dyDescent="0.35">
      <c r="A49" s="7" t="s">
        <v>15</v>
      </c>
      <c r="B49" s="22">
        <f>B17/B16*100</f>
        <v>95.274170316936264</v>
      </c>
      <c r="C49" s="22">
        <f t="shared" ref="C49:G49" si="12">C17/C16*100</f>
        <v>89.919758261398286</v>
      </c>
      <c r="D49" s="22">
        <f t="shared" ref="D49" si="13">D17/D16*100</f>
        <v>102.90492468159202</v>
      </c>
      <c r="E49" s="22">
        <f t="shared" si="12"/>
        <v>102.8941709572166</v>
      </c>
      <c r="F49" s="22">
        <f t="shared" si="12"/>
        <v>102.92328900421668</v>
      </c>
      <c r="G49" s="22">
        <f t="shared" si="12"/>
        <v>103.71410062621464</v>
      </c>
      <c r="H49" s="22">
        <f>H17/H16*100</f>
        <v>112.62452352733912</v>
      </c>
    </row>
    <row r="50" spans="1:8" ht="15.6" x14ac:dyDescent="0.35">
      <c r="A50" s="7" t="s">
        <v>16</v>
      </c>
      <c r="B50" s="22">
        <f>B23/B22*100</f>
        <v>100</v>
      </c>
      <c r="C50" s="22">
        <f t="shared" ref="C50:G50" si="14">C23/C22*100</f>
        <v>104.9651280634106</v>
      </c>
      <c r="D50" s="22">
        <f t="shared" ref="D50" si="15">D23/D22*100</f>
        <v>90.986345910125763</v>
      </c>
      <c r="E50" s="22">
        <f t="shared" si="14"/>
        <v>93.280740033149314</v>
      </c>
      <c r="F50" s="22">
        <f t="shared" si="14"/>
        <v>87.035365443406064</v>
      </c>
      <c r="G50" s="22">
        <f t="shared" si="14"/>
        <v>92.191115142647064</v>
      </c>
      <c r="H50" s="22">
        <f>H23/H22*100</f>
        <v>90.742553582882536</v>
      </c>
    </row>
    <row r="51" spans="1:8" ht="15.6" x14ac:dyDescent="0.35">
      <c r="A51" s="7" t="s">
        <v>17</v>
      </c>
      <c r="B51" s="22">
        <f>AVERAGE(B49:B50)</f>
        <v>97.637085158468125</v>
      </c>
      <c r="C51" s="22">
        <f t="shared" ref="C51:G51" si="16">AVERAGE(C49:C50)</f>
        <v>97.442443162404444</v>
      </c>
      <c r="D51" s="22">
        <f t="shared" ref="D51" si="17">AVERAGE(D49:D50)</f>
        <v>96.945635295858892</v>
      </c>
      <c r="E51" s="22">
        <f t="shared" si="16"/>
        <v>98.087455495182951</v>
      </c>
      <c r="F51" s="22">
        <f t="shared" si="16"/>
        <v>94.979327223811367</v>
      </c>
      <c r="G51" s="22">
        <f t="shared" si="16"/>
        <v>97.952607884430847</v>
      </c>
      <c r="H51" s="22">
        <f>AVERAGE(H49:H50)</f>
        <v>101.68353855511083</v>
      </c>
    </row>
    <row r="52" spans="1:8" ht="15.6" x14ac:dyDescent="0.35">
      <c r="A52" s="7"/>
      <c r="B52" s="22"/>
      <c r="C52" s="22"/>
      <c r="D52" s="22"/>
      <c r="E52" s="22"/>
      <c r="F52" s="22"/>
      <c r="G52" s="22"/>
      <c r="H52" s="22"/>
    </row>
    <row r="53" spans="1:8" ht="15.6" x14ac:dyDescent="0.35">
      <c r="A53" s="8" t="s">
        <v>18</v>
      </c>
      <c r="B53" s="22"/>
      <c r="C53" s="22"/>
      <c r="D53" s="22"/>
      <c r="E53" s="22"/>
      <c r="F53" s="22"/>
      <c r="G53" s="22"/>
      <c r="H53" s="22"/>
    </row>
    <row r="54" spans="1:8" ht="15.6" x14ac:dyDescent="0.35">
      <c r="A54" s="7" t="s">
        <v>19</v>
      </c>
      <c r="B54" s="22">
        <f>B17/B18*100</f>
        <v>95.274170316936264</v>
      </c>
      <c r="C54" s="22">
        <f t="shared" ref="C54:H54" si="18">C17/C18*100</f>
        <v>89.919758261398286</v>
      </c>
      <c r="D54" s="22">
        <f t="shared" si="18"/>
        <v>102.90492468159202</v>
      </c>
      <c r="E54" s="22">
        <f t="shared" si="18"/>
        <v>102.8941709572166</v>
      </c>
      <c r="F54" s="22">
        <f t="shared" si="18"/>
        <v>102.92328900421668</v>
      </c>
      <c r="G54" s="22">
        <f t="shared" si="18"/>
        <v>103.71410062621464</v>
      </c>
      <c r="H54" s="22">
        <f t="shared" si="18"/>
        <v>112.62452352733912</v>
      </c>
    </row>
    <row r="55" spans="1:8" ht="15.6" x14ac:dyDescent="0.35">
      <c r="A55" s="7" t="s">
        <v>20</v>
      </c>
      <c r="B55" s="22">
        <f>B23/B24*100</f>
        <v>99.999999999999986</v>
      </c>
      <c r="C55" s="22">
        <f t="shared" ref="C55:H55" si="19">C23/C24*100</f>
        <v>104.9651280634106</v>
      </c>
      <c r="D55" s="22">
        <f t="shared" si="19"/>
        <v>90.986345910125763</v>
      </c>
      <c r="E55" s="22">
        <f t="shared" si="19"/>
        <v>93.280740033149314</v>
      </c>
      <c r="F55" s="22">
        <f t="shared" si="19"/>
        <v>87.035365443406064</v>
      </c>
      <c r="G55" s="22">
        <f t="shared" si="19"/>
        <v>92.191115142647064</v>
      </c>
      <c r="H55" s="22">
        <f t="shared" si="19"/>
        <v>90.742553582882536</v>
      </c>
    </row>
    <row r="56" spans="1:8" ht="15.6" x14ac:dyDescent="0.35">
      <c r="A56" s="7" t="s">
        <v>21</v>
      </c>
      <c r="B56" s="22">
        <f>(B54+B55)/2</f>
        <v>97.637085158468125</v>
      </c>
      <c r="C56" s="22">
        <f t="shared" ref="C56:H56" si="20">(C54+C55)/2</f>
        <v>97.442443162404444</v>
      </c>
      <c r="D56" s="22">
        <f t="shared" si="20"/>
        <v>96.945635295858892</v>
      </c>
      <c r="E56" s="22">
        <f t="shared" si="20"/>
        <v>98.087455495182951</v>
      </c>
      <c r="F56" s="22">
        <f t="shared" si="20"/>
        <v>94.979327223811367</v>
      </c>
      <c r="G56" s="22">
        <f t="shared" si="20"/>
        <v>97.952607884430847</v>
      </c>
      <c r="H56" s="22">
        <f t="shared" si="20"/>
        <v>101.68353855511083</v>
      </c>
    </row>
    <row r="57" spans="1:8" ht="15.6" x14ac:dyDescent="0.35">
      <c r="A57" s="7"/>
      <c r="B57" s="22"/>
      <c r="C57" s="22"/>
      <c r="D57" s="22"/>
      <c r="E57" s="22"/>
      <c r="F57" s="22"/>
      <c r="G57" s="22"/>
      <c r="H57" s="22"/>
    </row>
    <row r="58" spans="1:8" ht="15.6" x14ac:dyDescent="0.35">
      <c r="A58" s="8" t="s">
        <v>32</v>
      </c>
      <c r="B58" s="22"/>
      <c r="C58" s="22"/>
      <c r="D58" s="22"/>
      <c r="E58" s="22"/>
      <c r="F58" s="22"/>
      <c r="G58" s="22"/>
      <c r="H58" s="22"/>
    </row>
    <row r="59" spans="1:8" ht="15.6" x14ac:dyDescent="0.35">
      <c r="A59" s="7" t="s">
        <v>22</v>
      </c>
      <c r="B59" s="22">
        <f>B25/B23*100</f>
        <v>100</v>
      </c>
      <c r="C59" s="22">
        <f t="shared" ref="C59:H59" si="21">C25/C23*100</f>
        <v>100</v>
      </c>
      <c r="D59" s="22">
        <f t="shared" si="21"/>
        <v>100</v>
      </c>
      <c r="E59" s="22">
        <f t="shared" si="21"/>
        <v>100</v>
      </c>
      <c r="F59" s="22">
        <f t="shared" si="21"/>
        <v>100</v>
      </c>
      <c r="G59" s="22">
        <f t="shared" si="21"/>
        <v>100</v>
      </c>
      <c r="H59" s="22">
        <f t="shared" si="21"/>
        <v>100</v>
      </c>
    </row>
    <row r="60" spans="1:8" ht="15.6" x14ac:dyDescent="0.35">
      <c r="A60" s="7"/>
      <c r="B60" s="22"/>
      <c r="C60" s="22"/>
      <c r="D60" s="22"/>
      <c r="E60" s="22"/>
      <c r="F60" s="22"/>
      <c r="G60" s="22"/>
      <c r="H60" s="22"/>
    </row>
    <row r="61" spans="1:8" ht="15.6" x14ac:dyDescent="0.35">
      <c r="A61" s="8" t="s">
        <v>23</v>
      </c>
      <c r="B61" s="22"/>
      <c r="C61" s="22"/>
      <c r="D61" s="22"/>
      <c r="E61" s="22"/>
      <c r="F61" s="22"/>
      <c r="G61" s="22"/>
      <c r="H61" s="22"/>
    </row>
    <row r="62" spans="1:8" ht="15.6" x14ac:dyDescent="0.35">
      <c r="A62" s="7" t="s">
        <v>24</v>
      </c>
      <c r="B62" s="22">
        <f>((B17/B15)-1)*100</f>
        <v>9.4044209334110285</v>
      </c>
      <c r="C62" s="22">
        <f t="shared" ref="C62:H62" si="22">((C17/C15)-1)*100</f>
        <v>-5.1378804791253678</v>
      </c>
      <c r="D62" s="22">
        <f t="shared" ref="D62" si="23">((D17/D15)-1)*100</f>
        <v>41.40003262657126</v>
      </c>
      <c r="E62" s="22">
        <f t="shared" si="22"/>
        <v>41.86634867190422</v>
      </c>
      <c r="F62" s="22">
        <f t="shared" si="22"/>
        <v>40.61096669792321</v>
      </c>
      <c r="G62" s="22">
        <f t="shared" si="22"/>
        <v>38.285467501619522</v>
      </c>
      <c r="H62" s="22">
        <f t="shared" si="22"/>
        <v>51.039300653489491</v>
      </c>
    </row>
    <row r="63" spans="1:8" ht="15.6" x14ac:dyDescent="0.35">
      <c r="A63" s="7" t="s">
        <v>25</v>
      </c>
      <c r="B63" s="22">
        <f>((B38/B37)-1)*100</f>
        <v>-3.5326083920683482</v>
      </c>
      <c r="C63" s="22">
        <f t="shared" ref="C63:H63" si="24">((C38/C37)-1)*100</f>
        <v>-6.5258313180054035</v>
      </c>
      <c r="D63" s="22">
        <f t="shared" si="24"/>
        <v>1.4451929825485932</v>
      </c>
      <c r="E63" s="22">
        <f t="shared" si="24"/>
        <v>2.6347640122785121</v>
      </c>
      <c r="F63" s="22">
        <f t="shared" si="24"/>
        <v>-0.67936441091006605</v>
      </c>
      <c r="G63" s="22">
        <f t="shared" si="24"/>
        <v>-7.4760722525238466</v>
      </c>
      <c r="H63" s="22">
        <f t="shared" si="24"/>
        <v>13.466040344597708</v>
      </c>
    </row>
    <row r="64" spans="1:8" ht="15.6" x14ac:dyDescent="0.35">
      <c r="A64" s="7" t="s">
        <v>26</v>
      </c>
      <c r="B64" s="22">
        <f>((B40/B39)-1)*100</f>
        <v>-11.824960285063336</v>
      </c>
      <c r="C64" s="22">
        <f t="shared" ref="C64:H64" si="25">((C40/C39)-1)*100</f>
        <v>-1.4631244229943774</v>
      </c>
      <c r="D64" s="22">
        <f t="shared" ref="D64" si="26">((D40/D39)-1)*100</f>
        <v>-28.256598603156558</v>
      </c>
      <c r="E64" s="22">
        <f t="shared" si="25"/>
        <v>-27.65390455657457</v>
      </c>
      <c r="F64" s="22">
        <f t="shared" si="25"/>
        <v>-29.364943630277395</v>
      </c>
      <c r="G64" s="22">
        <f t="shared" si="25"/>
        <v>-33.092081605471257</v>
      </c>
      <c r="H64" s="22">
        <f t="shared" si="25"/>
        <v>-24.876479264884431</v>
      </c>
    </row>
    <row r="65" spans="1:8" ht="15.6" x14ac:dyDescent="0.35">
      <c r="A65" s="7"/>
      <c r="B65" s="22"/>
      <c r="C65" s="22"/>
      <c r="D65" s="22"/>
      <c r="E65" s="22"/>
      <c r="F65" s="22"/>
      <c r="G65" s="22"/>
      <c r="H65" s="22"/>
    </row>
    <row r="66" spans="1:8" ht="15.6" x14ac:dyDescent="0.35">
      <c r="A66" s="8" t="s">
        <v>27</v>
      </c>
      <c r="B66" s="22"/>
      <c r="C66" s="22"/>
      <c r="D66" s="22"/>
      <c r="E66" s="22"/>
      <c r="F66" s="22"/>
      <c r="G66" s="22"/>
      <c r="H66" s="22"/>
    </row>
    <row r="67" spans="1:8" ht="15.6" x14ac:dyDescent="0.35">
      <c r="A67" s="7" t="s">
        <v>34</v>
      </c>
      <c r="B67" s="22">
        <f t="shared" ref="B67:H68" si="27">B22/(B16*5)</f>
        <v>12146.701944768804</v>
      </c>
      <c r="C67" s="22">
        <f t="shared" si="27"/>
        <v>12188.323922407806</v>
      </c>
      <c r="D67" s="22">
        <f t="shared" si="27"/>
        <v>12317.625006019483</v>
      </c>
      <c r="E67" s="22">
        <f t="shared" si="27"/>
        <v>12355.510608437289</v>
      </c>
      <c r="F67" s="22">
        <f t="shared" si="27"/>
        <v>12252.927102173207</v>
      </c>
      <c r="G67" s="22">
        <f t="shared" si="27"/>
        <v>10406.586314834807</v>
      </c>
      <c r="H67" s="22">
        <f t="shared" si="27"/>
        <v>11274.109039623308</v>
      </c>
    </row>
    <row r="68" spans="1:8" ht="15.6" x14ac:dyDescent="0.35">
      <c r="A68" s="7" t="s">
        <v>35</v>
      </c>
      <c r="B68" s="22">
        <f t="shared" si="27"/>
        <v>12749.207790906959</v>
      </c>
      <c r="C68" s="22">
        <f t="shared" si="27"/>
        <v>14227.673718547783</v>
      </c>
      <c r="D68" s="22">
        <f t="shared" si="27"/>
        <v>10890.982069679165</v>
      </c>
      <c r="E68" s="22">
        <f t="shared" si="27"/>
        <v>11201.131826230272</v>
      </c>
      <c r="F68" s="22">
        <f t="shared" si="27"/>
        <v>10361.48376530572</v>
      </c>
      <c r="G68" s="22">
        <f t="shared" si="27"/>
        <v>9250.3795665209236</v>
      </c>
      <c r="H68" s="22">
        <f t="shared" si="27"/>
        <v>9083.6472518255705</v>
      </c>
    </row>
    <row r="69" spans="1:8" ht="15.6" x14ac:dyDescent="0.35">
      <c r="A69" s="7" t="s">
        <v>28</v>
      </c>
      <c r="B69" s="22">
        <f>(B68/B67)*B51</f>
        <v>102.48012114266801</v>
      </c>
      <c r="C69" s="22">
        <f t="shared" ref="C69:F69" si="28">(C68/C67)*C51</f>
        <v>113.74650825484038</v>
      </c>
      <c r="D69" s="22">
        <f t="shared" si="28"/>
        <v>85.717268972296296</v>
      </c>
      <c r="E69" s="22">
        <f t="shared" si="28"/>
        <v>88.923117329588067</v>
      </c>
      <c r="F69" s="22">
        <f t="shared" si="28"/>
        <v>80.317686448541266</v>
      </c>
      <c r="G69" s="22">
        <f>(G68/G67)*G51</f>
        <v>87.069743626679241</v>
      </c>
      <c r="H69" s="22">
        <f>(H68/H67)*H51</f>
        <v>81.92730727597197</v>
      </c>
    </row>
    <row r="70" spans="1:8" ht="15.6" x14ac:dyDescent="0.35">
      <c r="A70" s="7" t="s">
        <v>36</v>
      </c>
      <c r="B70" s="22">
        <f>B22/B16</f>
        <v>60733.509723844014</v>
      </c>
      <c r="C70" s="22">
        <f t="shared" ref="C70:G71" si="29">C22/C16</f>
        <v>60941.61961203903</v>
      </c>
      <c r="D70" s="22">
        <f t="shared" si="29"/>
        <v>61588.125030097413</v>
      </c>
      <c r="E70" s="22">
        <f t="shared" si="29"/>
        <v>61777.553042186446</v>
      </c>
      <c r="F70" s="22">
        <f t="shared" si="29"/>
        <v>61264.635510866043</v>
      </c>
      <c r="G70" s="22">
        <f t="shared" si="29"/>
        <v>52032.931574174036</v>
      </c>
      <c r="H70" s="22">
        <f>H22/H16</f>
        <v>56370.545198116539</v>
      </c>
    </row>
    <row r="71" spans="1:8" ht="15.6" x14ac:dyDescent="0.35">
      <c r="A71" s="7" t="s">
        <v>37</v>
      </c>
      <c r="B71" s="22">
        <f>B23/B17</f>
        <v>63746.038954534793</v>
      </c>
      <c r="C71" s="22">
        <f t="shared" si="29"/>
        <v>71138.368592738916</v>
      </c>
      <c r="D71" s="22">
        <f t="shared" si="29"/>
        <v>54454.910348395824</v>
      </c>
      <c r="E71" s="22">
        <f t="shared" si="29"/>
        <v>56005.659131151355</v>
      </c>
      <c r="F71" s="22">
        <f t="shared" si="29"/>
        <v>51807.418826528599</v>
      </c>
      <c r="G71" s="22">
        <f t="shared" si="29"/>
        <v>46251.89783260462</v>
      </c>
      <c r="H71" s="22">
        <f>H23/H17</f>
        <v>45418.236259127851</v>
      </c>
    </row>
    <row r="72" spans="1:8" ht="15.6" x14ac:dyDescent="0.35">
      <c r="A72" s="7"/>
      <c r="B72" s="22"/>
      <c r="C72" s="22"/>
      <c r="D72" s="22"/>
      <c r="E72" s="22"/>
      <c r="F72" s="22"/>
      <c r="G72" s="22"/>
      <c r="H72" s="22"/>
    </row>
    <row r="73" spans="1:8" ht="15.6" x14ac:dyDescent="0.35">
      <c r="A73" s="8" t="s">
        <v>29</v>
      </c>
      <c r="B73" s="22"/>
      <c r="C73" s="22"/>
      <c r="D73" s="22"/>
      <c r="E73" s="22"/>
      <c r="F73" s="22"/>
      <c r="G73" s="22"/>
      <c r="H73" s="22"/>
    </row>
    <row r="74" spans="1:8" ht="15.6" x14ac:dyDescent="0.35">
      <c r="A74" s="7" t="s">
        <v>30</v>
      </c>
      <c r="B74" s="22">
        <f>(B29/B28)*100</f>
        <v>100</v>
      </c>
      <c r="C74" s="22"/>
      <c r="D74" s="22"/>
      <c r="E74" s="22"/>
      <c r="F74" s="22"/>
      <c r="G74" s="22"/>
      <c r="H74" s="22"/>
    </row>
    <row r="75" spans="1:8" ht="15.6" x14ac:dyDescent="0.35">
      <c r="A75" s="7" t="s">
        <v>31</v>
      </c>
      <c r="B75" s="22">
        <f>(B23/B29)*100</f>
        <v>100</v>
      </c>
      <c r="C75" s="22"/>
      <c r="D75" s="22"/>
      <c r="E75" s="22"/>
      <c r="F75" s="22"/>
      <c r="G75" s="22"/>
      <c r="H75" s="22"/>
    </row>
    <row r="76" spans="1:8" ht="16.2" thickBot="1" x14ac:dyDescent="0.4">
      <c r="A76" s="18"/>
      <c r="B76" s="18"/>
      <c r="C76" s="18"/>
      <c r="D76" s="18"/>
      <c r="E76" s="18"/>
      <c r="F76" s="18"/>
      <c r="G76" s="18"/>
      <c r="H76" s="18"/>
    </row>
    <row r="77" spans="1:8" ht="15" customHeight="1" thickTop="1" x14ac:dyDescent="0.35">
      <c r="A77" s="49" t="s">
        <v>79</v>
      </c>
      <c r="B77" s="49"/>
      <c r="C77" s="49"/>
      <c r="D77" s="49"/>
      <c r="E77" s="49"/>
      <c r="F77" s="49"/>
      <c r="G77" s="7"/>
      <c r="H77" s="7"/>
    </row>
    <row r="78" spans="1:8" ht="24.75" customHeight="1" x14ac:dyDescent="0.3">
      <c r="A78" s="50" t="s">
        <v>93</v>
      </c>
      <c r="B78" s="50"/>
      <c r="C78" s="50"/>
      <c r="D78" s="50"/>
      <c r="E78" s="50"/>
      <c r="F78" s="50"/>
      <c r="G78" s="50"/>
      <c r="H78" s="50"/>
    </row>
    <row r="81" spans="1:8" ht="15.6" x14ac:dyDescent="0.35">
      <c r="A81" s="20"/>
      <c r="B81" s="7"/>
      <c r="C81" s="7"/>
      <c r="D81" s="7"/>
      <c r="E81" s="7"/>
      <c r="F81" s="7"/>
      <c r="G81" s="7"/>
      <c r="H81" s="7"/>
    </row>
  </sheetData>
  <mergeCells count="5">
    <mergeCell ref="A77:F77"/>
    <mergeCell ref="A78:H78"/>
    <mergeCell ref="A9:A10"/>
    <mergeCell ref="B9:B10"/>
    <mergeCell ref="C9:H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K83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20.77734375" defaultRowHeight="14.4" x14ac:dyDescent="0.3"/>
  <cols>
    <col min="1" max="1" width="61.77734375" style="5" customWidth="1"/>
    <col min="2" max="8" width="20.77734375" style="5" customWidth="1"/>
    <col min="9" max="16384" width="20.77734375" style="5"/>
  </cols>
  <sheetData>
    <row r="9" spans="1:8" ht="15.6" x14ac:dyDescent="0.3">
      <c r="A9" s="43" t="s">
        <v>0</v>
      </c>
      <c r="B9" s="45" t="s">
        <v>1</v>
      </c>
      <c r="C9" s="47" t="s">
        <v>2</v>
      </c>
      <c r="D9" s="47"/>
      <c r="E9" s="47"/>
      <c r="F9" s="47"/>
      <c r="G9" s="47"/>
      <c r="H9" s="47"/>
    </row>
    <row r="10" spans="1:8" ht="47.4" thickBot="1" x14ac:dyDescent="0.35">
      <c r="A10" s="44"/>
      <c r="B10" s="46"/>
      <c r="C10" s="30" t="s">
        <v>38</v>
      </c>
      <c r="D10" s="29" t="s">
        <v>33</v>
      </c>
      <c r="E10" s="30" t="s">
        <v>39</v>
      </c>
      <c r="F10" s="30" t="s">
        <v>40</v>
      </c>
      <c r="G10" s="30" t="s">
        <v>41</v>
      </c>
      <c r="H10" s="30" t="s">
        <v>42</v>
      </c>
    </row>
    <row r="11" spans="1:8" ht="16.2" thickTop="1" x14ac:dyDescent="0.35">
      <c r="A11" s="7"/>
      <c r="B11" s="7"/>
      <c r="C11" s="7"/>
      <c r="D11" s="7"/>
      <c r="E11" s="7"/>
      <c r="F11" s="7"/>
      <c r="G11" s="7"/>
      <c r="H11" s="7"/>
    </row>
    <row r="12" spans="1:8" ht="15.6" x14ac:dyDescent="0.35">
      <c r="A12" s="8" t="s">
        <v>3</v>
      </c>
      <c r="B12" s="7"/>
      <c r="C12" s="7"/>
      <c r="D12" s="7"/>
      <c r="E12" s="7"/>
      <c r="F12" s="7"/>
      <c r="G12" s="7"/>
      <c r="H12" s="7"/>
    </row>
    <row r="13" spans="1:8" ht="15.6" x14ac:dyDescent="0.35">
      <c r="A13" s="7"/>
      <c r="B13" s="7"/>
      <c r="C13" s="7"/>
      <c r="D13" s="7"/>
      <c r="E13" s="7"/>
      <c r="F13" s="7"/>
      <c r="G13" s="7"/>
      <c r="H13" s="7"/>
    </row>
    <row r="14" spans="1:8" ht="15.6" x14ac:dyDescent="0.35">
      <c r="A14" s="8" t="s">
        <v>4</v>
      </c>
      <c r="B14" s="7"/>
      <c r="C14" s="7"/>
      <c r="D14" s="7"/>
      <c r="E14" s="7"/>
      <c r="F14" s="7"/>
      <c r="G14" s="7"/>
      <c r="H14" s="7"/>
    </row>
    <row r="15" spans="1:8" ht="15.6" x14ac:dyDescent="0.35">
      <c r="A15" s="9" t="s">
        <v>64</v>
      </c>
      <c r="B15" s="10">
        <f>C15+D15+G15+H15</f>
        <v>846512</v>
      </c>
      <c r="C15" s="10">
        <v>545642</v>
      </c>
      <c r="D15" s="10">
        <f>E15+F15</f>
        <v>232917</v>
      </c>
      <c r="E15" s="10">
        <v>147050</v>
      </c>
      <c r="F15" s="10">
        <v>85867</v>
      </c>
      <c r="G15" s="10">
        <v>4712</v>
      </c>
      <c r="H15" s="10">
        <v>63241</v>
      </c>
    </row>
    <row r="16" spans="1:8" ht="15.6" x14ac:dyDescent="0.35">
      <c r="A16" s="9" t="s">
        <v>106</v>
      </c>
      <c r="B16" s="10">
        <f>C16+D16+G16+H16</f>
        <v>0</v>
      </c>
      <c r="C16" s="21">
        <v>0</v>
      </c>
      <c r="D16" s="10">
        <f>E16+F16</f>
        <v>0</v>
      </c>
      <c r="E16" s="10">
        <v>0</v>
      </c>
      <c r="F16" s="10">
        <v>0</v>
      </c>
      <c r="G16" s="10">
        <v>0</v>
      </c>
      <c r="H16" s="10">
        <v>0</v>
      </c>
    </row>
    <row r="17" spans="1:11" ht="15.6" x14ac:dyDescent="0.35">
      <c r="A17" s="9" t="s">
        <v>107</v>
      </c>
      <c r="B17" s="10">
        <f>C17+D17+G17+H17</f>
        <v>0</v>
      </c>
      <c r="C17" s="10">
        <v>0</v>
      </c>
      <c r="D17" s="10">
        <f>E17+F17</f>
        <v>0</v>
      </c>
      <c r="E17" s="10">
        <v>0</v>
      </c>
      <c r="F17" s="10">
        <v>0</v>
      </c>
      <c r="G17" s="10">
        <v>0</v>
      </c>
      <c r="H17" s="10">
        <v>0</v>
      </c>
      <c r="J17" s="28"/>
    </row>
    <row r="18" spans="1:11" ht="15.6" x14ac:dyDescent="0.35">
      <c r="A18" s="9" t="s">
        <v>74</v>
      </c>
      <c r="B18" s="10">
        <f>C18+D18+G18+H18</f>
        <v>843545</v>
      </c>
      <c r="C18" s="10">
        <v>542735</v>
      </c>
      <c r="D18" s="10">
        <f t="shared" ref="D18" si="0">E18+F18</f>
        <v>233741</v>
      </c>
      <c r="E18" s="10">
        <v>147417</v>
      </c>
      <c r="F18" s="10">
        <v>86324</v>
      </c>
      <c r="G18" s="10">
        <v>4631</v>
      </c>
      <c r="H18" s="10">
        <v>62438</v>
      </c>
    </row>
    <row r="19" spans="1:11" ht="15.6" x14ac:dyDescent="0.35">
      <c r="A19" s="7"/>
      <c r="B19" s="10"/>
      <c r="C19" s="10"/>
      <c r="D19" s="10"/>
      <c r="E19" s="10"/>
      <c r="F19" s="10"/>
      <c r="G19" s="10"/>
      <c r="H19" s="10"/>
    </row>
    <row r="20" spans="1:11" ht="15.6" x14ac:dyDescent="0.35">
      <c r="A20" s="11" t="s">
        <v>5</v>
      </c>
      <c r="B20" s="10"/>
      <c r="C20" s="10"/>
      <c r="D20" s="10"/>
      <c r="E20" s="10"/>
      <c r="F20" s="10"/>
      <c r="G20" s="10"/>
      <c r="H20" s="10"/>
    </row>
    <row r="21" spans="1:11" ht="15.6" x14ac:dyDescent="0.35">
      <c r="A21" s="9" t="s">
        <v>64</v>
      </c>
      <c r="B21" s="10">
        <f>C21+D21+G21+H21</f>
        <v>19414812478.755051</v>
      </c>
      <c r="C21" s="10">
        <v>13284567745.955048</v>
      </c>
      <c r="D21" s="10">
        <f>E21+F21</f>
        <v>4949178687.7350035</v>
      </c>
      <c r="E21" s="10">
        <v>2913985513.3350034</v>
      </c>
      <c r="F21" s="10">
        <v>2035193174.4000001</v>
      </c>
      <c r="G21" s="10">
        <v>75936466.144999996</v>
      </c>
      <c r="H21" s="10">
        <v>1105129578.9199996</v>
      </c>
    </row>
    <row r="22" spans="1:11" ht="15.6" x14ac:dyDescent="0.35">
      <c r="A22" s="9" t="s">
        <v>106</v>
      </c>
      <c r="B22" s="10">
        <f>C22+D22+G22+H22</f>
        <v>0</v>
      </c>
      <c r="C22" s="10">
        <v>0</v>
      </c>
      <c r="D22" s="10">
        <f>E22+F22</f>
        <v>0</v>
      </c>
      <c r="E22" s="10">
        <v>0</v>
      </c>
      <c r="F22" s="10">
        <v>0</v>
      </c>
      <c r="G22" s="10">
        <v>0</v>
      </c>
      <c r="H22" s="10">
        <v>0</v>
      </c>
    </row>
    <row r="23" spans="1:11" ht="15.6" x14ac:dyDescent="0.35">
      <c r="A23" s="9" t="s">
        <v>107</v>
      </c>
      <c r="B23" s="10">
        <f t="shared" ref="B23" si="1">C23+D23+G23+H23</f>
        <v>0</v>
      </c>
      <c r="C23" s="10">
        <v>0</v>
      </c>
      <c r="D23" s="10">
        <f>E23+F23</f>
        <v>0</v>
      </c>
      <c r="E23" s="10">
        <v>0</v>
      </c>
      <c r="F23" s="10">
        <v>0</v>
      </c>
      <c r="G23" s="10">
        <v>0</v>
      </c>
      <c r="H23" s="10">
        <v>0</v>
      </c>
    </row>
    <row r="24" spans="1:11" ht="15.6" x14ac:dyDescent="0.35">
      <c r="A24" s="9" t="s">
        <v>74</v>
      </c>
      <c r="B24" s="10">
        <f>C24+D24+G24+H24</f>
        <v>51231448460.000008</v>
      </c>
      <c r="C24" s="10">
        <v>33075149920.140003</v>
      </c>
      <c r="D24" s="10">
        <f>E24+F24</f>
        <v>14395669932.66</v>
      </c>
      <c r="E24" s="10">
        <v>9107061536.8199997</v>
      </c>
      <c r="F24" s="10">
        <v>5288608395.8400002</v>
      </c>
      <c r="G24" s="10">
        <v>240964506.11999997</v>
      </c>
      <c r="H24" s="10">
        <v>3519664101.0800004</v>
      </c>
      <c r="I24" s="6"/>
      <c r="J24" s="6"/>
      <c r="K24" s="6"/>
    </row>
    <row r="25" spans="1:11" ht="15.6" x14ac:dyDescent="0.35">
      <c r="A25" s="9" t="s">
        <v>108</v>
      </c>
      <c r="B25" s="10">
        <f>B23</f>
        <v>0</v>
      </c>
      <c r="C25" s="10">
        <f>C23</f>
        <v>0</v>
      </c>
      <c r="D25" s="10">
        <f t="shared" ref="D25:H25" si="2">D23</f>
        <v>0</v>
      </c>
      <c r="E25" s="10">
        <f t="shared" si="2"/>
        <v>0</v>
      </c>
      <c r="F25" s="10">
        <f t="shared" si="2"/>
        <v>0</v>
      </c>
      <c r="G25" s="10">
        <f t="shared" si="2"/>
        <v>0</v>
      </c>
      <c r="H25" s="10">
        <f t="shared" si="2"/>
        <v>0</v>
      </c>
      <c r="I25" s="6"/>
      <c r="J25" s="6"/>
      <c r="K25" s="6"/>
    </row>
    <row r="26" spans="1:11" ht="15.6" x14ac:dyDescent="0.35">
      <c r="A26" s="7"/>
      <c r="B26" s="10"/>
      <c r="C26" s="10"/>
      <c r="D26" s="10"/>
      <c r="E26" s="10"/>
      <c r="F26" s="10"/>
      <c r="G26" s="10"/>
      <c r="H26" s="10"/>
    </row>
    <row r="27" spans="1:11" ht="15.6" x14ac:dyDescent="0.35">
      <c r="A27" s="16" t="s">
        <v>6</v>
      </c>
      <c r="B27" s="10"/>
      <c r="C27" s="10"/>
      <c r="D27" s="10"/>
      <c r="E27" s="10"/>
      <c r="F27" s="10"/>
      <c r="G27" s="10"/>
      <c r="H27" s="10"/>
    </row>
    <row r="28" spans="1:11" ht="15.6" x14ac:dyDescent="0.35">
      <c r="A28" s="9" t="s">
        <v>106</v>
      </c>
      <c r="B28" s="10">
        <f>B22</f>
        <v>0</v>
      </c>
      <c r="C28" s="10"/>
      <c r="D28" s="10"/>
      <c r="E28" s="10"/>
      <c r="F28" s="10"/>
      <c r="G28" s="10"/>
      <c r="H28" s="10"/>
      <c r="I28" s="2"/>
      <c r="J28" s="2"/>
      <c r="K28" s="2"/>
    </row>
    <row r="29" spans="1:11" ht="15.6" x14ac:dyDescent="0.35">
      <c r="A29" s="9" t="s">
        <v>107</v>
      </c>
      <c r="B29" s="10">
        <v>0</v>
      </c>
      <c r="C29" s="10"/>
      <c r="D29" s="10"/>
      <c r="E29" s="10"/>
      <c r="F29" s="10"/>
      <c r="G29" s="10"/>
      <c r="H29" s="10"/>
    </row>
    <row r="30" spans="1:11" ht="15.6" x14ac:dyDescent="0.35">
      <c r="A30" s="7"/>
      <c r="B30" s="13"/>
      <c r="C30" s="13"/>
      <c r="D30" s="13"/>
      <c r="E30" s="13"/>
      <c r="F30" s="13"/>
      <c r="G30" s="13"/>
      <c r="H30" s="13"/>
    </row>
    <row r="31" spans="1:11" ht="15.6" x14ac:dyDescent="0.35">
      <c r="A31" s="8" t="s">
        <v>7</v>
      </c>
      <c r="B31" s="13"/>
      <c r="C31" s="13"/>
      <c r="D31" s="13"/>
      <c r="E31" s="13"/>
      <c r="F31" s="13"/>
      <c r="G31" s="13"/>
      <c r="H31" s="13"/>
    </row>
    <row r="32" spans="1:11" ht="15.6" x14ac:dyDescent="0.35">
      <c r="A32" s="9" t="s">
        <v>65</v>
      </c>
      <c r="B32" s="15">
        <v>1.0863</v>
      </c>
      <c r="C32" s="15">
        <v>1.0863</v>
      </c>
      <c r="D32" s="15">
        <v>1.0863</v>
      </c>
      <c r="E32" s="15">
        <v>1.0863</v>
      </c>
      <c r="F32" s="15">
        <v>1.0863</v>
      </c>
      <c r="G32" s="15">
        <v>1.0863</v>
      </c>
      <c r="H32" s="15">
        <v>1.0863</v>
      </c>
    </row>
    <row r="33" spans="1:8" ht="15.6" x14ac:dyDescent="0.35">
      <c r="A33" s="9" t="s">
        <v>109</v>
      </c>
      <c r="B33" s="15">
        <v>1.1144000000000001</v>
      </c>
      <c r="C33" s="15">
        <v>1.1144000000000001</v>
      </c>
      <c r="D33" s="15">
        <v>1.1144000000000001</v>
      </c>
      <c r="E33" s="15">
        <v>1.1144000000000001</v>
      </c>
      <c r="F33" s="15">
        <v>1.1144000000000001</v>
      </c>
      <c r="G33" s="15">
        <v>1.1144000000000001</v>
      </c>
      <c r="H33" s="15">
        <v>1.1144000000000001</v>
      </c>
    </row>
    <row r="34" spans="1:8" ht="15.6" x14ac:dyDescent="0.35">
      <c r="A34" s="9" t="s">
        <v>8</v>
      </c>
      <c r="B34" s="10">
        <f>C34+D34+G34+H34</f>
        <v>394660</v>
      </c>
      <c r="C34" s="10">
        <v>226111</v>
      </c>
      <c r="D34" s="10">
        <f>E34+F34</f>
        <v>153150</v>
      </c>
      <c r="E34" s="10">
        <v>128761</v>
      </c>
      <c r="F34" s="10">
        <v>24389</v>
      </c>
      <c r="G34" s="10">
        <v>1285</v>
      </c>
      <c r="H34" s="10">
        <v>14114</v>
      </c>
    </row>
    <row r="35" spans="1:8" ht="15.6" x14ac:dyDescent="0.35">
      <c r="A35" s="7"/>
      <c r="B35" s="10"/>
      <c r="C35" s="10"/>
      <c r="D35" s="10"/>
      <c r="E35" s="10"/>
      <c r="F35" s="10"/>
      <c r="G35" s="10"/>
      <c r="H35" s="10"/>
    </row>
    <row r="36" spans="1:8" ht="15.6" x14ac:dyDescent="0.35">
      <c r="A36" s="16" t="s">
        <v>9</v>
      </c>
      <c r="B36" s="10"/>
      <c r="C36" s="10"/>
      <c r="D36" s="10"/>
      <c r="E36" s="10"/>
      <c r="F36" s="10"/>
      <c r="G36" s="10"/>
      <c r="H36" s="10"/>
    </row>
    <row r="37" spans="1:8" ht="15.6" x14ac:dyDescent="0.35">
      <c r="A37" s="9" t="s">
        <v>66</v>
      </c>
      <c r="B37" s="10">
        <f t="shared" ref="B37:C37" si="3">B21/B32</f>
        <v>17872422423.598499</v>
      </c>
      <c r="C37" s="10">
        <f t="shared" si="3"/>
        <v>12229188756.287441</v>
      </c>
      <c r="D37" s="10">
        <f t="shared" ref="D37:H37" si="4">D21/D32</f>
        <v>4555996214.429719</v>
      </c>
      <c r="E37" s="10">
        <f t="shared" si="4"/>
        <v>2682486894.3523917</v>
      </c>
      <c r="F37" s="10">
        <f t="shared" si="4"/>
        <v>1873509320.0773268</v>
      </c>
      <c r="G37" s="10">
        <f t="shared" si="4"/>
        <v>69903770.730921477</v>
      </c>
      <c r="H37" s="10">
        <f t="shared" si="4"/>
        <v>1017333682.1504184</v>
      </c>
    </row>
    <row r="38" spans="1:8" ht="15.6" x14ac:dyDescent="0.35">
      <c r="A38" s="9" t="s">
        <v>110</v>
      </c>
      <c r="B38" s="10">
        <f t="shared" ref="B38:C38" si="5">B23/B33</f>
        <v>0</v>
      </c>
      <c r="C38" s="10">
        <f t="shared" si="5"/>
        <v>0</v>
      </c>
      <c r="D38" s="10">
        <f t="shared" ref="D38:H38" si="6">D23/D33</f>
        <v>0</v>
      </c>
      <c r="E38" s="10">
        <f t="shared" si="6"/>
        <v>0</v>
      </c>
      <c r="F38" s="10">
        <f t="shared" si="6"/>
        <v>0</v>
      </c>
      <c r="G38" s="10">
        <f t="shared" si="6"/>
        <v>0</v>
      </c>
      <c r="H38" s="10">
        <f t="shared" si="6"/>
        <v>0</v>
      </c>
    </row>
    <row r="39" spans="1:8" ht="15.6" x14ac:dyDescent="0.35">
      <c r="A39" s="9" t="s">
        <v>67</v>
      </c>
      <c r="B39" s="10">
        <f>B37/B15</f>
        <v>21113.017208968686</v>
      </c>
      <c r="C39" s="10">
        <f>C37/C15</f>
        <v>22412.476965276575</v>
      </c>
      <c r="D39" s="10">
        <f t="shared" ref="D39:H39" si="7">D37/D15</f>
        <v>19560.599760557274</v>
      </c>
      <c r="E39" s="10">
        <f t="shared" si="7"/>
        <v>18242.005401920378</v>
      </c>
      <c r="F39" s="10">
        <f t="shared" si="7"/>
        <v>21818.735021339126</v>
      </c>
      <c r="G39" s="10">
        <f t="shared" si="7"/>
        <v>14835.265435254982</v>
      </c>
      <c r="H39" s="10">
        <f t="shared" si="7"/>
        <v>16086.615995167982</v>
      </c>
    </row>
    <row r="40" spans="1:8" ht="15.6" x14ac:dyDescent="0.35">
      <c r="A40" s="9" t="s">
        <v>111</v>
      </c>
      <c r="B40" s="10" t="s">
        <v>43</v>
      </c>
      <c r="C40" s="10" t="s">
        <v>43</v>
      </c>
      <c r="D40" s="10" t="s">
        <v>43</v>
      </c>
      <c r="E40" s="10" t="s">
        <v>43</v>
      </c>
      <c r="F40" s="10" t="s">
        <v>43</v>
      </c>
      <c r="G40" s="10" t="s">
        <v>43</v>
      </c>
      <c r="H40" s="10" t="s">
        <v>43</v>
      </c>
    </row>
    <row r="41" spans="1:8" ht="15.6" x14ac:dyDescent="0.35">
      <c r="A41" s="7"/>
      <c r="B41" s="13"/>
      <c r="C41" s="13"/>
      <c r="D41" s="13"/>
      <c r="E41" s="13"/>
      <c r="F41" s="13"/>
      <c r="G41" s="13"/>
      <c r="H41" s="13"/>
    </row>
    <row r="42" spans="1:8" ht="15.6" x14ac:dyDescent="0.35">
      <c r="A42" s="8" t="s">
        <v>10</v>
      </c>
      <c r="B42" s="13"/>
      <c r="C42" s="13"/>
      <c r="D42" s="13"/>
      <c r="E42" s="13"/>
      <c r="F42" s="13"/>
      <c r="G42" s="13"/>
      <c r="H42" s="13"/>
    </row>
    <row r="43" spans="1:8" ht="15.6" x14ac:dyDescent="0.35">
      <c r="A43" s="7"/>
      <c r="B43" s="13"/>
      <c r="C43" s="13"/>
      <c r="D43" s="13"/>
      <c r="E43" s="13"/>
      <c r="F43" s="13"/>
      <c r="G43" s="13"/>
      <c r="H43" s="13"/>
    </row>
    <row r="44" spans="1:8" ht="15.6" x14ac:dyDescent="0.35">
      <c r="A44" s="8" t="s">
        <v>11</v>
      </c>
      <c r="B44" s="13"/>
      <c r="C44" s="13"/>
      <c r="D44" s="13"/>
      <c r="E44" s="13"/>
      <c r="F44" s="13"/>
      <c r="G44" s="13"/>
      <c r="H44" s="13"/>
    </row>
    <row r="45" spans="1:8" ht="15.6" x14ac:dyDescent="0.35">
      <c r="A45" s="7" t="s">
        <v>12</v>
      </c>
      <c r="B45" s="17">
        <f>(B16)/B34*100</f>
        <v>0</v>
      </c>
      <c r="C45" s="17">
        <f t="shared" ref="C45:H45" si="8">(C16)/C34*100</f>
        <v>0</v>
      </c>
      <c r="D45" s="17">
        <f t="shared" si="8"/>
        <v>0</v>
      </c>
      <c r="E45" s="17">
        <f t="shared" si="8"/>
        <v>0</v>
      </c>
      <c r="F45" s="17">
        <f t="shared" si="8"/>
        <v>0</v>
      </c>
      <c r="G45" s="17">
        <f t="shared" si="8"/>
        <v>0</v>
      </c>
      <c r="H45" s="17">
        <f t="shared" si="8"/>
        <v>0</v>
      </c>
    </row>
    <row r="46" spans="1:8" ht="15.6" x14ac:dyDescent="0.35">
      <c r="A46" s="7" t="s">
        <v>13</v>
      </c>
      <c r="B46" s="17">
        <f>(B17)/B34*100</f>
        <v>0</v>
      </c>
      <c r="C46" s="17">
        <f t="shared" ref="C46:H46" si="9">(C17)/C34*100</f>
        <v>0</v>
      </c>
      <c r="D46" s="17">
        <f t="shared" si="9"/>
        <v>0</v>
      </c>
      <c r="E46" s="17">
        <f t="shared" si="9"/>
        <v>0</v>
      </c>
      <c r="F46" s="17">
        <f t="shared" si="9"/>
        <v>0</v>
      </c>
      <c r="G46" s="17">
        <f t="shared" si="9"/>
        <v>0</v>
      </c>
      <c r="H46" s="17">
        <f t="shared" si="9"/>
        <v>0</v>
      </c>
    </row>
    <row r="47" spans="1:8" ht="15.6" x14ac:dyDescent="0.35">
      <c r="A47" s="7"/>
      <c r="B47" s="17"/>
      <c r="C47" s="17"/>
      <c r="D47" s="17"/>
      <c r="E47" s="17"/>
      <c r="F47" s="17"/>
      <c r="G47" s="17"/>
      <c r="H47" s="17"/>
    </row>
    <row r="48" spans="1:8" ht="15.6" x14ac:dyDescent="0.35">
      <c r="A48" s="8" t="s">
        <v>14</v>
      </c>
      <c r="B48" s="17"/>
      <c r="C48" s="17"/>
      <c r="D48" s="17"/>
      <c r="E48" s="17"/>
      <c r="F48" s="17"/>
      <c r="G48" s="17"/>
      <c r="H48" s="17"/>
    </row>
    <row r="49" spans="1:8" ht="15.6" x14ac:dyDescent="0.35">
      <c r="A49" s="7" t="s">
        <v>15</v>
      </c>
      <c r="B49" s="10" t="s">
        <v>43</v>
      </c>
      <c r="C49" s="10" t="s">
        <v>43</v>
      </c>
      <c r="D49" s="10" t="s">
        <v>43</v>
      </c>
      <c r="E49" s="10" t="s">
        <v>43</v>
      </c>
      <c r="F49" s="10" t="s">
        <v>43</v>
      </c>
      <c r="G49" s="10" t="s">
        <v>43</v>
      </c>
      <c r="H49" s="10" t="s">
        <v>43</v>
      </c>
    </row>
    <row r="50" spans="1:8" ht="15.6" x14ac:dyDescent="0.35">
      <c r="A50" s="7" t="s">
        <v>16</v>
      </c>
      <c r="B50" s="10" t="s">
        <v>43</v>
      </c>
      <c r="C50" s="10" t="s">
        <v>43</v>
      </c>
      <c r="D50" s="10" t="s">
        <v>43</v>
      </c>
      <c r="E50" s="10" t="s">
        <v>43</v>
      </c>
      <c r="F50" s="10" t="s">
        <v>43</v>
      </c>
      <c r="G50" s="10" t="s">
        <v>43</v>
      </c>
      <c r="H50" s="10" t="s">
        <v>43</v>
      </c>
    </row>
    <row r="51" spans="1:8" ht="15.6" x14ac:dyDescent="0.35">
      <c r="A51" s="7" t="s">
        <v>17</v>
      </c>
      <c r="B51" s="10" t="s">
        <v>43</v>
      </c>
      <c r="C51" s="10" t="s">
        <v>43</v>
      </c>
      <c r="D51" s="10" t="s">
        <v>43</v>
      </c>
      <c r="E51" s="10" t="s">
        <v>43</v>
      </c>
      <c r="F51" s="10" t="s">
        <v>43</v>
      </c>
      <c r="G51" s="10" t="s">
        <v>43</v>
      </c>
      <c r="H51" s="10" t="s">
        <v>43</v>
      </c>
    </row>
    <row r="52" spans="1:8" ht="15.6" x14ac:dyDescent="0.35">
      <c r="A52" s="7"/>
      <c r="B52" s="17"/>
      <c r="C52" s="17"/>
      <c r="D52" s="17"/>
      <c r="E52" s="17"/>
      <c r="F52" s="17"/>
      <c r="G52" s="17"/>
      <c r="H52" s="17"/>
    </row>
    <row r="53" spans="1:8" ht="15.6" x14ac:dyDescent="0.35">
      <c r="A53" s="8" t="s">
        <v>18</v>
      </c>
      <c r="B53" s="17"/>
      <c r="C53" s="17"/>
      <c r="D53" s="17"/>
      <c r="E53" s="17"/>
      <c r="F53" s="17"/>
      <c r="G53" s="17"/>
      <c r="H53" s="17"/>
    </row>
    <row r="54" spans="1:8" ht="15.6" x14ac:dyDescent="0.35">
      <c r="A54" s="7" t="s">
        <v>19</v>
      </c>
      <c r="B54" s="17">
        <f>B17/B18*100</f>
        <v>0</v>
      </c>
      <c r="C54" s="17">
        <f t="shared" ref="C54:H54" si="10">C17/C18*100</f>
        <v>0</v>
      </c>
      <c r="D54" s="17">
        <f t="shared" si="10"/>
        <v>0</v>
      </c>
      <c r="E54" s="17">
        <f t="shared" si="10"/>
        <v>0</v>
      </c>
      <c r="F54" s="17">
        <f t="shared" si="10"/>
        <v>0</v>
      </c>
      <c r="G54" s="17">
        <f t="shared" si="10"/>
        <v>0</v>
      </c>
      <c r="H54" s="17">
        <f t="shared" si="10"/>
        <v>0</v>
      </c>
    </row>
    <row r="55" spans="1:8" ht="15.6" x14ac:dyDescent="0.35">
      <c r="A55" s="7" t="s">
        <v>20</v>
      </c>
      <c r="B55" s="17">
        <f>B23/B24*100</f>
        <v>0</v>
      </c>
      <c r="C55" s="17">
        <f t="shared" ref="C55:H55" si="11">C23/C24*100</f>
        <v>0</v>
      </c>
      <c r="D55" s="17">
        <f t="shared" si="11"/>
        <v>0</v>
      </c>
      <c r="E55" s="17">
        <f t="shared" si="11"/>
        <v>0</v>
      </c>
      <c r="F55" s="17">
        <f t="shared" si="11"/>
        <v>0</v>
      </c>
      <c r="G55" s="17">
        <f t="shared" si="11"/>
        <v>0</v>
      </c>
      <c r="H55" s="17">
        <f t="shared" si="11"/>
        <v>0</v>
      </c>
    </row>
    <row r="56" spans="1:8" ht="15.6" x14ac:dyDescent="0.35">
      <c r="A56" s="7" t="s">
        <v>21</v>
      </c>
      <c r="B56" s="17">
        <f>(B54+B55)/2</f>
        <v>0</v>
      </c>
      <c r="C56" s="17">
        <f t="shared" ref="C56:H56" si="12">(C54+C55)/2</f>
        <v>0</v>
      </c>
      <c r="D56" s="17">
        <f t="shared" si="12"/>
        <v>0</v>
      </c>
      <c r="E56" s="17">
        <f t="shared" si="12"/>
        <v>0</v>
      </c>
      <c r="F56" s="17">
        <f t="shared" si="12"/>
        <v>0</v>
      </c>
      <c r="G56" s="17">
        <f t="shared" si="12"/>
        <v>0</v>
      </c>
      <c r="H56" s="17">
        <f t="shared" si="12"/>
        <v>0</v>
      </c>
    </row>
    <row r="57" spans="1:8" ht="15.6" x14ac:dyDescent="0.35">
      <c r="A57" s="7"/>
      <c r="B57" s="17"/>
      <c r="C57" s="17"/>
      <c r="D57" s="17"/>
      <c r="E57" s="17"/>
      <c r="F57" s="17"/>
      <c r="G57" s="17"/>
      <c r="H57" s="17"/>
    </row>
    <row r="58" spans="1:8" ht="15.6" x14ac:dyDescent="0.35">
      <c r="A58" s="8" t="s">
        <v>32</v>
      </c>
      <c r="B58" s="17"/>
      <c r="C58" s="17"/>
      <c r="D58" s="17"/>
      <c r="E58" s="17"/>
      <c r="F58" s="17"/>
      <c r="G58" s="17"/>
      <c r="H58" s="17"/>
    </row>
    <row r="59" spans="1:8" ht="15.6" x14ac:dyDescent="0.35">
      <c r="A59" s="7" t="s">
        <v>22</v>
      </c>
      <c r="B59" s="10" t="s">
        <v>43</v>
      </c>
      <c r="C59" s="10" t="s">
        <v>43</v>
      </c>
      <c r="D59" s="10" t="s">
        <v>43</v>
      </c>
      <c r="E59" s="10" t="s">
        <v>43</v>
      </c>
      <c r="F59" s="10" t="s">
        <v>43</v>
      </c>
      <c r="G59" s="10" t="s">
        <v>43</v>
      </c>
      <c r="H59" s="10" t="s">
        <v>43</v>
      </c>
    </row>
    <row r="60" spans="1:8" ht="15.6" x14ac:dyDescent="0.35">
      <c r="A60" s="7"/>
      <c r="B60" s="17"/>
      <c r="C60" s="17"/>
      <c r="D60" s="17"/>
      <c r="E60" s="17"/>
      <c r="F60" s="17"/>
      <c r="G60" s="17"/>
      <c r="H60" s="17"/>
    </row>
    <row r="61" spans="1:8" ht="15.6" x14ac:dyDescent="0.35">
      <c r="A61" s="8" t="s">
        <v>23</v>
      </c>
      <c r="B61" s="17"/>
      <c r="C61" s="17"/>
      <c r="D61" s="17"/>
      <c r="E61" s="17"/>
      <c r="F61" s="17"/>
      <c r="G61" s="17"/>
      <c r="H61" s="17"/>
    </row>
    <row r="62" spans="1:8" ht="15.6" x14ac:dyDescent="0.35">
      <c r="A62" s="7" t="s">
        <v>24</v>
      </c>
      <c r="B62" s="10">
        <f>((B17/B15)-1)*100</f>
        <v>-100</v>
      </c>
      <c r="C62" s="10">
        <f t="shared" ref="C62:H62" si="13">((C17/C15)-1)*100</f>
        <v>-100</v>
      </c>
      <c r="D62" s="10">
        <f t="shared" si="13"/>
        <v>-100</v>
      </c>
      <c r="E62" s="10">
        <f t="shared" si="13"/>
        <v>-100</v>
      </c>
      <c r="F62" s="10">
        <f t="shared" si="13"/>
        <v>-100</v>
      </c>
      <c r="G62" s="10">
        <f t="shared" si="13"/>
        <v>-100</v>
      </c>
      <c r="H62" s="10">
        <f t="shared" si="13"/>
        <v>-100</v>
      </c>
    </row>
    <row r="63" spans="1:8" ht="15.6" x14ac:dyDescent="0.35">
      <c r="A63" s="7" t="s">
        <v>25</v>
      </c>
      <c r="B63" s="10">
        <f>((B38/B37)-1)*100</f>
        <v>-100</v>
      </c>
      <c r="C63" s="10">
        <f t="shared" ref="C63:H63" si="14">((C38/C37)-1)*100</f>
        <v>-100</v>
      </c>
      <c r="D63" s="10">
        <f t="shared" si="14"/>
        <v>-100</v>
      </c>
      <c r="E63" s="10">
        <f t="shared" si="14"/>
        <v>-100</v>
      </c>
      <c r="F63" s="10">
        <f t="shared" si="14"/>
        <v>-100</v>
      </c>
      <c r="G63" s="10">
        <f t="shared" si="14"/>
        <v>-100</v>
      </c>
      <c r="H63" s="10">
        <f t="shared" si="14"/>
        <v>-100</v>
      </c>
    </row>
    <row r="64" spans="1:8" ht="15.6" x14ac:dyDescent="0.35">
      <c r="A64" s="7" t="s">
        <v>26</v>
      </c>
      <c r="B64" s="10" t="s">
        <v>43</v>
      </c>
      <c r="C64" s="10" t="s">
        <v>43</v>
      </c>
      <c r="D64" s="10" t="s">
        <v>43</v>
      </c>
      <c r="E64" s="10" t="s">
        <v>43</v>
      </c>
      <c r="F64" s="10" t="s">
        <v>43</v>
      </c>
      <c r="G64" s="10" t="s">
        <v>43</v>
      </c>
      <c r="H64" s="10" t="s">
        <v>43</v>
      </c>
    </row>
    <row r="65" spans="1:8" ht="15.6" x14ac:dyDescent="0.35">
      <c r="A65" s="7"/>
      <c r="B65" s="17"/>
      <c r="C65" s="17"/>
      <c r="D65" s="17"/>
      <c r="E65" s="17"/>
      <c r="F65" s="17"/>
      <c r="G65" s="17"/>
      <c r="H65" s="17"/>
    </row>
    <row r="66" spans="1:8" ht="15.6" x14ac:dyDescent="0.35">
      <c r="A66" s="8" t="s">
        <v>27</v>
      </c>
      <c r="B66" s="17"/>
      <c r="C66" s="17"/>
      <c r="D66" s="17"/>
      <c r="E66" s="17"/>
      <c r="F66" s="17"/>
      <c r="G66" s="17"/>
      <c r="H66" s="17"/>
    </row>
    <row r="67" spans="1:8" ht="15.6" x14ac:dyDescent="0.35">
      <c r="A67" s="7" t="s">
        <v>34</v>
      </c>
      <c r="B67" s="10" t="s">
        <v>43</v>
      </c>
      <c r="C67" s="10" t="s">
        <v>43</v>
      </c>
      <c r="D67" s="10" t="s">
        <v>43</v>
      </c>
      <c r="E67" s="10" t="s">
        <v>43</v>
      </c>
      <c r="F67" s="10" t="s">
        <v>43</v>
      </c>
      <c r="G67" s="10" t="s">
        <v>43</v>
      </c>
      <c r="H67" s="10" t="s">
        <v>43</v>
      </c>
    </row>
    <row r="68" spans="1:8" ht="15.6" x14ac:dyDescent="0.35">
      <c r="A68" s="7" t="s">
        <v>35</v>
      </c>
      <c r="B68" s="10" t="s">
        <v>43</v>
      </c>
      <c r="C68" s="10" t="s">
        <v>43</v>
      </c>
      <c r="D68" s="10" t="s">
        <v>43</v>
      </c>
      <c r="E68" s="10" t="s">
        <v>43</v>
      </c>
      <c r="F68" s="10" t="s">
        <v>43</v>
      </c>
      <c r="G68" s="10" t="s">
        <v>43</v>
      </c>
      <c r="H68" s="10" t="s">
        <v>43</v>
      </c>
    </row>
    <row r="69" spans="1:8" ht="15.6" x14ac:dyDescent="0.35">
      <c r="A69" s="7" t="s">
        <v>28</v>
      </c>
      <c r="B69" s="10" t="s">
        <v>43</v>
      </c>
      <c r="C69" s="10" t="s">
        <v>43</v>
      </c>
      <c r="D69" s="10" t="s">
        <v>43</v>
      </c>
      <c r="E69" s="10" t="s">
        <v>43</v>
      </c>
      <c r="F69" s="10" t="s">
        <v>43</v>
      </c>
      <c r="G69" s="10" t="s">
        <v>43</v>
      </c>
      <c r="H69" s="10" t="s">
        <v>43</v>
      </c>
    </row>
    <row r="70" spans="1:8" ht="15.6" x14ac:dyDescent="0.35">
      <c r="A70" s="7" t="s">
        <v>36</v>
      </c>
      <c r="B70" s="10" t="s">
        <v>43</v>
      </c>
      <c r="C70" s="10" t="s">
        <v>43</v>
      </c>
      <c r="D70" s="10" t="s">
        <v>43</v>
      </c>
      <c r="E70" s="10" t="s">
        <v>43</v>
      </c>
      <c r="F70" s="10" t="s">
        <v>43</v>
      </c>
      <c r="G70" s="10" t="s">
        <v>43</v>
      </c>
      <c r="H70" s="10" t="s">
        <v>43</v>
      </c>
    </row>
    <row r="71" spans="1:8" ht="15.6" x14ac:dyDescent="0.35">
      <c r="A71" s="7" t="s">
        <v>37</v>
      </c>
      <c r="B71" s="10" t="s">
        <v>43</v>
      </c>
      <c r="C71" s="10" t="s">
        <v>43</v>
      </c>
      <c r="D71" s="10" t="s">
        <v>43</v>
      </c>
      <c r="E71" s="10" t="s">
        <v>43</v>
      </c>
      <c r="F71" s="10" t="s">
        <v>43</v>
      </c>
      <c r="G71" s="10" t="s">
        <v>43</v>
      </c>
      <c r="H71" s="10" t="s">
        <v>43</v>
      </c>
    </row>
    <row r="72" spans="1:8" ht="15.6" x14ac:dyDescent="0.35">
      <c r="A72" s="7"/>
      <c r="B72" s="17"/>
      <c r="C72" s="17"/>
      <c r="D72" s="17"/>
      <c r="E72" s="17"/>
      <c r="F72" s="17"/>
      <c r="G72" s="17"/>
      <c r="H72" s="17"/>
    </row>
    <row r="73" spans="1:8" ht="15.6" x14ac:dyDescent="0.35">
      <c r="A73" s="8" t="s">
        <v>29</v>
      </c>
      <c r="B73" s="17"/>
      <c r="C73" s="17"/>
      <c r="D73" s="17"/>
      <c r="E73" s="17"/>
      <c r="F73" s="17"/>
      <c r="G73" s="17"/>
      <c r="H73" s="17"/>
    </row>
    <row r="74" spans="1:8" ht="15.6" x14ac:dyDescent="0.35">
      <c r="A74" s="7" t="s">
        <v>30</v>
      </c>
      <c r="B74" s="10" t="s">
        <v>43</v>
      </c>
      <c r="C74" s="17"/>
      <c r="D74" s="17"/>
      <c r="E74" s="17"/>
      <c r="F74" s="17"/>
      <c r="G74" s="17"/>
      <c r="H74" s="17"/>
    </row>
    <row r="75" spans="1:8" ht="15.6" x14ac:dyDescent="0.35">
      <c r="A75" s="7" t="s">
        <v>31</v>
      </c>
      <c r="B75" s="10" t="s">
        <v>43</v>
      </c>
      <c r="C75" s="17"/>
      <c r="D75" s="17"/>
      <c r="E75" s="17"/>
      <c r="F75" s="17"/>
      <c r="G75" s="17"/>
      <c r="H75" s="17"/>
    </row>
    <row r="76" spans="1:8" ht="16.2" thickBot="1" x14ac:dyDescent="0.4">
      <c r="A76" s="18"/>
      <c r="B76" s="18"/>
      <c r="C76" s="18"/>
      <c r="D76" s="18"/>
      <c r="E76" s="18"/>
      <c r="F76" s="18"/>
      <c r="G76" s="18"/>
      <c r="H76" s="18"/>
    </row>
    <row r="77" spans="1:8" ht="15" customHeight="1" thickTop="1" x14ac:dyDescent="0.35">
      <c r="A77" s="49" t="s">
        <v>79</v>
      </c>
      <c r="B77" s="49"/>
      <c r="C77" s="49"/>
      <c r="D77" s="49"/>
      <c r="E77" s="49"/>
      <c r="F77" s="49"/>
      <c r="G77" s="7"/>
      <c r="H77" s="7"/>
    </row>
    <row r="78" spans="1:8" x14ac:dyDescent="0.3">
      <c r="A78" s="4"/>
    </row>
    <row r="79" spans="1:8" x14ac:dyDescent="0.3">
      <c r="A79" s="4"/>
    </row>
    <row r="80" spans="1:8" x14ac:dyDescent="0.3">
      <c r="A80" s="4"/>
    </row>
    <row r="81" spans="1:1" x14ac:dyDescent="0.3">
      <c r="A81" s="4"/>
    </row>
    <row r="82" spans="1:1" x14ac:dyDescent="0.3">
      <c r="A82" s="4"/>
    </row>
    <row r="83" spans="1:1" x14ac:dyDescent="0.3">
      <c r="A83" s="3"/>
    </row>
  </sheetData>
  <mergeCells count="4">
    <mergeCell ref="A77:F77"/>
    <mergeCell ref="A9:A10"/>
    <mergeCell ref="B9:B10"/>
    <mergeCell ref="C9:H9"/>
  </mergeCells>
  <pageMargins left="0.7" right="0.7" top="0.75" bottom="0.75" header="0.3" footer="0.3"/>
  <pageSetup orientation="portrait" r:id="rId1"/>
  <ignoredErrors>
    <ignoredError sqref="D18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9:I90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.77734375" style="5" customWidth="1"/>
    <col min="2" max="8" width="20.77734375" style="5" customWidth="1"/>
    <col min="9" max="9" width="17.77734375" style="5" bestFit="1" customWidth="1"/>
    <col min="10" max="16384" width="11.44140625" style="5"/>
  </cols>
  <sheetData>
    <row r="9" spans="1:9" ht="15.6" x14ac:dyDescent="0.3">
      <c r="A9" s="43" t="s">
        <v>0</v>
      </c>
      <c r="B9" s="45" t="s">
        <v>1</v>
      </c>
      <c r="C9" s="47" t="s">
        <v>2</v>
      </c>
      <c r="D9" s="47"/>
      <c r="E9" s="47"/>
      <c r="F9" s="47"/>
      <c r="G9" s="47"/>
      <c r="H9" s="47"/>
    </row>
    <row r="10" spans="1:9" ht="47.4" thickBot="1" x14ac:dyDescent="0.35">
      <c r="A10" s="44"/>
      <c r="B10" s="46"/>
      <c r="C10" s="30" t="s">
        <v>38</v>
      </c>
      <c r="D10" s="29" t="s">
        <v>33</v>
      </c>
      <c r="E10" s="30" t="s">
        <v>39</v>
      </c>
      <c r="F10" s="30" t="s">
        <v>40</v>
      </c>
      <c r="G10" s="30" t="s">
        <v>41</v>
      </c>
      <c r="H10" s="30" t="s">
        <v>42</v>
      </c>
    </row>
    <row r="11" spans="1:9" ht="18" customHeight="1" thickTop="1" x14ac:dyDescent="0.35">
      <c r="A11" s="7"/>
      <c r="B11" s="7"/>
      <c r="C11" s="7"/>
      <c r="D11" s="7"/>
      <c r="E11" s="7"/>
      <c r="F11" s="7"/>
      <c r="G11" s="7"/>
      <c r="H11" s="7"/>
      <c r="I11" s="28"/>
    </row>
    <row r="12" spans="1:9" ht="15.6" x14ac:dyDescent="0.35">
      <c r="A12" s="8" t="s">
        <v>3</v>
      </c>
      <c r="B12" s="7"/>
      <c r="C12" s="7"/>
      <c r="D12" s="7"/>
      <c r="E12" s="7"/>
      <c r="F12" s="7"/>
      <c r="G12" s="7"/>
      <c r="H12" s="7"/>
      <c r="I12" s="28"/>
    </row>
    <row r="13" spans="1:9" ht="15.6" x14ac:dyDescent="0.35">
      <c r="A13" s="7"/>
      <c r="B13" s="7"/>
      <c r="C13" s="7"/>
      <c r="D13" s="7"/>
      <c r="E13" s="7"/>
      <c r="F13" s="7"/>
      <c r="G13" s="7"/>
      <c r="H13" s="7"/>
      <c r="I13" s="28"/>
    </row>
    <row r="14" spans="1:9" ht="15.6" x14ac:dyDescent="0.35">
      <c r="A14" s="8" t="s">
        <v>4</v>
      </c>
      <c r="B14" s="7"/>
      <c r="C14" s="7"/>
      <c r="D14" s="7"/>
      <c r="E14" s="7"/>
      <c r="F14" s="7"/>
      <c r="G14" s="7"/>
      <c r="H14" s="7"/>
      <c r="I14" s="28"/>
    </row>
    <row r="15" spans="1:9" ht="15.6" x14ac:dyDescent="0.35">
      <c r="A15" s="9" t="s">
        <v>68</v>
      </c>
      <c r="B15" s="21">
        <f>(+'I Trimestre'!B15+'II trimestre'!B15+'IV Trimestre'!B15)/3</f>
        <v>771901.33333333337</v>
      </c>
      <c r="C15" s="21">
        <f>(+'I Trimestre'!C15+'II trimestre'!C15+'IV Trimestre'!C15)/3</f>
        <v>524852.83333333337</v>
      </c>
      <c r="D15" s="21">
        <f>+E15+F15</f>
        <v>191043.5</v>
      </c>
      <c r="E15" s="21">
        <f>(+'I Trimestre'!E15+'II trimestre'!E15+'IV Trimestre'!E15)/3</f>
        <v>120296.66666666667</v>
      </c>
      <c r="F15" s="21">
        <f>(+'I Trimestre'!F15+'II trimestre'!F15+'IV Trimestre'!F15)/3</f>
        <v>70746.833333333328</v>
      </c>
      <c r="G15" s="21">
        <f>(+'I Trimestre'!G15+'II trimestre'!G15+'IV Trimestre'!G15)/3</f>
        <v>3886.1666666666665</v>
      </c>
      <c r="H15" s="21">
        <f>(+'I Trimestre'!H15+'II trimestre'!H15+'IV Trimestre'!H15)/3</f>
        <v>52118.833333333336</v>
      </c>
      <c r="I15" s="28"/>
    </row>
    <row r="16" spans="1:9" ht="15.6" x14ac:dyDescent="0.35">
      <c r="A16" s="9" t="s">
        <v>112</v>
      </c>
      <c r="B16" s="21">
        <f>(+'I Trimestre'!B16+'II trimestre'!B16)/2</f>
        <v>843545</v>
      </c>
      <c r="C16" s="21">
        <f>(+'I Trimestre'!C16+'II trimestre'!C16)/2</f>
        <v>542735</v>
      </c>
      <c r="D16" s="21">
        <f t="shared" ref="D16" si="0">+E16+F16</f>
        <v>233741</v>
      </c>
      <c r="E16" s="21">
        <f>(+'I Trimestre'!E16+'II trimestre'!E16)/2</f>
        <v>147417</v>
      </c>
      <c r="F16" s="21">
        <f>(+'I Trimestre'!F16+'II trimestre'!F16)/2</f>
        <v>86324</v>
      </c>
      <c r="G16" s="21">
        <f>(+'I Trimestre'!G16+'II trimestre'!G16)/2</f>
        <v>4631</v>
      </c>
      <c r="H16" s="21">
        <f>(+'I Trimestre'!H16+'II trimestre'!H16)/2</f>
        <v>62438</v>
      </c>
    </row>
    <row r="17" spans="1:9" ht="15.6" x14ac:dyDescent="0.35">
      <c r="A17" s="9" t="s">
        <v>113</v>
      </c>
      <c r="B17" s="21">
        <f>(+'I Trimestre'!B17+'II trimestre'!B17)/2</f>
        <v>803680.5</v>
      </c>
      <c r="C17" s="21">
        <f>(+'I Trimestre'!C17+'II trimestre'!C17)/2</f>
        <v>488026</v>
      </c>
      <c r="D17" s="21">
        <f>+E17+F17</f>
        <v>240531</v>
      </c>
      <c r="E17" s="21">
        <f>(+'I Trimestre'!E17+'II trimestre'!E17)/2</f>
        <v>151683.5</v>
      </c>
      <c r="F17" s="21">
        <f>(+'I Trimestre'!F17+'II trimestre'!F17)/2</f>
        <v>88847.5</v>
      </c>
      <c r="G17" s="21">
        <f>(+'I Trimestre'!G17+'II trimestre'!G17)/2</f>
        <v>4803</v>
      </c>
      <c r="H17" s="21">
        <f>(+'I Trimestre'!H17+'II trimestre'!H17)/2</f>
        <v>70320.5</v>
      </c>
    </row>
    <row r="18" spans="1:9" ht="15.6" x14ac:dyDescent="0.35">
      <c r="A18" s="9" t="s">
        <v>74</v>
      </c>
      <c r="B18" s="21">
        <f>+'IV Trimestre'!B18</f>
        <v>843545</v>
      </c>
      <c r="C18" s="21">
        <f>+'IV Trimestre'!C18</f>
        <v>542735</v>
      </c>
      <c r="D18" s="21">
        <f>+'IV Trimestre'!D18</f>
        <v>233741</v>
      </c>
      <c r="E18" s="21">
        <f>+'IV Trimestre'!E18</f>
        <v>147417</v>
      </c>
      <c r="F18" s="21">
        <f>+'IV Trimestre'!F18</f>
        <v>86324</v>
      </c>
      <c r="G18" s="21">
        <f>+'IV Trimestre'!G18</f>
        <v>4631</v>
      </c>
      <c r="H18" s="21">
        <f>+'IV Trimestre'!H18</f>
        <v>62438</v>
      </c>
    </row>
    <row r="19" spans="1:9" ht="15.6" x14ac:dyDescent="0.35">
      <c r="A19" s="7"/>
      <c r="B19" s="21"/>
      <c r="C19" s="21"/>
      <c r="D19" s="21"/>
      <c r="E19" s="21"/>
      <c r="F19" s="21"/>
      <c r="G19" s="21"/>
      <c r="H19" s="21"/>
    </row>
    <row r="20" spans="1:9" ht="15.6" x14ac:dyDescent="0.35">
      <c r="A20" s="11" t="s">
        <v>5</v>
      </c>
      <c r="B20" s="21"/>
      <c r="C20" s="21"/>
      <c r="D20" s="21"/>
      <c r="E20" s="21"/>
      <c r="F20" s="21"/>
      <c r="G20" s="21"/>
      <c r="H20" s="21"/>
    </row>
    <row r="21" spans="1:9" ht="15.6" x14ac:dyDescent="0.35">
      <c r="A21" s="9" t="s">
        <v>68</v>
      </c>
      <c r="B21" s="21">
        <f>+'I Trimestre'!B21+'II trimestre'!B21+'III Trimestre'!B21+'IV Trimestre'!B21</f>
        <v>70933574132.875061</v>
      </c>
      <c r="C21" s="21">
        <f>+'I Trimestre'!C21+'II trimestre'!C21+'III Trimestre'!C21+'IV Trimestre'!C21</f>
        <v>49314592983.475052</v>
      </c>
      <c r="D21" s="21">
        <f>+'I Trimestre'!D21+'II trimestre'!D21+'III Trimestre'!D21+'IV Trimestre'!D21</f>
        <v>17474415563.794998</v>
      </c>
      <c r="E21" s="21">
        <f>+'I Trimestre'!E21+'II trimestre'!E21+'III Trimestre'!E21+'IV Trimestre'!E21</f>
        <v>10943422279.774998</v>
      </c>
      <c r="F21" s="21">
        <f>+'I Trimestre'!F21+'II trimestre'!F21+'III Trimestre'!F21+'IV Trimestre'!F21</f>
        <v>6530993284.0199986</v>
      </c>
      <c r="G21" s="21">
        <f>+'I Trimestre'!G21+'II trimestre'!G21+'III Trimestre'!G21+'IV Trimestre'!G21</f>
        <v>308851434.69499999</v>
      </c>
      <c r="H21" s="21">
        <f>+'I Trimestre'!H21+'II trimestre'!H21+'III Trimestre'!H21+'IV Trimestre'!H21</f>
        <v>3835714150.9099998</v>
      </c>
    </row>
    <row r="22" spans="1:9" ht="15.6" x14ac:dyDescent="0.35">
      <c r="A22" s="9" t="s">
        <v>112</v>
      </c>
      <c r="B22" s="21">
        <f>+'I Trimestre'!B22+'II trimestre'!B22+'III Trimestre'!B22+'IV Trimestre'!B22</f>
        <v>51231448460</v>
      </c>
      <c r="C22" s="21">
        <f>+'I Trimestre'!C22+'II trimestre'!C22+'III Trimestre'!C22+'IV Trimestre'!C22</f>
        <v>33075149920.140003</v>
      </c>
      <c r="D22" s="21">
        <f>+'I Trimestre'!D22+'II trimestre'!D22+'III Trimestre'!D22+'IV Trimestre'!D22</f>
        <v>14395669932.66</v>
      </c>
      <c r="E22" s="21">
        <f>+'I Trimestre'!E22+'II trimestre'!E22+'III Trimestre'!E22+'IV Trimestre'!E22</f>
        <v>9107061536.8199997</v>
      </c>
      <c r="F22" s="21">
        <f>+'I Trimestre'!F22+'II trimestre'!F22+'III Trimestre'!F22+'IV Trimestre'!F22</f>
        <v>5288608395.8400002</v>
      </c>
      <c r="G22" s="21">
        <f>+'I Trimestre'!G22+'II trimestre'!G22+'III Trimestre'!G22+'IV Trimestre'!G22</f>
        <v>240964506.11999997</v>
      </c>
      <c r="H22" s="21">
        <f>+'I Trimestre'!H22+'II trimestre'!H22+'III Trimestre'!H22+'IV Trimestre'!H22</f>
        <v>3519664101.0800004</v>
      </c>
    </row>
    <row r="23" spans="1:9" ht="15.6" x14ac:dyDescent="0.35">
      <c r="A23" s="9" t="s">
        <v>113</v>
      </c>
      <c r="B23" s="21">
        <f>+'I Trimestre'!B23+'II trimestre'!B23+'III Trimestre'!B23+'IV Trimestre'!B23</f>
        <v>51231448460</v>
      </c>
      <c r="C23" s="21">
        <f>+'I Trimestre'!C23+'II trimestre'!C23+'III Trimestre'!C23+'IV Trimestre'!C23</f>
        <v>34717373470.840004</v>
      </c>
      <c r="D23" s="21">
        <f>+'I Trimestre'!D23+'II trimestre'!D23+'III Trimestre'!D23+'IV Trimestre'!D23</f>
        <v>13098094041.009996</v>
      </c>
      <c r="E23" s="21">
        <f>+'I Trimestre'!E23+'II trimestre'!E23+'III Trimestre'!E23+'IV Trimestre'!E23</f>
        <v>8495134396.8199968</v>
      </c>
      <c r="F23" s="21">
        <f>+'I Trimestre'!F23+'II trimestre'!F23+'III Trimestre'!F23+'IV Trimestre'!F23</f>
        <v>4602959644.1899996</v>
      </c>
      <c r="G23" s="21">
        <f>+'I Trimestre'!G23+'II trimestre'!G23+'III Trimestre'!G23+'IV Trimestre'!G23</f>
        <v>222147865.28999999</v>
      </c>
      <c r="H23" s="21">
        <f>+'I Trimestre'!H23+'II trimestre'!H23+'III Trimestre'!H23+'IV Trimestre'!H23</f>
        <v>3193833082.8600001</v>
      </c>
    </row>
    <row r="24" spans="1:9" ht="15.6" x14ac:dyDescent="0.35">
      <c r="A24" s="9" t="s">
        <v>74</v>
      </c>
      <c r="B24" s="21">
        <f>C24+D24+G24+H24</f>
        <v>51231448460.000008</v>
      </c>
      <c r="C24" s="21">
        <f>+'IV Trimestre'!C24</f>
        <v>33075149920.140003</v>
      </c>
      <c r="D24" s="21">
        <f>+'IV Trimestre'!D24</f>
        <v>14395669932.66</v>
      </c>
      <c r="E24" s="21">
        <f>+'IV Trimestre'!E24</f>
        <v>9107061536.8199997</v>
      </c>
      <c r="F24" s="21">
        <f>+'IV Trimestre'!F24</f>
        <v>5288608395.8400002</v>
      </c>
      <c r="G24" s="21">
        <f>+'IV Trimestre'!G24</f>
        <v>240964506.11999997</v>
      </c>
      <c r="H24" s="21">
        <f>+'IV Trimestre'!H24</f>
        <v>3519664101.0800004</v>
      </c>
    </row>
    <row r="25" spans="1:9" ht="15.6" x14ac:dyDescent="0.35">
      <c r="A25" s="9" t="s">
        <v>114</v>
      </c>
      <c r="B25" s="21">
        <f>B23</f>
        <v>51231448460</v>
      </c>
      <c r="C25" s="21">
        <f t="shared" ref="C25:H25" si="1">C23</f>
        <v>34717373470.840004</v>
      </c>
      <c r="D25" s="21">
        <f t="shared" si="1"/>
        <v>13098094041.009996</v>
      </c>
      <c r="E25" s="21">
        <f t="shared" si="1"/>
        <v>8495134396.8199968</v>
      </c>
      <c r="F25" s="21">
        <f t="shared" si="1"/>
        <v>4602959644.1899996</v>
      </c>
      <c r="G25" s="21">
        <f t="shared" si="1"/>
        <v>222147865.28999999</v>
      </c>
      <c r="H25" s="21">
        <f t="shared" si="1"/>
        <v>3193833082.8600001</v>
      </c>
      <c r="I25" s="6"/>
    </row>
    <row r="26" spans="1:9" ht="15.6" x14ac:dyDescent="0.35">
      <c r="A26" s="7"/>
      <c r="B26" s="21"/>
      <c r="C26" s="21"/>
      <c r="D26" s="21"/>
      <c r="E26" s="21"/>
      <c r="F26" s="21"/>
      <c r="G26" s="21"/>
      <c r="H26" s="21"/>
    </row>
    <row r="27" spans="1:9" ht="15.6" x14ac:dyDescent="0.35">
      <c r="A27" s="16" t="s">
        <v>6</v>
      </c>
      <c r="B27" s="21"/>
      <c r="C27" s="21"/>
      <c r="D27" s="21"/>
      <c r="E27" s="21"/>
      <c r="F27" s="21"/>
      <c r="G27" s="21"/>
      <c r="H27" s="21"/>
    </row>
    <row r="28" spans="1:9" ht="15.6" x14ac:dyDescent="0.35">
      <c r="A28" s="9" t="s">
        <v>112</v>
      </c>
      <c r="B28" s="21">
        <f>'I Trimestre'!B28+'II trimestre'!B28+'III Trimestre'!B28+'IV Trimestre'!B28</f>
        <v>51231448460</v>
      </c>
      <c r="C28" s="21"/>
      <c r="D28" s="21"/>
      <c r="E28" s="21"/>
      <c r="F28" s="21"/>
      <c r="G28" s="21"/>
      <c r="H28" s="21"/>
      <c r="I28" s="2"/>
    </row>
    <row r="29" spans="1:9" ht="15.6" x14ac:dyDescent="0.35">
      <c r="A29" s="9" t="s">
        <v>113</v>
      </c>
      <c r="B29" s="21">
        <f>'I Trimestre'!B29+'II trimestre'!B29+'III Trimestre'!B29+'IV Trimestre'!B29</f>
        <v>51231448460</v>
      </c>
      <c r="C29" s="21"/>
      <c r="D29" s="21"/>
      <c r="E29" s="21"/>
      <c r="F29" s="21"/>
      <c r="G29" s="21"/>
      <c r="H29" s="21"/>
    </row>
    <row r="30" spans="1:9" ht="15.6" x14ac:dyDescent="0.35">
      <c r="A30" s="7"/>
      <c r="B30" s="21"/>
      <c r="C30" s="21"/>
      <c r="D30" s="21"/>
      <c r="E30" s="21"/>
      <c r="F30" s="21"/>
      <c r="G30" s="21"/>
      <c r="H30" s="21"/>
    </row>
    <row r="31" spans="1:9" ht="15.6" x14ac:dyDescent="0.35">
      <c r="A31" s="8" t="s">
        <v>7</v>
      </c>
      <c r="B31" s="7"/>
      <c r="C31" s="7"/>
      <c r="D31" s="7"/>
      <c r="E31" s="7"/>
      <c r="F31" s="7"/>
      <c r="G31" s="7"/>
      <c r="H31" s="7"/>
    </row>
    <row r="32" spans="1:9" ht="15.6" x14ac:dyDescent="0.35">
      <c r="A32" s="9" t="s">
        <v>69</v>
      </c>
      <c r="B32" s="15">
        <v>1.0863</v>
      </c>
      <c r="C32" s="15">
        <v>1.0863</v>
      </c>
      <c r="D32" s="15">
        <v>1.0863</v>
      </c>
      <c r="E32" s="15">
        <v>1.0863</v>
      </c>
      <c r="F32" s="15">
        <v>1.0863</v>
      </c>
      <c r="G32" s="15">
        <v>1.0863</v>
      </c>
      <c r="H32" s="15">
        <v>1.0863</v>
      </c>
    </row>
    <row r="33" spans="1:8" ht="15.6" x14ac:dyDescent="0.35">
      <c r="A33" s="9" t="s">
        <v>115</v>
      </c>
      <c r="B33" s="15">
        <v>1.1144000000000001</v>
      </c>
      <c r="C33" s="15">
        <v>1.1144000000000001</v>
      </c>
      <c r="D33" s="15">
        <v>1.1144000000000001</v>
      </c>
      <c r="E33" s="15">
        <v>1.1144000000000001</v>
      </c>
      <c r="F33" s="15">
        <v>1.1144000000000001</v>
      </c>
      <c r="G33" s="15">
        <v>1.1144000000000001</v>
      </c>
      <c r="H33" s="15">
        <v>1.1144000000000001</v>
      </c>
    </row>
    <row r="34" spans="1:8" ht="15.6" x14ac:dyDescent="0.35">
      <c r="A34" s="9" t="s">
        <v>8</v>
      </c>
      <c r="B34" s="21">
        <f>C34+D34+G34+H34</f>
        <v>394660</v>
      </c>
      <c r="C34" s="10">
        <v>226111</v>
      </c>
      <c r="D34" s="21">
        <f>E34+F34</f>
        <v>153150</v>
      </c>
      <c r="E34" s="10">
        <v>128761</v>
      </c>
      <c r="F34" s="10">
        <v>24389</v>
      </c>
      <c r="G34" s="10">
        <v>1285</v>
      </c>
      <c r="H34" s="10">
        <v>14114</v>
      </c>
    </row>
    <row r="35" spans="1:8" ht="15.6" x14ac:dyDescent="0.35">
      <c r="A35" s="7"/>
      <c r="B35" s="21"/>
      <c r="C35" s="21"/>
      <c r="D35" s="21"/>
      <c r="E35" s="21"/>
      <c r="F35" s="21"/>
      <c r="G35" s="21"/>
      <c r="H35" s="21"/>
    </row>
    <row r="36" spans="1:8" ht="15.6" x14ac:dyDescent="0.35">
      <c r="A36" s="16" t="s">
        <v>9</v>
      </c>
      <c r="B36" s="21"/>
      <c r="C36" s="21"/>
      <c r="D36" s="21"/>
      <c r="E36" s="21"/>
      <c r="F36" s="21"/>
      <c r="G36" s="21"/>
      <c r="H36" s="21"/>
    </row>
    <row r="37" spans="1:8" ht="15.6" x14ac:dyDescent="0.35">
      <c r="A37" s="9" t="s">
        <v>70</v>
      </c>
      <c r="B37" s="21">
        <f>B21/B32</f>
        <v>65298328392.594177</v>
      </c>
      <c r="C37" s="21">
        <f t="shared" ref="C37:H37" si="2">C21/C32</f>
        <v>45396845239.321594</v>
      </c>
      <c r="D37" s="21">
        <f t="shared" si="2"/>
        <v>16086178370.427135</v>
      </c>
      <c r="E37" s="21">
        <f t="shared" si="2"/>
        <v>10074033213.453924</v>
      </c>
      <c r="F37" s="21">
        <f t="shared" si="2"/>
        <v>6012145156.9732103</v>
      </c>
      <c r="G37" s="21">
        <f t="shared" si="2"/>
        <v>284315046.20730919</v>
      </c>
      <c r="H37" s="21">
        <f t="shared" si="2"/>
        <v>3530989736.6381292</v>
      </c>
    </row>
    <row r="38" spans="1:8" ht="15.6" x14ac:dyDescent="0.35">
      <c r="A38" s="9" t="s">
        <v>116</v>
      </c>
      <c r="B38" s="21">
        <f>B23/B33</f>
        <v>45972225825.556351</v>
      </c>
      <c r="C38" s="21">
        <f t="shared" ref="C38:H38" si="3">C23/C33</f>
        <v>31153421994.651833</v>
      </c>
      <c r="D38" s="21">
        <f t="shared" si="3"/>
        <v>11753494293.799351</v>
      </c>
      <c r="E38" s="21">
        <f t="shared" si="3"/>
        <v>7623056709.278532</v>
      </c>
      <c r="F38" s="21">
        <f t="shared" si="3"/>
        <v>4130437584.5208178</v>
      </c>
      <c r="G38" s="21">
        <f t="shared" si="3"/>
        <v>199343023.41170135</v>
      </c>
      <c r="H38" s="21">
        <f t="shared" si="3"/>
        <v>2865966513.6934671</v>
      </c>
    </row>
    <row r="39" spans="1:8" ht="15.6" x14ac:dyDescent="0.35">
      <c r="A39" s="9" t="s">
        <v>71</v>
      </c>
      <c r="B39" s="21">
        <f>B37/B15</f>
        <v>84594.138619522404</v>
      </c>
      <c r="C39" s="21">
        <f t="shared" ref="C39:H39" si="4">C37/C15</f>
        <v>86494.427306425758</v>
      </c>
      <c r="D39" s="21">
        <f t="shared" si="4"/>
        <v>84201.652348429212</v>
      </c>
      <c r="E39" s="21">
        <f t="shared" si="4"/>
        <v>83743.244867859379</v>
      </c>
      <c r="F39" s="21">
        <f t="shared" si="4"/>
        <v>84981.120337162953</v>
      </c>
      <c r="G39" s="21">
        <f t="shared" si="4"/>
        <v>73160.795867558234</v>
      </c>
      <c r="H39" s="21">
        <f t="shared" si="4"/>
        <v>67748.825344097539</v>
      </c>
    </row>
    <row r="40" spans="1:8" ht="15.6" x14ac:dyDescent="0.35">
      <c r="A40" s="9" t="s">
        <v>117</v>
      </c>
      <c r="B40" s="21">
        <f>B38/B17</f>
        <v>57202.11679337293</v>
      </c>
      <c r="C40" s="21">
        <f t="shared" ref="C40:H40" si="5">C38/C17</f>
        <v>63835.578421337865</v>
      </c>
      <c r="D40" s="21">
        <f t="shared" si="5"/>
        <v>48864.779566040765</v>
      </c>
      <c r="E40" s="21">
        <f t="shared" si="5"/>
        <v>50256.334468010908</v>
      </c>
      <c r="F40" s="21">
        <f t="shared" si="5"/>
        <v>46489.069298751434</v>
      </c>
      <c r="G40" s="21">
        <f t="shared" si="5"/>
        <v>41503.856633708383</v>
      </c>
      <c r="H40" s="21">
        <f t="shared" si="5"/>
        <v>40755.775537623696</v>
      </c>
    </row>
    <row r="41" spans="1:8" ht="15.6" x14ac:dyDescent="0.35">
      <c r="A41" s="7"/>
      <c r="B41" s="7"/>
      <c r="C41" s="7"/>
      <c r="D41" s="7"/>
      <c r="E41" s="7"/>
      <c r="F41" s="7"/>
      <c r="G41" s="7"/>
      <c r="H41" s="7"/>
    </row>
    <row r="42" spans="1:8" ht="15.6" x14ac:dyDescent="0.35">
      <c r="A42" s="8" t="s">
        <v>10</v>
      </c>
      <c r="B42" s="7"/>
      <c r="C42" s="7"/>
      <c r="D42" s="7"/>
      <c r="E42" s="7"/>
      <c r="F42" s="7"/>
      <c r="G42" s="7"/>
      <c r="H42" s="7"/>
    </row>
    <row r="43" spans="1:8" ht="15.6" x14ac:dyDescent="0.35">
      <c r="A43" s="7"/>
      <c r="B43" s="7"/>
      <c r="C43" s="7"/>
      <c r="D43" s="7"/>
      <c r="E43" s="7"/>
      <c r="F43" s="7"/>
      <c r="G43" s="7"/>
      <c r="H43" s="7"/>
    </row>
    <row r="44" spans="1:8" ht="15.6" x14ac:dyDescent="0.35">
      <c r="A44" s="8" t="s">
        <v>11</v>
      </c>
      <c r="B44" s="7"/>
      <c r="C44" s="7"/>
      <c r="D44" s="7"/>
      <c r="E44" s="7"/>
      <c r="F44" s="7"/>
      <c r="G44" s="7"/>
      <c r="H44" s="7"/>
    </row>
    <row r="45" spans="1:8" ht="15.6" x14ac:dyDescent="0.35">
      <c r="A45" s="7" t="s">
        <v>12</v>
      </c>
      <c r="B45" s="22">
        <f>((B16)/B34)*100</f>
        <v>213.73967465666647</v>
      </c>
      <c r="C45" s="22">
        <f t="shared" ref="C45:H45" si="6">((C16)/C34)*100</f>
        <v>240.03033908124772</v>
      </c>
      <c r="D45" s="22">
        <f t="shared" si="6"/>
        <v>152.62226575253018</v>
      </c>
      <c r="E45" s="22">
        <f t="shared" si="6"/>
        <v>114.48885920426216</v>
      </c>
      <c r="F45" s="22">
        <f t="shared" si="6"/>
        <v>353.94645126901474</v>
      </c>
      <c r="G45" s="22">
        <f t="shared" si="6"/>
        <v>360.38910505836577</v>
      </c>
      <c r="H45" s="22">
        <f t="shared" si="6"/>
        <v>442.38344905767326</v>
      </c>
    </row>
    <row r="46" spans="1:8" ht="15.6" x14ac:dyDescent="0.35">
      <c r="A46" s="7" t="s">
        <v>13</v>
      </c>
      <c r="B46" s="22">
        <f>((B17)/B34)*100</f>
        <v>203.63870166725789</v>
      </c>
      <c r="C46" s="22">
        <f t="shared" ref="C46:H46" si="7">((C17)/C34)*100</f>
        <v>215.83470065587255</v>
      </c>
      <c r="D46" s="22">
        <f t="shared" si="7"/>
        <v>157.05582761998039</v>
      </c>
      <c r="E46" s="22">
        <f t="shared" si="7"/>
        <v>117.80236251660052</v>
      </c>
      <c r="F46" s="22">
        <f t="shared" si="7"/>
        <v>364.29332895977694</v>
      </c>
      <c r="G46" s="22">
        <f t="shared" si="7"/>
        <v>373.77431906614788</v>
      </c>
      <c r="H46" s="22">
        <f t="shared" si="7"/>
        <v>498.23225166501351</v>
      </c>
    </row>
    <row r="47" spans="1:8" ht="15.6" x14ac:dyDescent="0.35">
      <c r="A47" s="7"/>
      <c r="B47" s="22"/>
      <c r="C47" s="22"/>
      <c r="D47" s="22"/>
      <c r="E47" s="22"/>
      <c r="F47" s="22"/>
      <c r="G47" s="22"/>
      <c r="H47" s="22"/>
    </row>
    <row r="48" spans="1:8" ht="15.6" x14ac:dyDescent="0.35">
      <c r="A48" s="8" t="s">
        <v>14</v>
      </c>
      <c r="B48" s="22"/>
      <c r="C48" s="22"/>
      <c r="D48" s="22"/>
      <c r="E48" s="22"/>
      <c r="F48" s="22"/>
      <c r="G48" s="22"/>
      <c r="H48" s="22"/>
    </row>
    <row r="49" spans="1:8" ht="15.6" x14ac:dyDescent="0.35">
      <c r="A49" s="7" t="s">
        <v>15</v>
      </c>
      <c r="B49" s="22">
        <f>B17/B16*100</f>
        <v>95.274170316936264</v>
      </c>
      <c r="C49" s="22">
        <f t="shared" ref="C49:H49" si="8">C17/C16*100</f>
        <v>89.919758261398286</v>
      </c>
      <c r="D49" s="22">
        <f t="shared" ref="D49" si="9">D17/D16*100</f>
        <v>102.90492468159202</v>
      </c>
      <c r="E49" s="22">
        <f t="shared" si="8"/>
        <v>102.8941709572166</v>
      </c>
      <c r="F49" s="22">
        <f t="shared" si="8"/>
        <v>102.92328900421668</v>
      </c>
      <c r="G49" s="22">
        <f t="shared" si="8"/>
        <v>103.71410062621464</v>
      </c>
      <c r="H49" s="22">
        <f t="shared" si="8"/>
        <v>112.62452352733912</v>
      </c>
    </row>
    <row r="50" spans="1:8" ht="15.6" x14ac:dyDescent="0.35">
      <c r="A50" s="7" t="s">
        <v>16</v>
      </c>
      <c r="B50" s="22">
        <f>B23/B22*100</f>
        <v>100</v>
      </c>
      <c r="C50" s="22">
        <f t="shared" ref="C50:H50" si="10">C23/C22*100</f>
        <v>104.9651280634106</v>
      </c>
      <c r="D50" s="22">
        <f t="shared" ref="D50" si="11">D23/D22*100</f>
        <v>90.986345910125763</v>
      </c>
      <c r="E50" s="22">
        <f t="shared" si="10"/>
        <v>93.280740033149314</v>
      </c>
      <c r="F50" s="22">
        <f t="shared" si="10"/>
        <v>87.035365443406064</v>
      </c>
      <c r="G50" s="22">
        <f t="shared" si="10"/>
        <v>92.191115142647064</v>
      </c>
      <c r="H50" s="22">
        <f t="shared" si="10"/>
        <v>90.742553582882536</v>
      </c>
    </row>
    <row r="51" spans="1:8" ht="15.6" x14ac:dyDescent="0.35">
      <c r="A51" s="7" t="s">
        <v>17</v>
      </c>
      <c r="B51" s="22">
        <f>AVERAGE(B49:B50)</f>
        <v>97.637085158468125</v>
      </c>
      <c r="C51" s="22">
        <f t="shared" ref="C51:H51" si="12">AVERAGE(C49:C50)</f>
        <v>97.442443162404444</v>
      </c>
      <c r="D51" s="22">
        <f t="shared" ref="D51" si="13">AVERAGE(D49:D50)</f>
        <v>96.945635295858892</v>
      </c>
      <c r="E51" s="22">
        <f t="shared" si="12"/>
        <v>98.087455495182951</v>
      </c>
      <c r="F51" s="22">
        <f t="shared" si="12"/>
        <v>94.979327223811367</v>
      </c>
      <c r="G51" s="22">
        <f t="shared" si="12"/>
        <v>97.952607884430847</v>
      </c>
      <c r="H51" s="22">
        <f t="shared" si="12"/>
        <v>101.68353855511083</v>
      </c>
    </row>
    <row r="52" spans="1:8" ht="15.6" x14ac:dyDescent="0.35">
      <c r="A52" s="7"/>
      <c r="B52" s="22"/>
      <c r="C52" s="22"/>
      <c r="D52" s="22"/>
      <c r="E52" s="22"/>
      <c r="F52" s="22"/>
      <c r="G52" s="22"/>
      <c r="H52" s="22"/>
    </row>
    <row r="53" spans="1:8" ht="15.6" x14ac:dyDescent="0.35">
      <c r="A53" s="8" t="s">
        <v>18</v>
      </c>
      <c r="B53" s="22"/>
      <c r="C53" s="22"/>
      <c r="D53" s="22"/>
      <c r="E53" s="22"/>
      <c r="F53" s="22"/>
      <c r="G53" s="22"/>
      <c r="H53" s="22"/>
    </row>
    <row r="54" spans="1:8" ht="15.6" x14ac:dyDescent="0.35">
      <c r="A54" s="7" t="s">
        <v>19</v>
      </c>
      <c r="B54" s="22">
        <f>B17/B18*100</f>
        <v>95.274170316936264</v>
      </c>
      <c r="C54" s="22">
        <f t="shared" ref="C54:H54" si="14">C17/C18*100</f>
        <v>89.919758261398286</v>
      </c>
      <c r="D54" s="22">
        <f t="shared" si="14"/>
        <v>102.90492468159202</v>
      </c>
      <c r="E54" s="22">
        <f t="shared" si="14"/>
        <v>102.8941709572166</v>
      </c>
      <c r="F54" s="22">
        <f t="shared" si="14"/>
        <v>102.92328900421668</v>
      </c>
      <c r="G54" s="22">
        <f t="shared" si="14"/>
        <v>103.71410062621464</v>
      </c>
      <c r="H54" s="22">
        <f t="shared" si="14"/>
        <v>112.62452352733912</v>
      </c>
    </row>
    <row r="55" spans="1:8" ht="15.6" x14ac:dyDescent="0.35">
      <c r="A55" s="7" t="s">
        <v>20</v>
      </c>
      <c r="B55" s="22">
        <f>B23/B24*100</f>
        <v>99.999999999999986</v>
      </c>
      <c r="C55" s="22">
        <f t="shared" ref="C55:H55" si="15">C23/C24*100</f>
        <v>104.9651280634106</v>
      </c>
      <c r="D55" s="22">
        <f t="shared" ref="D55" si="16">D23/D24*100</f>
        <v>90.986345910125763</v>
      </c>
      <c r="E55" s="22">
        <f t="shared" si="15"/>
        <v>93.280740033149314</v>
      </c>
      <c r="F55" s="22">
        <f t="shared" si="15"/>
        <v>87.035365443406064</v>
      </c>
      <c r="G55" s="22">
        <f t="shared" si="15"/>
        <v>92.191115142647064</v>
      </c>
      <c r="H55" s="22">
        <f t="shared" si="15"/>
        <v>90.742553582882536</v>
      </c>
    </row>
    <row r="56" spans="1:8" ht="15.6" x14ac:dyDescent="0.35">
      <c r="A56" s="7" t="s">
        <v>21</v>
      </c>
      <c r="B56" s="22">
        <f>(B54+B55)/2</f>
        <v>97.637085158468125</v>
      </c>
      <c r="C56" s="22">
        <f t="shared" ref="C56:H56" si="17">(C54+C55)/2</f>
        <v>97.442443162404444</v>
      </c>
      <c r="D56" s="22">
        <f t="shared" ref="D56" si="18">(D54+D55)/2</f>
        <v>96.945635295858892</v>
      </c>
      <c r="E56" s="22">
        <f t="shared" si="17"/>
        <v>98.087455495182951</v>
      </c>
      <c r="F56" s="22">
        <f t="shared" si="17"/>
        <v>94.979327223811367</v>
      </c>
      <c r="G56" s="22">
        <f t="shared" si="17"/>
        <v>97.952607884430847</v>
      </c>
      <c r="H56" s="22">
        <f t="shared" si="17"/>
        <v>101.68353855511083</v>
      </c>
    </row>
    <row r="57" spans="1:8" ht="15.6" x14ac:dyDescent="0.35">
      <c r="A57" s="7"/>
      <c r="B57" s="22"/>
      <c r="C57" s="22"/>
      <c r="D57" s="22"/>
      <c r="E57" s="22"/>
      <c r="F57" s="22"/>
      <c r="G57" s="22"/>
      <c r="H57" s="22"/>
    </row>
    <row r="58" spans="1:8" ht="15.6" x14ac:dyDescent="0.35">
      <c r="A58" s="8" t="s">
        <v>32</v>
      </c>
      <c r="B58" s="22"/>
      <c r="C58" s="22"/>
      <c r="D58" s="22"/>
      <c r="E58" s="22"/>
      <c r="F58" s="22"/>
      <c r="G58" s="22"/>
      <c r="H58" s="22"/>
    </row>
    <row r="59" spans="1:8" ht="15.6" x14ac:dyDescent="0.35">
      <c r="A59" s="7" t="s">
        <v>22</v>
      </c>
      <c r="B59" s="22">
        <f>B25/B23*100</f>
        <v>100</v>
      </c>
      <c r="C59" s="22">
        <f t="shared" ref="C59:H59" si="19">C25/C23*100</f>
        <v>100</v>
      </c>
      <c r="D59" s="22">
        <f t="shared" si="19"/>
        <v>100</v>
      </c>
      <c r="E59" s="22">
        <f t="shared" si="19"/>
        <v>100</v>
      </c>
      <c r="F59" s="22">
        <f t="shared" si="19"/>
        <v>100</v>
      </c>
      <c r="G59" s="22">
        <f t="shared" si="19"/>
        <v>100</v>
      </c>
      <c r="H59" s="22">
        <f t="shared" si="19"/>
        <v>100</v>
      </c>
    </row>
    <row r="60" spans="1:8" ht="15.6" x14ac:dyDescent="0.35">
      <c r="A60" s="7"/>
      <c r="B60" s="22"/>
      <c r="C60" s="22"/>
      <c r="D60" s="22"/>
      <c r="E60" s="22"/>
      <c r="F60" s="22"/>
      <c r="G60" s="22"/>
      <c r="H60" s="22"/>
    </row>
    <row r="61" spans="1:8" ht="15.6" x14ac:dyDescent="0.35">
      <c r="A61" s="8" t="s">
        <v>23</v>
      </c>
      <c r="B61" s="22"/>
      <c r="C61" s="22"/>
      <c r="D61" s="22"/>
      <c r="E61" s="22"/>
      <c r="F61" s="22"/>
      <c r="G61" s="22"/>
      <c r="H61" s="22"/>
    </row>
    <row r="62" spans="1:8" ht="15.6" x14ac:dyDescent="0.35">
      <c r="A62" s="7" t="s">
        <v>24</v>
      </c>
      <c r="B62" s="22">
        <f>((B17/B15)-1)*100</f>
        <v>4.116998545582673</v>
      </c>
      <c r="C62" s="22">
        <f t="shared" ref="C62:H62" si="20">((C17/C15)-1)*100</f>
        <v>-7.0166017966306171</v>
      </c>
      <c r="D62" s="22">
        <f t="shared" si="20"/>
        <v>25.903786310447629</v>
      </c>
      <c r="E62" s="22">
        <f t="shared" si="20"/>
        <v>26.091191221701891</v>
      </c>
      <c r="F62" s="22">
        <f t="shared" si="20"/>
        <v>25.585126307184545</v>
      </c>
      <c r="G62" s="22">
        <f t="shared" si="20"/>
        <v>23.592228845906416</v>
      </c>
      <c r="H62" s="22">
        <f t="shared" si="20"/>
        <v>34.92339621314111</v>
      </c>
    </row>
    <row r="63" spans="1:8" ht="15.6" x14ac:dyDescent="0.35">
      <c r="A63" s="7" t="s">
        <v>25</v>
      </c>
      <c r="B63" s="22">
        <f>((B38/B37)-1)*100</f>
        <v>-29.596626809254889</v>
      </c>
      <c r="C63" s="22">
        <f t="shared" ref="C63:H63" si="21">((C38/C37)-1)*100</f>
        <v>-31.375359167760998</v>
      </c>
      <c r="D63" s="22">
        <f t="shared" si="21"/>
        <v>-26.934203866550433</v>
      </c>
      <c r="E63" s="22">
        <f t="shared" si="21"/>
        <v>-24.329644862616696</v>
      </c>
      <c r="F63" s="22">
        <f t="shared" si="21"/>
        <v>-31.298438798835161</v>
      </c>
      <c r="G63" s="22">
        <f t="shared" si="21"/>
        <v>-29.886572634516927</v>
      </c>
      <c r="H63" s="22">
        <f t="shared" si="21"/>
        <v>-18.833904161325421</v>
      </c>
    </row>
    <row r="64" spans="1:8" ht="15.6" x14ac:dyDescent="0.35">
      <c r="A64" s="7" t="s">
        <v>26</v>
      </c>
      <c r="B64" s="22">
        <f>((B40/B39)-1)*100</f>
        <v>-32.380519824606402</v>
      </c>
      <c r="C64" s="22">
        <f t="shared" ref="C64:H64" si="22">((C40/C39)-1)*100</f>
        <v>-26.196888736905422</v>
      </c>
      <c r="D64" s="22">
        <f t="shared" si="22"/>
        <v>-41.966958838483713</v>
      </c>
      <c r="E64" s="22">
        <f t="shared" si="22"/>
        <v>-39.98759595796453</v>
      </c>
      <c r="F64" s="22">
        <f t="shared" si="22"/>
        <v>-45.294826528167839</v>
      </c>
      <c r="G64" s="22">
        <f t="shared" si="22"/>
        <v>-43.270359293463514</v>
      </c>
      <c r="H64" s="22">
        <f t="shared" si="22"/>
        <v>-39.842830734519218</v>
      </c>
    </row>
    <row r="65" spans="1:8" ht="15.6" x14ac:dyDescent="0.35">
      <c r="A65" s="7"/>
      <c r="B65" s="22"/>
      <c r="C65" s="22"/>
      <c r="D65" s="22"/>
      <c r="E65" s="22"/>
      <c r="F65" s="22"/>
      <c r="G65" s="22"/>
      <c r="H65" s="22"/>
    </row>
    <row r="66" spans="1:8" ht="15.6" x14ac:dyDescent="0.35">
      <c r="A66" s="8" t="s">
        <v>27</v>
      </c>
      <c r="B66" s="22"/>
      <c r="C66" s="22"/>
      <c r="D66" s="22"/>
      <c r="E66" s="22"/>
      <c r="F66" s="22"/>
      <c r="G66" s="22"/>
      <c r="H66" s="22"/>
    </row>
    <row r="67" spans="1:8" ht="15.6" x14ac:dyDescent="0.35">
      <c r="A67" s="7" t="s">
        <v>34</v>
      </c>
      <c r="B67" s="22">
        <f t="shared" ref="B67:H68" si="23">B22/(B16*5)</f>
        <v>12146.701944768804</v>
      </c>
      <c r="C67" s="22">
        <f t="shared" si="23"/>
        <v>12188.323922407806</v>
      </c>
      <c r="D67" s="22">
        <f t="shared" si="23"/>
        <v>12317.625006019483</v>
      </c>
      <c r="E67" s="22">
        <f t="shared" si="23"/>
        <v>12355.510608437289</v>
      </c>
      <c r="F67" s="22">
        <f t="shared" si="23"/>
        <v>12252.927102173207</v>
      </c>
      <c r="G67" s="22">
        <f t="shared" si="23"/>
        <v>10406.586314834807</v>
      </c>
      <c r="H67" s="22">
        <f t="shared" si="23"/>
        <v>11274.109039623308</v>
      </c>
    </row>
    <row r="68" spans="1:8" ht="15.6" x14ac:dyDescent="0.35">
      <c r="A68" s="7" t="s">
        <v>35</v>
      </c>
      <c r="B68" s="22">
        <f t="shared" si="23"/>
        <v>12749.207790906959</v>
      </c>
      <c r="C68" s="22">
        <f t="shared" si="23"/>
        <v>14227.673718547783</v>
      </c>
      <c r="D68" s="22">
        <f t="shared" si="23"/>
        <v>10890.982069679165</v>
      </c>
      <c r="E68" s="22">
        <f t="shared" si="23"/>
        <v>11201.131826230272</v>
      </c>
      <c r="F68" s="22">
        <f t="shared" si="23"/>
        <v>10361.48376530572</v>
      </c>
      <c r="G68" s="22">
        <f t="shared" si="23"/>
        <v>9250.3795665209236</v>
      </c>
      <c r="H68" s="22">
        <f t="shared" si="23"/>
        <v>9083.6472518255705</v>
      </c>
    </row>
    <row r="69" spans="1:8" ht="15.6" x14ac:dyDescent="0.35">
      <c r="A69" s="7" t="s">
        <v>28</v>
      </c>
      <c r="B69" s="22">
        <f>(B68/B67)*B51</f>
        <v>102.48012114266801</v>
      </c>
      <c r="C69" s="22">
        <f t="shared" ref="C69:H69" si="24">(C68/C67)*C51</f>
        <v>113.74650825484038</v>
      </c>
      <c r="D69" s="22">
        <f t="shared" si="24"/>
        <v>85.717268972296296</v>
      </c>
      <c r="E69" s="22">
        <f t="shared" si="24"/>
        <v>88.923117329588067</v>
      </c>
      <c r="F69" s="22">
        <f t="shared" si="24"/>
        <v>80.317686448541266</v>
      </c>
      <c r="G69" s="22">
        <f t="shared" si="24"/>
        <v>87.069743626679241</v>
      </c>
      <c r="H69" s="22">
        <f t="shared" si="24"/>
        <v>81.92730727597197</v>
      </c>
    </row>
    <row r="70" spans="1:8" ht="15.6" x14ac:dyDescent="0.35">
      <c r="A70" s="7" t="s">
        <v>36</v>
      </c>
      <c r="B70" s="22">
        <f>B22/B16</f>
        <v>60733.509723844014</v>
      </c>
      <c r="C70" s="22">
        <f>C22/C16</f>
        <v>60941.61961203903</v>
      </c>
      <c r="D70" s="22">
        <f t="shared" ref="D70:H71" si="25">D22/D16</f>
        <v>61588.125030097413</v>
      </c>
      <c r="E70" s="22">
        <f t="shared" si="25"/>
        <v>61777.553042186446</v>
      </c>
      <c r="F70" s="22">
        <f t="shared" si="25"/>
        <v>61264.635510866043</v>
      </c>
      <c r="G70" s="22">
        <f t="shared" si="25"/>
        <v>52032.931574174036</v>
      </c>
      <c r="H70" s="22">
        <f t="shared" si="25"/>
        <v>56370.545198116539</v>
      </c>
    </row>
    <row r="71" spans="1:8" ht="15.6" x14ac:dyDescent="0.35">
      <c r="A71" s="7" t="s">
        <v>37</v>
      </c>
      <c r="B71" s="22">
        <f>B23/B17</f>
        <v>63746.038954534793</v>
      </c>
      <c r="C71" s="22">
        <f>C23/C17</f>
        <v>71138.368592738916</v>
      </c>
      <c r="D71" s="22">
        <f t="shared" si="25"/>
        <v>54454.910348395824</v>
      </c>
      <c r="E71" s="22">
        <f t="shared" si="25"/>
        <v>56005.659131151355</v>
      </c>
      <c r="F71" s="22">
        <f t="shared" si="25"/>
        <v>51807.418826528599</v>
      </c>
      <c r="G71" s="22">
        <f t="shared" si="25"/>
        <v>46251.89783260462</v>
      </c>
      <c r="H71" s="22">
        <f t="shared" si="25"/>
        <v>45418.236259127851</v>
      </c>
    </row>
    <row r="72" spans="1:8" ht="15.6" x14ac:dyDescent="0.35">
      <c r="A72" s="7"/>
      <c r="B72" s="22"/>
      <c r="C72" s="22"/>
      <c r="D72" s="22"/>
      <c r="E72" s="22"/>
      <c r="F72" s="22"/>
      <c r="G72" s="22"/>
      <c r="H72" s="22"/>
    </row>
    <row r="73" spans="1:8" ht="15.6" x14ac:dyDescent="0.35">
      <c r="A73" s="8" t="s">
        <v>29</v>
      </c>
      <c r="B73" s="22"/>
      <c r="C73" s="22"/>
      <c r="D73" s="22"/>
      <c r="E73" s="22"/>
      <c r="F73" s="22"/>
      <c r="G73" s="22"/>
      <c r="H73" s="22"/>
    </row>
    <row r="74" spans="1:8" ht="15.6" x14ac:dyDescent="0.35">
      <c r="A74" s="7" t="s">
        <v>30</v>
      </c>
      <c r="B74" s="22">
        <f>(B29/B28)*100</f>
        <v>100</v>
      </c>
      <c r="C74" s="22"/>
      <c r="D74" s="22"/>
      <c r="E74" s="22"/>
      <c r="F74" s="22"/>
      <c r="G74" s="22"/>
      <c r="H74" s="22"/>
    </row>
    <row r="75" spans="1:8" ht="15.6" x14ac:dyDescent="0.35">
      <c r="A75" s="7" t="s">
        <v>31</v>
      </c>
      <c r="B75" s="22">
        <f>(B23/B29)*100</f>
        <v>100</v>
      </c>
      <c r="C75" s="22"/>
      <c r="D75" s="22"/>
      <c r="E75" s="22"/>
      <c r="F75" s="22"/>
      <c r="G75" s="22"/>
      <c r="H75" s="22"/>
    </row>
    <row r="76" spans="1:8" ht="16.2" thickBot="1" x14ac:dyDescent="0.4">
      <c r="A76" s="18"/>
      <c r="B76" s="18"/>
      <c r="C76" s="18"/>
      <c r="D76" s="18"/>
      <c r="E76" s="18"/>
      <c r="F76" s="18"/>
      <c r="G76" s="18"/>
      <c r="H76" s="18"/>
    </row>
    <row r="77" spans="1:8" ht="15" customHeight="1" thickTop="1" x14ac:dyDescent="0.35">
      <c r="A77" s="49" t="s">
        <v>79</v>
      </c>
      <c r="B77" s="49"/>
      <c r="C77" s="49"/>
      <c r="D77" s="49"/>
      <c r="E77" s="49"/>
      <c r="F77" s="49"/>
      <c r="G77" s="7"/>
      <c r="H77" s="7"/>
    </row>
    <row r="78" spans="1:8" ht="24.75" customHeight="1" x14ac:dyDescent="0.3">
      <c r="A78" s="50" t="s">
        <v>93</v>
      </c>
      <c r="B78" s="50"/>
      <c r="C78" s="50"/>
      <c r="D78" s="50"/>
      <c r="E78" s="50"/>
      <c r="F78" s="50"/>
      <c r="G78" s="50"/>
      <c r="H78" s="50"/>
    </row>
    <row r="80" spans="1:8" ht="15.6" x14ac:dyDescent="0.3">
      <c r="A80" s="53"/>
      <c r="B80" s="53"/>
      <c r="C80" s="53"/>
      <c r="D80" s="53"/>
      <c r="E80" s="53"/>
      <c r="F80" s="53"/>
      <c r="G80" s="53"/>
      <c r="H80" s="53"/>
    </row>
    <row r="81" spans="1:9" ht="15.6" x14ac:dyDescent="0.35">
      <c r="A81" s="7"/>
      <c r="B81" s="24"/>
      <c r="C81" s="24"/>
      <c r="D81" s="24"/>
      <c r="E81" s="24"/>
      <c r="F81" s="7"/>
      <c r="G81" s="7"/>
      <c r="H81" s="7"/>
    </row>
    <row r="82" spans="1:9" ht="15.6" x14ac:dyDescent="0.35">
      <c r="A82" s="52"/>
      <c r="B82" s="52"/>
      <c r="C82" s="52"/>
      <c r="D82" s="52"/>
      <c r="E82" s="52"/>
      <c r="F82" s="52"/>
      <c r="G82" s="52"/>
      <c r="H82" s="52"/>
      <c r="I82" s="25"/>
    </row>
    <row r="83" spans="1:9" ht="15.6" x14ac:dyDescent="0.35">
      <c r="A83" s="7"/>
      <c r="B83" s="7"/>
      <c r="C83" s="7"/>
      <c r="D83" s="7"/>
      <c r="E83" s="7"/>
      <c r="F83" s="7"/>
      <c r="G83" s="7"/>
      <c r="H83" s="7"/>
    </row>
    <row r="84" spans="1:9" ht="15.6" x14ac:dyDescent="0.35">
      <c r="A84" s="51"/>
      <c r="B84" s="51"/>
      <c r="C84" s="51"/>
      <c r="D84" s="51"/>
      <c r="E84" s="51"/>
      <c r="F84" s="51"/>
      <c r="G84" s="51"/>
      <c r="H84" s="51"/>
    </row>
    <row r="85" spans="1:9" ht="15.6" x14ac:dyDescent="0.35">
      <c r="A85" s="7"/>
      <c r="B85" s="7"/>
      <c r="C85" s="7"/>
      <c r="D85" s="7"/>
      <c r="E85" s="7"/>
      <c r="F85" s="7"/>
      <c r="G85" s="7"/>
      <c r="H85" s="7"/>
    </row>
    <row r="86" spans="1:9" ht="15.6" x14ac:dyDescent="0.35">
      <c r="A86" s="20"/>
      <c r="B86" s="7"/>
      <c r="C86" s="7"/>
      <c r="D86" s="7"/>
      <c r="E86" s="7"/>
      <c r="F86" s="7"/>
      <c r="G86" s="7"/>
      <c r="H86" s="7"/>
    </row>
    <row r="87" spans="1:9" ht="15.6" x14ac:dyDescent="0.35">
      <c r="A87" s="20"/>
      <c r="B87" s="7"/>
      <c r="C87" s="7"/>
      <c r="D87" s="7"/>
      <c r="E87" s="7"/>
      <c r="F87" s="7"/>
      <c r="G87" s="7"/>
      <c r="H87" s="7"/>
    </row>
    <row r="88" spans="1:9" ht="15.6" x14ac:dyDescent="0.35">
      <c r="A88" s="20"/>
      <c r="B88" s="7"/>
      <c r="C88" s="7"/>
      <c r="D88" s="7"/>
      <c r="E88" s="7"/>
      <c r="F88" s="7"/>
      <c r="G88" s="7"/>
      <c r="H88" s="7"/>
    </row>
    <row r="89" spans="1:9" x14ac:dyDescent="0.3">
      <c r="A89" s="4"/>
    </row>
    <row r="90" spans="1:9" x14ac:dyDescent="0.3">
      <c r="A90" s="4"/>
    </row>
  </sheetData>
  <mergeCells count="8">
    <mergeCell ref="A84:H84"/>
    <mergeCell ref="A82:H82"/>
    <mergeCell ref="A80:H80"/>
    <mergeCell ref="A9:A10"/>
    <mergeCell ref="C9:H9"/>
    <mergeCell ref="B9:B10"/>
    <mergeCell ref="A78:H78"/>
    <mergeCell ref="A77:F7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Stephanie Tatiana Salas Soto</cp:lastModifiedBy>
  <dcterms:created xsi:type="dcterms:W3CDTF">2012-04-10T15:25:06Z</dcterms:created>
  <dcterms:modified xsi:type="dcterms:W3CDTF">2025-12-30T19:32:55Z</dcterms:modified>
</cp:coreProperties>
</file>