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31B66768-2B43-4BA1-B4CC-811B44BA236D}" xr6:coauthVersionLast="47" xr6:coauthVersionMax="47" xr10:uidLastSave="{00000000-0000-0000-0000-000000000000}"/>
  <bookViews>
    <workbookView xWindow="-108" yWindow="-108" windowWidth="23256" windowHeight="13896" tabRatio="754" xr2:uid="{00000000-000D-0000-FFFF-FFFF00000000}"/>
  </bookViews>
  <sheets>
    <sheet name="I Trimestre" sheetId="4" r:id="rId1"/>
    <sheet name="II Trimestre" sheetId="5" r:id="rId2"/>
    <sheet name="I Semestre" sheetId="6" r:id="rId3"/>
    <sheet name="III Trimestre" sheetId="7" r:id="rId4"/>
    <sheet name="III T Acumulado" sheetId="8" r:id="rId5"/>
    <sheet name="IV Trimestre" sheetId="9" r:id="rId6"/>
    <sheet name="Anual 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0" l="1"/>
  <c r="C15" i="10"/>
  <c r="C70" i="10"/>
  <c r="C70" i="8"/>
  <c r="C70" i="6"/>
  <c r="B70" i="4"/>
  <c r="C70" i="4"/>
  <c r="C71" i="4"/>
  <c r="C68" i="4"/>
  <c r="C69" i="4" s="1"/>
  <c r="C67" i="4"/>
  <c r="D70" i="4" l="1"/>
  <c r="D71" i="4"/>
  <c r="D68" i="4"/>
  <c r="D67" i="4"/>
  <c r="B15" i="10" l="1"/>
  <c r="B18" i="10"/>
  <c r="B17" i="10"/>
  <c r="B16" i="10"/>
  <c r="D37" i="9" l="1"/>
  <c r="D38" i="9"/>
  <c r="D40" i="9" s="1"/>
  <c r="C68" i="9"/>
  <c r="C71" i="9"/>
  <c r="D49" i="9"/>
  <c r="D50" i="9"/>
  <c r="D51" i="9"/>
  <c r="D63" i="9" l="1"/>
  <c r="D18" i="10"/>
  <c r="D16" i="10"/>
  <c r="D17" i="10"/>
  <c r="C18" i="10"/>
  <c r="C16" i="10"/>
  <c r="D15" i="8" l="1"/>
  <c r="D16" i="8"/>
  <c r="D17" i="8"/>
  <c r="D18" i="8"/>
  <c r="D67" i="7"/>
  <c r="C68" i="7"/>
  <c r="D68" i="7"/>
  <c r="D69" i="7"/>
  <c r="D70" i="7"/>
  <c r="C71" i="7"/>
  <c r="D71" i="7"/>
  <c r="D62" i="7"/>
  <c r="D63" i="7"/>
  <c r="D64" i="7"/>
  <c r="D49" i="7"/>
  <c r="D50" i="7"/>
  <c r="D51" i="7"/>
  <c r="D37" i="7"/>
  <c r="D38" i="7"/>
  <c r="D39" i="7"/>
  <c r="D40" i="7"/>
  <c r="D18" i="6"/>
  <c r="D17" i="6"/>
  <c r="D16" i="6"/>
  <c r="D15" i="6"/>
  <c r="C15" i="6"/>
  <c r="D62" i="5"/>
  <c r="D63" i="5"/>
  <c r="D64" i="5"/>
  <c r="C62" i="5"/>
  <c r="C63" i="5"/>
  <c r="C64" i="5"/>
  <c r="D39" i="5"/>
  <c r="C39" i="4"/>
  <c r="C62" i="4"/>
  <c r="C63" i="4"/>
  <c r="C64" i="4"/>
  <c r="E24" i="10" l="1"/>
  <c r="E23" i="10"/>
  <c r="E38" i="10" s="1"/>
  <c r="E22" i="10"/>
  <c r="E21" i="10"/>
  <c r="E37" i="10" s="1"/>
  <c r="D49" i="10"/>
  <c r="C17" i="10"/>
  <c r="D67" i="9"/>
  <c r="D68" i="9"/>
  <c r="D70" i="9"/>
  <c r="D71" i="9"/>
  <c r="C62" i="9"/>
  <c r="C54" i="9"/>
  <c r="D54" i="9"/>
  <c r="C55" i="9"/>
  <c r="D55" i="9"/>
  <c r="E55" i="9"/>
  <c r="D69" i="9"/>
  <c r="E50" i="9"/>
  <c r="C37" i="9"/>
  <c r="C39" i="9" s="1"/>
  <c r="E37" i="9"/>
  <c r="C38" i="9"/>
  <c r="C40" i="9" s="1"/>
  <c r="E38" i="9"/>
  <c r="D56" i="9" l="1"/>
  <c r="C64" i="9"/>
  <c r="E50" i="10"/>
  <c r="C56" i="9"/>
  <c r="C63" i="9"/>
  <c r="E55" i="10"/>
  <c r="C49" i="10"/>
  <c r="B24" i="9" l="1"/>
  <c r="B22" i="9"/>
  <c r="B23" i="9"/>
  <c r="B38" i="9" s="1"/>
  <c r="B21" i="9"/>
  <c r="B37" i="9" s="1"/>
  <c r="B15" i="9"/>
  <c r="B39" i="9" l="1"/>
  <c r="B63" i="9"/>
  <c r="E21" i="8"/>
  <c r="E37" i="8" s="1"/>
  <c r="E22" i="8"/>
  <c r="E23" i="8"/>
  <c r="E38" i="8" s="1"/>
  <c r="E24" i="8"/>
  <c r="D62" i="8"/>
  <c r="C62" i="7"/>
  <c r="C54" i="7"/>
  <c r="D54" i="7"/>
  <c r="C55" i="7"/>
  <c r="D55" i="7"/>
  <c r="E55" i="7"/>
  <c r="E50" i="7"/>
  <c r="C37" i="7"/>
  <c r="C39" i="7" s="1"/>
  <c r="E37" i="7"/>
  <c r="C38" i="7"/>
  <c r="E38" i="7"/>
  <c r="B23" i="7"/>
  <c r="B38" i="7" s="1"/>
  <c r="B24" i="7"/>
  <c r="B21" i="7"/>
  <c r="B37" i="7" s="1"/>
  <c r="B22" i="7"/>
  <c r="D25" i="7"/>
  <c r="B15" i="7"/>
  <c r="D62" i="6"/>
  <c r="E50" i="6"/>
  <c r="E55" i="6"/>
  <c r="E37" i="6"/>
  <c r="E24" i="6"/>
  <c r="E22" i="6"/>
  <c r="E23" i="6"/>
  <c r="E38" i="6" s="1"/>
  <c r="D21" i="6"/>
  <c r="D37" i="6" s="1"/>
  <c r="D39" i="6" s="1"/>
  <c r="E21" i="6"/>
  <c r="C67" i="5"/>
  <c r="D67" i="5"/>
  <c r="C68" i="5"/>
  <c r="D68" i="5"/>
  <c r="C70" i="5"/>
  <c r="D70" i="5"/>
  <c r="C71" i="5"/>
  <c r="D71" i="5"/>
  <c r="C49" i="5"/>
  <c r="D49" i="5"/>
  <c r="C50" i="5"/>
  <c r="D50" i="5"/>
  <c r="E50" i="5"/>
  <c r="D51" i="5"/>
  <c r="C54" i="5"/>
  <c r="D54" i="5"/>
  <c r="C55" i="5"/>
  <c r="C56" i="5" s="1"/>
  <c r="D55" i="5"/>
  <c r="E55" i="5"/>
  <c r="C37" i="5"/>
  <c r="C39" i="5" s="1"/>
  <c r="D37" i="5"/>
  <c r="E37" i="5"/>
  <c r="C38" i="5"/>
  <c r="C40" i="5" s="1"/>
  <c r="D38" i="5"/>
  <c r="E38" i="5"/>
  <c r="B23" i="5"/>
  <c r="B38" i="5" s="1"/>
  <c r="B24" i="5"/>
  <c r="B21" i="5"/>
  <c r="B37" i="5" s="1"/>
  <c r="B22" i="5"/>
  <c r="B15" i="5"/>
  <c r="D62" i="4"/>
  <c r="C54" i="4"/>
  <c r="D54" i="4"/>
  <c r="C55" i="4"/>
  <c r="C56" i="4" s="1"/>
  <c r="D55" i="4"/>
  <c r="E55" i="4"/>
  <c r="C49" i="4"/>
  <c r="C51" i="4" s="1"/>
  <c r="D49" i="4"/>
  <c r="C50" i="4"/>
  <c r="D50" i="4"/>
  <c r="E50" i="4"/>
  <c r="C37" i="4"/>
  <c r="D37" i="4"/>
  <c r="D39" i="4" s="1"/>
  <c r="E37" i="4"/>
  <c r="C38" i="4"/>
  <c r="C40" i="4" s="1"/>
  <c r="D38" i="4"/>
  <c r="D63" i="4" s="1"/>
  <c r="E38" i="4"/>
  <c r="B37" i="4"/>
  <c r="B23" i="4"/>
  <c r="B71" i="4" s="1"/>
  <c r="B24" i="4"/>
  <c r="B21" i="4"/>
  <c r="B22" i="4"/>
  <c r="D25" i="4"/>
  <c r="B16" i="4"/>
  <c r="B15" i="4"/>
  <c r="B18" i="4"/>
  <c r="B17" i="4"/>
  <c r="B62" i="4" s="1"/>
  <c r="C63" i="7" l="1"/>
  <c r="B39" i="7"/>
  <c r="D56" i="7"/>
  <c r="B39" i="5"/>
  <c r="C51" i="5"/>
  <c r="C69" i="5" s="1"/>
  <c r="D56" i="5"/>
  <c r="D69" i="5"/>
  <c r="D40" i="4"/>
  <c r="E50" i="8"/>
  <c r="D64" i="4"/>
  <c r="D56" i="4"/>
  <c r="D51" i="4"/>
  <c r="D69" i="4" s="1"/>
  <c r="B68" i="4"/>
  <c r="B63" i="7"/>
  <c r="B38" i="4"/>
  <c r="D40" i="5"/>
  <c r="E55" i="8"/>
  <c r="B39" i="4"/>
  <c r="B67" i="4"/>
  <c r="B63" i="5"/>
  <c r="C40" i="7"/>
  <c r="C64" i="7" s="1"/>
  <c r="C56" i="7"/>
  <c r="B29" i="10"/>
  <c r="D21" i="10"/>
  <c r="D37" i="10" s="1"/>
  <c r="D22" i="10"/>
  <c r="D23" i="10"/>
  <c r="D25" i="10" s="1"/>
  <c r="D24" i="10"/>
  <c r="C24" i="10"/>
  <c r="B24" i="10" s="1"/>
  <c r="C22" i="10"/>
  <c r="C23" i="10"/>
  <c r="C21" i="10"/>
  <c r="D54" i="10"/>
  <c r="C54" i="10"/>
  <c r="D62" i="10"/>
  <c r="D49" i="8"/>
  <c r="B40" i="4" l="1"/>
  <c r="B64" i="4" s="1"/>
  <c r="B63" i="4"/>
  <c r="B21" i="10"/>
  <c r="B37" i="10" s="1"/>
  <c r="C37" i="10"/>
  <c r="C39" i="10" s="1"/>
  <c r="C67" i="10"/>
  <c r="B22" i="10"/>
  <c r="B28" i="10" s="1"/>
  <c r="B74" i="10" s="1"/>
  <c r="D50" i="10"/>
  <c r="D51" i="10" s="1"/>
  <c r="D55" i="10"/>
  <c r="D56" i="10" s="1"/>
  <c r="D68" i="10"/>
  <c r="D71" i="10"/>
  <c r="D38" i="10"/>
  <c r="D39" i="10"/>
  <c r="C62" i="10"/>
  <c r="C68" i="10"/>
  <c r="C71" i="10"/>
  <c r="C38" i="10"/>
  <c r="C50" i="10"/>
  <c r="C51" i="10" s="1"/>
  <c r="C55" i="10"/>
  <c r="C56" i="10" s="1"/>
  <c r="B23" i="10"/>
  <c r="B38" i="10" s="1"/>
  <c r="D67" i="10"/>
  <c r="D70" i="10"/>
  <c r="C25" i="10"/>
  <c r="B25" i="10" s="1"/>
  <c r="C69" i="10" l="1"/>
  <c r="B75" i="10"/>
  <c r="B62" i="10"/>
  <c r="B40" i="10"/>
  <c r="B63" i="10"/>
  <c r="B39" i="10"/>
  <c r="B64" i="10" s="1"/>
  <c r="C63" i="10"/>
  <c r="C40" i="10"/>
  <c r="C64" i="10" s="1"/>
  <c r="D40" i="10"/>
  <c r="D64" i="10" s="1"/>
  <c r="D63" i="10"/>
  <c r="D69" i="10"/>
  <c r="B70" i="10"/>
  <c r="B54" i="10"/>
  <c r="B71" i="10"/>
  <c r="B59" i="10"/>
  <c r="B55" i="10"/>
  <c r="B49" i="10"/>
  <c r="B50" i="10"/>
  <c r="B67" i="10"/>
  <c r="B68" i="10"/>
  <c r="D25" i="9"/>
  <c r="C25" i="9"/>
  <c r="B75" i="9"/>
  <c r="B28" i="9"/>
  <c r="B74" i="9" s="1"/>
  <c r="B18" i="9"/>
  <c r="B17" i="9"/>
  <c r="B16" i="9"/>
  <c r="B62" i="9" l="1"/>
  <c r="B40" i="9"/>
  <c r="B64" i="9" s="1"/>
  <c r="B56" i="10"/>
  <c r="B25" i="9"/>
  <c r="B59" i="9" s="1"/>
  <c r="B49" i="9"/>
  <c r="B54" i="9"/>
  <c r="B51" i="10"/>
  <c r="B69" i="10" s="1"/>
  <c r="B67" i="9"/>
  <c r="B70" i="9"/>
  <c r="B71" i="9"/>
  <c r="B55" i="9"/>
  <c r="B50" i="9"/>
  <c r="B68" i="9"/>
  <c r="D21" i="8"/>
  <c r="D37" i="8" s="1"/>
  <c r="D39" i="8" s="1"/>
  <c r="D22" i="8"/>
  <c r="D23" i="8"/>
  <c r="C22" i="8"/>
  <c r="C23" i="8"/>
  <c r="C21" i="8"/>
  <c r="D24" i="8"/>
  <c r="C24" i="8"/>
  <c r="B24" i="8" s="1"/>
  <c r="D54" i="8"/>
  <c r="C18" i="8"/>
  <c r="B18" i="8" s="1"/>
  <c r="C15" i="8"/>
  <c r="C17" i="8"/>
  <c r="C16" i="8"/>
  <c r="B16" i="8" s="1"/>
  <c r="D70" i="8" l="1"/>
  <c r="D67" i="8"/>
  <c r="B21" i="8"/>
  <c r="B37" i="8" s="1"/>
  <c r="C37" i="8"/>
  <c r="C39" i="8" s="1"/>
  <c r="B23" i="8"/>
  <c r="B38" i="8" s="1"/>
  <c r="C38" i="8"/>
  <c r="C71" i="8"/>
  <c r="C50" i="8"/>
  <c r="C68" i="8"/>
  <c r="C55" i="8"/>
  <c r="B17" i="8"/>
  <c r="C49" i="8"/>
  <c r="C62" i="8"/>
  <c r="C54" i="8"/>
  <c r="B22" i="8"/>
  <c r="C67" i="8"/>
  <c r="B51" i="9"/>
  <c r="B69" i="9" s="1"/>
  <c r="D38" i="8"/>
  <c r="D71" i="8"/>
  <c r="D50" i="8"/>
  <c r="D51" i="8" s="1"/>
  <c r="D68" i="8"/>
  <c r="D55" i="8"/>
  <c r="D56" i="8" s="1"/>
  <c r="B56" i="9"/>
  <c r="B17" i="7"/>
  <c r="D69" i="8" l="1"/>
  <c r="B40" i="8"/>
  <c r="B63" i="8"/>
  <c r="D63" i="8"/>
  <c r="D40" i="8"/>
  <c r="D64" i="8" s="1"/>
  <c r="C56" i="8"/>
  <c r="B62" i="7"/>
  <c r="B40" i="7"/>
  <c r="B64" i="7" s="1"/>
  <c r="C51" i="8"/>
  <c r="C69" i="8" s="1"/>
  <c r="C63" i="8"/>
  <c r="C40" i="8"/>
  <c r="C64" i="8" s="1"/>
  <c r="B75" i="8"/>
  <c r="B71" i="8"/>
  <c r="B15" i="8"/>
  <c r="C25" i="7"/>
  <c r="B25" i="7" s="1"/>
  <c r="B75" i="7"/>
  <c r="B18" i="7"/>
  <c r="B54" i="7" s="1"/>
  <c r="B16" i="7"/>
  <c r="B62" i="8" l="1"/>
  <c r="B39" i="8"/>
  <c r="B64" i="8" s="1"/>
  <c r="B70" i="7"/>
  <c r="B59" i="7"/>
  <c r="B54" i="8"/>
  <c r="D25" i="8"/>
  <c r="B49" i="8"/>
  <c r="B55" i="8"/>
  <c r="B68" i="8"/>
  <c r="B70" i="8"/>
  <c r="C25" i="8"/>
  <c r="B28" i="7"/>
  <c r="B74" i="7" s="1"/>
  <c r="B49" i="7"/>
  <c r="B50" i="7"/>
  <c r="B67" i="7"/>
  <c r="B68" i="7"/>
  <c r="B71" i="7"/>
  <c r="B55" i="7"/>
  <c r="B56" i="7" s="1"/>
  <c r="B25" i="8" l="1"/>
  <c r="B59" i="8" s="1"/>
  <c r="B56" i="8"/>
  <c r="B51" i="7"/>
  <c r="B67" i="8"/>
  <c r="B28" i="8"/>
  <c r="B74" i="8" s="1"/>
  <c r="B50" i="8"/>
  <c r="B51" i="8" s="1"/>
  <c r="B69" i="7"/>
  <c r="B69" i="8" l="1"/>
  <c r="B29" i="6" l="1"/>
  <c r="D24" i="6"/>
  <c r="C24" i="6"/>
  <c r="D23" i="6"/>
  <c r="C23" i="6"/>
  <c r="D22" i="6"/>
  <c r="C22" i="6"/>
  <c r="C21" i="6"/>
  <c r="D54" i="6"/>
  <c r="C18" i="6"/>
  <c r="C17" i="6"/>
  <c r="D49" i="6"/>
  <c r="C16" i="6"/>
  <c r="B16" i="6" s="1"/>
  <c r="B24" i="6" l="1"/>
  <c r="B22" i="6"/>
  <c r="B67" i="6" s="1"/>
  <c r="C67" i="6"/>
  <c r="C55" i="6"/>
  <c r="C71" i="6"/>
  <c r="B23" i="6"/>
  <c r="B38" i="6" s="1"/>
  <c r="B63" i="6" s="1"/>
  <c r="C50" i="6"/>
  <c r="C51" i="6" s="1"/>
  <c r="C68" i="6"/>
  <c r="C38" i="6"/>
  <c r="D70" i="6"/>
  <c r="D67" i="6"/>
  <c r="B21" i="6"/>
  <c r="B37" i="6" s="1"/>
  <c r="C37" i="6"/>
  <c r="C39" i="6" s="1"/>
  <c r="D38" i="6"/>
  <c r="D55" i="6"/>
  <c r="D56" i="6" s="1"/>
  <c r="D71" i="6"/>
  <c r="D50" i="6"/>
  <c r="D51" i="6" s="1"/>
  <c r="D68" i="6"/>
  <c r="B17" i="6"/>
  <c r="C49" i="6"/>
  <c r="C62" i="6"/>
  <c r="C54" i="6"/>
  <c r="C56" i="6" s="1"/>
  <c r="B40" i="6"/>
  <c r="B15" i="6"/>
  <c r="B70" i="6"/>
  <c r="B49" i="6"/>
  <c r="D25" i="6"/>
  <c r="C25" i="6"/>
  <c r="B18" i="6"/>
  <c r="B54" i="6" s="1"/>
  <c r="D25" i="5"/>
  <c r="B25" i="5" s="1"/>
  <c r="C25" i="5"/>
  <c r="B18" i="5"/>
  <c r="B17" i="5"/>
  <c r="B16" i="5"/>
  <c r="B71" i="6" l="1"/>
  <c r="C69" i="6"/>
  <c r="D69" i="6"/>
  <c r="D40" i="6"/>
  <c r="D64" i="6" s="1"/>
  <c r="D63" i="6"/>
  <c r="B62" i="5"/>
  <c r="B40" i="5"/>
  <c r="B64" i="5" s="1"/>
  <c r="B39" i="6"/>
  <c r="B64" i="6" s="1"/>
  <c r="C40" i="6"/>
  <c r="C64" i="6" s="1"/>
  <c r="C63" i="6"/>
  <c r="B62" i="6"/>
  <c r="B75" i="5"/>
  <c r="B55" i="5"/>
  <c r="B50" i="5"/>
  <c r="B59" i="5"/>
  <c r="B71" i="5"/>
  <c r="B68" i="5"/>
  <c r="B54" i="5"/>
  <c r="B49" i="5"/>
  <c r="B70" i="5"/>
  <c r="B67" i="5"/>
  <c r="B75" i="6"/>
  <c r="B50" i="6"/>
  <c r="B55" i="6"/>
  <c r="B56" i="6" s="1"/>
  <c r="B51" i="6"/>
  <c r="B68" i="6"/>
  <c r="B25" i="6"/>
  <c r="B59" i="6" s="1"/>
  <c r="B28" i="6"/>
  <c r="B74" i="6" s="1"/>
  <c r="B28" i="5"/>
  <c r="B74" i="5" s="1"/>
  <c r="B56" i="5" l="1"/>
  <c r="B51" i="5"/>
  <c r="B69" i="5" s="1"/>
  <c r="B69" i="6"/>
  <c r="C25" i="4"/>
  <c r="B25" i="4" s="1"/>
  <c r="B28" i="4" l="1"/>
  <c r="B74" i="4" s="1"/>
  <c r="B59" i="4" l="1"/>
  <c r="B75" i="4"/>
  <c r="B49" i="4"/>
  <c r="B54" i="4"/>
  <c r="B55" i="4"/>
  <c r="B50" i="4"/>
  <c r="B51" i="4" l="1"/>
  <c r="B69" i="4" s="1"/>
  <c r="B56" i="4"/>
</calcChain>
</file>

<file path=xl/sharedStrings.xml><?xml version="1.0" encoding="utf-8"?>
<sst xmlns="http://schemas.openxmlformats.org/spreadsheetml/2006/main" count="507" uniqueCount="118">
  <si>
    <t>Indicador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</si>
  <si>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</si>
  <si>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</si>
  <si>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</si>
  <si>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</si>
  <si>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</si>
  <si>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</si>
  <si>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</si>
  <si>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</si>
  <si>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</si>
  <si>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</si>
  <si>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</si>
  <si>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</si>
  <si>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</si>
  <si>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</si>
  <si>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</si>
  <si>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</si>
  <si>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</si>
  <si>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</si>
  <si>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</si>
  <si>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</si>
  <si>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</si>
  <si>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</si>
  <si>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</si>
  <si>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</si>
  <si>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</si>
  <si>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</si>
  <si>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</si>
  <si>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</si>
  <si>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</si>
  <si>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</si>
  <si>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</si>
  <si>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programado mensual por beneficiario (GPB) </t>
  </si>
  <si>
    <t xml:space="preserve">Gasto efectivo mensual por beneficiario (GEB) </t>
  </si>
  <si>
    <t xml:space="preserve">Gasto programado trimestral por beneficiario (GPB) </t>
  </si>
  <si>
    <t xml:space="preserve">Gasto efectivo trimestral por beneficiario (GEB) </t>
  </si>
  <si>
    <t>Total programa</t>
  </si>
  <si>
    <t>Transferencias a asociaciones y federaciones deportivas</t>
  </si>
  <si>
    <t>Servicio de uso de parques e instalaciones deportivas</t>
  </si>
  <si>
    <t>n.d.</t>
  </si>
  <si>
    <t xml:space="preserve">n.a. </t>
  </si>
  <si>
    <t xml:space="preserve">Gasto programado anual por beneficiario (GPB) </t>
  </si>
  <si>
    <t xml:space="preserve">Gasto efectivo anual por beneficiario (GEB) </t>
  </si>
  <si>
    <t>Gastos administrativos de apoyo a las áreas sustantivas</t>
  </si>
  <si>
    <t>Efectivos 1T 2021</t>
  </si>
  <si>
    <t>IPC (1T 2021)</t>
  </si>
  <si>
    <t>Gasto efectivo real 1T 2021</t>
  </si>
  <si>
    <t>Gasto efectivo real por beneficiario 1T 2021</t>
  </si>
  <si>
    <t>Efectivos 2T 2021</t>
  </si>
  <si>
    <t>IPC (2T 2021)</t>
  </si>
  <si>
    <t>Gasto efectivo real 2T 2021</t>
  </si>
  <si>
    <t>Gasto efectivo real por beneficiario 2T 2021</t>
  </si>
  <si>
    <t>Efectivos 1S 2021</t>
  </si>
  <si>
    <t>IPC (1S 2021)</t>
  </si>
  <si>
    <t>Gasto efectivo real 1S 2021</t>
  </si>
  <si>
    <t>Gasto efectivo real por beneficiario 1S 2021</t>
  </si>
  <si>
    <t>Efectivos 3T 2021</t>
  </si>
  <si>
    <t>IPC (3T 2021)</t>
  </si>
  <si>
    <t>Gasto efectivo real 3T 2021</t>
  </si>
  <si>
    <t>Gasto efectivo real por beneficiario 3T 2021</t>
  </si>
  <si>
    <t>Efectivos 3TA 2021</t>
  </si>
  <si>
    <t>IPC (3TA 2021)</t>
  </si>
  <si>
    <t>Gasto efectivo real 3TA 2021</t>
  </si>
  <si>
    <t>Gasto efectivo real por beneficiario 3TA 2021</t>
  </si>
  <si>
    <t>Efectivos 4T 2021</t>
  </si>
  <si>
    <t>IPC (4T 2021)</t>
  </si>
  <si>
    <t>Gasto efectivo real por beneficiario 4T 2021</t>
  </si>
  <si>
    <t>Efectivos 2021</t>
  </si>
  <si>
    <t>IPC (2021)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</si>
  <si>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</si>
  <si>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</si>
  <si>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</si>
  <si>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</si>
  <si>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</si>
  <si>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</si>
  <si>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</si>
  <si>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ICODER 2021 y 2022 - Cronogramas de Metas e Inversión - Modificaciones 2022 - IPC, INEC 2021 y 2022</t>
    </r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</si>
  <si>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El total de beneficiarios del producto "Servicio de uso de parques e instalaciones deportivas" incluye la visitación al Estadio Nacional de un total de 88 000 mil personas que asistierón a los eventos: Concierto Coldplay (85 000 personas) y Feria Manga Animé (3 000 personas). </t>
    </r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</si>
  <si>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</si>
  <si>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</si>
  <si>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</si>
  <si>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</si>
  <si>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</si>
  <si>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</si>
  <si>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Programados 1S 2022</t>
  </si>
  <si>
    <t>Efectivos 1S 2022</t>
  </si>
  <si>
    <t>En transferencias 1S 2022</t>
  </si>
  <si>
    <t>IPC (1S 2022)</t>
  </si>
  <si>
    <t>Gasto efectivo real 1S 2022</t>
  </si>
  <si>
    <t>Gasto efectivo real por beneficiario 1S 2022</t>
  </si>
  <si>
    <t>n.a.</t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</si>
  <si>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</si>
  <si>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</si>
  <si>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</si>
  <si>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</si>
  <si>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</si>
  <si>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</si>
  <si>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Programados 4T 2022</t>
  </si>
  <si>
    <t>Efectivos 4T 2022</t>
  </si>
  <si>
    <t>En transferencias 4T 2022</t>
  </si>
  <si>
    <t>IPC (4T 2022)</t>
  </si>
  <si>
    <t>Gasto efectivo real 4T 2021</t>
  </si>
  <si>
    <t>Gasto efectivo real por beneficiario 4T 2022</t>
  </si>
  <si>
    <t>Programados 3TA 2022</t>
  </si>
  <si>
    <t>Efectivos 3TA 2022</t>
  </si>
  <si>
    <t>En transferencias 3TA 2022</t>
  </si>
  <si>
    <t>IPC (3TA 2022)</t>
  </si>
  <si>
    <t>Gasto efectivo real 3TA 2022</t>
  </si>
  <si>
    <t>Gasto efectivo real por beneficiario 3TA 2022</t>
  </si>
  <si>
    <t>Programados 2022</t>
  </si>
  <si>
    <t>Efectivos 2022</t>
  </si>
  <si>
    <t>En transferencias 2022</t>
  </si>
  <si>
    <t>IPC (2022)</t>
  </si>
  <si>
    <t>Gasto efectivo real 2021</t>
  </si>
  <si>
    <t>Gasto efectivo real 2022</t>
  </si>
  <si>
    <t>Gasto efectivo real por beneficiario 2021</t>
  </si>
  <si>
    <t>Gasto efectivo real por beneficiario 2022</t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</si>
  <si>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El dato de los beneficiarios efectivos del producto "Servicio de uso de parques e instalaciones deportivas" no es congruente con el dato que se registra en los indicadores del año 2021 (anuales), esto debido a que la fómula que se utilixó es errónea. Los beneficiarios se obtienen sumando los promedios trimestrales y así no se realizó en el año 2021.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</si>
</sst>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u/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65" fontId="0" fillId="0" borderId="0" xfId="1" applyNumberFormat="1" applyFont="1" applyFill="1"/>
    <xf numFmtId="4" fontId="0" fillId="0" borderId="0" xfId="0" applyNumberFormat="1" applyFont="1" applyFill="1"/>
    <xf numFmtId="4" fontId="0" fillId="0" borderId="0" xfId="0" applyNumberFormat="1" applyFont="1" applyFill="1" applyBorder="1"/>
    <xf numFmtId="0" fontId="0" fillId="0" borderId="0" xfId="0" applyFont="1" applyFill="1"/>
    <xf numFmtId="4" fontId="4" fillId="0" borderId="0" xfId="0" applyNumberFormat="1" applyFont="1" applyFill="1"/>
    <xf numFmtId="4" fontId="3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3" fontId="4" fillId="0" borderId="0" xfId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Alignment="1">
      <alignment horizontal="right"/>
    </xf>
    <xf numFmtId="4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right"/>
    </xf>
    <xf numFmtId="0" fontId="4" fillId="0" borderId="0" xfId="0" applyFont="1" applyFill="1"/>
    <xf numFmtId="4" fontId="3" fillId="0" borderId="3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" fontId="4" fillId="0" borderId="3" xfId="0" applyNumberFormat="1" applyFont="1" applyBorder="1"/>
    <xf numFmtId="0" fontId="2" fillId="0" borderId="0" xfId="0" applyFont="1" applyAlignment="1">
      <alignment vertical="top" wrapText="1"/>
    </xf>
    <xf numFmtId="4" fontId="0" fillId="0" borderId="0" xfId="0" applyNumberFormat="1"/>
    <xf numFmtId="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2" fillId="0" borderId="0" xfId="0" applyFont="1" applyFill="1" applyAlignment="1">
      <alignment vertical="top" wrapText="1"/>
    </xf>
    <xf numFmtId="4" fontId="0" fillId="0" borderId="0" xfId="0" applyNumberFormat="1" applyFill="1"/>
    <xf numFmtId="166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center"/>
    </xf>
    <xf numFmtId="4" fontId="4" fillId="0" borderId="0" xfId="0" applyNumberFormat="1" applyFont="1" applyFill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4" fontId="4" fillId="0" borderId="0" xfId="0" applyNumberFormat="1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resultado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'!$B$49:$D$49</c:f>
              <c:numCache>
                <c:formatCode>#,##0.00</c:formatCode>
                <c:ptCount val="3"/>
                <c:pt idx="0">
                  <c:v>189.43203815681812</c:v>
                </c:pt>
                <c:pt idx="1">
                  <c:v>178.59554355165429</c:v>
                </c:pt>
                <c:pt idx="2">
                  <c:v>189.76207123467961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3-4B48-9F49-4A47B894BE86}"/>
            </c:ext>
          </c:extLst>
        </c:ser>
        <c:ser>
          <c:idx val="1"/>
          <c:order val="1"/>
          <c:tx>
            <c:strRef>
              <c:f>'Anual '!$A$50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'!$B$50:$D$50</c:f>
              <c:numCache>
                <c:formatCode>#,##0.00</c:formatCode>
                <c:ptCount val="3"/>
                <c:pt idx="0">
                  <c:v>93.867534510313504</c:v>
                </c:pt>
                <c:pt idx="1">
                  <c:v>100.19852648668666</c:v>
                </c:pt>
                <c:pt idx="2">
                  <c:v>85.406344986713535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3-4B48-9F49-4A47B894BE86}"/>
            </c:ext>
          </c:extLst>
        </c:ser>
        <c:ser>
          <c:idx val="2"/>
          <c:order val="2"/>
          <c:tx>
            <c:strRef>
              <c:f>'Anual '!$A$51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'!$B$51:$D$51</c:f>
              <c:numCache>
                <c:formatCode>#,##0.00</c:formatCode>
                <c:ptCount val="3"/>
                <c:pt idx="0">
                  <c:v>141.64978633356583</c:v>
                </c:pt>
                <c:pt idx="1">
                  <c:v>139.39703501917046</c:v>
                </c:pt>
                <c:pt idx="2">
                  <c:v>137.58420811069658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3-4B48-9F49-4A47B894BE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avance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'!$B$54:$D$54</c:f>
              <c:numCache>
                <c:formatCode>#,##0.00</c:formatCode>
                <c:ptCount val="3"/>
                <c:pt idx="0">
                  <c:v>189.43203815681812</c:v>
                </c:pt>
                <c:pt idx="1">
                  <c:v>178.59554355165429</c:v>
                </c:pt>
                <c:pt idx="2">
                  <c:v>189.76207123467961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0-4BFC-8D95-D7AC1060DEFB}"/>
            </c:ext>
          </c:extLst>
        </c:ser>
        <c:ser>
          <c:idx val="1"/>
          <c:order val="1"/>
          <c:tx>
            <c:strRef>
              <c:f>'Anual '!$A$55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'!$B$55:$D$55</c:f>
              <c:numCache>
                <c:formatCode>#,##0.00</c:formatCode>
                <c:ptCount val="3"/>
                <c:pt idx="0">
                  <c:v>93.867534510313504</c:v>
                </c:pt>
                <c:pt idx="1">
                  <c:v>100.19852648668666</c:v>
                </c:pt>
                <c:pt idx="2">
                  <c:v>85.406344986713535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0-4BFC-8D95-D7AC1060DEFB}"/>
            </c:ext>
          </c:extLst>
        </c:ser>
        <c:ser>
          <c:idx val="2"/>
          <c:order val="2"/>
          <c:tx>
            <c:strRef>
              <c:f>'Anual '!$A$56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'!$B$56:$D$56</c:f>
              <c:numCache>
                <c:formatCode>#,##0.00</c:formatCode>
                <c:ptCount val="3"/>
                <c:pt idx="0">
                  <c:v>141.64978633356583</c:v>
                </c:pt>
                <c:pt idx="1">
                  <c:v>139.39703501917046</c:v>
                </c:pt>
                <c:pt idx="2">
                  <c:v>137.58420811069658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F0-4BFC-8D95-D7AC1060D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gasto medio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'!$A$67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'!$B$67:$D$67</c:f>
              <c:numCache>
                <c:formatCode>#,##0.00</c:formatCode>
                <c:ptCount val="3"/>
                <c:pt idx="0">
                  <c:v>11886.358342134148</c:v>
                </c:pt>
                <c:pt idx="1">
                  <c:v>142273.25550866532</c:v>
                </c:pt>
                <c:pt idx="2">
                  <c:v>4993.4331586260314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3-446F-ABAA-3E5279F3A75E}"/>
            </c:ext>
          </c:extLst>
        </c:ser>
        <c:ser>
          <c:idx val="1"/>
          <c:order val="1"/>
          <c:tx>
            <c:strRef>
              <c:f>'Anual '!$A$68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'!$B$68:$D$68</c:f>
              <c:numCache>
                <c:formatCode>#,##0.00</c:formatCode>
                <c:ptCount val="3"/>
                <c:pt idx="0">
                  <c:v>5889.9390131598575</c:v>
                </c:pt>
                <c:pt idx="1">
                  <c:v>79820.415879017019</c:v>
                </c:pt>
                <c:pt idx="2">
                  <c:v>2247.3978716552424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3-446F-ABAA-3E5279F3A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9953504"/>
        <c:axId val="509955072"/>
        <c:axId val="0"/>
      </c:bar3DChart>
      <c:catAx>
        <c:axId val="50995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5072"/>
        <c:crosses val="autoZero"/>
        <c:auto val="1"/>
        <c:lblAlgn val="ctr"/>
        <c:lblOffset val="100"/>
        <c:noMultiLvlLbl val="0"/>
      </c:catAx>
      <c:valAx>
        <c:axId val="509955072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3504"/>
        <c:crosses val="autoZero"/>
        <c:crossBetween val="between"/>
        <c:majorUnit val="5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giro de recursos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'Anual '!$A$74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'Anual 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'Anual '!$B$74</c:f>
              <c:numCache>
                <c:formatCode>#,##0.00</c:formatCode>
                <c:ptCount val="1"/>
                <c:pt idx="0">
                  <c:v>100.00000000011191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0-427E-A29C-BDBB91927304}"/>
            </c:ext>
          </c:extLst>
        </c:ser>
        <c:ser>
          <c:idx val="2"/>
          <c:order val="1"/>
          <c:tx>
            <c:strRef>
              <c:f>'Anual '!$A$75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'Anual 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'Anual '!$B$75</c:f>
              <c:numCache>
                <c:formatCode>#,##0.00</c:formatCode>
                <c:ptCount val="1"/>
                <c:pt idx="0">
                  <c:v>93.867534510208444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0-427E-A29C-BDBB919273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952720"/>
        <c:axId val="577961336"/>
        <c:axId val="0"/>
      </c:bar3DChart>
      <c:catAx>
        <c:axId val="5099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77961336"/>
        <c:crosses val="autoZero"/>
        <c:auto val="1"/>
        <c:lblAlgn val="ctr"/>
        <c:lblOffset val="100"/>
        <c:noMultiLvlLbl val="0"/>
      </c:catAx>
      <c:valAx>
        <c:axId val="57796133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2720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expansión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'!$B$62:$D$62</c:f>
              <c:numCache>
                <c:formatCode>#,##0.00</c:formatCode>
                <c:ptCount val="3"/>
                <c:pt idx="0">
                  <c:v>64.739917832759474</c:v>
                </c:pt>
                <c:pt idx="1">
                  <c:v>-48.082962575242085</c:v>
                </c:pt>
                <c:pt idx="2">
                  <c:v>75.683193911041187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A-43DD-9028-6FF2C58C687A}"/>
            </c:ext>
          </c:extLst>
        </c:ser>
        <c:ser>
          <c:idx val="1"/>
          <c:order val="1"/>
          <c:tx>
            <c:strRef>
              <c:f>'Anual '!$A$63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'!$B$63:$D$63</c:f>
              <c:numCache>
                <c:formatCode>#,##0.00</c:formatCode>
                <c:ptCount val="3"/>
                <c:pt idx="0">
                  <c:v>4.4328092009758846</c:v>
                </c:pt>
                <c:pt idx="1">
                  <c:v>25.759802294275612</c:v>
                </c:pt>
                <c:pt idx="2">
                  <c:v>-36.374648623682091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BA-43DD-9028-6FF2C58C687A}"/>
            </c:ext>
          </c:extLst>
        </c:ser>
        <c:ser>
          <c:idx val="2"/>
          <c:order val="2"/>
          <c:tx>
            <c:strRef>
              <c:f>'Anual '!$A$64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'!$B$64:$D$64</c:f>
              <c:numCache>
                <c:formatCode>#,##0.00</c:formatCode>
                <c:ptCount val="3"/>
                <c:pt idx="0">
                  <c:v>-36.607465528182495</c:v>
                </c:pt>
                <c:pt idx="1">
                  <c:v>142.23223922693239</c:v>
                </c:pt>
                <c:pt idx="2">
                  <c:v>-63.784042195558442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BA-43DD-9028-6FF2C58C68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3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</a:t>
            </a:r>
            <a:r>
              <a:rPr lang="es-CR" sz="1800" baseline="0"/>
              <a:t> eficiencia</a:t>
            </a:r>
            <a:r>
              <a:rPr lang="es-CR" sz="1800"/>
              <a:t>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'!$B$69:$D$69</c:f>
              <c:numCache>
                <c:formatCode>#,##0.00</c:formatCode>
                <c:ptCount val="3"/>
                <c:pt idx="0">
                  <c:v>70.190429963264137</c:v>
                </c:pt>
                <c:pt idx="1">
                  <c:v>78.206752686940519</c:v>
                </c:pt>
                <c:pt idx="2">
                  <c:v>61.922618498898899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C-4EEB-9FC8-F65D65ADC1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1586</xdr:rowOff>
    </xdr:from>
    <xdr:ext cx="11344275" cy="546101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7436"/>
          <a:ext cx="11344275" cy="5461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35720</xdr:rowOff>
    </xdr:from>
    <xdr:to>
      <xdr:col>4</xdr:col>
      <xdr:colOff>1793875</xdr:colOff>
      <xdr:row>7</xdr:row>
      <xdr:rowOff>250032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131095"/>
          <a:ext cx="11477625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22-06-2022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1586</xdr:colOff>
      <xdr:row>6</xdr:row>
      <xdr:rowOff>23812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010899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117362</xdr:colOff>
      <xdr:row>1</xdr:row>
      <xdr:rowOff>0</xdr:rowOff>
    </xdr:from>
    <xdr:to>
      <xdr:col>0</xdr:col>
      <xdr:colOff>4227418</xdr:colOff>
      <xdr:row>5</xdr:row>
      <xdr:rowOff>71438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2" y="190500"/>
          <a:ext cx="4110056" cy="833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1586</xdr:rowOff>
    </xdr:from>
    <xdr:ext cx="11363325" cy="538163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7436"/>
          <a:ext cx="11363325" cy="538163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35720</xdr:rowOff>
    </xdr:from>
    <xdr:to>
      <xdr:col>4</xdr:col>
      <xdr:colOff>1793874</xdr:colOff>
      <xdr:row>7</xdr:row>
      <xdr:rowOff>250032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1131095"/>
          <a:ext cx="11485562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13-12-2022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23811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013280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117362</xdr:colOff>
      <xdr:row>1</xdr:row>
      <xdr:rowOff>0</xdr:rowOff>
    </xdr:from>
    <xdr:to>
      <xdr:col>0</xdr:col>
      <xdr:colOff>4227418</xdr:colOff>
      <xdr:row>5</xdr:row>
      <xdr:rowOff>71438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2" y="190500"/>
          <a:ext cx="4110056" cy="833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1587</xdr:rowOff>
    </xdr:from>
    <xdr:ext cx="11363325" cy="554038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7437"/>
          <a:ext cx="11363325" cy="55403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35720</xdr:rowOff>
    </xdr:from>
    <xdr:to>
      <xdr:col>4</xdr:col>
      <xdr:colOff>1817686</xdr:colOff>
      <xdr:row>7</xdr:row>
      <xdr:rowOff>250032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131095"/>
          <a:ext cx="11509374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 Semestre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13-12-2022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21430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013280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117362</xdr:colOff>
      <xdr:row>1</xdr:row>
      <xdr:rowOff>0</xdr:rowOff>
    </xdr:from>
    <xdr:to>
      <xdr:col>0</xdr:col>
      <xdr:colOff>4227418</xdr:colOff>
      <xdr:row>5</xdr:row>
      <xdr:rowOff>71438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2" y="190500"/>
          <a:ext cx="4110056" cy="8334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1586</xdr:rowOff>
    </xdr:from>
    <xdr:ext cx="11372850" cy="538163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7436"/>
          <a:ext cx="11372850" cy="538163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35720</xdr:rowOff>
    </xdr:from>
    <xdr:to>
      <xdr:col>5</xdr:col>
      <xdr:colOff>15875</xdr:colOff>
      <xdr:row>7</xdr:row>
      <xdr:rowOff>250032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0" y="1131095"/>
          <a:ext cx="11533188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13-12-2022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31750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549063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117362</xdr:colOff>
      <xdr:row>1</xdr:row>
      <xdr:rowOff>0</xdr:rowOff>
    </xdr:from>
    <xdr:to>
      <xdr:col>0</xdr:col>
      <xdr:colOff>4227418</xdr:colOff>
      <xdr:row>5</xdr:row>
      <xdr:rowOff>71438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2" y="190500"/>
          <a:ext cx="4110056" cy="8334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1586</xdr:rowOff>
    </xdr:from>
    <xdr:ext cx="11363325" cy="546101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7436"/>
          <a:ext cx="11363325" cy="5461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35720</xdr:rowOff>
    </xdr:from>
    <xdr:to>
      <xdr:col>5</xdr:col>
      <xdr:colOff>31749</xdr:colOff>
      <xdr:row>7</xdr:row>
      <xdr:rowOff>250032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0" y="1131095"/>
          <a:ext cx="11549062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III Trimestre Acumulado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13-12-2022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21430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013280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117362</xdr:colOff>
      <xdr:row>1</xdr:row>
      <xdr:rowOff>0</xdr:rowOff>
    </xdr:from>
    <xdr:to>
      <xdr:col>0</xdr:col>
      <xdr:colOff>4227418</xdr:colOff>
      <xdr:row>5</xdr:row>
      <xdr:rowOff>71438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2" y="190500"/>
          <a:ext cx="4110056" cy="8334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1586</xdr:rowOff>
    </xdr:from>
    <xdr:ext cx="11363325" cy="546101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7436"/>
          <a:ext cx="11363325" cy="5461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35720</xdr:rowOff>
    </xdr:from>
    <xdr:to>
      <xdr:col>4</xdr:col>
      <xdr:colOff>1801812</xdr:colOff>
      <xdr:row>7</xdr:row>
      <xdr:rowOff>250032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0" y="1131095"/>
          <a:ext cx="11493500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IV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17-05-2023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21430</xdr:colOff>
      <xdr:row>6</xdr:row>
      <xdr:rowOff>23812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013280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117362</xdr:colOff>
      <xdr:row>1</xdr:row>
      <xdr:rowOff>0</xdr:rowOff>
    </xdr:from>
    <xdr:to>
      <xdr:col>0</xdr:col>
      <xdr:colOff>4227418</xdr:colOff>
      <xdr:row>5</xdr:row>
      <xdr:rowOff>71438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62" y="190500"/>
          <a:ext cx="4110056" cy="83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488156</xdr:colOff>
      <xdr:row>14</xdr:row>
      <xdr:rowOff>59531</xdr:rowOff>
    </xdr:from>
    <xdr:to>
      <xdr:col>15</xdr:col>
      <xdr:colOff>571500</xdr:colOff>
      <xdr:row>29</xdr:row>
      <xdr:rowOff>157164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750095</xdr:colOff>
      <xdr:row>14</xdr:row>
      <xdr:rowOff>71437</xdr:rowOff>
    </xdr:from>
    <xdr:to>
      <xdr:col>25</xdr:col>
      <xdr:colOff>154783</xdr:colOff>
      <xdr:row>29</xdr:row>
      <xdr:rowOff>169070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476248</xdr:colOff>
      <xdr:row>30</xdr:row>
      <xdr:rowOff>107156</xdr:rowOff>
    </xdr:from>
    <xdr:to>
      <xdr:col>17</xdr:col>
      <xdr:colOff>714375</xdr:colOff>
      <xdr:row>48</xdr:row>
      <xdr:rowOff>98957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</xdr:colOff>
      <xdr:row>30</xdr:row>
      <xdr:rowOff>119062</xdr:rowOff>
    </xdr:from>
    <xdr:to>
      <xdr:col>27</xdr:col>
      <xdr:colOff>212988</xdr:colOff>
      <xdr:row>48</xdr:row>
      <xdr:rowOff>71437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6</xdr:row>
      <xdr:rowOff>1587</xdr:rowOff>
    </xdr:from>
    <xdr:ext cx="11363325" cy="554038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87437"/>
          <a:ext cx="11363325" cy="55403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35720</xdr:rowOff>
    </xdr:from>
    <xdr:to>
      <xdr:col>4</xdr:col>
      <xdr:colOff>1785937</xdr:colOff>
      <xdr:row>7</xdr:row>
      <xdr:rowOff>250032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0" y="1131095"/>
          <a:ext cx="11477625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2022       Fecha Actualización: 17-05-2023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</xdr:colOff>
      <xdr:row>6</xdr:row>
      <xdr:rowOff>23812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1541125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117362</xdr:colOff>
      <xdr:row>1</xdr:row>
      <xdr:rowOff>0</xdr:rowOff>
    </xdr:from>
    <xdr:to>
      <xdr:col>0</xdr:col>
      <xdr:colOff>4227418</xdr:colOff>
      <xdr:row>5</xdr:row>
      <xdr:rowOff>71438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7362" y="190500"/>
          <a:ext cx="4110056" cy="833438"/>
        </a:xfrm>
        <a:prstGeom prst="rect">
          <a:avLst/>
        </a:prstGeom>
      </xdr:spPr>
    </xdr:pic>
    <xdr:clientData/>
  </xdr:twoCellAnchor>
  <xdr:twoCellAnchor>
    <xdr:from>
      <xdr:col>6</xdr:col>
      <xdr:colOff>420688</xdr:colOff>
      <xdr:row>48</xdr:row>
      <xdr:rowOff>206375</xdr:rowOff>
    </xdr:from>
    <xdr:to>
      <xdr:col>18</xdr:col>
      <xdr:colOff>119061</xdr:colOff>
      <xdr:row>64</xdr:row>
      <xdr:rowOff>89696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276225</xdr:colOff>
      <xdr:row>48</xdr:row>
      <xdr:rowOff>209550</xdr:rowOff>
    </xdr:from>
    <xdr:to>
      <xdr:col>27</xdr:col>
      <xdr:colOff>454819</xdr:colOff>
      <xdr:row>64</xdr:row>
      <xdr:rowOff>92871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174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2" bestFit="1" customWidth="1"/>
    <col min="2" max="2" width="22.77734375" style="2" customWidth="1"/>
    <col min="3" max="3" width="25.77734375" style="2" customWidth="1"/>
    <col min="4" max="4" width="26" style="2" customWidth="1"/>
    <col min="5" max="5" width="26.5546875" style="2" customWidth="1"/>
    <col min="6" max="6" width="11.44140625" style="2"/>
    <col min="7" max="7" width="12.77734375" style="2" bestFit="1" customWidth="1"/>
    <col min="8" max="16384" width="11.44140625" style="2"/>
  </cols>
  <sheetData>
    <row r="7" spans="1:5" ht="21" customHeight="1" x14ac:dyDescent="0.3"/>
    <row r="8" spans="1:5" ht="21" customHeight="1" x14ac:dyDescent="0.3"/>
    <row r="9" spans="1:5" ht="15.6" x14ac:dyDescent="0.35">
      <c r="A9" s="36" t="s">
        <v>0</v>
      </c>
      <c r="B9" s="38" t="s">
        <v>36</v>
      </c>
      <c r="C9" s="41" t="s">
        <v>1</v>
      </c>
      <c r="D9" s="41"/>
      <c r="E9" s="41"/>
    </row>
    <row r="10" spans="1:5" ht="47.4" thickBot="1" x14ac:dyDescent="0.35">
      <c r="A10" s="37"/>
      <c r="B10" s="39"/>
      <c r="C10" s="20" t="s">
        <v>37</v>
      </c>
      <c r="D10" s="20" t="s">
        <v>38</v>
      </c>
      <c r="E10" s="20" t="s">
        <v>43</v>
      </c>
    </row>
    <row r="11" spans="1:5" ht="16.2" thickTop="1" x14ac:dyDescent="0.35">
      <c r="A11" s="5"/>
      <c r="B11" s="5"/>
      <c r="C11" s="5"/>
      <c r="D11" s="5"/>
      <c r="E11" s="3"/>
    </row>
    <row r="12" spans="1:5" ht="15.6" x14ac:dyDescent="0.35">
      <c r="A12" s="6" t="s">
        <v>2</v>
      </c>
      <c r="B12" s="5"/>
      <c r="C12" s="5"/>
      <c r="D12" s="5"/>
    </row>
    <row r="13" spans="1:5" ht="15.6" x14ac:dyDescent="0.35">
      <c r="A13" s="5"/>
      <c r="B13" s="5"/>
      <c r="C13" s="5"/>
      <c r="D13" s="5"/>
    </row>
    <row r="14" spans="1:5" ht="15.6" x14ac:dyDescent="0.35">
      <c r="A14" s="6" t="s">
        <v>3</v>
      </c>
      <c r="B14" s="5"/>
      <c r="C14" s="5"/>
      <c r="D14" s="5"/>
    </row>
    <row r="15" spans="1:5" ht="15.6" x14ac:dyDescent="0.35">
      <c r="A15" s="5" t="s">
        <v>44</v>
      </c>
      <c r="B15" s="7">
        <f>SUM(C15:D15)</f>
        <v>31200</v>
      </c>
      <c r="C15" s="7">
        <v>13</v>
      </c>
      <c r="D15" s="7">
        <v>31187</v>
      </c>
    </row>
    <row r="16" spans="1:5" ht="15.6" x14ac:dyDescent="0.35">
      <c r="A16" s="5" t="s">
        <v>69</v>
      </c>
      <c r="B16" s="7">
        <f>SUM(C16:D16)</f>
        <v>82501</v>
      </c>
      <c r="C16" s="7">
        <v>5000</v>
      </c>
      <c r="D16" s="7">
        <v>77501</v>
      </c>
    </row>
    <row r="17" spans="1:5" ht="15.6" x14ac:dyDescent="0.35">
      <c r="A17" s="5" t="s">
        <v>70</v>
      </c>
      <c r="B17" s="7">
        <f>SUM(C17:D17)</f>
        <v>140048</v>
      </c>
      <c r="C17" s="7">
        <v>1031</v>
      </c>
      <c r="D17" s="7">
        <v>139017</v>
      </c>
    </row>
    <row r="18" spans="1:5" ht="15.6" x14ac:dyDescent="0.35">
      <c r="A18" s="5" t="s">
        <v>71</v>
      </c>
      <c r="B18" s="7">
        <f>SUM(C18:D18)</f>
        <v>300654</v>
      </c>
      <c r="C18" s="7">
        <v>8886</v>
      </c>
      <c r="D18" s="7">
        <v>291768</v>
      </c>
    </row>
    <row r="19" spans="1:5" ht="15.6" x14ac:dyDescent="0.35">
      <c r="A19" s="5"/>
      <c r="B19" s="7"/>
      <c r="C19" s="7"/>
      <c r="D19" s="7"/>
    </row>
    <row r="20" spans="1:5" ht="15.6" x14ac:dyDescent="0.35">
      <c r="A20" s="6" t="s">
        <v>4</v>
      </c>
      <c r="B20" s="7"/>
      <c r="C20" s="7"/>
      <c r="D20" s="7"/>
    </row>
    <row r="21" spans="1:5" ht="15.6" x14ac:dyDescent="0.35">
      <c r="A21" s="5" t="s">
        <v>44</v>
      </c>
      <c r="B21" s="7">
        <f>SUM(C21:E21)</f>
        <v>357479270.88999999</v>
      </c>
      <c r="C21" s="8">
        <v>20000000</v>
      </c>
      <c r="D21" s="7">
        <v>337479270.88999999</v>
      </c>
      <c r="E21" s="7">
        <v>0</v>
      </c>
    </row>
    <row r="22" spans="1:5" ht="15.6" x14ac:dyDescent="0.35">
      <c r="A22" s="5" t="s">
        <v>69</v>
      </c>
      <c r="B22" s="7">
        <f>SUM(C22:E22)</f>
        <v>1220360257.8399999</v>
      </c>
      <c r="C22" s="7">
        <v>643000000</v>
      </c>
      <c r="D22" s="7">
        <v>364231001.15999997</v>
      </c>
      <c r="E22" s="7">
        <v>213129256.68000001</v>
      </c>
    </row>
    <row r="23" spans="1:5" ht="15.6" x14ac:dyDescent="0.35">
      <c r="A23" s="5" t="s">
        <v>70</v>
      </c>
      <c r="B23" s="7">
        <f t="shared" ref="B23:B24" si="0">SUM(C23:E23)</f>
        <v>696154216.96000004</v>
      </c>
      <c r="C23" s="8">
        <v>376250000</v>
      </c>
      <c r="D23" s="7">
        <v>240628343.68000001</v>
      </c>
      <c r="E23" s="7">
        <v>79275873.280000001</v>
      </c>
    </row>
    <row r="24" spans="1:5" ht="15.6" x14ac:dyDescent="0.35">
      <c r="A24" s="5" t="s">
        <v>71</v>
      </c>
      <c r="B24" s="7">
        <f t="shared" si="0"/>
        <v>3573681180.9960003</v>
      </c>
      <c r="C24" s="7">
        <v>1264240148.45</v>
      </c>
      <c r="D24" s="7">
        <v>1456924005.826</v>
      </c>
      <c r="E24" s="7">
        <v>852517026.72000003</v>
      </c>
    </row>
    <row r="25" spans="1:5" ht="15.6" x14ac:dyDescent="0.35">
      <c r="A25" s="5" t="s">
        <v>72</v>
      </c>
      <c r="B25" s="7">
        <f>SUM(C25:D25)</f>
        <v>616878343.68000007</v>
      </c>
      <c r="C25" s="7">
        <f>+C23</f>
        <v>376250000</v>
      </c>
      <c r="D25" s="7">
        <f t="shared" ref="D25" si="1">+D23</f>
        <v>240628343.68000001</v>
      </c>
      <c r="E25" s="7"/>
    </row>
    <row r="26" spans="1:5" ht="15.6" x14ac:dyDescent="0.35">
      <c r="A26" s="5"/>
      <c r="B26" s="7"/>
      <c r="C26" s="7"/>
      <c r="D26" s="7"/>
    </row>
    <row r="27" spans="1:5" ht="15.6" x14ac:dyDescent="0.35">
      <c r="A27" s="6" t="s">
        <v>5</v>
      </c>
      <c r="B27" s="7"/>
      <c r="C27" s="7"/>
      <c r="D27" s="7"/>
    </row>
    <row r="28" spans="1:5" ht="15.6" x14ac:dyDescent="0.35">
      <c r="A28" s="5" t="s">
        <v>69</v>
      </c>
      <c r="B28" s="7">
        <f>B22</f>
        <v>1220360257.8399999</v>
      </c>
      <c r="C28" s="7"/>
      <c r="D28" s="7"/>
    </row>
    <row r="29" spans="1:5" ht="15.6" x14ac:dyDescent="0.35">
      <c r="A29" s="5" t="s">
        <v>70</v>
      </c>
      <c r="B29" s="7">
        <v>893420295.24000001</v>
      </c>
      <c r="C29" s="7"/>
      <c r="D29" s="7"/>
    </row>
    <row r="30" spans="1:5" ht="15.6" x14ac:dyDescent="0.35">
      <c r="A30" s="5"/>
      <c r="B30" s="10"/>
      <c r="C30" s="10"/>
      <c r="D30" s="10"/>
    </row>
    <row r="31" spans="1:5" ht="15.6" x14ac:dyDescent="0.35">
      <c r="A31" s="6" t="s">
        <v>6</v>
      </c>
      <c r="B31" s="10"/>
      <c r="C31" s="10"/>
      <c r="D31" s="10"/>
    </row>
    <row r="32" spans="1:5" ht="15.6" x14ac:dyDescent="0.35">
      <c r="A32" s="5" t="s">
        <v>45</v>
      </c>
      <c r="B32" s="10">
        <v>1.07</v>
      </c>
      <c r="C32" s="10">
        <v>1.07</v>
      </c>
      <c r="D32" s="10">
        <v>1.07</v>
      </c>
      <c r="E32" s="10">
        <v>1.07</v>
      </c>
    </row>
    <row r="33" spans="1:5" ht="15.6" x14ac:dyDescent="0.35">
      <c r="A33" s="5" t="s">
        <v>73</v>
      </c>
      <c r="B33" s="10">
        <v>1.0573999999999999</v>
      </c>
      <c r="C33" s="10">
        <v>1.0573999999999999</v>
      </c>
      <c r="D33" s="10">
        <v>1.0573999999999999</v>
      </c>
      <c r="E33" s="10">
        <v>1.0573999999999999</v>
      </c>
    </row>
    <row r="34" spans="1:5" ht="15.6" x14ac:dyDescent="0.35">
      <c r="A34" s="5" t="s">
        <v>7</v>
      </c>
      <c r="B34" s="7" t="s">
        <v>39</v>
      </c>
      <c r="C34" s="7" t="s">
        <v>39</v>
      </c>
      <c r="D34" s="7" t="s">
        <v>39</v>
      </c>
      <c r="E34" s="7" t="s">
        <v>39</v>
      </c>
    </row>
    <row r="35" spans="1:5" ht="15.6" x14ac:dyDescent="0.35">
      <c r="A35" s="5"/>
      <c r="B35" s="7"/>
      <c r="C35" s="7"/>
      <c r="D35" s="7"/>
    </row>
    <row r="36" spans="1:5" ht="15.6" x14ac:dyDescent="0.35">
      <c r="A36" s="6" t="s">
        <v>8</v>
      </c>
      <c r="B36" s="7"/>
      <c r="C36" s="7"/>
      <c r="D36" s="7"/>
    </row>
    <row r="37" spans="1:5" ht="15.6" x14ac:dyDescent="0.35">
      <c r="A37" s="5" t="s">
        <v>46</v>
      </c>
      <c r="B37" s="7">
        <f>B21/B32</f>
        <v>334092776.53271025</v>
      </c>
      <c r="C37" s="7">
        <f t="shared" ref="C37:E37" si="2">C21/C32</f>
        <v>18691588.785046726</v>
      </c>
      <c r="D37" s="7">
        <f t="shared" si="2"/>
        <v>315401187.7476635</v>
      </c>
      <c r="E37" s="7">
        <f t="shared" si="2"/>
        <v>0</v>
      </c>
    </row>
    <row r="38" spans="1:5" ht="15.6" x14ac:dyDescent="0.35">
      <c r="A38" s="5" t="s">
        <v>74</v>
      </c>
      <c r="B38" s="7">
        <f>B23/B33</f>
        <v>658364116.66351438</v>
      </c>
      <c r="C38" s="7">
        <f t="shared" ref="C38:E38" si="3">C23/C33</f>
        <v>355825609.98676002</v>
      </c>
      <c r="D38" s="7">
        <f t="shared" si="3"/>
        <v>227566052.27917537</v>
      </c>
      <c r="E38" s="7">
        <f t="shared" si="3"/>
        <v>74972454.39757897</v>
      </c>
    </row>
    <row r="39" spans="1:5" ht="15.6" x14ac:dyDescent="0.35">
      <c r="A39" s="5" t="s">
        <v>47</v>
      </c>
      <c r="B39" s="7">
        <f>B37/B15</f>
        <v>10708.101811945842</v>
      </c>
      <c r="C39" s="7">
        <f>C37/C15</f>
        <v>1437814.5219266713</v>
      </c>
      <c r="D39" s="7">
        <f t="shared" ref="D39" si="4">D37/D15</f>
        <v>10113.226272089765</v>
      </c>
      <c r="E39" s="7"/>
    </row>
    <row r="40" spans="1:5" ht="15.6" x14ac:dyDescent="0.35">
      <c r="A40" s="5" t="s">
        <v>75</v>
      </c>
      <c r="B40" s="7">
        <f>B38/B17</f>
        <v>4700.9890656311718</v>
      </c>
      <c r="C40" s="7">
        <f t="shared" ref="C40:D40" si="5">C38/C17</f>
        <v>345126.68281935988</v>
      </c>
      <c r="D40" s="7">
        <f t="shared" si="5"/>
        <v>1636.9656393043683</v>
      </c>
      <c r="E40" s="7"/>
    </row>
    <row r="41" spans="1:5" ht="15.6" x14ac:dyDescent="0.35">
      <c r="A41" s="5"/>
      <c r="B41" s="10"/>
      <c r="C41" s="10"/>
      <c r="D41" s="10"/>
    </row>
    <row r="42" spans="1:5" ht="15.6" x14ac:dyDescent="0.35">
      <c r="A42" s="6" t="s">
        <v>9</v>
      </c>
      <c r="B42" s="10"/>
      <c r="C42" s="10"/>
      <c r="D42" s="10"/>
    </row>
    <row r="43" spans="1:5" ht="15.6" x14ac:dyDescent="0.35">
      <c r="A43" s="6"/>
      <c r="B43" s="10"/>
      <c r="C43" s="10"/>
      <c r="D43" s="10"/>
    </row>
    <row r="44" spans="1:5" ht="15.6" x14ac:dyDescent="0.35">
      <c r="A44" s="6" t="s">
        <v>10</v>
      </c>
      <c r="B44" s="10"/>
      <c r="C44" s="10"/>
      <c r="D44" s="10"/>
    </row>
    <row r="45" spans="1:5" ht="15.6" x14ac:dyDescent="0.35">
      <c r="A45" s="5" t="s">
        <v>11</v>
      </c>
      <c r="B45" s="10" t="s">
        <v>40</v>
      </c>
      <c r="C45" s="10" t="s">
        <v>40</v>
      </c>
      <c r="D45" s="10" t="s">
        <v>40</v>
      </c>
      <c r="E45" s="10" t="s">
        <v>40</v>
      </c>
    </row>
    <row r="46" spans="1:5" ht="15.6" x14ac:dyDescent="0.35">
      <c r="A46" s="5" t="s">
        <v>12</v>
      </c>
      <c r="B46" s="10" t="s">
        <v>40</v>
      </c>
      <c r="C46" s="10" t="s">
        <v>40</v>
      </c>
      <c r="D46" s="10" t="s">
        <v>40</v>
      </c>
      <c r="E46" s="10" t="s">
        <v>40</v>
      </c>
    </row>
    <row r="47" spans="1:5" ht="15.6" x14ac:dyDescent="0.35">
      <c r="A47" s="5"/>
      <c r="B47" s="10"/>
      <c r="C47" s="10"/>
      <c r="D47" s="10"/>
    </row>
    <row r="48" spans="1:5" ht="15.6" x14ac:dyDescent="0.35">
      <c r="A48" s="6" t="s">
        <v>13</v>
      </c>
      <c r="B48" s="10"/>
      <c r="C48" s="10"/>
      <c r="D48" s="10"/>
    </row>
    <row r="49" spans="1:5" ht="15.6" x14ac:dyDescent="0.35">
      <c r="A49" s="5" t="s">
        <v>14</v>
      </c>
      <c r="B49" s="10">
        <f>B17/B16*100</f>
        <v>169.7530939018921</v>
      </c>
      <c r="C49" s="10">
        <f t="shared" ref="C49:D49" si="6">C17/C16*100</f>
        <v>20.62</v>
      </c>
      <c r="D49" s="10">
        <f t="shared" si="6"/>
        <v>179.37445968439116</v>
      </c>
      <c r="E49" s="10"/>
    </row>
    <row r="50" spans="1:5" ht="15.6" x14ac:dyDescent="0.35">
      <c r="A50" s="5" t="s">
        <v>15</v>
      </c>
      <c r="B50" s="10">
        <f>B23/B22*100</f>
        <v>57.044976062410576</v>
      </c>
      <c r="C50" s="10">
        <f t="shared" ref="C50:E50" si="7">C23/C22*100</f>
        <v>58.514774494556768</v>
      </c>
      <c r="D50" s="10">
        <f t="shared" si="7"/>
        <v>66.064761899357492</v>
      </c>
      <c r="E50" s="10">
        <f t="shared" si="7"/>
        <v>37.196147781356771</v>
      </c>
    </row>
    <row r="51" spans="1:5" ht="15.6" x14ac:dyDescent="0.35">
      <c r="A51" s="5" t="s">
        <v>16</v>
      </c>
      <c r="B51" s="10">
        <f>AVERAGE(B49:B50)</f>
        <v>113.39903498215133</v>
      </c>
      <c r="C51" s="10">
        <f t="shared" ref="C51:D51" si="8">AVERAGE(C49:C50)</f>
        <v>39.567387247278383</v>
      </c>
      <c r="D51" s="10">
        <f t="shared" si="8"/>
        <v>122.71961079187432</v>
      </c>
      <c r="E51" s="10"/>
    </row>
    <row r="52" spans="1:5" ht="15.6" x14ac:dyDescent="0.35">
      <c r="A52" s="5"/>
      <c r="B52" s="10"/>
      <c r="C52" s="10"/>
      <c r="D52" s="10"/>
    </row>
    <row r="53" spans="1:5" ht="15.6" x14ac:dyDescent="0.35">
      <c r="A53" s="6" t="s">
        <v>17</v>
      </c>
      <c r="B53" s="10"/>
      <c r="C53" s="10"/>
      <c r="D53" s="10"/>
    </row>
    <row r="54" spans="1:5" ht="15.6" x14ac:dyDescent="0.35">
      <c r="A54" s="5" t="s">
        <v>18</v>
      </c>
      <c r="B54" s="10">
        <f>(B17/B18)*100</f>
        <v>46.581119825447189</v>
      </c>
      <c r="C54" s="10">
        <f t="shared" ref="C54:D54" si="9">(C17/C18)*100</f>
        <v>11.602520819266262</v>
      </c>
      <c r="D54" s="10">
        <f t="shared" si="9"/>
        <v>47.646417701735629</v>
      </c>
      <c r="E54" s="10"/>
    </row>
    <row r="55" spans="1:5" ht="15.6" x14ac:dyDescent="0.35">
      <c r="A55" s="5" t="s">
        <v>19</v>
      </c>
      <c r="B55" s="10">
        <f>B23/B24*100</f>
        <v>19.480031421436951</v>
      </c>
      <c r="C55" s="10">
        <f t="shared" ref="C55:E55" si="10">C23/C24*100</f>
        <v>29.760959613669513</v>
      </c>
      <c r="D55" s="10">
        <f t="shared" si="10"/>
        <v>16.516190461394469</v>
      </c>
      <c r="E55" s="10">
        <f t="shared" si="10"/>
        <v>9.2990369453391928</v>
      </c>
    </row>
    <row r="56" spans="1:5" ht="15.6" x14ac:dyDescent="0.35">
      <c r="A56" s="5" t="s">
        <v>20</v>
      </c>
      <c r="B56" s="10">
        <f>(B54+B55)/2</f>
        <v>33.030575623442068</v>
      </c>
      <c r="C56" s="10">
        <f t="shared" ref="C56:D56" si="11">(C54+C55)/2</f>
        <v>20.681740216467887</v>
      </c>
      <c r="D56" s="10">
        <f t="shared" si="11"/>
        <v>32.081304081565051</v>
      </c>
      <c r="E56" s="10"/>
    </row>
    <row r="57" spans="1:5" ht="15.6" x14ac:dyDescent="0.35">
      <c r="A57" s="5"/>
      <c r="B57" s="10"/>
      <c r="C57" s="10"/>
      <c r="D57" s="10"/>
    </row>
    <row r="58" spans="1:5" ht="15.6" x14ac:dyDescent="0.35">
      <c r="A58" s="6" t="s">
        <v>31</v>
      </c>
      <c r="B58" s="10"/>
      <c r="C58" s="10"/>
      <c r="D58" s="10"/>
    </row>
    <row r="59" spans="1:5" ht="15.6" x14ac:dyDescent="0.35">
      <c r="A59" s="5" t="s">
        <v>21</v>
      </c>
      <c r="B59" s="10">
        <f>B25/B23*100</f>
        <v>88.612311561339723</v>
      </c>
      <c r="C59" s="10"/>
      <c r="D59" s="10"/>
    </row>
    <row r="60" spans="1:5" ht="15.6" x14ac:dyDescent="0.35">
      <c r="A60" s="5"/>
      <c r="B60" s="10"/>
      <c r="C60" s="10"/>
      <c r="D60" s="10"/>
    </row>
    <row r="61" spans="1:5" ht="15.6" x14ac:dyDescent="0.35">
      <c r="A61" s="6" t="s">
        <v>22</v>
      </c>
      <c r="B61" s="10"/>
      <c r="C61" s="10"/>
      <c r="D61" s="10"/>
    </row>
    <row r="62" spans="1:5" ht="15.6" x14ac:dyDescent="0.35">
      <c r="A62" s="5" t="s">
        <v>23</v>
      </c>
      <c r="B62" s="10">
        <f>((B17/B15)-1)*100</f>
        <v>348.87179487179492</v>
      </c>
      <c r="C62" s="10">
        <f>((C17/C15)-1)*100</f>
        <v>7830.7692307692305</v>
      </c>
      <c r="D62" s="10">
        <f t="shared" ref="D62" si="12">((D17/D15)-1)*100</f>
        <v>345.75303812485976</v>
      </c>
      <c r="E62" s="10"/>
    </row>
    <row r="63" spans="1:5" ht="15.6" x14ac:dyDescent="0.35">
      <c r="A63" s="5" t="s">
        <v>24</v>
      </c>
      <c r="B63" s="10">
        <f t="shared" ref="B63:D63" si="13">((B38/B37)-1)*100</f>
        <v>97.060266760677919</v>
      </c>
      <c r="C63" s="10">
        <f t="shared" ref="C63" si="14">((C38/C37)-1)*100</f>
        <v>1803.6670134291664</v>
      </c>
      <c r="D63" s="10">
        <f t="shared" si="13"/>
        <v>-27.848701552373534</v>
      </c>
      <c r="E63" s="10"/>
    </row>
    <row r="64" spans="1:5" ht="15.6" x14ac:dyDescent="0.35">
      <c r="A64" s="5" t="s">
        <v>25</v>
      </c>
      <c r="B64" s="10">
        <f>((B40/B39)-1)*100</f>
        <v>-56.098763831449574</v>
      </c>
      <c r="C64" s="10">
        <f>((C40/C39)-1)*100</f>
        <v>-75.996439209913518</v>
      </c>
      <c r="D64" s="10">
        <f t="shared" ref="D64" si="15">((D40/D39)-1)*100</f>
        <v>-83.813615998862531</v>
      </c>
      <c r="E64" s="10"/>
    </row>
    <row r="65" spans="1:6" ht="15.6" x14ac:dyDescent="0.35">
      <c r="A65" s="5"/>
      <c r="B65" s="10"/>
      <c r="C65" s="10"/>
      <c r="D65" s="10"/>
    </row>
    <row r="66" spans="1:6" ht="15.6" x14ac:dyDescent="0.35">
      <c r="A66" s="6" t="s">
        <v>26</v>
      </c>
      <c r="B66" s="10"/>
      <c r="C66" s="10"/>
      <c r="D66" s="10"/>
    </row>
    <row r="67" spans="1:6" ht="15.6" x14ac:dyDescent="0.35">
      <c r="A67" s="5" t="s">
        <v>34</v>
      </c>
      <c r="B67" s="10">
        <f t="shared" ref="B67:D68" si="16">B22/B16</f>
        <v>14792.066251803008</v>
      </c>
      <c r="C67" s="10">
        <f t="shared" si="16"/>
        <v>128600</v>
      </c>
      <c r="D67" s="10">
        <f t="shared" si="16"/>
        <v>4699.6942124617744</v>
      </c>
      <c r="E67" s="10"/>
    </row>
    <row r="68" spans="1:6" ht="15.6" x14ac:dyDescent="0.35">
      <c r="A68" s="5" t="s">
        <v>35</v>
      </c>
      <c r="B68" s="10">
        <f t="shared" si="16"/>
        <v>4970.8258379984009</v>
      </c>
      <c r="C68" s="10">
        <f t="shared" si="16"/>
        <v>364936.95441319107</v>
      </c>
      <c r="D68" s="10">
        <f t="shared" si="16"/>
        <v>1730.9274670004388</v>
      </c>
      <c r="E68" s="10"/>
    </row>
    <row r="69" spans="1:6" ht="15.6" x14ac:dyDescent="0.35">
      <c r="A69" s="5" t="s">
        <v>27</v>
      </c>
      <c r="B69" s="10">
        <f>(B68/B67)*B51</f>
        <v>38.107377529130154</v>
      </c>
      <c r="C69" s="10">
        <f t="shared" ref="C69" si="17">(C68/C67)*C51</f>
        <v>112.28306217814237</v>
      </c>
      <c r="D69" s="10">
        <f t="shared" ref="D69" si="18">(D68/D67)*D51</f>
        <v>45.198418334538921</v>
      </c>
      <c r="E69" s="10"/>
    </row>
    <row r="70" spans="1:6" ht="15.6" x14ac:dyDescent="0.35">
      <c r="A70" s="5" t="s">
        <v>32</v>
      </c>
      <c r="B70" s="10">
        <f>B22/(B16*3)</f>
        <v>4930.6887506010025</v>
      </c>
      <c r="C70" s="10">
        <f>C22/(C16*2)</f>
        <v>64300</v>
      </c>
      <c r="D70" s="10">
        <f>D22/(D16*3)</f>
        <v>1566.5647374872581</v>
      </c>
      <c r="E70" s="10"/>
    </row>
    <row r="71" spans="1:6" ht="15.6" x14ac:dyDescent="0.35">
      <c r="A71" s="5" t="s">
        <v>33</v>
      </c>
      <c r="B71" s="10">
        <f t="shared" ref="B71" si="19">B23/(B17*3)</f>
        <v>1656.941945999467</v>
      </c>
      <c r="C71" s="10">
        <f>C23/(C17*3)</f>
        <v>121645.6514710637</v>
      </c>
      <c r="D71" s="10">
        <f>D23/(D17*3)</f>
        <v>576.97582233347964</v>
      </c>
      <c r="E71" s="10"/>
    </row>
    <row r="72" spans="1:6" ht="15.6" x14ac:dyDescent="0.35">
      <c r="A72" s="5"/>
      <c r="B72" s="10"/>
      <c r="C72" s="10"/>
      <c r="D72" s="10"/>
    </row>
    <row r="73" spans="1:6" ht="15.6" x14ac:dyDescent="0.35">
      <c r="A73" s="6" t="s">
        <v>28</v>
      </c>
      <c r="B73" s="10"/>
      <c r="C73" s="10"/>
      <c r="D73" s="10"/>
    </row>
    <row r="74" spans="1:6" ht="15.6" x14ac:dyDescent="0.35">
      <c r="A74" s="5" t="s">
        <v>29</v>
      </c>
      <c r="B74" s="10">
        <f>(B29/B28)*100</f>
        <v>73.209553449513862</v>
      </c>
      <c r="C74" s="10"/>
      <c r="D74" s="10"/>
    </row>
    <row r="75" spans="1:6" ht="16.2" thickBot="1" x14ac:dyDescent="0.4">
      <c r="A75" s="11" t="s">
        <v>30</v>
      </c>
      <c r="B75" s="12">
        <f>(B23/B29)*100</f>
        <v>77.920125686532757</v>
      </c>
      <c r="C75" s="12"/>
      <c r="D75" s="12"/>
      <c r="E75" s="12"/>
    </row>
    <row r="76" spans="1:6" s="33" customFormat="1" ht="16.2" thickTop="1" x14ac:dyDescent="0.3">
      <c r="A76" s="40" t="s">
        <v>76</v>
      </c>
      <c r="B76" s="40"/>
      <c r="C76" s="40"/>
      <c r="D76" s="40"/>
      <c r="E76" s="32"/>
      <c r="F76" s="32"/>
    </row>
    <row r="77" spans="1:6" s="33" customFormat="1" ht="15.6" x14ac:dyDescent="0.35">
      <c r="A77" s="5"/>
      <c r="B77" s="5"/>
      <c r="C77" s="5"/>
      <c r="D77" s="5"/>
      <c r="E77" s="5"/>
    </row>
    <row r="78" spans="1:6" s="33" customFormat="1" ht="31.95" customHeight="1" x14ac:dyDescent="0.35">
      <c r="A78" s="42" t="s">
        <v>77</v>
      </c>
      <c r="B78" s="42"/>
      <c r="C78" s="42"/>
      <c r="D78" s="42"/>
      <c r="E78" s="42"/>
    </row>
    <row r="79" spans="1:6" s="33" customFormat="1" ht="15.6" x14ac:dyDescent="0.35">
      <c r="A79" s="5"/>
      <c r="B79" s="5"/>
      <c r="C79" s="5"/>
      <c r="D79" s="5"/>
    </row>
    <row r="80" spans="1:6" s="33" customFormat="1" ht="15.6" x14ac:dyDescent="0.35">
      <c r="A80" s="5"/>
      <c r="B80" s="5"/>
      <c r="C80" s="5"/>
      <c r="D80" s="5"/>
    </row>
    <row r="81" spans="1:4" s="33" customFormat="1" ht="15.6" x14ac:dyDescent="0.35">
      <c r="A81" s="5"/>
      <c r="B81" s="5"/>
      <c r="C81" s="5"/>
      <c r="D81" s="5"/>
    </row>
    <row r="82" spans="1:4" s="33" customFormat="1" ht="15.6" x14ac:dyDescent="0.35">
      <c r="A82" s="5"/>
      <c r="B82" s="5"/>
      <c r="C82" s="5"/>
      <c r="D82" s="5"/>
    </row>
    <row r="83" spans="1:4" ht="15.6" x14ac:dyDescent="0.35">
      <c r="A83" s="5"/>
      <c r="B83" s="5"/>
      <c r="C83" s="5"/>
      <c r="D83" s="5"/>
    </row>
    <row r="84" spans="1:4" ht="15.6" x14ac:dyDescent="0.35">
      <c r="A84" s="5"/>
      <c r="B84" s="5"/>
      <c r="C84" s="5"/>
      <c r="D84" s="5"/>
    </row>
    <row r="85" spans="1:4" ht="15.6" x14ac:dyDescent="0.35">
      <c r="A85" s="5"/>
      <c r="B85" s="5"/>
      <c r="C85" s="5"/>
      <c r="D85" s="5"/>
    </row>
    <row r="86" spans="1:4" ht="15.6" x14ac:dyDescent="0.35">
      <c r="A86" s="5"/>
      <c r="B86" s="5"/>
      <c r="C86" s="5"/>
      <c r="D86" s="5"/>
    </row>
    <row r="87" spans="1:4" ht="15.6" x14ac:dyDescent="0.35">
      <c r="A87" s="5"/>
      <c r="B87" s="5"/>
      <c r="C87" s="5"/>
      <c r="D87" s="5"/>
    </row>
    <row r="88" spans="1:4" ht="15.6" x14ac:dyDescent="0.35">
      <c r="A88" s="5"/>
      <c r="B88" s="5"/>
      <c r="C88" s="5"/>
      <c r="D88" s="5"/>
    </row>
    <row r="89" spans="1:4" ht="15.6" x14ac:dyDescent="0.35">
      <c r="A89" s="5"/>
      <c r="B89" s="5"/>
      <c r="C89" s="5"/>
      <c r="D89" s="5"/>
    </row>
    <row r="90" spans="1:4" ht="15.6" x14ac:dyDescent="0.35">
      <c r="A90" s="5"/>
      <c r="B90" s="5"/>
      <c r="C90" s="5"/>
      <c r="D90" s="5"/>
    </row>
    <row r="91" spans="1:4" ht="15.6" x14ac:dyDescent="0.35">
      <c r="A91" s="5"/>
      <c r="B91" s="5"/>
      <c r="C91" s="5"/>
      <c r="D91" s="5"/>
    </row>
    <row r="92" spans="1:4" ht="15.6" x14ac:dyDescent="0.35">
      <c r="A92" s="5"/>
      <c r="B92" s="5"/>
      <c r="C92" s="5"/>
      <c r="D92" s="5"/>
    </row>
    <row r="93" spans="1:4" ht="15.6" x14ac:dyDescent="0.35">
      <c r="A93" s="5"/>
      <c r="B93" s="5"/>
      <c r="C93" s="5"/>
      <c r="D93" s="5"/>
    </row>
    <row r="94" spans="1:4" ht="15.6" x14ac:dyDescent="0.35">
      <c r="A94" s="5"/>
      <c r="B94" s="5"/>
      <c r="C94" s="5"/>
      <c r="D94" s="5"/>
    </row>
    <row r="95" spans="1:4" ht="15.6" x14ac:dyDescent="0.35">
      <c r="A95" s="5"/>
      <c r="B95" s="5"/>
      <c r="C95" s="5"/>
      <c r="D95" s="5"/>
    </row>
    <row r="96" spans="1:4" ht="15.6" x14ac:dyDescent="0.35">
      <c r="A96" s="5"/>
      <c r="B96" s="5"/>
      <c r="C96" s="5"/>
      <c r="D96" s="5"/>
    </row>
    <row r="97" spans="1:4" ht="15.6" x14ac:dyDescent="0.35">
      <c r="A97" s="5"/>
      <c r="B97" s="5"/>
      <c r="C97" s="5"/>
      <c r="D97" s="5"/>
    </row>
    <row r="98" spans="1:4" ht="15.6" x14ac:dyDescent="0.35">
      <c r="A98" s="5"/>
      <c r="B98" s="5"/>
      <c r="C98" s="5"/>
      <c r="D98" s="5"/>
    </row>
    <row r="99" spans="1:4" ht="15.6" x14ac:dyDescent="0.35">
      <c r="A99" s="5"/>
      <c r="B99" s="5"/>
      <c r="C99" s="5"/>
      <c r="D99" s="5"/>
    </row>
    <row r="100" spans="1:4" ht="15.6" x14ac:dyDescent="0.35">
      <c r="A100" s="5"/>
      <c r="B100" s="5"/>
      <c r="C100" s="5"/>
      <c r="D100" s="5"/>
    </row>
    <row r="101" spans="1:4" ht="15.6" x14ac:dyDescent="0.35">
      <c r="A101" s="5"/>
      <c r="B101" s="5"/>
      <c r="C101" s="5"/>
      <c r="D101" s="5"/>
    </row>
    <row r="102" spans="1:4" ht="15.6" x14ac:dyDescent="0.35">
      <c r="A102" s="5"/>
      <c r="B102" s="5"/>
      <c r="C102" s="5"/>
      <c r="D102" s="5"/>
    </row>
    <row r="103" spans="1:4" ht="15.6" x14ac:dyDescent="0.35">
      <c r="A103" s="5"/>
      <c r="B103" s="5"/>
      <c r="C103" s="5"/>
      <c r="D103" s="5"/>
    </row>
    <row r="172" spans="9:13" x14ac:dyDescent="0.3">
      <c r="I172" s="1"/>
      <c r="J172" s="1"/>
      <c r="K172" s="1"/>
      <c r="L172" s="1"/>
      <c r="M172" s="1"/>
    </row>
    <row r="173" spans="9:13" x14ac:dyDescent="0.3">
      <c r="I173" s="1"/>
      <c r="J173" s="1"/>
      <c r="K173" s="1"/>
      <c r="L173" s="1"/>
      <c r="M173" s="1"/>
    </row>
    <row r="174" spans="9:13" x14ac:dyDescent="0.3">
      <c r="I174" s="1"/>
      <c r="J174" s="1"/>
      <c r="K174" s="1"/>
      <c r="L174" s="1"/>
      <c r="M174" s="1"/>
    </row>
  </sheetData>
  <mergeCells count="5">
    <mergeCell ref="A9:A10"/>
    <mergeCell ref="B9:B10"/>
    <mergeCell ref="A76:D76"/>
    <mergeCell ref="C9:E9"/>
    <mergeCell ref="A78:E78"/>
  </mergeCells>
  <pageMargins left="0.7" right="0.7" top="0.75" bottom="0.75" header="0.3" footer="0.3"/>
  <pageSetup orientation="portrait" r:id="rId1"/>
  <ignoredErrors>
    <ignoredError sqref="C7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8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4" customWidth="1"/>
    <col min="2" max="2" width="22.77734375" style="4" customWidth="1"/>
    <col min="3" max="3" width="25.77734375" style="4" customWidth="1"/>
    <col min="4" max="5" width="26.21875" style="4" customWidth="1"/>
    <col min="6" max="16384" width="11.44140625" style="4"/>
  </cols>
  <sheetData>
    <row r="1" spans="1:5" s="2" customFormat="1" x14ac:dyDescent="0.3"/>
    <row r="2" spans="1:5" s="2" customFormat="1" x14ac:dyDescent="0.3"/>
    <row r="3" spans="1:5" s="2" customFormat="1" x14ac:dyDescent="0.3"/>
    <row r="4" spans="1:5" s="2" customFormat="1" x14ac:dyDescent="0.3"/>
    <row r="5" spans="1:5" s="2" customFormat="1" x14ac:dyDescent="0.3"/>
    <row r="6" spans="1:5" s="2" customFormat="1" x14ac:dyDescent="0.3"/>
    <row r="7" spans="1:5" s="2" customFormat="1" ht="21" customHeight="1" x14ac:dyDescent="0.3"/>
    <row r="8" spans="1:5" s="2" customFormat="1" ht="21" customHeight="1" x14ac:dyDescent="0.3"/>
    <row r="9" spans="1:5" s="2" customFormat="1" ht="15.6" x14ac:dyDescent="0.35">
      <c r="A9" s="36" t="s">
        <v>0</v>
      </c>
      <c r="B9" s="38" t="s">
        <v>36</v>
      </c>
      <c r="C9" s="41" t="s">
        <v>1</v>
      </c>
      <c r="D9" s="41"/>
      <c r="E9" s="41"/>
    </row>
    <row r="10" spans="1:5" s="2" customFormat="1" ht="47.4" thickBot="1" x14ac:dyDescent="0.35">
      <c r="A10" s="37"/>
      <c r="B10" s="39"/>
      <c r="C10" s="14" t="s">
        <v>37</v>
      </c>
      <c r="D10" s="14" t="s">
        <v>38</v>
      </c>
      <c r="E10" s="14" t="s">
        <v>43</v>
      </c>
    </row>
    <row r="11" spans="1:5" ht="16.2" thickTop="1" x14ac:dyDescent="0.35">
      <c r="A11" s="13"/>
      <c r="B11" s="13"/>
      <c r="C11" s="13"/>
      <c r="D11" s="13"/>
    </row>
    <row r="12" spans="1:5" ht="15.6" x14ac:dyDescent="0.35">
      <c r="A12" s="21" t="s">
        <v>2</v>
      </c>
      <c r="B12" s="13"/>
      <c r="C12" s="13"/>
      <c r="D12" s="13"/>
    </row>
    <row r="13" spans="1:5" ht="15.6" x14ac:dyDescent="0.35">
      <c r="A13" s="22"/>
      <c r="B13" s="13"/>
      <c r="C13" s="13"/>
      <c r="D13" s="13"/>
    </row>
    <row r="14" spans="1:5" ht="15.6" x14ac:dyDescent="0.35">
      <c r="A14" s="21" t="s">
        <v>3</v>
      </c>
      <c r="B14" s="13"/>
      <c r="C14" s="13"/>
      <c r="D14" s="13"/>
    </row>
    <row r="15" spans="1:5" ht="15.6" x14ac:dyDescent="0.35">
      <c r="A15" s="22" t="s">
        <v>48</v>
      </c>
      <c r="B15" s="7">
        <f>SUM(C15:D15)</f>
        <v>66821.666666666701</v>
      </c>
      <c r="C15" s="26">
        <v>13985</v>
      </c>
      <c r="D15" s="26">
        <v>52836.666666666701</v>
      </c>
    </row>
    <row r="16" spans="1:5" ht="15.6" x14ac:dyDescent="0.35">
      <c r="A16" s="22" t="s">
        <v>78</v>
      </c>
      <c r="B16" s="7">
        <f>SUM(C16:D16)</f>
        <v>72269</v>
      </c>
      <c r="C16" s="26">
        <v>3886</v>
      </c>
      <c r="D16" s="26">
        <v>68383</v>
      </c>
    </row>
    <row r="17" spans="1:5" ht="15.6" x14ac:dyDescent="0.35">
      <c r="A17" s="22" t="s">
        <v>79</v>
      </c>
      <c r="B17" s="7">
        <f>SUM(C17:D17)</f>
        <v>119681.33333333333</v>
      </c>
      <c r="C17" s="26">
        <v>2942</v>
      </c>
      <c r="D17" s="26">
        <v>116739.33333333333</v>
      </c>
    </row>
    <row r="18" spans="1:5" ht="15.6" x14ac:dyDescent="0.35">
      <c r="A18" s="22" t="s">
        <v>71</v>
      </c>
      <c r="B18" s="7">
        <f>SUM(C18:D18)</f>
        <v>300654</v>
      </c>
      <c r="C18" s="26">
        <v>8886</v>
      </c>
      <c r="D18" s="26">
        <v>291768</v>
      </c>
    </row>
    <row r="19" spans="1:5" ht="15.6" x14ac:dyDescent="0.35">
      <c r="A19" s="22"/>
      <c r="B19" s="7"/>
      <c r="C19" s="7"/>
      <c r="D19" s="7"/>
    </row>
    <row r="20" spans="1:5" ht="15.6" x14ac:dyDescent="0.35">
      <c r="A20" s="21" t="s">
        <v>4</v>
      </c>
      <c r="B20" s="7"/>
      <c r="C20" s="7"/>
      <c r="D20" s="7"/>
    </row>
    <row r="21" spans="1:5" ht="15.6" x14ac:dyDescent="0.35">
      <c r="A21" s="22" t="s">
        <v>48</v>
      </c>
      <c r="B21" s="7">
        <f>SUM(C21:E21)</f>
        <v>1280296150.98</v>
      </c>
      <c r="C21" s="8">
        <v>764000000</v>
      </c>
      <c r="D21" s="26">
        <v>504280432.28999996</v>
      </c>
      <c r="E21" s="28">
        <v>12015718.689999999</v>
      </c>
    </row>
    <row r="22" spans="1:5" ht="15.6" x14ac:dyDescent="0.35">
      <c r="A22" s="22" t="s">
        <v>78</v>
      </c>
      <c r="B22" s="7">
        <f>SUM(C22:E22)</f>
        <v>1198600406.29</v>
      </c>
      <c r="C22" s="26">
        <v>621240148.45000005</v>
      </c>
      <c r="D22" s="26">
        <v>364231001.15999997</v>
      </c>
      <c r="E22" s="26">
        <v>213129256.68000001</v>
      </c>
    </row>
    <row r="23" spans="1:5" ht="15.6" x14ac:dyDescent="0.35">
      <c r="A23" s="22" t="s">
        <v>79</v>
      </c>
      <c r="B23" s="7">
        <f>SUM(C23:E23)</f>
        <v>544829067.23000002</v>
      </c>
      <c r="C23" s="8">
        <v>230500000</v>
      </c>
      <c r="D23" s="26">
        <v>262960241.39999998</v>
      </c>
      <c r="E23" s="28">
        <v>51368825.829999998</v>
      </c>
    </row>
    <row r="24" spans="1:5" ht="15.6" x14ac:dyDescent="0.35">
      <c r="A24" s="22" t="s">
        <v>71</v>
      </c>
      <c r="B24" s="7">
        <f>SUM(C24:E24)</f>
        <v>3573681180.9960003</v>
      </c>
      <c r="C24" s="26">
        <v>1264240148.45</v>
      </c>
      <c r="D24" s="26">
        <v>1456924005.826</v>
      </c>
      <c r="E24" s="26">
        <v>852517026.72000003</v>
      </c>
    </row>
    <row r="25" spans="1:5" ht="15.6" x14ac:dyDescent="0.35">
      <c r="A25" s="22" t="s">
        <v>80</v>
      </c>
      <c r="B25" s="7">
        <f>+SUM(C25:D25)</f>
        <v>493460241.39999998</v>
      </c>
      <c r="C25" s="7">
        <f>+C23</f>
        <v>230500000</v>
      </c>
      <c r="D25" s="7">
        <f>+D23</f>
        <v>262960241.39999998</v>
      </c>
    </row>
    <row r="26" spans="1:5" ht="15.6" x14ac:dyDescent="0.35">
      <c r="A26" s="22"/>
      <c r="B26" s="7"/>
      <c r="C26" s="7"/>
      <c r="D26" s="7"/>
    </row>
    <row r="27" spans="1:5" ht="15.6" x14ac:dyDescent="0.35">
      <c r="A27" s="21" t="s">
        <v>5</v>
      </c>
      <c r="B27" s="7"/>
      <c r="C27" s="7"/>
      <c r="D27" s="7"/>
    </row>
    <row r="28" spans="1:5" ht="15.6" x14ac:dyDescent="0.35">
      <c r="A28" s="22" t="s">
        <v>78</v>
      </c>
      <c r="B28" s="7">
        <f>B22</f>
        <v>1198600406.29</v>
      </c>
      <c r="C28" s="7"/>
      <c r="D28" s="7"/>
    </row>
    <row r="29" spans="1:5" ht="15.6" x14ac:dyDescent="0.35">
      <c r="A29" s="22" t="s">
        <v>79</v>
      </c>
      <c r="B29" s="26">
        <v>893420295.28000009</v>
      </c>
      <c r="C29" s="7"/>
      <c r="D29" s="7"/>
    </row>
    <row r="30" spans="1:5" ht="15.6" x14ac:dyDescent="0.35">
      <c r="A30" s="22"/>
      <c r="B30" s="10"/>
      <c r="C30" s="10"/>
      <c r="D30" s="10"/>
    </row>
    <row r="31" spans="1:5" ht="15.6" x14ac:dyDescent="0.35">
      <c r="A31" s="21" t="s">
        <v>6</v>
      </c>
      <c r="B31" s="10"/>
      <c r="C31" s="10"/>
      <c r="D31" s="10"/>
    </row>
    <row r="32" spans="1:5" ht="15.6" x14ac:dyDescent="0.35">
      <c r="A32" s="22" t="s">
        <v>49</v>
      </c>
      <c r="B32" s="27">
        <v>1.0788</v>
      </c>
      <c r="C32" s="27">
        <v>1.0788</v>
      </c>
      <c r="D32" s="27">
        <v>1.0788</v>
      </c>
      <c r="E32" s="27">
        <v>1.0788</v>
      </c>
    </row>
    <row r="33" spans="1:5" ht="15.6" x14ac:dyDescent="0.35">
      <c r="A33" s="22" t="s">
        <v>81</v>
      </c>
      <c r="B33" s="27">
        <v>1.121</v>
      </c>
      <c r="C33" s="27">
        <v>1.121</v>
      </c>
      <c r="D33" s="27">
        <v>1.121</v>
      </c>
      <c r="E33" s="27">
        <v>1.121</v>
      </c>
    </row>
    <row r="34" spans="1:5" ht="15.6" x14ac:dyDescent="0.35">
      <c r="A34" s="22" t="s">
        <v>7</v>
      </c>
      <c r="B34" s="26" t="s">
        <v>39</v>
      </c>
      <c r="C34" s="26" t="s">
        <v>39</v>
      </c>
      <c r="D34" s="26" t="s">
        <v>39</v>
      </c>
      <c r="E34" s="26" t="s">
        <v>39</v>
      </c>
    </row>
    <row r="35" spans="1:5" ht="15.6" x14ac:dyDescent="0.35">
      <c r="A35" s="22"/>
      <c r="B35" s="7"/>
      <c r="C35" s="7"/>
      <c r="D35" s="7"/>
    </row>
    <row r="36" spans="1:5" ht="15.6" x14ac:dyDescent="0.35">
      <c r="A36" s="21" t="s">
        <v>8</v>
      </c>
      <c r="B36" s="7"/>
      <c r="C36" s="7"/>
      <c r="D36" s="7"/>
    </row>
    <row r="37" spans="1:5" ht="15.6" x14ac:dyDescent="0.35">
      <c r="A37" s="22" t="s">
        <v>50</v>
      </c>
      <c r="B37" s="7">
        <f>B21/B32</f>
        <v>1186778041.323693</v>
      </c>
      <c r="C37" s="7">
        <f t="shared" ref="C37:E37" si="0">C21/C32</f>
        <v>708194289.95179832</v>
      </c>
      <c r="D37" s="7">
        <f t="shared" si="0"/>
        <v>467445710.31701887</v>
      </c>
      <c r="E37" s="7">
        <f t="shared" si="0"/>
        <v>11138041.054875787</v>
      </c>
    </row>
    <row r="38" spans="1:5" ht="15.6" x14ac:dyDescent="0.35">
      <c r="A38" s="22" t="s">
        <v>82</v>
      </c>
      <c r="B38" s="7">
        <f>B23/B33</f>
        <v>486020577.36842108</v>
      </c>
      <c r="C38" s="7">
        <f t="shared" ref="C38:E38" si="1">C23/C33</f>
        <v>205619982.1587868</v>
      </c>
      <c r="D38" s="7">
        <f t="shared" si="1"/>
        <v>234576486.52988401</v>
      </c>
      <c r="E38" s="7">
        <f t="shared" si="1"/>
        <v>45824108.679750219</v>
      </c>
    </row>
    <row r="39" spans="1:5" ht="15.6" x14ac:dyDescent="0.35">
      <c r="A39" s="22" t="s">
        <v>51</v>
      </c>
      <c r="B39" s="7">
        <f>B37/B15</f>
        <v>17760.377741606153</v>
      </c>
      <c r="C39" s="7">
        <f t="shared" ref="C39:D39" si="2">C37/C15</f>
        <v>50639.563099878324</v>
      </c>
      <c r="D39" s="7">
        <f t="shared" si="2"/>
        <v>8846.9947066497734</v>
      </c>
      <c r="E39" s="7"/>
    </row>
    <row r="40" spans="1:5" ht="15.6" x14ac:dyDescent="0.35">
      <c r="A40" s="22" t="s">
        <v>83</v>
      </c>
      <c r="B40" s="7">
        <f>B38/B17</f>
        <v>4060.9555711981352</v>
      </c>
      <c r="C40" s="7">
        <f t="shared" ref="C40:D40" si="3">C38/C17</f>
        <v>69891.224391157986</v>
      </c>
      <c r="D40" s="7">
        <f t="shared" si="3"/>
        <v>2009.4040271763647</v>
      </c>
      <c r="E40" s="7"/>
    </row>
    <row r="41" spans="1:5" ht="15.6" x14ac:dyDescent="0.35">
      <c r="A41" s="22"/>
      <c r="B41" s="10"/>
      <c r="C41" s="10"/>
      <c r="D41" s="10"/>
    </row>
    <row r="42" spans="1:5" ht="15.6" x14ac:dyDescent="0.35">
      <c r="A42" s="21" t="s">
        <v>9</v>
      </c>
      <c r="B42" s="10"/>
      <c r="C42" s="10"/>
      <c r="D42" s="10"/>
    </row>
    <row r="43" spans="1:5" ht="15.6" x14ac:dyDescent="0.35">
      <c r="A43" s="21"/>
      <c r="B43" s="10"/>
      <c r="C43" s="10"/>
      <c r="D43" s="10"/>
    </row>
    <row r="44" spans="1:5" ht="15.6" x14ac:dyDescent="0.35">
      <c r="A44" s="21" t="s">
        <v>10</v>
      </c>
      <c r="B44" s="10"/>
      <c r="C44" s="10"/>
      <c r="D44" s="10"/>
    </row>
    <row r="45" spans="1:5" ht="15.6" x14ac:dyDescent="0.35">
      <c r="A45" s="22" t="s">
        <v>11</v>
      </c>
      <c r="B45" s="10" t="s">
        <v>40</v>
      </c>
      <c r="C45" s="10" t="s">
        <v>40</v>
      </c>
      <c r="D45" s="10" t="s">
        <v>40</v>
      </c>
      <c r="E45" s="10" t="s">
        <v>40</v>
      </c>
    </row>
    <row r="46" spans="1:5" ht="15.6" x14ac:dyDescent="0.35">
      <c r="A46" s="22" t="s">
        <v>12</v>
      </c>
      <c r="B46" s="10" t="s">
        <v>40</v>
      </c>
      <c r="C46" s="10" t="s">
        <v>40</v>
      </c>
      <c r="D46" s="10" t="s">
        <v>40</v>
      </c>
      <c r="E46" s="10" t="s">
        <v>40</v>
      </c>
    </row>
    <row r="47" spans="1:5" ht="15.6" x14ac:dyDescent="0.35">
      <c r="A47" s="22"/>
      <c r="B47" s="10"/>
      <c r="C47" s="10"/>
      <c r="D47" s="10"/>
    </row>
    <row r="48" spans="1:5" ht="15.6" x14ac:dyDescent="0.35">
      <c r="A48" s="21" t="s">
        <v>13</v>
      </c>
      <c r="B48" s="10"/>
      <c r="C48" s="10"/>
      <c r="D48" s="10"/>
    </row>
    <row r="49" spans="1:5" ht="15.6" x14ac:dyDescent="0.35">
      <c r="A49" s="22" t="s">
        <v>14</v>
      </c>
      <c r="B49" s="10">
        <f>B17/B16*100</f>
        <v>165.60535407067113</v>
      </c>
      <c r="C49" s="10">
        <f t="shared" ref="C49:D49" si="4">C17/C16*100</f>
        <v>75.70766855378281</v>
      </c>
      <c r="D49" s="10">
        <f t="shared" si="4"/>
        <v>170.71396887140565</v>
      </c>
      <c r="E49" s="10"/>
    </row>
    <row r="50" spans="1:5" ht="15.6" x14ac:dyDescent="0.35">
      <c r="A50" s="22" t="s">
        <v>15</v>
      </c>
      <c r="B50" s="10">
        <f>B23/B22*100</f>
        <v>45.455438223685974</v>
      </c>
      <c r="C50" s="10">
        <f t="shared" ref="C50:E50" si="5">C23/C22*100</f>
        <v>37.103204062889311</v>
      </c>
      <c r="D50" s="10">
        <f t="shared" si="5"/>
        <v>72.196007633212517</v>
      </c>
      <c r="E50" s="10">
        <f t="shared" si="5"/>
        <v>24.102193490557241</v>
      </c>
    </row>
    <row r="51" spans="1:5" ht="15.6" x14ac:dyDescent="0.35">
      <c r="A51" s="22" t="s">
        <v>16</v>
      </c>
      <c r="B51" s="10">
        <f>AVERAGE(B49:B50)</f>
        <v>105.53039614717855</v>
      </c>
      <c r="C51" s="10">
        <f t="shared" ref="C51:D51" si="6">AVERAGE(C49:C50)</f>
        <v>56.405436308336064</v>
      </c>
      <c r="D51" s="10">
        <f t="shared" si="6"/>
        <v>121.45498825230908</v>
      </c>
      <c r="E51" s="10"/>
    </row>
    <row r="52" spans="1:5" ht="15.6" x14ac:dyDescent="0.35">
      <c r="A52" s="22"/>
      <c r="B52" s="10"/>
      <c r="C52" s="10"/>
      <c r="D52" s="10"/>
      <c r="E52" s="10"/>
    </row>
    <row r="53" spans="1:5" ht="15.6" x14ac:dyDescent="0.35">
      <c r="A53" s="21" t="s">
        <v>17</v>
      </c>
      <c r="B53" s="10"/>
      <c r="C53" s="10"/>
      <c r="D53" s="10"/>
      <c r="E53" s="10"/>
    </row>
    <row r="54" spans="1:5" ht="15.6" x14ac:dyDescent="0.35">
      <c r="A54" s="22" t="s">
        <v>18</v>
      </c>
      <c r="B54" s="10">
        <f>(B17/B18)*100</f>
        <v>39.806998521001994</v>
      </c>
      <c r="C54" s="10">
        <f t="shared" ref="C54:D54" si="7">(C17/C18)*100</f>
        <v>33.108260184559981</v>
      </c>
      <c r="D54" s="10">
        <f t="shared" si="7"/>
        <v>40.011013316516319</v>
      </c>
      <c r="E54" s="10"/>
    </row>
    <row r="55" spans="1:5" ht="15.6" x14ac:dyDescent="0.35">
      <c r="A55" s="22" t="s">
        <v>19</v>
      </c>
      <c r="B55" s="10">
        <f>B23/B24*100</f>
        <v>15.245598016053401</v>
      </c>
      <c r="C55" s="10">
        <f t="shared" ref="C55:E55" si="8">C23/C24*100</f>
        <v>18.232295524121788</v>
      </c>
      <c r="D55" s="10">
        <f t="shared" si="8"/>
        <v>18.049001893610452</v>
      </c>
      <c r="E55" s="10">
        <f t="shared" si="8"/>
        <v>6.0255483726393102</v>
      </c>
    </row>
    <row r="56" spans="1:5" ht="15.6" x14ac:dyDescent="0.35">
      <c r="A56" s="22" t="s">
        <v>20</v>
      </c>
      <c r="B56" s="10">
        <f>(B54+B55)/2</f>
        <v>27.526298268527697</v>
      </c>
      <c r="C56" s="10">
        <f t="shared" ref="C56:D56" si="9">(C54+C55)/2</f>
        <v>25.670277854340885</v>
      </c>
      <c r="D56" s="10">
        <f t="shared" si="9"/>
        <v>29.030007605063386</v>
      </c>
      <c r="E56" s="10"/>
    </row>
    <row r="57" spans="1:5" ht="15.6" x14ac:dyDescent="0.35">
      <c r="A57" s="22"/>
      <c r="B57" s="10"/>
      <c r="C57" s="10"/>
      <c r="D57" s="10"/>
    </row>
    <row r="58" spans="1:5" ht="15.6" x14ac:dyDescent="0.35">
      <c r="A58" s="21" t="s">
        <v>31</v>
      </c>
      <c r="B58" s="10"/>
      <c r="C58" s="10"/>
      <c r="D58" s="10"/>
    </row>
    <row r="59" spans="1:5" ht="15.6" x14ac:dyDescent="0.35">
      <c r="A59" s="22" t="s">
        <v>21</v>
      </c>
      <c r="B59" s="10">
        <f>B25/B23*100</f>
        <v>90.571570255756072</v>
      </c>
      <c r="C59" s="10"/>
      <c r="D59" s="10"/>
    </row>
    <row r="60" spans="1:5" ht="15.6" x14ac:dyDescent="0.35">
      <c r="A60" s="22"/>
      <c r="B60" s="10"/>
      <c r="C60" s="10"/>
      <c r="D60" s="10"/>
    </row>
    <row r="61" spans="1:5" ht="15.6" x14ac:dyDescent="0.35">
      <c r="A61" s="21" t="s">
        <v>22</v>
      </c>
      <c r="B61" s="10"/>
      <c r="C61" s="10"/>
      <c r="D61" s="10"/>
    </row>
    <row r="62" spans="1:5" ht="15.6" x14ac:dyDescent="0.35">
      <c r="A62" s="22" t="s">
        <v>23</v>
      </c>
      <c r="B62" s="10">
        <f>((B17/B15)-1)*100</f>
        <v>79.105579527598252</v>
      </c>
      <c r="C62" s="10">
        <f>((C17/C15)-1)*100</f>
        <v>-78.963174830175191</v>
      </c>
      <c r="D62" s="10">
        <f>((D17/D15)-1)*100</f>
        <v>120.94378903539193</v>
      </c>
      <c r="E62" s="10"/>
    </row>
    <row r="63" spans="1:5" ht="15.6" x14ac:dyDescent="0.35">
      <c r="A63" s="22" t="s">
        <v>24</v>
      </c>
      <c r="B63" s="10">
        <f t="shared" ref="B63" si="10">((B38/B37)-1)*100</f>
        <v>-59.047053413094019</v>
      </c>
      <c r="C63" s="10">
        <f t="shared" ref="C63:D63" si="11">((C38/C37)-1)*100</f>
        <v>-70.965597283651931</v>
      </c>
      <c r="D63" s="10">
        <f t="shared" si="11"/>
        <v>-49.8173838474642</v>
      </c>
      <c r="E63" s="10"/>
    </row>
    <row r="64" spans="1:5" ht="15.6" x14ac:dyDescent="0.35">
      <c r="A64" s="22" t="s">
        <v>25</v>
      </c>
      <c r="B64" s="10">
        <f>((B40/B39)-1)*100</f>
        <v>-77.134745497643436</v>
      </c>
      <c r="C64" s="10">
        <f>((C40/C39)-1)*100</f>
        <v>38.01703670568579</v>
      </c>
      <c r="D64" s="10">
        <f>((D40/D39)-1)*100</f>
        <v>-77.28715689559516</v>
      </c>
      <c r="E64" s="10"/>
    </row>
    <row r="65" spans="1:6" ht="15.6" x14ac:dyDescent="0.35">
      <c r="A65" s="22"/>
      <c r="B65" s="10"/>
      <c r="C65" s="10"/>
      <c r="D65" s="10"/>
    </row>
    <row r="66" spans="1:6" ht="15.6" x14ac:dyDescent="0.35">
      <c r="A66" s="21" t="s">
        <v>26</v>
      </c>
      <c r="B66" s="10"/>
      <c r="C66" s="10"/>
      <c r="D66" s="10"/>
    </row>
    <row r="67" spans="1:6" ht="15.6" x14ac:dyDescent="0.35">
      <c r="A67" s="22" t="s">
        <v>34</v>
      </c>
      <c r="B67" s="10">
        <f t="shared" ref="B67" si="12">B22/B16</f>
        <v>16585.263477978107</v>
      </c>
      <c r="C67" s="10">
        <f t="shared" ref="C67:D67" si="13">C22/C16</f>
        <v>159866.22451106537</v>
      </c>
      <c r="D67" s="10">
        <f t="shared" si="13"/>
        <v>5326.3384344062115</v>
      </c>
    </row>
    <row r="68" spans="1:6" ht="15.6" x14ac:dyDescent="0.35">
      <c r="A68" s="22" t="s">
        <v>35</v>
      </c>
      <c r="B68" s="10">
        <f>B23/B17</f>
        <v>4552.3311953131097</v>
      </c>
      <c r="C68" s="10">
        <f t="shared" ref="C68:D68" si="14">C23/C17</f>
        <v>78348.0625424881</v>
      </c>
      <c r="D68" s="10">
        <f t="shared" si="14"/>
        <v>2252.5419144647049</v>
      </c>
    </row>
    <row r="69" spans="1:6" ht="15.6" x14ac:dyDescent="0.35">
      <c r="A69" s="22" t="s">
        <v>27</v>
      </c>
      <c r="B69" s="10">
        <f>(B68/B67)*B51</f>
        <v>28.966034520490929</v>
      </c>
      <c r="C69" s="10">
        <f t="shared" ref="C69:D69" si="15">(C68/C67)*C51</f>
        <v>27.643466686835769</v>
      </c>
      <c r="D69" s="10">
        <f t="shared" si="15"/>
        <v>51.36407592726389</v>
      </c>
    </row>
    <row r="70" spans="1:6" ht="15.6" x14ac:dyDescent="0.35">
      <c r="A70" s="22" t="s">
        <v>32</v>
      </c>
      <c r="B70" s="10">
        <f>B22/(B16*3)</f>
        <v>5528.4211593260361</v>
      </c>
      <c r="C70" s="10">
        <f t="shared" ref="C70:D70" si="16">C22/(C16*3)</f>
        <v>53288.741503688456</v>
      </c>
      <c r="D70" s="10">
        <f t="shared" si="16"/>
        <v>1775.4461448020704</v>
      </c>
    </row>
    <row r="71" spans="1:6" ht="15.6" x14ac:dyDescent="0.35">
      <c r="A71" s="22" t="s">
        <v>33</v>
      </c>
      <c r="B71" s="10">
        <f>B23/(B17*3)</f>
        <v>1517.4437317710365</v>
      </c>
      <c r="C71" s="10">
        <f t="shared" ref="C71:D71" si="17">C23/(C17*3)</f>
        <v>26116.020847496035</v>
      </c>
      <c r="D71" s="10">
        <f t="shared" si="17"/>
        <v>750.84730482156817</v>
      </c>
    </row>
    <row r="72" spans="1:6" ht="15.6" x14ac:dyDescent="0.35">
      <c r="A72" s="22"/>
      <c r="B72" s="10"/>
      <c r="C72" s="10"/>
      <c r="D72" s="10"/>
    </row>
    <row r="73" spans="1:6" ht="15.6" x14ac:dyDescent="0.35">
      <c r="A73" s="21" t="s">
        <v>28</v>
      </c>
      <c r="B73" s="10"/>
      <c r="C73" s="10"/>
      <c r="D73" s="10"/>
    </row>
    <row r="74" spans="1:6" ht="15.6" x14ac:dyDescent="0.35">
      <c r="A74" s="22" t="s">
        <v>29</v>
      </c>
      <c r="B74" s="10">
        <f>(B29/B28)*100</f>
        <v>74.538627768814393</v>
      </c>
      <c r="C74" s="10"/>
      <c r="D74" s="10"/>
    </row>
    <row r="75" spans="1:6" ht="16.2" thickBot="1" x14ac:dyDescent="0.4">
      <c r="A75" s="23" t="s">
        <v>30</v>
      </c>
      <c r="B75" s="12">
        <f>(B23/B29)*100</f>
        <v>60.982392062097631</v>
      </c>
      <c r="C75" s="12"/>
      <c r="D75" s="12"/>
      <c r="E75" s="12"/>
    </row>
    <row r="76" spans="1:6" s="25" customFormat="1" ht="16.05" customHeight="1" thickTop="1" x14ac:dyDescent="0.3">
      <c r="A76" s="43" t="s">
        <v>76</v>
      </c>
      <c r="B76" s="43"/>
      <c r="C76" s="43"/>
      <c r="D76" s="43"/>
      <c r="E76" s="43"/>
      <c r="F76" s="24"/>
    </row>
    <row r="77" spans="1:6" customFormat="1" ht="15.6" x14ac:dyDescent="0.35">
      <c r="A77" s="29"/>
      <c r="B77" s="29"/>
      <c r="C77" s="29"/>
      <c r="D77" s="29"/>
    </row>
    <row r="78" spans="1:6" customFormat="1" ht="15.6" x14ac:dyDescent="0.35">
      <c r="A78" s="29"/>
      <c r="B78" s="29"/>
      <c r="C78" s="29"/>
      <c r="D78" s="29"/>
    </row>
    <row r="79" spans="1:6" customFormat="1" ht="15.6" x14ac:dyDescent="0.35">
      <c r="A79" s="29"/>
      <c r="B79" s="29"/>
      <c r="C79" s="29"/>
      <c r="D79" s="29"/>
    </row>
    <row r="80" spans="1:6" customFormat="1" ht="15.6" x14ac:dyDescent="0.35">
      <c r="A80" s="29"/>
      <c r="B80" s="29"/>
      <c r="C80" s="29"/>
      <c r="D80" s="29"/>
    </row>
    <row r="81" spans="1:4" customFormat="1" ht="15.6" x14ac:dyDescent="0.35">
      <c r="A81" s="29"/>
      <c r="B81" s="29"/>
      <c r="C81" s="29"/>
      <c r="D81" s="29"/>
    </row>
    <row r="82" spans="1:4" customFormat="1" ht="15.6" x14ac:dyDescent="0.35">
      <c r="A82" s="29"/>
      <c r="B82" s="29"/>
      <c r="C82" s="29"/>
      <c r="D82" s="29"/>
    </row>
    <row r="83" spans="1:4" customFormat="1" ht="15.6" x14ac:dyDescent="0.35">
      <c r="A83" s="29"/>
      <c r="B83" s="29"/>
      <c r="C83" s="29"/>
      <c r="D83" s="29"/>
    </row>
    <row r="84" spans="1:4" customFormat="1" ht="15.6" x14ac:dyDescent="0.35">
      <c r="A84" s="29"/>
      <c r="B84" s="29"/>
      <c r="C84" s="29"/>
      <c r="D84" s="29"/>
    </row>
    <row r="85" spans="1:4" customFormat="1" ht="15.6" x14ac:dyDescent="0.35">
      <c r="A85" s="29"/>
      <c r="B85" s="29"/>
      <c r="C85" s="29"/>
      <c r="D85" s="29"/>
    </row>
    <row r="86" spans="1:4" customFormat="1" ht="15.6" x14ac:dyDescent="0.35">
      <c r="A86" s="29"/>
      <c r="B86" s="29"/>
      <c r="C86" s="29"/>
      <c r="D86" s="29"/>
    </row>
    <row r="87" spans="1:4" ht="15.6" x14ac:dyDescent="0.35">
      <c r="A87" s="13"/>
      <c r="B87" s="13"/>
      <c r="C87" s="13"/>
      <c r="D87" s="13"/>
    </row>
    <row r="88" spans="1:4" ht="15.6" x14ac:dyDescent="0.35">
      <c r="A88" s="13"/>
      <c r="B88" s="13"/>
      <c r="C88" s="13"/>
      <c r="D88" s="13"/>
    </row>
    <row r="89" spans="1:4" ht="15.6" x14ac:dyDescent="0.35">
      <c r="A89" s="13"/>
      <c r="B89" s="13"/>
      <c r="C89" s="13"/>
      <c r="D89" s="13"/>
    </row>
    <row r="90" spans="1:4" ht="15.6" x14ac:dyDescent="0.35">
      <c r="A90" s="13"/>
      <c r="B90" s="13"/>
      <c r="C90" s="13"/>
      <c r="D90" s="13"/>
    </row>
    <row r="91" spans="1:4" ht="15.6" x14ac:dyDescent="0.35">
      <c r="A91" s="13"/>
      <c r="B91" s="13"/>
      <c r="C91" s="13"/>
      <c r="D91" s="13"/>
    </row>
    <row r="92" spans="1:4" ht="15.6" x14ac:dyDescent="0.35">
      <c r="A92" s="13"/>
      <c r="B92" s="13"/>
      <c r="C92" s="13"/>
      <c r="D92" s="13"/>
    </row>
    <row r="93" spans="1:4" ht="15.6" x14ac:dyDescent="0.35">
      <c r="A93" s="13"/>
      <c r="B93" s="13"/>
      <c r="C93" s="13"/>
      <c r="D93" s="13"/>
    </row>
    <row r="94" spans="1:4" ht="15.6" x14ac:dyDescent="0.35">
      <c r="A94" s="13"/>
      <c r="B94" s="13"/>
      <c r="C94" s="13"/>
      <c r="D94" s="13"/>
    </row>
    <row r="95" spans="1:4" ht="15.6" x14ac:dyDescent="0.35">
      <c r="A95" s="13"/>
      <c r="B95" s="13"/>
      <c r="C95" s="13"/>
      <c r="D95" s="13"/>
    </row>
    <row r="96" spans="1:4" ht="15.6" x14ac:dyDescent="0.35">
      <c r="A96" s="13"/>
      <c r="B96" s="13"/>
      <c r="C96" s="13"/>
      <c r="D96" s="13"/>
    </row>
    <row r="97" spans="1:4" ht="15.6" x14ac:dyDescent="0.35">
      <c r="A97" s="13"/>
      <c r="B97" s="13"/>
      <c r="C97" s="13"/>
      <c r="D97" s="13"/>
    </row>
    <row r="98" spans="1:4" ht="15.6" x14ac:dyDescent="0.35">
      <c r="A98" s="13"/>
      <c r="B98" s="13"/>
      <c r="C98" s="13"/>
      <c r="D98" s="13"/>
    </row>
  </sheetData>
  <mergeCells count="4">
    <mergeCell ref="A9:A10"/>
    <mergeCell ref="B9:B10"/>
    <mergeCell ref="C9:E9"/>
    <mergeCell ref="A76:E76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4" customWidth="1"/>
    <col min="2" max="2" width="22.77734375" style="4" customWidth="1"/>
    <col min="3" max="3" width="25.77734375" style="4" customWidth="1"/>
    <col min="4" max="5" width="26.21875" style="4" customWidth="1"/>
    <col min="6" max="16384" width="11.44140625" style="4"/>
  </cols>
  <sheetData>
    <row r="1" spans="1:6" s="2" customFormat="1" x14ac:dyDescent="0.3"/>
    <row r="2" spans="1:6" s="2" customFormat="1" x14ac:dyDescent="0.3"/>
    <row r="3" spans="1:6" s="2" customFormat="1" x14ac:dyDescent="0.3"/>
    <row r="4" spans="1:6" s="2" customFormat="1" x14ac:dyDescent="0.3"/>
    <row r="5" spans="1:6" s="2" customFormat="1" x14ac:dyDescent="0.3"/>
    <row r="6" spans="1:6" s="2" customFormat="1" x14ac:dyDescent="0.3"/>
    <row r="7" spans="1:6" s="2" customFormat="1" ht="21" customHeight="1" x14ac:dyDescent="0.3"/>
    <row r="8" spans="1:6" s="2" customFormat="1" ht="21" customHeight="1" x14ac:dyDescent="0.3"/>
    <row r="9" spans="1:6" s="2" customFormat="1" ht="15.6" x14ac:dyDescent="0.35">
      <c r="A9" s="36" t="s">
        <v>0</v>
      </c>
      <c r="B9" s="38" t="s">
        <v>36</v>
      </c>
      <c r="C9" s="41" t="s">
        <v>1</v>
      </c>
      <c r="D9" s="41"/>
      <c r="E9" s="41"/>
    </row>
    <row r="10" spans="1:6" s="2" customFormat="1" ht="47.4" thickBot="1" x14ac:dyDescent="0.35">
      <c r="A10" s="37"/>
      <c r="B10" s="39"/>
      <c r="C10" s="14" t="s">
        <v>37</v>
      </c>
      <c r="D10" s="14" t="s">
        <v>38</v>
      </c>
      <c r="E10" s="14" t="s">
        <v>43</v>
      </c>
    </row>
    <row r="11" spans="1:6" ht="16.2" thickTop="1" x14ac:dyDescent="0.35">
      <c r="A11" s="13"/>
      <c r="B11" s="13"/>
      <c r="C11" s="13"/>
      <c r="D11" s="13"/>
      <c r="E11" s="13"/>
      <c r="F11" s="13"/>
    </row>
    <row r="12" spans="1:6" ht="15.6" x14ac:dyDescent="0.35">
      <c r="A12" s="21" t="s">
        <v>2</v>
      </c>
      <c r="B12" s="13"/>
      <c r="C12" s="13"/>
      <c r="D12" s="13"/>
      <c r="E12" s="13"/>
      <c r="F12" s="13"/>
    </row>
    <row r="13" spans="1:6" ht="15.6" x14ac:dyDescent="0.35">
      <c r="A13" s="22"/>
      <c r="B13" s="13"/>
      <c r="C13" s="13"/>
      <c r="D13" s="13"/>
      <c r="E13" s="13"/>
      <c r="F13" s="13"/>
    </row>
    <row r="14" spans="1:6" ht="15.6" x14ac:dyDescent="0.35">
      <c r="A14" s="21" t="s">
        <v>3</v>
      </c>
      <c r="B14" s="13"/>
      <c r="C14" s="13"/>
      <c r="D14" s="13"/>
      <c r="E14" s="13"/>
      <c r="F14" s="13"/>
    </row>
    <row r="15" spans="1:6" ht="15.6" x14ac:dyDescent="0.35">
      <c r="A15" s="22" t="s">
        <v>52</v>
      </c>
      <c r="B15" s="7">
        <f>+SUM(C15:D15)</f>
        <v>98021.666666666701</v>
      </c>
      <c r="C15" s="7">
        <f>+'I Trimestre'!C15+'II Trimestre'!C15</f>
        <v>13998</v>
      </c>
      <c r="D15" s="7">
        <f>+'I Trimestre'!D15+'II Trimestre'!D15</f>
        <v>84023.666666666701</v>
      </c>
      <c r="E15" s="7"/>
      <c r="F15" s="13"/>
    </row>
    <row r="16" spans="1:6" ht="15.6" x14ac:dyDescent="0.35">
      <c r="A16" s="22" t="s">
        <v>84</v>
      </c>
      <c r="B16" s="7">
        <f>SUM(C16:D16)</f>
        <v>154770</v>
      </c>
      <c r="C16" s="7">
        <f>+'I Trimestre'!C16+'II Trimestre'!C16</f>
        <v>8886</v>
      </c>
      <c r="D16" s="7">
        <f>+'I Trimestre'!D16+'II Trimestre'!D16</f>
        <v>145884</v>
      </c>
      <c r="E16" s="7"/>
      <c r="F16" s="13"/>
    </row>
    <row r="17" spans="1:6" ht="15.6" x14ac:dyDescent="0.35">
      <c r="A17" s="22" t="s">
        <v>85</v>
      </c>
      <c r="B17" s="7">
        <f>SUM(C17:D17)</f>
        <v>259729.33333333331</v>
      </c>
      <c r="C17" s="7">
        <f>+'I Trimestre'!C17+'II Trimestre'!C17</f>
        <v>3973</v>
      </c>
      <c r="D17" s="7">
        <f>+'I Trimestre'!D17+'II Trimestre'!D17</f>
        <v>255756.33333333331</v>
      </c>
      <c r="E17" s="7"/>
      <c r="F17" s="13"/>
    </row>
    <row r="18" spans="1:6" ht="15.6" x14ac:dyDescent="0.35">
      <c r="A18" s="22" t="s">
        <v>71</v>
      </c>
      <c r="B18" s="7">
        <f>SUM(C18:D18)</f>
        <v>300654</v>
      </c>
      <c r="C18" s="7">
        <f>+'II Trimestre'!C18</f>
        <v>8886</v>
      </c>
      <c r="D18" s="7">
        <f>+'II Trimestre'!D18</f>
        <v>291768</v>
      </c>
      <c r="E18" s="7"/>
      <c r="F18" s="13"/>
    </row>
    <row r="19" spans="1:6" ht="15.6" x14ac:dyDescent="0.35">
      <c r="A19" s="22"/>
      <c r="B19" s="7"/>
      <c r="C19" s="7"/>
      <c r="D19" s="7"/>
      <c r="E19" s="7"/>
      <c r="F19" s="13"/>
    </row>
    <row r="20" spans="1:6" ht="15.6" x14ac:dyDescent="0.35">
      <c r="A20" s="21" t="s">
        <v>4</v>
      </c>
      <c r="B20" s="7"/>
      <c r="C20" s="7"/>
      <c r="D20" s="7"/>
      <c r="E20" s="7"/>
      <c r="F20" s="13"/>
    </row>
    <row r="21" spans="1:6" ht="15.6" x14ac:dyDescent="0.35">
      <c r="A21" s="22" t="s">
        <v>52</v>
      </c>
      <c r="B21" s="7">
        <f>+SUM(C21:E21)</f>
        <v>1637775421.8699999</v>
      </c>
      <c r="C21" s="8">
        <f>+'I Trimestre'!C21+'II Trimestre'!C21</f>
        <v>784000000</v>
      </c>
      <c r="D21" s="8">
        <f>+'I Trimestre'!D21+'II Trimestre'!D21</f>
        <v>841759703.17999995</v>
      </c>
      <c r="E21" s="8">
        <f>+'I Trimestre'!E21+'II Trimestre'!E21</f>
        <v>12015718.689999999</v>
      </c>
      <c r="F21" s="13"/>
    </row>
    <row r="22" spans="1:6" ht="15.6" x14ac:dyDescent="0.35">
      <c r="A22" s="22" t="s">
        <v>84</v>
      </c>
      <c r="B22" s="7">
        <f t="shared" ref="B22:B24" si="0">+SUM(C22:E22)</f>
        <v>2418960664.1300001</v>
      </c>
      <c r="C22" s="8">
        <f>+'I Trimestre'!C22+'II Trimestre'!C22</f>
        <v>1264240148.45</v>
      </c>
      <c r="D22" s="8">
        <f>+'I Trimestre'!D22+'II Trimestre'!D22</f>
        <v>728462002.31999993</v>
      </c>
      <c r="E22" s="8">
        <f>+'I Trimestre'!E22+'II Trimestre'!E22</f>
        <v>426258513.36000001</v>
      </c>
      <c r="F22" s="13"/>
    </row>
    <row r="23" spans="1:6" ht="15.6" x14ac:dyDescent="0.35">
      <c r="A23" s="22" t="s">
        <v>85</v>
      </c>
      <c r="B23" s="7">
        <f t="shared" si="0"/>
        <v>1240983284.1899998</v>
      </c>
      <c r="C23" s="8">
        <f>+'I Trimestre'!C23+'II Trimestre'!C23</f>
        <v>606750000</v>
      </c>
      <c r="D23" s="8">
        <f>+'I Trimestre'!D23+'II Trimestre'!D23</f>
        <v>503588585.07999998</v>
      </c>
      <c r="E23" s="8">
        <f>+'I Trimestre'!E23+'II Trimestre'!E23</f>
        <v>130644699.11</v>
      </c>
      <c r="F23" s="13"/>
    </row>
    <row r="24" spans="1:6" ht="15.6" x14ac:dyDescent="0.35">
      <c r="A24" s="22" t="s">
        <v>71</v>
      </c>
      <c r="B24" s="7">
        <f t="shared" si="0"/>
        <v>3573681180.9960003</v>
      </c>
      <c r="C24" s="7">
        <f>+'II Trimestre'!C24</f>
        <v>1264240148.45</v>
      </c>
      <c r="D24" s="7">
        <f>+'II Trimestre'!D24</f>
        <v>1456924005.826</v>
      </c>
      <c r="E24" s="7">
        <f>+'II Trimestre'!E24</f>
        <v>852517026.72000003</v>
      </c>
      <c r="F24" s="13"/>
    </row>
    <row r="25" spans="1:6" ht="15.6" x14ac:dyDescent="0.35">
      <c r="A25" s="22" t="s">
        <v>86</v>
      </c>
      <c r="B25" s="7">
        <f>+SUM(C25:D25)</f>
        <v>1110338585.0799999</v>
      </c>
      <c r="C25" s="7">
        <f>+C23</f>
        <v>606750000</v>
      </c>
      <c r="D25" s="7">
        <f>+D23</f>
        <v>503588585.07999998</v>
      </c>
      <c r="E25" s="7"/>
      <c r="F25" s="13"/>
    </row>
    <row r="26" spans="1:6" ht="15.6" x14ac:dyDescent="0.35">
      <c r="A26" s="22"/>
      <c r="B26" s="7"/>
      <c r="C26" s="7"/>
      <c r="D26" s="7"/>
      <c r="E26" s="7"/>
      <c r="F26" s="13"/>
    </row>
    <row r="27" spans="1:6" ht="15.6" x14ac:dyDescent="0.35">
      <c r="A27" s="21" t="s">
        <v>5</v>
      </c>
      <c r="B27" s="7"/>
      <c r="C27" s="7"/>
      <c r="D27" s="7"/>
      <c r="E27" s="7"/>
      <c r="F27" s="13"/>
    </row>
    <row r="28" spans="1:6" ht="15.6" x14ac:dyDescent="0.35">
      <c r="A28" s="22" t="s">
        <v>84</v>
      </c>
      <c r="B28" s="7">
        <f>B22</f>
        <v>2418960664.1300001</v>
      </c>
      <c r="C28" s="7"/>
      <c r="D28" s="7"/>
      <c r="E28" s="7"/>
      <c r="F28" s="13"/>
    </row>
    <row r="29" spans="1:6" ht="15.6" x14ac:dyDescent="0.35">
      <c r="A29" s="22" t="s">
        <v>85</v>
      </c>
      <c r="B29" s="7">
        <f>+'I Trimestre'!B29+'II Trimestre'!B29</f>
        <v>1786840590.52</v>
      </c>
      <c r="C29" s="7"/>
      <c r="D29" s="7"/>
      <c r="E29" s="7"/>
      <c r="F29" s="13"/>
    </row>
    <row r="30" spans="1:6" ht="15.6" x14ac:dyDescent="0.35">
      <c r="A30" s="22"/>
      <c r="B30" s="10"/>
      <c r="C30" s="10"/>
      <c r="D30" s="10"/>
      <c r="E30" s="10"/>
      <c r="F30" s="13"/>
    </row>
    <row r="31" spans="1:6" ht="15.6" x14ac:dyDescent="0.35">
      <c r="A31" s="21" t="s">
        <v>6</v>
      </c>
      <c r="B31" s="10"/>
      <c r="C31" s="10"/>
      <c r="D31" s="10"/>
      <c r="E31" s="10"/>
      <c r="F31" s="13"/>
    </row>
    <row r="32" spans="1:6" ht="15.6" x14ac:dyDescent="0.35">
      <c r="A32" s="22" t="s">
        <v>53</v>
      </c>
      <c r="B32" s="27">
        <v>1.0788</v>
      </c>
      <c r="C32" s="27">
        <v>1.0788</v>
      </c>
      <c r="D32" s="27">
        <v>1.0788</v>
      </c>
      <c r="E32" s="27">
        <v>1.0788</v>
      </c>
      <c r="F32" s="13"/>
    </row>
    <row r="33" spans="1:6" ht="15.6" x14ac:dyDescent="0.35">
      <c r="A33" s="22" t="s">
        <v>87</v>
      </c>
      <c r="B33" s="27">
        <v>1.121</v>
      </c>
      <c r="C33" s="27">
        <v>1.121</v>
      </c>
      <c r="D33" s="27">
        <v>1.121</v>
      </c>
      <c r="E33" s="27">
        <v>1.121</v>
      </c>
      <c r="F33" s="13"/>
    </row>
    <row r="34" spans="1:6" ht="15.6" x14ac:dyDescent="0.35">
      <c r="A34" s="22" t="s">
        <v>7</v>
      </c>
      <c r="B34" s="26" t="s">
        <v>39</v>
      </c>
      <c r="C34" s="26" t="s">
        <v>39</v>
      </c>
      <c r="D34" s="26" t="s">
        <v>39</v>
      </c>
      <c r="E34" s="26" t="s">
        <v>39</v>
      </c>
      <c r="F34" s="13"/>
    </row>
    <row r="35" spans="1:6" ht="15.6" x14ac:dyDescent="0.35">
      <c r="A35" s="22"/>
      <c r="B35" s="7"/>
      <c r="C35" s="7"/>
      <c r="D35" s="7"/>
      <c r="E35" s="7"/>
      <c r="F35" s="13"/>
    </row>
    <row r="36" spans="1:6" ht="15.6" x14ac:dyDescent="0.35">
      <c r="A36" s="21" t="s">
        <v>8</v>
      </c>
      <c r="B36" s="7"/>
      <c r="C36" s="7"/>
      <c r="D36" s="7"/>
      <c r="E36" s="7"/>
      <c r="F36" s="13"/>
    </row>
    <row r="37" spans="1:6" ht="15.6" x14ac:dyDescent="0.35">
      <c r="A37" s="22" t="s">
        <v>54</v>
      </c>
      <c r="B37" s="7">
        <f>B21/B32</f>
        <v>1518145552.3451984</v>
      </c>
      <c r="C37" s="7">
        <f t="shared" ref="C37:E37" si="1">C21/C32</f>
        <v>726733407.48980355</v>
      </c>
      <c r="D37" s="7">
        <f t="shared" si="1"/>
        <v>780274103.80051911</v>
      </c>
      <c r="E37" s="7">
        <f t="shared" si="1"/>
        <v>11138041.054875787</v>
      </c>
      <c r="F37" s="13"/>
    </row>
    <row r="38" spans="1:6" ht="15.6" x14ac:dyDescent="0.35">
      <c r="A38" s="22" t="s">
        <v>88</v>
      </c>
      <c r="B38" s="7">
        <f>B23/B33</f>
        <v>1107032367.6984832</v>
      </c>
      <c r="C38" s="7">
        <f t="shared" ref="C38:E38" si="2">C23/C33</f>
        <v>541257805.53077614</v>
      </c>
      <c r="D38" s="7">
        <f t="shared" si="2"/>
        <v>449231565.63782334</v>
      </c>
      <c r="E38" s="7">
        <f t="shared" si="2"/>
        <v>116542996.52988403</v>
      </c>
      <c r="F38" s="13"/>
    </row>
    <row r="39" spans="1:6" ht="15.6" x14ac:dyDescent="0.35">
      <c r="A39" s="22" t="s">
        <v>55</v>
      </c>
      <c r="B39" s="7">
        <f>B37/B15</f>
        <v>15487.856960316914</v>
      </c>
      <c r="C39" s="7">
        <f t="shared" ref="C39:D39" si="3">C37/C15</f>
        <v>51916.945812959246</v>
      </c>
      <c r="D39" s="7">
        <f t="shared" si="3"/>
        <v>9286.3610308268562</v>
      </c>
      <c r="E39" s="7"/>
      <c r="F39" s="13"/>
    </row>
    <row r="40" spans="1:6" ht="15.6" x14ac:dyDescent="0.35">
      <c r="A40" s="22" t="s">
        <v>89</v>
      </c>
      <c r="B40" s="7">
        <f>B38/B17</f>
        <v>4262.2539144538287</v>
      </c>
      <c r="C40" s="7">
        <f t="shared" ref="C40:D40" si="4">C38/C17</f>
        <v>136234.03109256888</v>
      </c>
      <c r="D40" s="7">
        <f t="shared" si="4"/>
        <v>1756.4826637248086</v>
      </c>
      <c r="E40" s="7"/>
      <c r="F40" s="13"/>
    </row>
    <row r="41" spans="1:6" ht="15.6" x14ac:dyDescent="0.35">
      <c r="A41" s="22"/>
      <c r="B41" s="10"/>
      <c r="C41" s="10"/>
      <c r="D41" s="10"/>
      <c r="E41" s="10"/>
      <c r="F41" s="13"/>
    </row>
    <row r="42" spans="1:6" ht="15.6" x14ac:dyDescent="0.35">
      <c r="A42" s="21" t="s">
        <v>9</v>
      </c>
      <c r="B42" s="10"/>
      <c r="C42" s="10"/>
      <c r="D42" s="10"/>
      <c r="E42" s="10"/>
      <c r="F42" s="13"/>
    </row>
    <row r="43" spans="1:6" ht="15.6" x14ac:dyDescent="0.35">
      <c r="A43" s="21"/>
      <c r="B43" s="10"/>
      <c r="C43" s="10"/>
      <c r="D43" s="10"/>
      <c r="E43" s="10"/>
      <c r="F43" s="13"/>
    </row>
    <row r="44" spans="1:6" ht="15.6" x14ac:dyDescent="0.35">
      <c r="A44" s="21" t="s">
        <v>10</v>
      </c>
      <c r="B44" s="10"/>
      <c r="C44" s="10"/>
      <c r="D44" s="10"/>
      <c r="E44" s="10"/>
      <c r="F44" s="13"/>
    </row>
    <row r="45" spans="1:6" ht="15.6" x14ac:dyDescent="0.35">
      <c r="A45" s="22" t="s">
        <v>11</v>
      </c>
      <c r="B45" s="10" t="s">
        <v>90</v>
      </c>
      <c r="C45" s="10" t="s">
        <v>90</v>
      </c>
      <c r="D45" s="10" t="s">
        <v>90</v>
      </c>
      <c r="E45" s="10" t="s">
        <v>90</v>
      </c>
      <c r="F45" s="13"/>
    </row>
    <row r="46" spans="1:6" ht="15.6" x14ac:dyDescent="0.35">
      <c r="A46" s="22" t="s">
        <v>12</v>
      </c>
      <c r="B46" s="10" t="s">
        <v>90</v>
      </c>
      <c r="C46" s="10" t="s">
        <v>90</v>
      </c>
      <c r="D46" s="10" t="s">
        <v>90</v>
      </c>
      <c r="E46" s="10" t="s">
        <v>90</v>
      </c>
      <c r="F46" s="13"/>
    </row>
    <row r="47" spans="1:6" ht="15.6" x14ac:dyDescent="0.35">
      <c r="A47" s="22"/>
      <c r="B47" s="10"/>
      <c r="C47" s="10"/>
      <c r="D47" s="10"/>
      <c r="E47" s="10"/>
      <c r="F47" s="13"/>
    </row>
    <row r="48" spans="1:6" ht="15.6" x14ac:dyDescent="0.35">
      <c r="A48" s="21" t="s">
        <v>13</v>
      </c>
      <c r="B48" s="10"/>
      <c r="C48" s="10"/>
      <c r="D48" s="10"/>
      <c r="E48" s="10"/>
      <c r="F48" s="13"/>
    </row>
    <row r="49" spans="1:6" ht="15.6" x14ac:dyDescent="0.35">
      <c r="A49" s="22" t="s">
        <v>14</v>
      </c>
      <c r="B49" s="10">
        <f>B17/B16*100</f>
        <v>167.81632960737437</v>
      </c>
      <c r="C49" s="10">
        <f t="shared" ref="C49:D49" si="5">C17/C16*100</f>
        <v>44.710781003826241</v>
      </c>
      <c r="D49" s="10">
        <f t="shared" si="5"/>
        <v>175.31486203650388</v>
      </c>
      <c r="E49" s="10"/>
      <c r="F49" s="13"/>
    </row>
    <row r="50" spans="1:6" ht="15.6" x14ac:dyDescent="0.35">
      <c r="A50" s="22" t="s">
        <v>15</v>
      </c>
      <c r="B50" s="10">
        <f>B23/B22*100</f>
        <v>51.302334204608904</v>
      </c>
      <c r="C50" s="10">
        <f t="shared" ref="C50:E50" si="6">C23/C22*100</f>
        <v>47.993255137791301</v>
      </c>
      <c r="D50" s="10">
        <f t="shared" si="6"/>
        <v>69.130384766285019</v>
      </c>
      <c r="E50" s="10">
        <f t="shared" si="6"/>
        <v>30.649170635957006</v>
      </c>
      <c r="F50" s="13"/>
    </row>
    <row r="51" spans="1:6" ht="15.6" x14ac:dyDescent="0.35">
      <c r="A51" s="22" t="s">
        <v>16</v>
      </c>
      <c r="B51" s="10">
        <f>AVERAGE(B49:B50)</f>
        <v>109.55933190599164</v>
      </c>
      <c r="C51" s="10">
        <f t="shared" ref="C51:D51" si="7">AVERAGE(C49:C50)</f>
        <v>46.352018070808768</v>
      </c>
      <c r="D51" s="10">
        <f t="shared" si="7"/>
        <v>122.22262340139446</v>
      </c>
      <c r="E51" s="10"/>
      <c r="F51" s="13"/>
    </row>
    <row r="52" spans="1:6" ht="15.6" x14ac:dyDescent="0.35">
      <c r="A52" s="22"/>
      <c r="B52" s="10"/>
      <c r="C52" s="10"/>
      <c r="D52" s="10"/>
      <c r="E52" s="10"/>
      <c r="F52" s="13"/>
    </row>
    <row r="53" spans="1:6" ht="15.6" x14ac:dyDescent="0.35">
      <c r="A53" s="21" t="s">
        <v>17</v>
      </c>
      <c r="B53" s="10"/>
      <c r="C53" s="10"/>
      <c r="D53" s="10"/>
      <c r="E53" s="10"/>
      <c r="F53" s="13"/>
    </row>
    <row r="54" spans="1:6" ht="15.6" x14ac:dyDescent="0.35">
      <c r="A54" s="22" t="s">
        <v>18</v>
      </c>
      <c r="B54" s="10">
        <f>(B17/B18)*100</f>
        <v>86.38811834644919</v>
      </c>
      <c r="C54" s="10">
        <f t="shared" ref="C54:D54" si="8">(C17/C18)*100</f>
        <v>44.710781003826241</v>
      </c>
      <c r="D54" s="10">
        <f t="shared" si="8"/>
        <v>87.657431018251941</v>
      </c>
      <c r="E54" s="10"/>
      <c r="F54" s="13"/>
    </row>
    <row r="55" spans="1:6" ht="15.6" x14ac:dyDescent="0.35">
      <c r="A55" s="22" t="s">
        <v>19</v>
      </c>
      <c r="B55" s="10">
        <f>B23/B24*100</f>
        <v>34.725629437490348</v>
      </c>
      <c r="C55" s="10">
        <f t="shared" ref="C55:E55" si="9">C23/C24*100</f>
        <v>47.993255137791301</v>
      </c>
      <c r="D55" s="10">
        <f t="shared" si="9"/>
        <v>34.565192355004918</v>
      </c>
      <c r="E55" s="10">
        <f t="shared" si="9"/>
        <v>15.324585317978503</v>
      </c>
      <c r="F55" s="13"/>
    </row>
    <row r="56" spans="1:6" ht="15.6" x14ac:dyDescent="0.35">
      <c r="A56" s="22" t="s">
        <v>20</v>
      </c>
      <c r="B56" s="10">
        <f>(B54+B55)/2</f>
        <v>60.556873891969772</v>
      </c>
      <c r="C56" s="10">
        <f t="shared" ref="C56:D56" si="10">(C54+C55)/2</f>
        <v>46.352018070808768</v>
      </c>
      <c r="D56" s="10">
        <f t="shared" si="10"/>
        <v>61.111311686628426</v>
      </c>
      <c r="E56" s="10"/>
      <c r="F56" s="13"/>
    </row>
    <row r="57" spans="1:6" ht="15.6" x14ac:dyDescent="0.35">
      <c r="A57" s="22"/>
      <c r="B57" s="10"/>
      <c r="C57" s="10"/>
      <c r="D57" s="10"/>
      <c r="E57" s="10"/>
      <c r="F57" s="13"/>
    </row>
    <row r="58" spans="1:6" ht="15.6" x14ac:dyDescent="0.35">
      <c r="A58" s="21" t="s">
        <v>31</v>
      </c>
      <c r="B58" s="10"/>
      <c r="C58" s="10"/>
      <c r="D58" s="10"/>
      <c r="E58" s="10"/>
      <c r="F58" s="13"/>
    </row>
    <row r="59" spans="1:6" ht="15.6" x14ac:dyDescent="0.35">
      <c r="A59" s="22" t="s">
        <v>21</v>
      </c>
      <c r="B59" s="10">
        <f>B25/B23*100</f>
        <v>89.472485183773216</v>
      </c>
      <c r="C59" s="10"/>
      <c r="D59" s="10"/>
      <c r="E59" s="10"/>
      <c r="F59" s="13"/>
    </row>
    <row r="60" spans="1:6" ht="15.6" x14ac:dyDescent="0.35">
      <c r="A60" s="22"/>
      <c r="B60" s="10"/>
      <c r="C60" s="10"/>
      <c r="D60" s="10"/>
      <c r="E60" s="10"/>
      <c r="F60" s="13"/>
    </row>
    <row r="61" spans="1:6" ht="15.6" x14ac:dyDescent="0.35">
      <c r="A61" s="21" t="s">
        <v>22</v>
      </c>
      <c r="B61" s="10"/>
      <c r="C61" s="10"/>
      <c r="D61" s="10"/>
      <c r="E61" s="10"/>
      <c r="F61" s="13"/>
    </row>
    <row r="62" spans="1:6" ht="15.6" x14ac:dyDescent="0.35">
      <c r="A62" s="22" t="s">
        <v>23</v>
      </c>
      <c r="B62" s="10">
        <f>((B17/B15)-1)*100</f>
        <v>164.9713498716269</v>
      </c>
      <c r="C62" s="10">
        <f t="shared" ref="C62:D62" si="11">((C17/C15)-1)*100</f>
        <v>-71.617373910558641</v>
      </c>
      <c r="D62" s="10">
        <f t="shared" si="11"/>
        <v>204.38606583065865</v>
      </c>
      <c r="E62" s="10"/>
      <c r="F62" s="13"/>
    </row>
    <row r="63" spans="1:6" ht="15.6" x14ac:dyDescent="0.35">
      <c r="A63" s="22" t="s">
        <v>24</v>
      </c>
      <c r="B63" s="10">
        <f t="shared" ref="B63:D63" si="12">((B38/B37)-1)*100</f>
        <v>-27.079958440851502</v>
      </c>
      <c r="C63" s="10">
        <f t="shared" si="12"/>
        <v>-25.521821351198824</v>
      </c>
      <c r="D63" s="10">
        <f t="shared" si="12"/>
        <v>-42.42644175300331</v>
      </c>
      <c r="E63" s="10"/>
      <c r="F63" s="13"/>
    </row>
    <row r="64" spans="1:6" ht="15.6" x14ac:dyDescent="0.35">
      <c r="A64" s="22" t="s">
        <v>25</v>
      </c>
      <c r="B64" s="10">
        <f>((B40/B39)-1)*100</f>
        <v>-72.480027899440174</v>
      </c>
      <c r="C64" s="10">
        <f t="shared" ref="C64:D64" si="13">((C40/C39)-1)*100</f>
        <v>162.40763773619909</v>
      </c>
      <c r="D64" s="10">
        <f t="shared" si="13"/>
        <v>-81.085350247594107</v>
      </c>
      <c r="E64" s="10"/>
      <c r="F64" s="13"/>
    </row>
    <row r="65" spans="1:6" ht="15.6" x14ac:dyDescent="0.35">
      <c r="A65" s="22"/>
      <c r="B65" s="10"/>
      <c r="C65" s="10"/>
      <c r="D65" s="10"/>
      <c r="E65" s="10"/>
      <c r="F65" s="13"/>
    </row>
    <row r="66" spans="1:6" ht="15.6" x14ac:dyDescent="0.35">
      <c r="A66" s="21" t="s">
        <v>26</v>
      </c>
      <c r="B66" s="10"/>
      <c r="C66" s="10"/>
      <c r="D66" s="10"/>
      <c r="E66" s="10"/>
      <c r="F66" s="13"/>
    </row>
    <row r="67" spans="1:6" ht="15.6" x14ac:dyDescent="0.35">
      <c r="A67" s="22" t="s">
        <v>34</v>
      </c>
      <c r="B67" s="10">
        <f t="shared" ref="B67" si="14">B22/B16</f>
        <v>15629.389830910384</v>
      </c>
      <c r="C67" s="10">
        <f t="shared" ref="C67:D67" si="15">C22/C16</f>
        <v>142273.25550866532</v>
      </c>
      <c r="D67" s="10">
        <f t="shared" si="15"/>
        <v>4993.4331545611576</v>
      </c>
      <c r="E67" s="10"/>
      <c r="F67" s="13"/>
    </row>
    <row r="68" spans="1:6" ht="15.6" x14ac:dyDescent="0.35">
      <c r="A68" s="22" t="s">
        <v>35</v>
      </c>
      <c r="B68" s="10">
        <f>B23/B17</f>
        <v>4777.9866381027423</v>
      </c>
      <c r="C68" s="10">
        <f t="shared" ref="C68:D68" si="16">C23/C17</f>
        <v>152718.34885476969</v>
      </c>
      <c r="D68" s="10">
        <f t="shared" si="16"/>
        <v>1969.0170660355104</v>
      </c>
      <c r="E68" s="10"/>
      <c r="F68" s="13"/>
    </row>
    <row r="69" spans="1:6" ht="15.6" x14ac:dyDescent="0.35">
      <c r="A69" s="22" t="s">
        <v>27</v>
      </c>
      <c r="B69" s="10">
        <f>(B68/B67)*B51</f>
        <v>33.492863738737533</v>
      </c>
      <c r="C69" s="10">
        <f t="shared" ref="C69:D69" si="17">(C68/C67)*C51</f>
        <v>49.754984804078084</v>
      </c>
      <c r="D69" s="10">
        <f t="shared" si="17"/>
        <v>48.194984068856897</v>
      </c>
      <c r="E69" s="10"/>
      <c r="F69" s="13"/>
    </row>
    <row r="70" spans="1:6" ht="15.6" x14ac:dyDescent="0.35">
      <c r="A70" s="22" t="s">
        <v>32</v>
      </c>
      <c r="B70" s="10">
        <f>B22/(B16*6)</f>
        <v>2604.8983051517307</v>
      </c>
      <c r="C70" s="10">
        <f>C22/(C16*5)</f>
        <v>28454.651101733063</v>
      </c>
      <c r="D70" s="10">
        <f t="shared" ref="D70" si="18">D22/(D16*6)</f>
        <v>832.23885909352634</v>
      </c>
      <c r="E70" s="10"/>
      <c r="F70" s="13"/>
    </row>
    <row r="71" spans="1:6" ht="15.6" x14ac:dyDescent="0.35">
      <c r="A71" s="22" t="s">
        <v>33</v>
      </c>
      <c r="B71" s="10">
        <f>B23/(B17*6)</f>
        <v>796.33110635045705</v>
      </c>
      <c r="C71" s="10">
        <f t="shared" ref="C71:D71" si="19">C23/(C17*6)</f>
        <v>25453.058142461618</v>
      </c>
      <c r="D71" s="10">
        <f t="shared" si="19"/>
        <v>328.16951100591837</v>
      </c>
      <c r="E71" s="10"/>
      <c r="F71" s="13"/>
    </row>
    <row r="72" spans="1:6" ht="15.6" x14ac:dyDescent="0.35">
      <c r="A72" s="22"/>
      <c r="B72" s="10"/>
      <c r="C72" s="10"/>
      <c r="D72" s="10"/>
      <c r="E72" s="10"/>
      <c r="F72" s="13"/>
    </row>
    <row r="73" spans="1:6" ht="15.6" x14ac:dyDescent="0.35">
      <c r="A73" s="21" t="s">
        <v>28</v>
      </c>
      <c r="B73" s="10"/>
      <c r="C73" s="10"/>
      <c r="D73" s="10"/>
      <c r="E73" s="10"/>
      <c r="F73" s="13"/>
    </row>
    <row r="74" spans="1:6" ht="15.6" x14ac:dyDescent="0.35">
      <c r="A74" s="22" t="s">
        <v>29</v>
      </c>
      <c r="B74" s="10">
        <f>(B29/B28)*100</f>
        <v>73.868112740173572</v>
      </c>
      <c r="C74" s="10"/>
      <c r="D74" s="10"/>
      <c r="E74" s="10"/>
      <c r="F74" s="13"/>
    </row>
    <row r="75" spans="1:6" ht="16.2" thickBot="1" x14ac:dyDescent="0.4">
      <c r="A75" s="23" t="s">
        <v>30</v>
      </c>
      <c r="B75" s="12">
        <f>(B23/B29)*100</f>
        <v>69.4512588741256</v>
      </c>
      <c r="C75" s="12"/>
      <c r="D75" s="12"/>
      <c r="E75" s="12"/>
      <c r="F75" s="13"/>
    </row>
    <row r="76" spans="1:6" s="25" customFormat="1" ht="16.05" customHeight="1" thickTop="1" x14ac:dyDescent="0.3">
      <c r="A76" s="43" t="s">
        <v>76</v>
      </c>
      <c r="B76" s="43"/>
      <c r="C76" s="43"/>
      <c r="D76" s="43"/>
      <c r="E76" s="43"/>
      <c r="F76" s="24"/>
    </row>
    <row r="77" spans="1:6" customFormat="1" x14ac:dyDescent="0.3"/>
    <row r="78" spans="1:6" customFormat="1" x14ac:dyDescent="0.3"/>
    <row r="79" spans="1:6" customFormat="1" x14ac:dyDescent="0.3"/>
    <row r="80" spans="1:6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</sheetData>
  <mergeCells count="4">
    <mergeCell ref="A9:A10"/>
    <mergeCell ref="B9:B10"/>
    <mergeCell ref="C9:E9"/>
    <mergeCell ref="A76:E76"/>
  </mergeCells>
  <pageMargins left="0.7" right="0.7" top="0.75" bottom="0.75" header="0.3" footer="0.3"/>
  <pageSetup orientation="portrait" horizontalDpi="300" verticalDpi="300" r:id="rId1"/>
  <ignoredErrors>
    <ignoredError sqref="C7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M17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2" customWidth="1"/>
    <col min="2" max="2" width="22.77734375" style="2" customWidth="1"/>
    <col min="3" max="3" width="25.77734375" style="2" customWidth="1"/>
    <col min="4" max="5" width="26.21875" style="2" customWidth="1"/>
    <col min="6" max="6" width="11.44140625" style="2"/>
    <col min="7" max="7" width="12.77734375" style="2" bestFit="1" customWidth="1"/>
    <col min="8" max="16384" width="11.44140625" style="2"/>
  </cols>
  <sheetData>
    <row r="7" spans="1:5" ht="21" customHeight="1" x14ac:dyDescent="0.3"/>
    <row r="8" spans="1:5" ht="21" customHeight="1" x14ac:dyDescent="0.3"/>
    <row r="9" spans="1:5" ht="15.6" x14ac:dyDescent="0.35">
      <c r="A9" s="36" t="s">
        <v>0</v>
      </c>
      <c r="B9" s="38" t="s">
        <v>36</v>
      </c>
      <c r="C9" s="41" t="s">
        <v>1</v>
      </c>
      <c r="D9" s="41"/>
      <c r="E9" s="41"/>
    </row>
    <row r="10" spans="1:5" ht="47.4" thickBot="1" x14ac:dyDescent="0.35">
      <c r="A10" s="37"/>
      <c r="B10" s="39"/>
      <c r="C10" s="14" t="s">
        <v>37</v>
      </c>
      <c r="D10" s="14" t="s">
        <v>38</v>
      </c>
      <c r="E10" s="14" t="s">
        <v>43</v>
      </c>
    </row>
    <row r="11" spans="1:5" ht="16.2" thickTop="1" x14ac:dyDescent="0.35">
      <c r="A11" s="5"/>
      <c r="B11" s="5"/>
      <c r="C11" s="5"/>
      <c r="D11" s="5"/>
      <c r="E11" s="5"/>
    </row>
    <row r="12" spans="1:5" ht="15.6" x14ac:dyDescent="0.35">
      <c r="A12" s="21" t="s">
        <v>2</v>
      </c>
      <c r="B12" s="5"/>
      <c r="C12" s="5"/>
      <c r="D12" s="5"/>
      <c r="E12" s="5"/>
    </row>
    <row r="13" spans="1:5" ht="15.6" x14ac:dyDescent="0.35">
      <c r="A13" s="22"/>
      <c r="B13" s="5"/>
      <c r="C13" s="5"/>
      <c r="D13" s="5"/>
      <c r="E13" s="5"/>
    </row>
    <row r="14" spans="1:5" ht="15.6" x14ac:dyDescent="0.35">
      <c r="A14" s="21" t="s">
        <v>3</v>
      </c>
      <c r="B14" s="5"/>
      <c r="C14" s="5"/>
      <c r="D14" s="5"/>
      <c r="E14" s="5"/>
    </row>
    <row r="15" spans="1:5" ht="15.6" x14ac:dyDescent="0.35">
      <c r="A15" s="22" t="s">
        <v>56</v>
      </c>
      <c r="B15" s="7">
        <f>SUM(C15:D15)</f>
        <v>102336</v>
      </c>
      <c r="C15" s="26">
        <v>8489</v>
      </c>
      <c r="D15" s="26">
        <v>93847</v>
      </c>
      <c r="E15" s="26"/>
    </row>
    <row r="16" spans="1:5" ht="15.6" x14ac:dyDescent="0.35">
      <c r="A16" s="22" t="s">
        <v>91</v>
      </c>
      <c r="B16" s="7">
        <f>SUM(C16:D16)</f>
        <v>72942</v>
      </c>
      <c r="C16" s="26">
        <v>0</v>
      </c>
      <c r="D16" s="26">
        <v>72942</v>
      </c>
      <c r="E16" s="26"/>
    </row>
    <row r="17" spans="1:5" ht="15.75" customHeight="1" x14ac:dyDescent="0.35">
      <c r="A17" s="22" t="s">
        <v>92</v>
      </c>
      <c r="B17" s="7">
        <f>SUM(C17:D17)</f>
        <v>136992.66666666666</v>
      </c>
      <c r="C17" s="26">
        <v>4234</v>
      </c>
      <c r="D17" s="26">
        <v>132758.66666666666</v>
      </c>
      <c r="E17" s="26"/>
    </row>
    <row r="18" spans="1:5" ht="15.6" x14ac:dyDescent="0.35">
      <c r="A18" s="22" t="s">
        <v>71</v>
      </c>
      <c r="B18" s="7">
        <f>SUM(C18:D18)</f>
        <v>300654</v>
      </c>
      <c r="C18" s="26">
        <v>8886</v>
      </c>
      <c r="D18" s="26">
        <v>291768</v>
      </c>
      <c r="E18" s="26"/>
    </row>
    <row r="19" spans="1:5" ht="15.6" x14ac:dyDescent="0.35">
      <c r="A19" s="22"/>
      <c r="B19" s="7"/>
      <c r="C19" s="26"/>
      <c r="D19" s="26"/>
      <c r="E19" s="26"/>
    </row>
    <row r="20" spans="1:5" ht="15.6" x14ac:dyDescent="0.35">
      <c r="A20" s="21" t="s">
        <v>4</v>
      </c>
      <c r="B20" s="7"/>
      <c r="C20" s="26"/>
      <c r="D20" s="26"/>
      <c r="E20" s="26"/>
    </row>
    <row r="21" spans="1:5" ht="15.6" x14ac:dyDescent="0.35">
      <c r="A21" s="22" t="s">
        <v>56</v>
      </c>
      <c r="B21" s="7">
        <f>SUM(C21:E21)</f>
        <v>446701176.16999996</v>
      </c>
      <c r="C21" s="8">
        <v>162500000</v>
      </c>
      <c r="D21" s="26">
        <v>279675040.16999996</v>
      </c>
      <c r="E21" s="30">
        <v>4526136</v>
      </c>
    </row>
    <row r="22" spans="1:5" ht="15.6" x14ac:dyDescent="0.35">
      <c r="A22" s="22" t="s">
        <v>91</v>
      </c>
      <c r="B22" s="7">
        <f>SUM(C22:E22)</f>
        <v>577360258.62000012</v>
      </c>
      <c r="C22" s="26">
        <v>0</v>
      </c>
      <c r="D22" s="26">
        <v>364231001.94000006</v>
      </c>
      <c r="E22" s="26">
        <v>213129256.68000001</v>
      </c>
    </row>
    <row r="23" spans="1:5" ht="15.6" x14ac:dyDescent="0.35">
      <c r="A23" s="22" t="s">
        <v>92</v>
      </c>
      <c r="B23" s="7">
        <f>SUM(C23:E23)</f>
        <v>716982042.94999993</v>
      </c>
      <c r="C23" s="8">
        <v>255000000</v>
      </c>
      <c r="D23" s="26">
        <v>362514153.81999993</v>
      </c>
      <c r="E23" s="30">
        <v>99467889.129999995</v>
      </c>
    </row>
    <row r="24" spans="1:5" ht="15.6" x14ac:dyDescent="0.35">
      <c r="A24" s="22" t="s">
        <v>71</v>
      </c>
      <c r="B24" s="7">
        <f>SUM(C24:E24)</f>
        <v>3573681180.9960003</v>
      </c>
      <c r="C24" s="26">
        <v>1264240148.45</v>
      </c>
      <c r="D24" s="26">
        <v>1456924005.826</v>
      </c>
      <c r="E24" s="26">
        <v>852517026.72000003</v>
      </c>
    </row>
    <row r="25" spans="1:5" ht="15.6" x14ac:dyDescent="0.35">
      <c r="A25" s="22" t="s">
        <v>93</v>
      </c>
      <c r="B25" s="7">
        <f>+SUM(C25:D25)</f>
        <v>617514153.81999993</v>
      </c>
      <c r="C25" s="7">
        <f>+C23</f>
        <v>255000000</v>
      </c>
      <c r="D25" s="7">
        <f t="shared" ref="D25" si="0">+D23</f>
        <v>362514153.81999993</v>
      </c>
      <c r="E25" s="7"/>
    </row>
    <row r="26" spans="1:5" ht="15.6" x14ac:dyDescent="0.35">
      <c r="A26" s="22"/>
      <c r="B26" s="7"/>
      <c r="C26" s="7"/>
      <c r="D26" s="7"/>
      <c r="E26" s="7"/>
    </row>
    <row r="27" spans="1:5" ht="15.6" x14ac:dyDescent="0.35">
      <c r="A27" s="21" t="s">
        <v>5</v>
      </c>
      <c r="B27" s="7"/>
      <c r="C27" s="7"/>
      <c r="D27" s="7"/>
      <c r="E27" s="7"/>
    </row>
    <row r="28" spans="1:5" ht="15.6" x14ac:dyDescent="0.35">
      <c r="A28" s="22" t="s">
        <v>91</v>
      </c>
      <c r="B28" s="7">
        <f>B22</f>
        <v>577360258.62000012</v>
      </c>
      <c r="C28" s="7"/>
      <c r="D28" s="7"/>
      <c r="E28" s="7"/>
    </row>
    <row r="29" spans="1:5" ht="15.6" x14ac:dyDescent="0.35">
      <c r="A29" s="22" t="s">
        <v>92</v>
      </c>
      <c r="B29" s="26">
        <v>893420295.24000001</v>
      </c>
      <c r="C29" s="7"/>
      <c r="D29" s="7"/>
      <c r="E29" s="7"/>
    </row>
    <row r="30" spans="1:5" ht="15.6" x14ac:dyDescent="0.35">
      <c r="A30" s="22"/>
      <c r="B30" s="10"/>
      <c r="C30" s="10"/>
      <c r="D30" s="10"/>
      <c r="E30" s="10"/>
    </row>
    <row r="31" spans="1:5" ht="15.6" x14ac:dyDescent="0.35">
      <c r="A31" s="21" t="s">
        <v>6</v>
      </c>
      <c r="B31" s="10"/>
      <c r="C31" s="10"/>
      <c r="D31" s="10"/>
      <c r="E31" s="10"/>
    </row>
    <row r="32" spans="1:5" ht="15.6" x14ac:dyDescent="0.35">
      <c r="A32" s="22" t="s">
        <v>57</v>
      </c>
      <c r="B32" s="31">
        <v>1.0863</v>
      </c>
      <c r="C32" s="31">
        <v>1.0863</v>
      </c>
      <c r="D32" s="31">
        <v>1.0863</v>
      </c>
      <c r="E32" s="31">
        <v>1.0863</v>
      </c>
    </row>
    <row r="33" spans="1:5" ht="15.6" x14ac:dyDescent="0.35">
      <c r="A33" s="22" t="s">
        <v>94</v>
      </c>
      <c r="B33" s="31">
        <v>1.1197999999999999</v>
      </c>
      <c r="C33" s="31">
        <v>1.1197999999999999</v>
      </c>
      <c r="D33" s="31">
        <v>1.1197999999999999</v>
      </c>
      <c r="E33" s="31">
        <v>1.1197999999999999</v>
      </c>
    </row>
    <row r="34" spans="1:5" ht="15.6" x14ac:dyDescent="0.35">
      <c r="A34" s="22" t="s">
        <v>7</v>
      </c>
      <c r="B34" s="26" t="s">
        <v>39</v>
      </c>
      <c r="C34" s="26" t="s">
        <v>39</v>
      </c>
      <c r="D34" s="26" t="s">
        <v>39</v>
      </c>
      <c r="E34" s="26" t="s">
        <v>39</v>
      </c>
    </row>
    <row r="35" spans="1:5" ht="15.6" x14ac:dyDescent="0.35">
      <c r="A35" s="22"/>
      <c r="B35" s="7"/>
      <c r="C35" s="7"/>
      <c r="D35" s="7"/>
      <c r="E35" s="7"/>
    </row>
    <row r="36" spans="1:5" ht="15.6" x14ac:dyDescent="0.35">
      <c r="A36" s="21" t="s">
        <v>8</v>
      </c>
      <c r="B36" s="7"/>
      <c r="C36" s="7"/>
      <c r="D36" s="7"/>
      <c r="E36" s="7"/>
    </row>
    <row r="37" spans="1:5" ht="15.6" x14ac:dyDescent="0.35">
      <c r="A37" s="22" t="s">
        <v>58</v>
      </c>
      <c r="B37" s="7">
        <f>B21/B32</f>
        <v>411213455.00322187</v>
      </c>
      <c r="C37" s="7">
        <f t="shared" ref="C37:E37" si="1">C21/C32</f>
        <v>149590352.57295406</v>
      </c>
      <c r="D37" s="7">
        <f t="shared" ref="D37" si="2">D21/D32</f>
        <v>257456540.70698696</v>
      </c>
      <c r="E37" s="7">
        <f t="shared" si="1"/>
        <v>4166561.7232808615</v>
      </c>
    </row>
    <row r="38" spans="1:5" ht="15.6" x14ac:dyDescent="0.35">
      <c r="A38" s="22" t="s">
        <v>95</v>
      </c>
      <c r="B38" s="7">
        <f>B23/B33</f>
        <v>640276873.50419712</v>
      </c>
      <c r="C38" s="7">
        <f t="shared" ref="C38:E38" si="3">C23/C33</f>
        <v>227719235.57778177</v>
      </c>
      <c r="D38" s="7">
        <f t="shared" ref="D38" si="4">D23/D33</f>
        <v>323731160.76085013</v>
      </c>
      <c r="E38" s="7">
        <f t="shared" si="3"/>
        <v>88826477.165565282</v>
      </c>
    </row>
    <row r="39" spans="1:5" ht="15.6" x14ac:dyDescent="0.35">
      <c r="A39" s="22" t="s">
        <v>59</v>
      </c>
      <c r="B39" s="7">
        <f>B37/B15</f>
        <v>4018.2678138995257</v>
      </c>
      <c r="C39" s="7">
        <f t="shared" ref="C39:D39" si="5">C37/C15</f>
        <v>17621.669522081997</v>
      </c>
      <c r="D39" s="7">
        <f t="shared" si="5"/>
        <v>2743.3646329343183</v>
      </c>
      <c r="E39" s="7"/>
    </row>
    <row r="40" spans="1:5" ht="15.6" x14ac:dyDescent="0.35">
      <c r="A40" s="22" t="s">
        <v>96</v>
      </c>
      <c r="B40" s="7">
        <f>B38/B17</f>
        <v>4673.8040004880831</v>
      </c>
      <c r="C40" s="7">
        <f t="shared" ref="C40" si="6">C38/C17</f>
        <v>53783.475573401454</v>
      </c>
      <c r="D40" s="7">
        <f t="shared" ref="D40" si="7">D38/D17</f>
        <v>2438.4936131791783</v>
      </c>
      <c r="E40" s="7"/>
    </row>
    <row r="41" spans="1:5" ht="15.6" x14ac:dyDescent="0.35">
      <c r="A41" s="22"/>
      <c r="B41" s="10"/>
      <c r="C41" s="10"/>
      <c r="D41" s="10"/>
      <c r="E41" s="10"/>
    </row>
    <row r="42" spans="1:5" ht="15.6" x14ac:dyDescent="0.35">
      <c r="A42" s="21" t="s">
        <v>9</v>
      </c>
      <c r="B42" s="10"/>
      <c r="C42" s="10"/>
      <c r="D42" s="10"/>
      <c r="E42" s="10"/>
    </row>
    <row r="43" spans="1:5" ht="15.6" x14ac:dyDescent="0.35">
      <c r="A43" s="21"/>
      <c r="B43" s="10"/>
      <c r="C43" s="10"/>
      <c r="D43" s="10"/>
      <c r="E43" s="10"/>
    </row>
    <row r="44" spans="1:5" ht="15.6" x14ac:dyDescent="0.35">
      <c r="A44" s="21" t="s">
        <v>10</v>
      </c>
      <c r="B44" s="10"/>
      <c r="C44" s="10"/>
      <c r="D44" s="10"/>
      <c r="E44" s="10"/>
    </row>
    <row r="45" spans="1:5" ht="15.6" x14ac:dyDescent="0.35">
      <c r="A45" s="22" t="s">
        <v>11</v>
      </c>
      <c r="B45" s="10" t="s">
        <v>40</v>
      </c>
      <c r="C45" s="10" t="s">
        <v>40</v>
      </c>
      <c r="D45" s="10" t="s">
        <v>40</v>
      </c>
      <c r="E45" s="10" t="s">
        <v>40</v>
      </c>
    </row>
    <row r="46" spans="1:5" ht="15.6" x14ac:dyDescent="0.35">
      <c r="A46" s="22" t="s">
        <v>12</v>
      </c>
      <c r="B46" s="10" t="s">
        <v>40</v>
      </c>
      <c r="C46" s="10" t="s">
        <v>40</v>
      </c>
      <c r="D46" s="10" t="s">
        <v>40</v>
      </c>
      <c r="E46" s="10" t="s">
        <v>40</v>
      </c>
    </row>
    <row r="47" spans="1:5" ht="15.6" x14ac:dyDescent="0.35">
      <c r="A47" s="22"/>
      <c r="B47" s="10"/>
      <c r="C47" s="10"/>
      <c r="D47" s="10"/>
      <c r="E47" s="10"/>
    </row>
    <row r="48" spans="1:5" ht="15.6" x14ac:dyDescent="0.35">
      <c r="A48" s="21" t="s">
        <v>13</v>
      </c>
      <c r="B48" s="10"/>
      <c r="C48" s="10"/>
      <c r="D48" s="10"/>
      <c r="E48" s="10"/>
    </row>
    <row r="49" spans="1:5" ht="15.6" x14ac:dyDescent="0.35">
      <c r="A49" s="22" t="s">
        <v>14</v>
      </c>
      <c r="B49" s="10">
        <f>B17/B16*100</f>
        <v>187.81040644164767</v>
      </c>
      <c r="C49" s="10" t="s">
        <v>39</v>
      </c>
      <c r="D49" s="10">
        <f t="shared" ref="D49" si="8">D17/D16*100</f>
        <v>182.00579455823348</v>
      </c>
      <c r="E49" s="10"/>
    </row>
    <row r="50" spans="1:5" ht="15.6" x14ac:dyDescent="0.35">
      <c r="A50" s="22" t="s">
        <v>15</v>
      </c>
      <c r="B50" s="10">
        <f>B23/B22*100</f>
        <v>124.1827840149099</v>
      </c>
      <c r="C50" s="10" t="s">
        <v>39</v>
      </c>
      <c r="D50" s="10">
        <f t="shared" ref="D50" si="9">D23/D22*100</f>
        <v>99.528637564936616</v>
      </c>
      <c r="E50" s="10">
        <f t="shared" ref="E50" si="10">E23/E22*100</f>
        <v>46.670218195029264</v>
      </c>
    </row>
    <row r="51" spans="1:5" ht="15.6" x14ac:dyDescent="0.35">
      <c r="A51" s="22" t="s">
        <v>16</v>
      </c>
      <c r="B51" s="10">
        <f>AVERAGE(B49:B50)</f>
        <v>155.99659522827878</v>
      </c>
      <c r="C51" s="10" t="s">
        <v>39</v>
      </c>
      <c r="D51" s="10">
        <f t="shared" ref="D51" si="11">AVERAGE(D49:D50)</f>
        <v>140.76721606158503</v>
      </c>
      <c r="E51" s="10"/>
    </row>
    <row r="52" spans="1:5" ht="15.6" x14ac:dyDescent="0.35">
      <c r="A52" s="22"/>
      <c r="B52" s="10"/>
      <c r="C52" s="10"/>
      <c r="D52" s="10"/>
      <c r="E52" s="10"/>
    </row>
    <row r="53" spans="1:5" ht="15.6" x14ac:dyDescent="0.35">
      <c r="A53" s="21" t="s">
        <v>17</v>
      </c>
      <c r="B53" s="10"/>
      <c r="C53" s="10"/>
      <c r="D53" s="10"/>
      <c r="E53" s="10"/>
    </row>
    <row r="54" spans="1:5" ht="15.6" x14ac:dyDescent="0.35">
      <c r="A54" s="22" t="s">
        <v>18</v>
      </c>
      <c r="B54" s="10">
        <f>(B17/B18)*100</f>
        <v>45.564890760364626</v>
      </c>
      <c r="C54" s="10">
        <f t="shared" ref="C54:D54" si="12">(C17/C18)*100</f>
        <v>47.647985595318474</v>
      </c>
      <c r="D54" s="10">
        <f t="shared" si="12"/>
        <v>45.501448639558369</v>
      </c>
      <c r="E54" s="10"/>
    </row>
    <row r="55" spans="1:5" ht="15.6" x14ac:dyDescent="0.35">
      <c r="A55" s="22" t="s">
        <v>19</v>
      </c>
      <c r="B55" s="10">
        <f>B23/B24*100</f>
        <v>20.062842952044591</v>
      </c>
      <c r="C55" s="10">
        <f t="shared" ref="C55:E55" si="13">C23/C24*100</f>
        <v>20.170218475709571</v>
      </c>
      <c r="D55" s="10">
        <f t="shared" si="13"/>
        <v>24.882159424264088</v>
      </c>
      <c r="E55" s="10">
        <f t="shared" si="13"/>
        <v>11.667554548757316</v>
      </c>
    </row>
    <row r="56" spans="1:5" ht="15.6" x14ac:dyDescent="0.35">
      <c r="A56" s="22" t="s">
        <v>20</v>
      </c>
      <c r="B56" s="10">
        <f>(B54+B55)/2</f>
        <v>32.813866856204612</v>
      </c>
      <c r="C56" s="10">
        <f t="shared" ref="C56:D56" si="14">(C54+C55)/2</f>
        <v>33.909102035514024</v>
      </c>
      <c r="D56" s="10">
        <f t="shared" si="14"/>
        <v>35.191804031911232</v>
      </c>
      <c r="E56" s="10"/>
    </row>
    <row r="57" spans="1:5" ht="15.6" x14ac:dyDescent="0.35">
      <c r="A57" s="22"/>
      <c r="B57" s="10"/>
      <c r="C57" s="10"/>
      <c r="D57" s="10"/>
      <c r="E57" s="10"/>
    </row>
    <row r="58" spans="1:5" ht="15.6" x14ac:dyDescent="0.35">
      <c r="A58" s="21" t="s">
        <v>31</v>
      </c>
      <c r="B58" s="10"/>
      <c r="C58" s="10"/>
      <c r="D58" s="10"/>
      <c r="E58" s="10"/>
    </row>
    <row r="59" spans="1:5" ht="15.6" x14ac:dyDescent="0.35">
      <c r="A59" s="22" t="s">
        <v>21</v>
      </c>
      <c r="B59" s="10">
        <f>B25/B23*100</f>
        <v>86.126864667245712</v>
      </c>
      <c r="C59" s="10"/>
      <c r="D59" s="10"/>
      <c r="E59" s="10"/>
    </row>
    <row r="60" spans="1:5" ht="15.6" x14ac:dyDescent="0.35">
      <c r="A60" s="22"/>
      <c r="B60" s="10"/>
      <c r="C60" s="10"/>
      <c r="D60" s="10"/>
      <c r="E60" s="10"/>
    </row>
    <row r="61" spans="1:5" ht="15.6" x14ac:dyDescent="0.35">
      <c r="A61" s="21" t="s">
        <v>22</v>
      </c>
      <c r="B61" s="10"/>
      <c r="C61" s="10"/>
      <c r="D61" s="10"/>
      <c r="E61" s="10"/>
    </row>
    <row r="62" spans="1:5" ht="15.6" x14ac:dyDescent="0.35">
      <c r="A62" s="22" t="s">
        <v>23</v>
      </c>
      <c r="B62" s="10">
        <f>((B17/B15)-1)*100</f>
        <v>33.865567021054808</v>
      </c>
      <c r="C62" s="10">
        <f t="shared" ref="C62:D62" si="15">((C17/C15)-1)*100</f>
        <v>-50.123689480504183</v>
      </c>
      <c r="D62" s="10">
        <f t="shared" si="15"/>
        <v>41.462877520503213</v>
      </c>
      <c r="E62" s="10"/>
    </row>
    <row r="63" spans="1:5" ht="15.6" x14ac:dyDescent="0.35">
      <c r="A63" s="22" t="s">
        <v>24</v>
      </c>
      <c r="B63" s="10">
        <f t="shared" ref="B63:C63" si="16">((B38/B37)-1)*100</f>
        <v>55.704261549316399</v>
      </c>
      <c r="C63" s="10">
        <f t="shared" si="16"/>
        <v>52.22855729731959</v>
      </c>
      <c r="D63" s="10">
        <f t="shared" ref="D63" si="17">((D38/D37)-1)*100</f>
        <v>25.742061115196435</v>
      </c>
      <c r="E63" s="10"/>
    </row>
    <row r="64" spans="1:5" ht="15.6" x14ac:dyDescent="0.35">
      <c r="A64" s="22" t="s">
        <v>25</v>
      </c>
      <c r="B64" s="10">
        <f>((B40/B39)-1)*100</f>
        <v>16.313899843136447</v>
      </c>
      <c r="C64" s="10">
        <f t="shared" ref="C64:D64" si="18">((C40/C39)-1)*100</f>
        <v>205.21214522837647</v>
      </c>
      <c r="D64" s="10">
        <f t="shared" si="18"/>
        <v>-11.113033101584024</v>
      </c>
      <c r="E64" s="10"/>
    </row>
    <row r="65" spans="1:6" ht="15.6" x14ac:dyDescent="0.35">
      <c r="A65" s="22"/>
      <c r="B65" s="10"/>
      <c r="C65" s="10"/>
      <c r="D65" s="10"/>
      <c r="E65" s="10"/>
    </row>
    <row r="66" spans="1:6" ht="15.6" x14ac:dyDescent="0.35">
      <c r="A66" s="21" t="s">
        <v>26</v>
      </c>
      <c r="B66" s="10"/>
      <c r="C66" s="10"/>
      <c r="D66" s="10"/>
      <c r="E66" s="10"/>
    </row>
    <row r="67" spans="1:6" ht="15.6" x14ac:dyDescent="0.35">
      <c r="A67" s="22" t="s">
        <v>34</v>
      </c>
      <c r="B67" s="10">
        <f t="shared" ref="B67:B68" si="19">B22/B16</f>
        <v>7915.3335337665558</v>
      </c>
      <c r="C67" s="10" t="s">
        <v>39</v>
      </c>
      <c r="D67" s="10">
        <f t="shared" ref="D67" si="20">D22/D16</f>
        <v>4993.433165254587</v>
      </c>
      <c r="E67" s="10"/>
    </row>
    <row r="68" spans="1:6" ht="15.6" x14ac:dyDescent="0.35">
      <c r="A68" s="22" t="s">
        <v>35</v>
      </c>
      <c r="B68" s="10">
        <f t="shared" si="19"/>
        <v>5233.725719746556</v>
      </c>
      <c r="C68" s="10">
        <f t="shared" ref="C68:D68" si="21">C23/C17</f>
        <v>60226.735947094945</v>
      </c>
      <c r="D68" s="10">
        <f t="shared" si="21"/>
        <v>2730.6251480380438</v>
      </c>
      <c r="E68" s="10"/>
    </row>
    <row r="69" spans="1:6" ht="15.6" x14ac:dyDescent="0.35">
      <c r="A69" s="22" t="s">
        <v>27</v>
      </c>
      <c r="B69" s="10">
        <f>(B68/B67)*B51</f>
        <v>103.14706122694824</v>
      </c>
      <c r="C69" s="10" t="s">
        <v>39</v>
      </c>
      <c r="D69" s="10">
        <f t="shared" ref="D69" si="22">(D68/D67)*D51</f>
        <v>76.977599874909188</v>
      </c>
      <c r="E69" s="10"/>
    </row>
    <row r="70" spans="1:6" ht="15.6" x14ac:dyDescent="0.35">
      <c r="A70" s="22" t="s">
        <v>32</v>
      </c>
      <c r="B70" s="10">
        <f t="shared" ref="B70:B71" si="23">B22/(B16*3)</f>
        <v>2638.4445112555186</v>
      </c>
      <c r="C70" s="10" t="s">
        <v>39</v>
      </c>
      <c r="D70" s="10">
        <f t="shared" ref="D70" si="24">D22/(D16*3)</f>
        <v>1664.4777217515289</v>
      </c>
      <c r="E70" s="10"/>
    </row>
    <row r="71" spans="1:6" ht="15.6" x14ac:dyDescent="0.35">
      <c r="A71" s="22" t="s">
        <v>33</v>
      </c>
      <c r="B71" s="10">
        <f t="shared" si="23"/>
        <v>1744.5752399155185</v>
      </c>
      <c r="C71" s="10">
        <f t="shared" ref="C71:D71" si="25">C23/(C17*3)</f>
        <v>20075.57864903165</v>
      </c>
      <c r="D71" s="10">
        <f t="shared" si="25"/>
        <v>910.20838267934778</v>
      </c>
      <c r="E71" s="10"/>
    </row>
    <row r="72" spans="1:6" ht="15.6" x14ac:dyDescent="0.35">
      <c r="A72" s="22"/>
      <c r="B72" s="10"/>
      <c r="C72" s="10"/>
      <c r="D72" s="10"/>
      <c r="E72" s="10"/>
    </row>
    <row r="73" spans="1:6" ht="15.6" x14ac:dyDescent="0.35">
      <c r="A73" s="21" t="s">
        <v>28</v>
      </c>
      <c r="B73" s="10"/>
      <c r="C73" s="10"/>
      <c r="D73" s="10"/>
      <c r="E73" s="10"/>
    </row>
    <row r="74" spans="1:6" ht="15.6" x14ac:dyDescent="0.35">
      <c r="A74" s="22" t="s">
        <v>29</v>
      </c>
      <c r="B74" s="10">
        <f>(B29/B28)*100</f>
        <v>154.74225700526097</v>
      </c>
      <c r="C74" s="10"/>
      <c r="D74" s="10"/>
      <c r="E74" s="10"/>
    </row>
    <row r="75" spans="1:6" ht="16.2" thickBot="1" x14ac:dyDescent="0.4">
      <c r="A75" s="23" t="s">
        <v>30</v>
      </c>
      <c r="B75" s="12">
        <f>(B23/B29)*100</f>
        <v>80.251371808986789</v>
      </c>
      <c r="C75" s="12"/>
      <c r="D75" s="12"/>
      <c r="E75" s="12"/>
    </row>
    <row r="76" spans="1:6" s="25" customFormat="1" ht="16.05" customHeight="1" thickTop="1" x14ac:dyDescent="0.3">
      <c r="A76" s="43" t="s">
        <v>76</v>
      </c>
      <c r="B76" s="43"/>
      <c r="C76" s="43"/>
      <c r="D76" s="43"/>
      <c r="E76" s="43"/>
      <c r="F76" s="24"/>
    </row>
    <row r="77" spans="1:6" s="25" customFormat="1" ht="15.6" x14ac:dyDescent="0.35">
      <c r="A77" s="22"/>
      <c r="B77" s="22"/>
      <c r="C77" s="22"/>
      <c r="D77" s="22"/>
      <c r="E77" s="22"/>
    </row>
    <row r="78" spans="1:6" s="25" customFormat="1" ht="15.6" x14ac:dyDescent="0.35">
      <c r="A78" s="22"/>
      <c r="B78" s="22"/>
      <c r="C78" s="22"/>
      <c r="D78" s="22"/>
      <c r="E78" s="22"/>
    </row>
    <row r="79" spans="1:6" s="25" customFormat="1" ht="15.6" x14ac:dyDescent="0.35">
      <c r="A79" s="22"/>
      <c r="B79" s="22"/>
      <c r="C79" s="22"/>
      <c r="D79" s="22"/>
      <c r="E79" s="22"/>
    </row>
    <row r="80" spans="1:6" s="25" customFormat="1" ht="15.6" x14ac:dyDescent="0.35">
      <c r="A80" s="22"/>
      <c r="B80" s="22"/>
      <c r="C80" s="22"/>
      <c r="D80" s="22"/>
      <c r="E80" s="22"/>
    </row>
    <row r="81" spans="1:5" s="25" customFormat="1" ht="15.6" x14ac:dyDescent="0.35">
      <c r="A81" s="22"/>
      <c r="B81" s="22"/>
      <c r="C81" s="22"/>
      <c r="D81" s="22"/>
      <c r="E81" s="22"/>
    </row>
    <row r="82" spans="1:5" s="25" customFormat="1" ht="15.6" x14ac:dyDescent="0.35">
      <c r="A82" s="22"/>
      <c r="B82" s="22"/>
      <c r="C82" s="22"/>
      <c r="D82" s="22"/>
      <c r="E82" s="22"/>
    </row>
    <row r="83" spans="1:5" s="25" customFormat="1" ht="15.6" x14ac:dyDescent="0.35">
      <c r="A83" s="22"/>
      <c r="B83" s="22"/>
      <c r="C83" s="22"/>
      <c r="D83" s="22"/>
      <c r="E83" s="22"/>
    </row>
    <row r="84" spans="1:5" s="25" customFormat="1" ht="15.6" x14ac:dyDescent="0.35">
      <c r="A84" s="22"/>
      <c r="B84" s="22"/>
      <c r="C84" s="22"/>
      <c r="D84" s="22"/>
      <c r="E84" s="22"/>
    </row>
    <row r="85" spans="1:5" s="25" customFormat="1" ht="15.6" x14ac:dyDescent="0.35">
      <c r="A85" s="22"/>
      <c r="B85" s="22"/>
      <c r="C85" s="22"/>
      <c r="D85" s="22"/>
      <c r="E85" s="22"/>
    </row>
    <row r="86" spans="1:5" s="25" customFormat="1" ht="15.6" x14ac:dyDescent="0.35">
      <c r="A86" s="22"/>
      <c r="B86" s="22"/>
      <c r="C86" s="22"/>
      <c r="D86" s="22"/>
      <c r="E86" s="22"/>
    </row>
    <row r="87" spans="1:5" ht="15.6" x14ac:dyDescent="0.35">
      <c r="A87" s="5"/>
      <c r="B87" s="5"/>
      <c r="C87" s="5"/>
      <c r="D87" s="5"/>
      <c r="E87" s="5"/>
    </row>
    <row r="88" spans="1:5" ht="15.6" x14ac:dyDescent="0.35">
      <c r="A88" s="5"/>
      <c r="B88" s="5"/>
      <c r="C88" s="5"/>
      <c r="D88" s="5"/>
      <c r="E88" s="5"/>
    </row>
    <row r="89" spans="1:5" ht="15.6" x14ac:dyDescent="0.35">
      <c r="A89" s="5"/>
      <c r="B89" s="5"/>
      <c r="C89" s="5"/>
      <c r="D89" s="5"/>
      <c r="E89" s="5"/>
    </row>
    <row r="90" spans="1:5" ht="15.6" x14ac:dyDescent="0.35">
      <c r="A90" s="5"/>
      <c r="B90" s="5"/>
      <c r="C90" s="5"/>
      <c r="D90" s="5"/>
      <c r="E90" s="5"/>
    </row>
    <row r="91" spans="1:5" ht="15.6" x14ac:dyDescent="0.35">
      <c r="A91" s="5"/>
      <c r="B91" s="5"/>
      <c r="C91" s="5"/>
      <c r="D91" s="5"/>
      <c r="E91" s="5"/>
    </row>
    <row r="92" spans="1:5" ht="15.6" x14ac:dyDescent="0.35">
      <c r="A92" s="5"/>
      <c r="B92" s="5"/>
      <c r="C92" s="5"/>
      <c r="D92" s="5"/>
      <c r="E92" s="5"/>
    </row>
    <row r="93" spans="1:5" ht="15.6" x14ac:dyDescent="0.35">
      <c r="A93" s="5"/>
      <c r="B93" s="5"/>
      <c r="C93" s="5"/>
      <c r="D93" s="5"/>
      <c r="E93" s="5"/>
    </row>
    <row r="94" spans="1:5" ht="15.6" x14ac:dyDescent="0.35">
      <c r="A94" s="5"/>
      <c r="B94" s="5"/>
      <c r="C94" s="5"/>
      <c r="D94" s="5"/>
      <c r="E94" s="5"/>
    </row>
    <row r="95" spans="1:5" ht="15.6" x14ac:dyDescent="0.35">
      <c r="A95" s="5"/>
      <c r="B95" s="5"/>
      <c r="C95" s="5"/>
      <c r="D95" s="5"/>
      <c r="E95" s="5"/>
    </row>
    <row r="96" spans="1:5" ht="15.6" x14ac:dyDescent="0.35">
      <c r="A96" s="5"/>
      <c r="B96" s="5"/>
      <c r="C96" s="5"/>
      <c r="D96" s="5"/>
      <c r="E96" s="5"/>
    </row>
    <row r="97" spans="1:5" ht="15.6" x14ac:dyDescent="0.35">
      <c r="A97" s="5"/>
      <c r="B97" s="5"/>
      <c r="C97" s="5"/>
      <c r="D97" s="5"/>
      <c r="E97" s="5"/>
    </row>
    <row r="98" spans="1:5" ht="15.6" x14ac:dyDescent="0.35">
      <c r="A98" s="5"/>
      <c r="B98" s="5"/>
      <c r="C98" s="5"/>
      <c r="D98" s="5"/>
      <c r="E98" s="5"/>
    </row>
    <row r="99" spans="1:5" ht="15.6" x14ac:dyDescent="0.35">
      <c r="A99" s="5"/>
      <c r="B99" s="5"/>
      <c r="C99" s="5"/>
      <c r="D99" s="5"/>
      <c r="E99" s="5"/>
    </row>
    <row r="100" spans="1:5" ht="15.6" x14ac:dyDescent="0.35">
      <c r="A100" s="5"/>
      <c r="B100" s="5"/>
      <c r="C100" s="5"/>
      <c r="D100" s="5"/>
      <c r="E100" s="5"/>
    </row>
    <row r="101" spans="1:5" ht="15.6" x14ac:dyDescent="0.35">
      <c r="A101" s="5"/>
      <c r="B101" s="5"/>
      <c r="C101" s="5"/>
      <c r="D101" s="5"/>
      <c r="E101" s="5"/>
    </row>
    <row r="102" spans="1:5" ht="15.6" x14ac:dyDescent="0.35">
      <c r="A102" s="5"/>
      <c r="B102" s="5"/>
      <c r="C102" s="5"/>
      <c r="D102" s="5"/>
      <c r="E102" s="5"/>
    </row>
    <row r="103" spans="1:5" ht="15.6" x14ac:dyDescent="0.35">
      <c r="A103" s="5"/>
      <c r="B103" s="5"/>
      <c r="C103" s="5"/>
      <c r="D103" s="5"/>
      <c r="E103" s="5"/>
    </row>
    <row r="104" spans="1:5" ht="15.6" x14ac:dyDescent="0.35">
      <c r="A104" s="5"/>
      <c r="B104" s="5"/>
      <c r="C104" s="5"/>
      <c r="D104" s="5"/>
      <c r="E104" s="5"/>
    </row>
    <row r="105" spans="1:5" ht="15.6" x14ac:dyDescent="0.35">
      <c r="A105" s="5"/>
      <c r="B105" s="5"/>
      <c r="C105" s="5"/>
      <c r="D105" s="5"/>
      <c r="E105" s="5"/>
    </row>
    <row r="106" spans="1:5" ht="15.6" x14ac:dyDescent="0.35">
      <c r="A106" s="5"/>
      <c r="B106" s="5"/>
      <c r="C106" s="5"/>
      <c r="D106" s="5"/>
      <c r="E106" s="5"/>
    </row>
    <row r="107" spans="1:5" ht="15.6" x14ac:dyDescent="0.35">
      <c r="A107" s="5"/>
      <c r="B107" s="5"/>
      <c r="C107" s="5"/>
      <c r="D107" s="5"/>
      <c r="E107" s="5"/>
    </row>
    <row r="108" spans="1:5" ht="15.6" x14ac:dyDescent="0.35">
      <c r="A108" s="5"/>
      <c r="B108" s="5"/>
      <c r="C108" s="5"/>
      <c r="D108" s="5"/>
      <c r="E108" s="5"/>
    </row>
    <row r="109" spans="1:5" ht="15.6" x14ac:dyDescent="0.35">
      <c r="A109" s="5"/>
      <c r="B109" s="5"/>
      <c r="C109" s="5"/>
      <c r="D109" s="5"/>
      <c r="E109" s="5"/>
    </row>
    <row r="110" spans="1:5" ht="15.6" x14ac:dyDescent="0.35">
      <c r="A110" s="5"/>
      <c r="B110" s="5"/>
      <c r="C110" s="5"/>
      <c r="D110" s="5"/>
      <c r="E110" s="5"/>
    </row>
    <row r="111" spans="1:5" ht="15.6" x14ac:dyDescent="0.35">
      <c r="A111" s="5"/>
      <c r="B111" s="5"/>
      <c r="C111" s="5"/>
      <c r="D111" s="5"/>
      <c r="E111" s="5"/>
    </row>
    <row r="112" spans="1:5" ht="15.6" x14ac:dyDescent="0.35">
      <c r="A112" s="5"/>
      <c r="B112" s="5"/>
      <c r="C112" s="5"/>
      <c r="D112" s="5"/>
      <c r="E112" s="5"/>
    </row>
    <row r="172" spans="9:13" x14ac:dyDescent="0.3">
      <c r="I172" s="1"/>
      <c r="J172" s="1"/>
      <c r="K172" s="1"/>
      <c r="L172" s="1"/>
      <c r="M172" s="1"/>
    </row>
    <row r="173" spans="9:13" x14ac:dyDescent="0.3">
      <c r="I173" s="1"/>
      <c r="J173" s="1"/>
      <c r="K173" s="1"/>
      <c r="L173" s="1"/>
      <c r="M173" s="1"/>
    </row>
    <row r="174" spans="9:13" x14ac:dyDescent="0.3">
      <c r="I174" s="1"/>
      <c r="J174" s="1"/>
      <c r="K174" s="1"/>
      <c r="L174" s="1"/>
      <c r="M174" s="1"/>
    </row>
  </sheetData>
  <mergeCells count="4">
    <mergeCell ref="A9:A10"/>
    <mergeCell ref="B9:B10"/>
    <mergeCell ref="C9:E9"/>
    <mergeCell ref="A76:E76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6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4" customWidth="1"/>
    <col min="2" max="2" width="22.77734375" style="4" customWidth="1"/>
    <col min="3" max="3" width="25.77734375" style="4" customWidth="1"/>
    <col min="4" max="5" width="26.21875" style="4" customWidth="1"/>
    <col min="6" max="16384" width="11.44140625" style="4"/>
  </cols>
  <sheetData>
    <row r="1" spans="1:5" s="2" customFormat="1" x14ac:dyDescent="0.3"/>
    <row r="2" spans="1:5" s="2" customFormat="1" x14ac:dyDescent="0.3"/>
    <row r="3" spans="1:5" s="2" customFormat="1" x14ac:dyDescent="0.3"/>
    <row r="4" spans="1:5" s="2" customFormat="1" x14ac:dyDescent="0.3"/>
    <row r="5" spans="1:5" s="2" customFormat="1" x14ac:dyDescent="0.3"/>
    <row r="6" spans="1:5" s="2" customFormat="1" x14ac:dyDescent="0.3"/>
    <row r="7" spans="1:5" s="2" customFormat="1" ht="21" customHeight="1" x14ac:dyDescent="0.3"/>
    <row r="8" spans="1:5" s="2" customFormat="1" ht="21" customHeight="1" x14ac:dyDescent="0.3"/>
    <row r="9" spans="1:5" s="2" customFormat="1" ht="15.6" x14ac:dyDescent="0.35">
      <c r="A9" s="36" t="s">
        <v>0</v>
      </c>
      <c r="B9" s="38" t="s">
        <v>36</v>
      </c>
      <c r="C9" s="41" t="s">
        <v>1</v>
      </c>
      <c r="D9" s="41"/>
      <c r="E9" s="41"/>
    </row>
    <row r="10" spans="1:5" s="2" customFormat="1" ht="47.4" thickBot="1" x14ac:dyDescent="0.35">
      <c r="A10" s="37"/>
      <c r="B10" s="39"/>
      <c r="C10" s="14" t="s">
        <v>37</v>
      </c>
      <c r="D10" s="14" t="s">
        <v>38</v>
      </c>
      <c r="E10" s="14" t="s">
        <v>43</v>
      </c>
    </row>
    <row r="11" spans="1:5" ht="16.2" thickTop="1" x14ac:dyDescent="0.35">
      <c r="A11" s="13"/>
      <c r="B11" s="13"/>
      <c r="C11" s="13"/>
      <c r="D11" s="13"/>
      <c r="E11" s="13"/>
    </row>
    <row r="12" spans="1:5" ht="15.6" x14ac:dyDescent="0.35">
      <c r="A12" s="21" t="s">
        <v>2</v>
      </c>
      <c r="B12" s="13"/>
      <c r="C12" s="13"/>
      <c r="D12" s="13"/>
      <c r="E12" s="13"/>
    </row>
    <row r="13" spans="1:5" ht="15.6" x14ac:dyDescent="0.35">
      <c r="A13" s="22"/>
      <c r="B13" s="13"/>
      <c r="C13" s="13"/>
      <c r="D13" s="13"/>
      <c r="E13" s="13"/>
    </row>
    <row r="14" spans="1:5" ht="15.6" x14ac:dyDescent="0.35">
      <c r="A14" s="21" t="s">
        <v>3</v>
      </c>
      <c r="B14" s="13"/>
      <c r="C14" s="13"/>
      <c r="D14" s="13"/>
      <c r="E14" s="13"/>
    </row>
    <row r="15" spans="1:5" ht="15.6" x14ac:dyDescent="0.35">
      <c r="A15" s="22" t="s">
        <v>60</v>
      </c>
      <c r="B15" s="7">
        <f>+SUM(C15:D15)</f>
        <v>200357.66666666669</v>
      </c>
      <c r="C15" s="7">
        <f>+'I Trimestre'!C15+'II Trimestre'!C15+'III Trimestre'!C15</f>
        <v>22487</v>
      </c>
      <c r="D15" s="7">
        <f>+'I Trimestre'!D15+'II Trimestre'!D15+'III Trimestre'!D15</f>
        <v>177870.66666666669</v>
      </c>
      <c r="E15" s="7"/>
    </row>
    <row r="16" spans="1:5" ht="15.6" x14ac:dyDescent="0.35">
      <c r="A16" s="22" t="s">
        <v>103</v>
      </c>
      <c r="B16" s="7">
        <f t="shared" ref="B16:B17" si="0">+SUM(C16:D16)</f>
        <v>227712</v>
      </c>
      <c r="C16" s="7">
        <f>+'I Trimestre'!C16+'II Trimestre'!C16+'III Trimestre'!C16</f>
        <v>8886</v>
      </c>
      <c r="D16" s="7">
        <f>+'I Trimestre'!D16+'II Trimestre'!D16+'III Trimestre'!D16</f>
        <v>218826</v>
      </c>
      <c r="E16" s="7"/>
    </row>
    <row r="17" spans="1:5" ht="15.6" x14ac:dyDescent="0.35">
      <c r="A17" s="22" t="s">
        <v>104</v>
      </c>
      <c r="B17" s="7">
        <f t="shared" si="0"/>
        <v>396722</v>
      </c>
      <c r="C17" s="7">
        <f>+'I Trimestre'!C17+'II Trimestre'!C17+'III Trimestre'!C17</f>
        <v>8207</v>
      </c>
      <c r="D17" s="7">
        <f>+'I Trimestre'!D17+'II Trimestre'!D17+'III Trimestre'!D17</f>
        <v>388515</v>
      </c>
      <c r="E17" s="7"/>
    </row>
    <row r="18" spans="1:5" ht="15.6" x14ac:dyDescent="0.35">
      <c r="A18" s="22" t="s">
        <v>71</v>
      </c>
      <c r="B18" s="7">
        <f>+SUM(C18:D18)</f>
        <v>300654</v>
      </c>
      <c r="C18" s="7">
        <f>+'III Trimestre'!C18</f>
        <v>8886</v>
      </c>
      <c r="D18" s="7">
        <f>+'III Trimestre'!D18</f>
        <v>291768</v>
      </c>
      <c r="E18" s="7"/>
    </row>
    <row r="19" spans="1:5" ht="15.6" x14ac:dyDescent="0.35">
      <c r="A19" s="22"/>
      <c r="B19" s="7"/>
      <c r="C19" s="7"/>
      <c r="D19" s="7"/>
      <c r="E19" s="7"/>
    </row>
    <row r="20" spans="1:5" ht="15.6" x14ac:dyDescent="0.35">
      <c r="A20" s="21" t="s">
        <v>4</v>
      </c>
      <c r="B20" s="7"/>
      <c r="C20" s="7"/>
      <c r="D20" s="7"/>
      <c r="E20" s="7"/>
    </row>
    <row r="21" spans="1:5" ht="15.6" x14ac:dyDescent="0.35">
      <c r="A21" s="22" t="s">
        <v>60</v>
      </c>
      <c r="B21" s="7">
        <f>+SUM(C21:E21)</f>
        <v>2084476598.04</v>
      </c>
      <c r="C21" s="8">
        <f>+'I Trimestre'!C21+'II Trimestre'!C21+'III Trimestre'!C21</f>
        <v>946500000</v>
      </c>
      <c r="D21" s="8">
        <f>+'I Trimestre'!D21+'II Trimestre'!D21+'III Trimestre'!D21</f>
        <v>1121434743.3499999</v>
      </c>
      <c r="E21" s="8">
        <f>+'I Trimestre'!E21+'II Trimestre'!E21+'III Trimestre'!E21</f>
        <v>16541854.689999999</v>
      </c>
    </row>
    <row r="22" spans="1:5" ht="15.6" x14ac:dyDescent="0.35">
      <c r="A22" s="22" t="s">
        <v>103</v>
      </c>
      <c r="B22" s="7">
        <f t="shared" ref="B22:B24" si="1">+SUM(C22:E22)</f>
        <v>2996320922.75</v>
      </c>
      <c r="C22" s="8">
        <f>+'I Trimestre'!C22+'II Trimestre'!C22+'III Trimestre'!C22</f>
        <v>1264240148.45</v>
      </c>
      <c r="D22" s="8">
        <f>+'I Trimestre'!D22+'II Trimestre'!D22+'III Trimestre'!D22</f>
        <v>1092693004.26</v>
      </c>
      <c r="E22" s="8">
        <f>+'I Trimestre'!E22+'II Trimestre'!E22+'III Trimestre'!E22</f>
        <v>639387770.03999996</v>
      </c>
    </row>
    <row r="23" spans="1:5" ht="15.6" x14ac:dyDescent="0.35">
      <c r="A23" s="22" t="s">
        <v>104</v>
      </c>
      <c r="B23" s="7">
        <f t="shared" si="1"/>
        <v>1957965327.1399999</v>
      </c>
      <c r="C23" s="8">
        <f>+'I Trimestre'!C23+'II Trimestre'!C23+'III Trimestre'!C23</f>
        <v>861750000</v>
      </c>
      <c r="D23" s="8">
        <f>+'I Trimestre'!D23+'II Trimestre'!D23+'III Trimestre'!D23</f>
        <v>866102738.89999986</v>
      </c>
      <c r="E23" s="8">
        <f>+'I Trimestre'!E23+'II Trimestre'!E23+'III Trimestre'!E23</f>
        <v>230112588.24000001</v>
      </c>
    </row>
    <row r="24" spans="1:5" ht="15.6" x14ac:dyDescent="0.35">
      <c r="A24" s="22" t="s">
        <v>71</v>
      </c>
      <c r="B24" s="7">
        <f t="shared" si="1"/>
        <v>3573681180.9960003</v>
      </c>
      <c r="C24" s="7">
        <f>+'III Trimestre'!C24</f>
        <v>1264240148.45</v>
      </c>
      <c r="D24" s="7">
        <f>+'III Trimestre'!D24</f>
        <v>1456924005.826</v>
      </c>
      <c r="E24" s="7">
        <f>+'III Trimestre'!E24</f>
        <v>852517026.72000003</v>
      </c>
    </row>
    <row r="25" spans="1:5" ht="15.6" x14ac:dyDescent="0.35">
      <c r="A25" s="22" t="s">
        <v>105</v>
      </c>
      <c r="B25" s="7">
        <f>+SUM(C25:D25)</f>
        <v>1727852738.8999999</v>
      </c>
      <c r="C25" s="7">
        <f>+C23</f>
        <v>861750000</v>
      </c>
      <c r="D25" s="7">
        <f>+D23</f>
        <v>866102738.89999986</v>
      </c>
      <c r="E25" s="7"/>
    </row>
    <row r="26" spans="1:5" ht="15.6" x14ac:dyDescent="0.35">
      <c r="A26" s="22"/>
      <c r="B26" s="7"/>
      <c r="C26" s="7"/>
      <c r="D26" s="7"/>
      <c r="E26" s="7"/>
    </row>
    <row r="27" spans="1:5" ht="15.6" x14ac:dyDescent="0.35">
      <c r="A27" s="21" t="s">
        <v>5</v>
      </c>
      <c r="B27" s="7"/>
      <c r="C27" s="7"/>
      <c r="D27" s="7"/>
      <c r="E27" s="7"/>
    </row>
    <row r="28" spans="1:5" ht="15.6" x14ac:dyDescent="0.35">
      <c r="A28" s="22" t="s">
        <v>103</v>
      </c>
      <c r="B28" s="7">
        <f>B22</f>
        <v>2996320922.75</v>
      </c>
      <c r="C28" s="7"/>
      <c r="D28" s="7"/>
      <c r="E28" s="7"/>
    </row>
    <row r="29" spans="1:5" ht="15.6" x14ac:dyDescent="0.35">
      <c r="A29" s="22" t="s">
        <v>104</v>
      </c>
      <c r="B29" s="7">
        <v>2579419424.9700003</v>
      </c>
      <c r="C29" s="7"/>
      <c r="D29" s="7"/>
      <c r="E29" s="7"/>
    </row>
    <row r="30" spans="1:5" ht="15.6" x14ac:dyDescent="0.35">
      <c r="A30" s="22"/>
      <c r="B30" s="10"/>
      <c r="C30" s="10"/>
      <c r="D30" s="10"/>
      <c r="E30" s="10"/>
    </row>
    <row r="31" spans="1:5" ht="15.6" x14ac:dyDescent="0.35">
      <c r="A31" s="21" t="s">
        <v>6</v>
      </c>
      <c r="B31" s="10"/>
      <c r="C31" s="10"/>
      <c r="D31" s="10"/>
      <c r="E31" s="10"/>
    </row>
    <row r="32" spans="1:5" ht="15.6" x14ac:dyDescent="0.35">
      <c r="A32" s="22" t="s">
        <v>61</v>
      </c>
      <c r="B32" s="31">
        <v>1.0863</v>
      </c>
      <c r="C32" s="31">
        <v>1.0863</v>
      </c>
      <c r="D32" s="31">
        <v>1.0863</v>
      </c>
      <c r="E32" s="31">
        <v>1.0863</v>
      </c>
    </row>
    <row r="33" spans="1:5" ht="15.6" x14ac:dyDescent="0.35">
      <c r="A33" s="22" t="s">
        <v>106</v>
      </c>
      <c r="B33" s="31">
        <v>1.1197999999999999</v>
      </c>
      <c r="C33" s="31">
        <v>1.1197999999999999</v>
      </c>
      <c r="D33" s="31">
        <v>1.1197999999999999</v>
      </c>
      <c r="E33" s="31">
        <v>1.1197999999999999</v>
      </c>
    </row>
    <row r="34" spans="1:5" ht="15.6" x14ac:dyDescent="0.35">
      <c r="A34" s="22" t="s">
        <v>7</v>
      </c>
      <c r="B34" s="26" t="s">
        <v>39</v>
      </c>
      <c r="C34" s="26" t="s">
        <v>39</v>
      </c>
      <c r="D34" s="26" t="s">
        <v>39</v>
      </c>
      <c r="E34" s="26" t="s">
        <v>39</v>
      </c>
    </row>
    <row r="35" spans="1:5" ht="15.6" x14ac:dyDescent="0.35">
      <c r="A35" s="22"/>
      <c r="B35" s="7"/>
      <c r="C35" s="7"/>
      <c r="D35" s="7"/>
      <c r="E35" s="7"/>
    </row>
    <row r="36" spans="1:5" ht="15.6" x14ac:dyDescent="0.35">
      <c r="A36" s="21" t="s">
        <v>8</v>
      </c>
      <c r="B36" s="7"/>
      <c r="C36" s="7"/>
      <c r="D36" s="7"/>
      <c r="E36" s="7"/>
    </row>
    <row r="37" spans="1:5" ht="15.6" x14ac:dyDescent="0.35">
      <c r="A37" s="22" t="s">
        <v>62</v>
      </c>
      <c r="B37" s="7">
        <f>B21/B32</f>
        <v>1918877472.1900027</v>
      </c>
      <c r="C37" s="7">
        <f t="shared" ref="C37:E37" si="2">C21/C32</f>
        <v>871306268.98646784</v>
      </c>
      <c r="D37" s="7">
        <f t="shared" si="2"/>
        <v>1032343499.3556106</v>
      </c>
      <c r="E37" s="7">
        <f t="shared" si="2"/>
        <v>15227703.847924145</v>
      </c>
    </row>
    <row r="38" spans="1:5" ht="15.6" x14ac:dyDescent="0.35">
      <c r="A38" s="22" t="s">
        <v>107</v>
      </c>
      <c r="B38" s="7">
        <f>B23/B33</f>
        <v>1748495559.1534202</v>
      </c>
      <c r="C38" s="7">
        <f t="shared" ref="C38:E38" si="3">C23/C33</f>
        <v>769557063.76138604</v>
      </c>
      <c r="D38" s="7">
        <f t="shared" si="3"/>
        <v>773444131.89855325</v>
      </c>
      <c r="E38" s="7">
        <f t="shared" si="3"/>
        <v>205494363.49348101</v>
      </c>
    </row>
    <row r="39" spans="1:5" ht="15.6" x14ac:dyDescent="0.35">
      <c r="A39" s="22" t="s">
        <v>63</v>
      </c>
      <c r="B39" s="7">
        <f>B37/B15</f>
        <v>9577.2600276006524</v>
      </c>
      <c r="C39" s="7">
        <f t="shared" ref="C39:D39" si="4">C37/C15</f>
        <v>38747.110285341216</v>
      </c>
      <c r="D39" s="7">
        <f t="shared" si="4"/>
        <v>5803.8996463101121</v>
      </c>
      <c r="E39" s="7"/>
    </row>
    <row r="40" spans="1:5" ht="15.6" x14ac:dyDescent="0.35">
      <c r="A40" s="22" t="s">
        <v>108</v>
      </c>
      <c r="B40" s="7">
        <f>B38/B17</f>
        <v>4407.3571900560601</v>
      </c>
      <c r="C40" s="7">
        <f t="shared" ref="C40:D40" si="5">C38/C17</f>
        <v>93768.376235090298</v>
      </c>
      <c r="D40" s="7">
        <f t="shared" si="5"/>
        <v>1990.7703226350418</v>
      </c>
      <c r="E40" s="7"/>
    </row>
    <row r="41" spans="1:5" ht="15.6" x14ac:dyDescent="0.35">
      <c r="A41" s="22"/>
      <c r="B41" s="10"/>
      <c r="C41" s="10"/>
      <c r="D41" s="10"/>
      <c r="E41" s="10"/>
    </row>
    <row r="42" spans="1:5" ht="15.6" x14ac:dyDescent="0.35">
      <c r="A42" s="21" t="s">
        <v>9</v>
      </c>
      <c r="B42" s="10"/>
      <c r="C42" s="10"/>
      <c r="D42" s="10"/>
      <c r="E42" s="10"/>
    </row>
    <row r="43" spans="1:5" ht="15.6" x14ac:dyDescent="0.35">
      <c r="A43" s="21"/>
      <c r="B43" s="10"/>
      <c r="C43" s="10"/>
      <c r="D43" s="10"/>
      <c r="E43" s="10"/>
    </row>
    <row r="44" spans="1:5" ht="15.6" x14ac:dyDescent="0.35">
      <c r="A44" s="21" t="s">
        <v>10</v>
      </c>
      <c r="B44" s="10"/>
      <c r="C44" s="10"/>
      <c r="D44" s="10"/>
      <c r="E44" s="10"/>
    </row>
    <row r="45" spans="1:5" ht="15.6" x14ac:dyDescent="0.35">
      <c r="A45" s="22" t="s">
        <v>11</v>
      </c>
      <c r="B45" s="10" t="s">
        <v>90</v>
      </c>
      <c r="C45" s="10" t="s">
        <v>90</v>
      </c>
      <c r="D45" s="10" t="s">
        <v>90</v>
      </c>
      <c r="E45" s="10" t="s">
        <v>90</v>
      </c>
    </row>
    <row r="46" spans="1:5" ht="15.6" x14ac:dyDescent="0.35">
      <c r="A46" s="22" t="s">
        <v>12</v>
      </c>
      <c r="B46" s="10" t="s">
        <v>90</v>
      </c>
      <c r="C46" s="10" t="s">
        <v>90</v>
      </c>
      <c r="D46" s="10" t="s">
        <v>90</v>
      </c>
      <c r="E46" s="10" t="s">
        <v>90</v>
      </c>
    </row>
    <row r="47" spans="1:5" ht="15.6" x14ac:dyDescent="0.35">
      <c r="A47" s="22"/>
      <c r="B47" s="10"/>
      <c r="C47" s="10"/>
      <c r="D47" s="10"/>
      <c r="E47" s="10"/>
    </row>
    <row r="48" spans="1:5" ht="15.6" x14ac:dyDescent="0.35">
      <c r="A48" s="21" t="s">
        <v>13</v>
      </c>
      <c r="B48" s="10"/>
      <c r="C48" s="10"/>
      <c r="D48" s="10"/>
      <c r="E48" s="10"/>
    </row>
    <row r="49" spans="1:5" ht="15.6" x14ac:dyDescent="0.35">
      <c r="A49" s="22" t="s">
        <v>14</v>
      </c>
      <c r="B49" s="10">
        <f>B17/B16*100</f>
        <v>174.22094575604271</v>
      </c>
      <c r="C49" s="10">
        <f t="shared" ref="C49:D49" si="6">C17/C16*100</f>
        <v>92.35876659914473</v>
      </c>
      <c r="D49" s="10">
        <f t="shared" si="6"/>
        <v>177.54517287708043</v>
      </c>
      <c r="E49" s="10"/>
    </row>
    <row r="50" spans="1:5" ht="15.6" x14ac:dyDescent="0.35">
      <c r="A50" s="22" t="s">
        <v>15</v>
      </c>
      <c r="B50" s="10">
        <f>B23/B22*100</f>
        <v>65.345648133811864</v>
      </c>
      <c r="C50" s="10">
        <f t="shared" ref="C50:E50" si="7">C23/C22*100</f>
        <v>68.163473613500869</v>
      </c>
      <c r="D50" s="10">
        <f t="shared" si="7"/>
        <v>79.263135713635052</v>
      </c>
      <c r="E50" s="10">
        <f t="shared" si="7"/>
        <v>35.989519822314428</v>
      </c>
    </row>
    <row r="51" spans="1:5" ht="15.6" x14ac:dyDescent="0.35">
      <c r="A51" s="22" t="s">
        <v>16</v>
      </c>
      <c r="B51" s="10">
        <f>AVERAGE(B49:B50)</f>
        <v>119.78329694492729</v>
      </c>
      <c r="C51" s="10">
        <f t="shared" ref="C51:D51" si="8">AVERAGE(C49:C50)</f>
        <v>80.261120106322807</v>
      </c>
      <c r="D51" s="10">
        <f t="shared" si="8"/>
        <v>128.40415429535773</v>
      </c>
      <c r="E51" s="10"/>
    </row>
    <row r="52" spans="1:5" ht="15.6" x14ac:dyDescent="0.35">
      <c r="A52" s="22"/>
      <c r="B52" s="10"/>
      <c r="C52" s="10"/>
      <c r="D52" s="10"/>
      <c r="E52" s="10"/>
    </row>
    <row r="53" spans="1:5" ht="15.6" x14ac:dyDescent="0.35">
      <c r="A53" s="21" t="s">
        <v>17</v>
      </c>
      <c r="B53" s="10"/>
      <c r="C53" s="10"/>
      <c r="D53" s="10"/>
      <c r="E53" s="10"/>
    </row>
    <row r="54" spans="1:5" ht="15.6" x14ac:dyDescent="0.35">
      <c r="A54" s="22" t="s">
        <v>18</v>
      </c>
      <c r="B54" s="10">
        <f>(B17/B18)*100</f>
        <v>131.95300910681382</v>
      </c>
      <c r="C54" s="10">
        <f t="shared" ref="C54:D54" si="9">(C17/C18)*100</f>
        <v>92.35876659914473</v>
      </c>
      <c r="D54" s="10">
        <f t="shared" si="9"/>
        <v>133.15887965781033</v>
      </c>
      <c r="E54" s="10"/>
    </row>
    <row r="55" spans="1:5" ht="15.6" x14ac:dyDescent="0.35">
      <c r="A55" s="22" t="s">
        <v>19</v>
      </c>
      <c r="B55" s="10">
        <f>B23/B24*100</f>
        <v>54.788472389534938</v>
      </c>
      <c r="C55" s="10">
        <f t="shared" ref="C55:E55" si="10">C23/C24*100</f>
        <v>68.163473613500869</v>
      </c>
      <c r="D55" s="10">
        <f t="shared" si="10"/>
        <v>59.447351779269006</v>
      </c>
      <c r="E55" s="10">
        <f t="shared" si="10"/>
        <v>26.992139866735819</v>
      </c>
    </row>
    <row r="56" spans="1:5" ht="15.6" x14ac:dyDescent="0.35">
      <c r="A56" s="22" t="s">
        <v>20</v>
      </c>
      <c r="B56" s="10">
        <f>(B54+B55)/2</f>
        <v>93.370740748174384</v>
      </c>
      <c r="C56" s="10">
        <f t="shared" ref="C56:D56" si="11">(C54+C55)/2</f>
        <v>80.261120106322807</v>
      </c>
      <c r="D56" s="10">
        <f t="shared" si="11"/>
        <v>96.303115718539672</v>
      </c>
      <c r="E56" s="10"/>
    </row>
    <row r="57" spans="1:5" ht="15.6" x14ac:dyDescent="0.35">
      <c r="A57" s="22"/>
      <c r="B57" s="10"/>
      <c r="C57" s="10"/>
      <c r="D57" s="10"/>
      <c r="E57" s="10"/>
    </row>
    <row r="58" spans="1:5" ht="15.6" x14ac:dyDescent="0.35">
      <c r="A58" s="21" t="s">
        <v>31</v>
      </c>
      <c r="B58" s="10"/>
      <c r="C58" s="10"/>
      <c r="D58" s="10"/>
      <c r="E58" s="10"/>
    </row>
    <row r="59" spans="1:5" ht="15.6" x14ac:dyDescent="0.35">
      <c r="A59" s="22" t="s">
        <v>21</v>
      </c>
      <c r="B59" s="10">
        <f>B25/B23*100</f>
        <v>88.247361429217676</v>
      </c>
      <c r="C59" s="10"/>
      <c r="D59" s="10"/>
      <c r="E59" s="10"/>
    </row>
    <row r="60" spans="1:5" ht="15.6" x14ac:dyDescent="0.35">
      <c r="A60" s="22"/>
      <c r="B60" s="10"/>
      <c r="C60" s="10"/>
      <c r="D60" s="10"/>
      <c r="E60" s="10"/>
    </row>
    <row r="61" spans="1:5" ht="15.6" x14ac:dyDescent="0.35">
      <c r="A61" s="21" t="s">
        <v>22</v>
      </c>
      <c r="B61" s="10"/>
      <c r="C61" s="10"/>
      <c r="D61" s="10"/>
      <c r="E61" s="10"/>
    </row>
    <row r="62" spans="1:5" ht="15.6" x14ac:dyDescent="0.35">
      <c r="A62" s="22" t="s">
        <v>23</v>
      </c>
      <c r="B62" s="10">
        <f>((B17/B15)-1)*100</f>
        <v>98.006897664676316</v>
      </c>
      <c r="C62" s="10">
        <f>((C17/C15)-1)*100</f>
        <v>-63.503357495441804</v>
      </c>
      <c r="D62" s="10">
        <f>((D17/D15)-1)*100</f>
        <v>118.4255601448243</v>
      </c>
      <c r="E62" s="10"/>
    </row>
    <row r="63" spans="1:5" ht="15.6" x14ac:dyDescent="0.35">
      <c r="A63" s="22" t="s">
        <v>24</v>
      </c>
      <c r="B63" s="10">
        <f t="shared" ref="B63:D63" si="12">((B38/B37)-1)*100</f>
        <v>-8.8792492228347832</v>
      </c>
      <c r="C63" s="10">
        <f t="shared" si="12"/>
        <v>-11.677777246276422</v>
      </c>
      <c r="D63" s="10">
        <f t="shared" si="12"/>
        <v>-25.078800575454054</v>
      </c>
      <c r="E63" s="10"/>
    </row>
    <row r="64" spans="1:5" ht="15.6" x14ac:dyDescent="0.35">
      <c r="A64" s="22" t="s">
        <v>25</v>
      </c>
      <c r="B64" s="10">
        <f>((B40/B39)-1)*100</f>
        <v>-53.981021948297091</v>
      </c>
      <c r="C64" s="10">
        <f>((C40/C39)-1)*100</f>
        <v>142.00095321834797</v>
      </c>
      <c r="D64" s="10">
        <f>((D40/D39)-1)*100</f>
        <v>-65.699435828448642</v>
      </c>
      <c r="E64" s="10"/>
    </row>
    <row r="65" spans="1:6" ht="15.6" x14ac:dyDescent="0.35">
      <c r="A65" s="22"/>
      <c r="B65" s="10"/>
      <c r="C65" s="10"/>
      <c r="D65" s="10"/>
      <c r="E65" s="10"/>
    </row>
    <row r="66" spans="1:6" ht="15.6" x14ac:dyDescent="0.35">
      <c r="A66" s="21" t="s">
        <v>26</v>
      </c>
      <c r="B66" s="10"/>
      <c r="C66" s="10"/>
      <c r="D66" s="10"/>
      <c r="E66" s="10"/>
    </row>
    <row r="67" spans="1:6" ht="15.6" x14ac:dyDescent="0.35">
      <c r="A67" s="22" t="s">
        <v>34</v>
      </c>
      <c r="B67" s="10">
        <f t="shared" ref="B67" si="13">B22/B16</f>
        <v>13158.37954411713</v>
      </c>
      <c r="C67" s="10">
        <f t="shared" ref="C67:D67" si="14">C22/C16</f>
        <v>142273.25550866532</v>
      </c>
      <c r="D67" s="10">
        <f t="shared" si="14"/>
        <v>4993.4331581256338</v>
      </c>
      <c r="E67" s="10"/>
    </row>
    <row r="68" spans="1:6" ht="15.6" x14ac:dyDescent="0.35">
      <c r="A68" s="22" t="s">
        <v>35</v>
      </c>
      <c r="B68" s="10">
        <f>B23/B17</f>
        <v>4935.3585814247754</v>
      </c>
      <c r="C68" s="10">
        <f t="shared" ref="C68:D68" si="15">C23/C17</f>
        <v>105001.8277080541</v>
      </c>
      <c r="D68" s="10">
        <f t="shared" si="15"/>
        <v>2229.2646072867196</v>
      </c>
      <c r="E68" s="10"/>
    </row>
    <row r="69" spans="1:6" ht="15.6" x14ac:dyDescent="0.35">
      <c r="A69" s="22" t="s">
        <v>27</v>
      </c>
      <c r="B69" s="10">
        <f>(B68/B67)*B51</f>
        <v>44.927532338341905</v>
      </c>
      <c r="C69" s="10">
        <f t="shared" ref="C69:D69" si="16">(C68/C67)*C51</f>
        <v>59.235056335280483</v>
      </c>
      <c r="D69" s="10">
        <f t="shared" si="16"/>
        <v>57.324655709754488</v>
      </c>
      <c r="E69" s="10"/>
    </row>
    <row r="70" spans="1:6" ht="15.6" x14ac:dyDescent="0.35">
      <c r="A70" s="22" t="s">
        <v>32</v>
      </c>
      <c r="B70" s="10">
        <f>B22/(B16*9)</f>
        <v>1462.04217156857</v>
      </c>
      <c r="C70" s="10">
        <f>C22/(C16*5)</f>
        <v>28454.651101733063</v>
      </c>
      <c r="D70" s="10">
        <f t="shared" ref="D70" si="17">D22/(D16*9)</f>
        <v>554.82590645840378</v>
      </c>
      <c r="E70" s="10"/>
    </row>
    <row r="71" spans="1:6" ht="15.6" x14ac:dyDescent="0.35">
      <c r="A71" s="22" t="s">
        <v>33</v>
      </c>
      <c r="B71" s="10">
        <f>B23/(B17*9)</f>
        <v>548.37317571386393</v>
      </c>
      <c r="C71" s="10">
        <f t="shared" ref="C71:D71" si="18">C23/(C17*9)</f>
        <v>11666.869745339345</v>
      </c>
      <c r="D71" s="10">
        <f t="shared" si="18"/>
        <v>247.69606747630218</v>
      </c>
      <c r="E71" s="10"/>
    </row>
    <row r="72" spans="1:6" ht="15.6" x14ac:dyDescent="0.35">
      <c r="A72" s="22"/>
      <c r="B72" s="10"/>
      <c r="C72" s="10"/>
      <c r="D72" s="10"/>
      <c r="E72" s="10"/>
    </row>
    <row r="73" spans="1:6" ht="15.6" x14ac:dyDescent="0.35">
      <c r="A73" s="21" t="s">
        <v>28</v>
      </c>
      <c r="B73" s="10"/>
      <c r="C73" s="10"/>
      <c r="D73" s="10"/>
      <c r="E73" s="10"/>
    </row>
    <row r="74" spans="1:6" ht="15.6" x14ac:dyDescent="0.35">
      <c r="A74" s="22" t="s">
        <v>29</v>
      </c>
      <c r="B74" s="10">
        <f>(B29/B28)*100</f>
        <v>86.086220116990305</v>
      </c>
      <c r="C74" s="10"/>
      <c r="D74" s="10"/>
      <c r="E74" s="10"/>
    </row>
    <row r="75" spans="1:6" ht="16.2" thickBot="1" x14ac:dyDescent="0.4">
      <c r="A75" s="23" t="s">
        <v>30</v>
      </c>
      <c r="B75" s="12">
        <f>(B23/B29)*100</f>
        <v>75.907210288717266</v>
      </c>
      <c r="C75" s="12"/>
      <c r="D75" s="12"/>
      <c r="E75" s="12"/>
    </row>
    <row r="76" spans="1:6" s="25" customFormat="1" ht="16.05" customHeight="1" thickTop="1" x14ac:dyDescent="0.3">
      <c r="A76" s="43" t="s">
        <v>76</v>
      </c>
      <c r="B76" s="43"/>
      <c r="C76" s="43"/>
      <c r="D76" s="43"/>
      <c r="E76" s="43"/>
      <c r="F76" s="24"/>
    </row>
  </sheetData>
  <mergeCells count="4">
    <mergeCell ref="A9:A10"/>
    <mergeCell ref="B9:B10"/>
    <mergeCell ref="C9:E9"/>
    <mergeCell ref="A76:E76"/>
  </mergeCells>
  <pageMargins left="0.7" right="0.7" top="0.75" bottom="0.75" header="0.3" footer="0.3"/>
  <pageSetup orientation="portrait" horizontalDpi="300" verticalDpi="300" r:id="rId1"/>
  <ignoredErrors>
    <ignoredError sqref="C7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M16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2" customWidth="1"/>
    <col min="2" max="2" width="22.77734375" style="2" customWidth="1"/>
    <col min="3" max="3" width="25.77734375" style="2" customWidth="1"/>
    <col min="4" max="5" width="26.21875" style="2" customWidth="1"/>
    <col min="6" max="6" width="11.44140625" style="2"/>
    <col min="7" max="7" width="12.77734375" style="2" bestFit="1" customWidth="1"/>
    <col min="8" max="16384" width="11.44140625" style="2"/>
  </cols>
  <sheetData>
    <row r="7" spans="1:5" ht="21" customHeight="1" x14ac:dyDescent="0.3"/>
    <row r="8" spans="1:5" ht="21" customHeight="1" x14ac:dyDescent="0.3"/>
    <row r="9" spans="1:5" ht="15.6" x14ac:dyDescent="0.35">
      <c r="A9" s="36" t="s">
        <v>0</v>
      </c>
      <c r="B9" s="38" t="s">
        <v>36</v>
      </c>
      <c r="C9" s="41" t="s">
        <v>1</v>
      </c>
      <c r="D9" s="41"/>
      <c r="E9" s="41"/>
    </row>
    <row r="10" spans="1:5" ht="47.4" thickBot="1" x14ac:dyDescent="0.35">
      <c r="A10" s="37"/>
      <c r="B10" s="39"/>
      <c r="C10" s="20" t="s">
        <v>37</v>
      </c>
      <c r="D10" s="20" t="s">
        <v>38</v>
      </c>
      <c r="E10" s="20" t="s">
        <v>43</v>
      </c>
    </row>
    <row r="11" spans="1:5" ht="16.2" thickTop="1" x14ac:dyDescent="0.35">
      <c r="A11" s="5"/>
      <c r="B11" s="5"/>
      <c r="C11" s="5"/>
      <c r="D11" s="5"/>
      <c r="E11" s="5"/>
    </row>
    <row r="12" spans="1:5" ht="15.6" x14ac:dyDescent="0.35">
      <c r="A12" s="6" t="s">
        <v>2</v>
      </c>
      <c r="B12" s="5"/>
      <c r="C12" s="5"/>
      <c r="D12" s="5"/>
      <c r="E12" s="5"/>
    </row>
    <row r="13" spans="1:5" ht="15.6" x14ac:dyDescent="0.35">
      <c r="A13" s="5"/>
      <c r="B13" s="5"/>
      <c r="C13" s="5"/>
      <c r="D13" s="5"/>
      <c r="E13" s="5"/>
    </row>
    <row r="14" spans="1:5" ht="15.6" x14ac:dyDescent="0.35">
      <c r="A14" s="6" t="s">
        <v>3</v>
      </c>
      <c r="B14" s="5"/>
      <c r="C14" s="5"/>
      <c r="D14" s="5"/>
      <c r="E14" s="5"/>
    </row>
    <row r="15" spans="1:5" ht="15.6" x14ac:dyDescent="0.35">
      <c r="A15" s="5" t="s">
        <v>64</v>
      </c>
      <c r="B15" s="7">
        <f>SUM(C15:D15)</f>
        <v>145360</v>
      </c>
      <c r="C15" s="7">
        <v>8081</v>
      </c>
      <c r="D15" s="7">
        <v>137279</v>
      </c>
      <c r="E15" s="7"/>
    </row>
    <row r="16" spans="1:5" ht="15.6" x14ac:dyDescent="0.35">
      <c r="A16" s="5" t="s">
        <v>97</v>
      </c>
      <c r="B16" s="7">
        <f>SUM(C16:D16)</f>
        <v>72942</v>
      </c>
      <c r="C16" s="7">
        <v>0</v>
      </c>
      <c r="D16" s="7">
        <v>72942</v>
      </c>
      <c r="E16" s="7"/>
    </row>
    <row r="17" spans="1:5" ht="15.6" x14ac:dyDescent="0.35">
      <c r="A17" s="5" t="s">
        <v>98</v>
      </c>
      <c r="B17" s="7">
        <f>SUM(C17:D17)</f>
        <v>172813</v>
      </c>
      <c r="C17" s="7">
        <v>7663</v>
      </c>
      <c r="D17" s="7">
        <v>165150</v>
      </c>
      <c r="E17" s="7"/>
    </row>
    <row r="18" spans="1:5" ht="15.6" x14ac:dyDescent="0.35">
      <c r="A18" s="5" t="s">
        <v>71</v>
      </c>
      <c r="B18" s="7">
        <f>SUM(C18:D18)</f>
        <v>300654</v>
      </c>
      <c r="C18" s="7">
        <v>8886</v>
      </c>
      <c r="D18" s="7">
        <v>291768</v>
      </c>
      <c r="E18" s="7"/>
    </row>
    <row r="19" spans="1:5" ht="15.6" x14ac:dyDescent="0.35">
      <c r="A19" s="5"/>
      <c r="B19" s="7"/>
      <c r="C19" s="7"/>
      <c r="D19" s="7"/>
      <c r="E19" s="7"/>
    </row>
    <row r="20" spans="1:5" ht="15.6" x14ac:dyDescent="0.35">
      <c r="A20" s="6" t="s">
        <v>4</v>
      </c>
      <c r="B20" s="7"/>
      <c r="C20" s="7"/>
      <c r="D20" s="7"/>
      <c r="E20" s="7"/>
    </row>
    <row r="21" spans="1:5" ht="15.6" x14ac:dyDescent="0.35">
      <c r="A21" s="5" t="s">
        <v>64</v>
      </c>
      <c r="B21" s="7">
        <f>SUM(C21:E21)</f>
        <v>1046666613.75</v>
      </c>
      <c r="C21" s="8">
        <v>35378483.420000002</v>
      </c>
      <c r="D21" s="7">
        <v>784927895.15999997</v>
      </c>
      <c r="E21" s="7">
        <v>226360235.17000002</v>
      </c>
    </row>
    <row r="22" spans="1:5" ht="15.6" x14ac:dyDescent="0.35">
      <c r="A22" s="5" t="s">
        <v>97</v>
      </c>
      <c r="B22" s="7">
        <f>SUM(C22:E22)</f>
        <v>577360258.24600005</v>
      </c>
      <c r="C22" s="7">
        <v>0</v>
      </c>
      <c r="D22" s="7">
        <v>364231001.56599998</v>
      </c>
      <c r="E22" s="7">
        <v>213129256.68000001</v>
      </c>
    </row>
    <row r="23" spans="1:5" ht="15.6" x14ac:dyDescent="0.35">
      <c r="A23" s="5" t="s">
        <v>98</v>
      </c>
      <c r="B23" s="7">
        <f>SUM(C23:E23)</f>
        <v>1396561088.72</v>
      </c>
      <c r="C23" s="8">
        <v>405000000</v>
      </c>
      <c r="D23" s="7">
        <v>378202803.70999998</v>
      </c>
      <c r="E23" s="7">
        <v>613358285.00999999</v>
      </c>
    </row>
    <row r="24" spans="1:5" ht="15.6" x14ac:dyDescent="0.35">
      <c r="A24" s="5" t="s">
        <v>71</v>
      </c>
      <c r="B24" s="7">
        <f>SUM(C24:E24)</f>
        <v>3573681180.9960003</v>
      </c>
      <c r="C24" s="7">
        <v>1264240148.45</v>
      </c>
      <c r="D24" s="9">
        <v>1456924005.826</v>
      </c>
      <c r="E24" s="9">
        <v>852517026.72000003</v>
      </c>
    </row>
    <row r="25" spans="1:5" ht="15.6" x14ac:dyDescent="0.35">
      <c r="A25" s="5" t="s">
        <v>99</v>
      </c>
      <c r="B25" s="7">
        <f>+SUM(C25:D25)</f>
        <v>783202803.71000004</v>
      </c>
      <c r="C25" s="7">
        <f>+C23</f>
        <v>405000000</v>
      </c>
      <c r="D25" s="7">
        <f>+D23</f>
        <v>378202803.70999998</v>
      </c>
      <c r="E25" s="7"/>
    </row>
    <row r="26" spans="1:5" ht="15.6" x14ac:dyDescent="0.35">
      <c r="A26" s="5"/>
      <c r="B26" s="7"/>
      <c r="C26" s="7"/>
      <c r="D26" s="7"/>
      <c r="E26" s="7"/>
    </row>
    <row r="27" spans="1:5" ht="15.6" x14ac:dyDescent="0.35">
      <c r="A27" s="6" t="s">
        <v>5</v>
      </c>
      <c r="B27" s="7"/>
      <c r="C27" s="7"/>
      <c r="D27" s="7"/>
      <c r="E27" s="7"/>
    </row>
    <row r="28" spans="1:5" ht="15.6" x14ac:dyDescent="0.35">
      <c r="A28" s="5" t="s">
        <v>97</v>
      </c>
      <c r="B28" s="7">
        <f>B22</f>
        <v>577360258.24600005</v>
      </c>
      <c r="C28" s="7"/>
      <c r="D28" s="7"/>
      <c r="E28" s="7"/>
    </row>
    <row r="29" spans="1:5" ht="15.6" x14ac:dyDescent="0.35">
      <c r="A29" s="5" t="s">
        <v>98</v>
      </c>
      <c r="B29" s="7">
        <v>893420295.24000001</v>
      </c>
      <c r="C29" s="7"/>
      <c r="D29" s="7"/>
      <c r="E29" s="7"/>
    </row>
    <row r="30" spans="1:5" ht="15.6" x14ac:dyDescent="0.35">
      <c r="A30" s="5"/>
      <c r="B30" s="10"/>
      <c r="C30" s="10"/>
      <c r="D30" s="10"/>
      <c r="E30" s="10"/>
    </row>
    <row r="31" spans="1:5" ht="15.6" x14ac:dyDescent="0.35">
      <c r="A31" s="6" t="s">
        <v>6</v>
      </c>
      <c r="B31" s="10"/>
      <c r="C31" s="10"/>
      <c r="D31" s="10"/>
      <c r="E31" s="10"/>
    </row>
    <row r="32" spans="1:5" ht="15.6" x14ac:dyDescent="0.35">
      <c r="A32" s="5" t="s">
        <v>65</v>
      </c>
      <c r="B32" s="16">
        <v>1.0863</v>
      </c>
      <c r="C32" s="16">
        <v>1.0863</v>
      </c>
      <c r="D32" s="16">
        <v>1.0863</v>
      </c>
      <c r="E32" s="16">
        <v>1.0863</v>
      </c>
    </row>
    <row r="33" spans="1:5" ht="15.6" x14ac:dyDescent="0.35">
      <c r="A33" s="5" t="s">
        <v>100</v>
      </c>
      <c r="B33" s="16">
        <v>1.1144000000000001</v>
      </c>
      <c r="C33" s="16">
        <v>1.1144000000000001</v>
      </c>
      <c r="D33" s="16">
        <v>1.1144000000000001</v>
      </c>
      <c r="E33" s="16">
        <v>1.1144000000000001</v>
      </c>
    </row>
    <row r="34" spans="1:5" ht="15.6" x14ac:dyDescent="0.35">
      <c r="A34" s="5" t="s">
        <v>7</v>
      </c>
      <c r="B34" s="34" t="s">
        <v>39</v>
      </c>
      <c r="C34" s="34" t="s">
        <v>39</v>
      </c>
      <c r="D34" s="34" t="s">
        <v>39</v>
      </c>
      <c r="E34" s="34" t="s">
        <v>39</v>
      </c>
    </row>
    <row r="35" spans="1:5" ht="15.6" x14ac:dyDescent="0.35">
      <c r="A35" s="5"/>
      <c r="B35" s="7"/>
      <c r="C35" s="7"/>
      <c r="D35" s="7"/>
      <c r="E35" s="7"/>
    </row>
    <row r="36" spans="1:5" ht="15.6" x14ac:dyDescent="0.35">
      <c r="A36" s="6" t="s">
        <v>8</v>
      </c>
      <c r="B36" s="7"/>
      <c r="C36" s="7"/>
      <c r="D36" s="7"/>
      <c r="E36" s="7"/>
    </row>
    <row r="37" spans="1:5" ht="15.6" x14ac:dyDescent="0.35">
      <c r="A37" s="5" t="s">
        <v>101</v>
      </c>
      <c r="B37" s="7">
        <f>B21/B32</f>
        <v>963515247.85970724</v>
      </c>
      <c r="C37" s="7">
        <f t="shared" ref="C37:E37" si="0">C21/C32</f>
        <v>32567875.743348982</v>
      </c>
      <c r="D37" s="7">
        <f t="shared" ref="D37" si="1">D21/D32</f>
        <v>722570095.88511455</v>
      </c>
      <c r="E37" s="7">
        <f t="shared" si="0"/>
        <v>208377276.23124367</v>
      </c>
    </row>
    <row r="38" spans="1:5" ht="15.6" x14ac:dyDescent="0.35">
      <c r="A38" s="5" t="s">
        <v>95</v>
      </c>
      <c r="B38" s="7">
        <f>B23/B33</f>
        <v>1253195521.1055276</v>
      </c>
      <c r="C38" s="7">
        <f t="shared" ref="C38:E38" si="2">C23/C33</f>
        <v>363424264.17803299</v>
      </c>
      <c r="D38" s="7">
        <f t="shared" ref="D38" si="3">D23/D33</f>
        <v>339377964.56389087</v>
      </c>
      <c r="E38" s="7">
        <f t="shared" si="2"/>
        <v>550393292.36360371</v>
      </c>
    </row>
    <row r="39" spans="1:5" ht="15.6" x14ac:dyDescent="0.35">
      <c r="A39" s="5" t="s">
        <v>66</v>
      </c>
      <c r="B39" s="7">
        <f>B37/B15</f>
        <v>6628.4758383304024</v>
      </c>
      <c r="C39" s="7">
        <f t="shared" ref="C39" si="4">C37/C15</f>
        <v>4030.1789064904074</v>
      </c>
      <c r="D39" s="7" t="s">
        <v>39</v>
      </c>
      <c r="E39" s="7"/>
    </row>
    <row r="40" spans="1:5" ht="15.6" x14ac:dyDescent="0.35">
      <c r="A40" s="5" t="s">
        <v>102</v>
      </c>
      <c r="B40" s="7">
        <f>B38/B17</f>
        <v>7251.7433358921353</v>
      </c>
      <c r="C40" s="7">
        <f t="shared" ref="C40" si="5">C38/C17</f>
        <v>47425.846819526683</v>
      </c>
      <c r="D40" s="7">
        <f t="shared" ref="D40" si="6">D38/D17</f>
        <v>2054.9679961482948</v>
      </c>
      <c r="E40" s="7"/>
    </row>
    <row r="41" spans="1:5" ht="15.6" x14ac:dyDescent="0.35">
      <c r="A41" s="5"/>
      <c r="B41" s="10"/>
      <c r="C41" s="10"/>
      <c r="D41" s="10"/>
      <c r="E41" s="10"/>
    </row>
    <row r="42" spans="1:5" ht="15.6" x14ac:dyDescent="0.35">
      <c r="A42" s="6" t="s">
        <v>9</v>
      </c>
      <c r="B42" s="10"/>
      <c r="C42" s="10"/>
      <c r="D42" s="10"/>
      <c r="E42" s="10"/>
    </row>
    <row r="43" spans="1:5" ht="15.6" x14ac:dyDescent="0.35">
      <c r="A43" s="6"/>
      <c r="B43" s="10"/>
      <c r="C43" s="10"/>
      <c r="D43" s="10"/>
      <c r="E43" s="10"/>
    </row>
    <row r="44" spans="1:5" ht="15.6" x14ac:dyDescent="0.35">
      <c r="A44" s="6" t="s">
        <v>10</v>
      </c>
      <c r="B44" s="10"/>
      <c r="C44" s="10"/>
      <c r="D44" s="10"/>
      <c r="E44" s="10"/>
    </row>
    <row r="45" spans="1:5" ht="15.6" x14ac:dyDescent="0.35">
      <c r="A45" s="5" t="s">
        <v>11</v>
      </c>
      <c r="B45" s="10" t="s">
        <v>40</v>
      </c>
      <c r="C45" s="10" t="s">
        <v>40</v>
      </c>
      <c r="D45" s="10" t="s">
        <v>40</v>
      </c>
      <c r="E45" s="10" t="s">
        <v>40</v>
      </c>
    </row>
    <row r="46" spans="1:5" ht="15.6" x14ac:dyDescent="0.35">
      <c r="A46" s="5" t="s">
        <v>12</v>
      </c>
      <c r="B46" s="10" t="s">
        <v>40</v>
      </c>
      <c r="C46" s="10" t="s">
        <v>40</v>
      </c>
      <c r="D46" s="10" t="s">
        <v>40</v>
      </c>
      <c r="E46" s="10" t="s">
        <v>40</v>
      </c>
    </row>
    <row r="47" spans="1:5" ht="15.6" x14ac:dyDescent="0.35">
      <c r="A47" s="5"/>
      <c r="B47" s="10"/>
      <c r="C47" s="10"/>
      <c r="D47" s="10"/>
      <c r="E47" s="10"/>
    </row>
    <row r="48" spans="1:5" ht="15.6" x14ac:dyDescent="0.35">
      <c r="A48" s="6" t="s">
        <v>13</v>
      </c>
      <c r="B48" s="10"/>
      <c r="C48" s="10"/>
      <c r="D48" s="10"/>
      <c r="E48" s="10"/>
    </row>
    <row r="49" spans="1:5" ht="15.6" x14ac:dyDescent="0.35">
      <c r="A49" s="5" t="s">
        <v>14</v>
      </c>
      <c r="B49" s="10">
        <f>B17/B16*100</f>
        <v>236.91837350223466</v>
      </c>
      <c r="C49" s="10" t="s">
        <v>39</v>
      </c>
      <c r="D49" s="10">
        <f>D17/D16*100</f>
        <v>226.41276630747717</v>
      </c>
      <c r="E49" s="10"/>
    </row>
    <row r="50" spans="1:5" ht="15.6" x14ac:dyDescent="0.35">
      <c r="A50" s="5" t="s">
        <v>15</v>
      </c>
      <c r="B50" s="10">
        <f>B23/B22*100</f>
        <v>241.8872911278485</v>
      </c>
      <c r="C50" s="10" t="s">
        <v>39</v>
      </c>
      <c r="D50" s="10">
        <f>D23/D22*100</f>
        <v>103.83597279856154</v>
      </c>
      <c r="E50" s="10">
        <f t="shared" ref="E50" si="7">E23/E22*100</f>
        <v>287.78699581865396</v>
      </c>
    </row>
    <row r="51" spans="1:5" ht="15.6" x14ac:dyDescent="0.35">
      <c r="A51" s="5" t="s">
        <v>16</v>
      </c>
      <c r="B51" s="10">
        <f>AVERAGE(B49:B50)</f>
        <v>239.40283231504156</v>
      </c>
      <c r="C51" s="10" t="s">
        <v>39</v>
      </c>
      <c r="D51" s="10">
        <f>AVERAGE(D49:D50)</f>
        <v>165.12436955301936</v>
      </c>
      <c r="E51" s="10"/>
    </row>
    <row r="52" spans="1:5" ht="15.6" x14ac:dyDescent="0.35">
      <c r="A52" s="5"/>
      <c r="B52" s="10"/>
      <c r="C52" s="10"/>
      <c r="D52" s="10"/>
      <c r="E52" s="10"/>
    </row>
    <row r="53" spans="1:5" ht="15.6" x14ac:dyDescent="0.35">
      <c r="A53" s="6" t="s">
        <v>17</v>
      </c>
      <c r="B53" s="10"/>
      <c r="C53" s="10"/>
      <c r="D53" s="10"/>
      <c r="E53" s="10"/>
    </row>
    <row r="54" spans="1:5" ht="15.6" x14ac:dyDescent="0.35">
      <c r="A54" s="5" t="s">
        <v>18</v>
      </c>
      <c r="B54" s="10">
        <f>(B17/B18)*100</f>
        <v>57.479029050004328</v>
      </c>
      <c r="C54" s="10">
        <f t="shared" ref="C54:D54" si="8">(C17/C18)*100</f>
        <v>86.236776952509558</v>
      </c>
      <c r="D54" s="10">
        <f t="shared" si="8"/>
        <v>56.603191576869293</v>
      </c>
      <c r="E54" s="10"/>
    </row>
    <row r="55" spans="1:5" ht="15.6" x14ac:dyDescent="0.35">
      <c r="A55" s="5" t="s">
        <v>19</v>
      </c>
      <c r="B55" s="10">
        <f>B23/B24*100</f>
        <v>39.079062120778559</v>
      </c>
      <c r="C55" s="10">
        <f t="shared" ref="C55:E55" si="9">C23/C24*100</f>
        <v>32.035052873185791</v>
      </c>
      <c r="D55" s="10">
        <f t="shared" si="9"/>
        <v>25.958993207444525</v>
      </c>
      <c r="E55" s="10">
        <f t="shared" si="9"/>
        <v>71.946748954663491</v>
      </c>
    </row>
    <row r="56" spans="1:5" ht="15.6" x14ac:dyDescent="0.35">
      <c r="A56" s="5" t="s">
        <v>20</v>
      </c>
      <c r="B56" s="10">
        <f>(B54+B55)/2</f>
        <v>48.279045585391444</v>
      </c>
      <c r="C56" s="10">
        <f t="shared" ref="C56:D56" si="10">(C54+C55)/2</f>
        <v>59.135914912847674</v>
      </c>
      <c r="D56" s="10">
        <f t="shared" si="10"/>
        <v>41.281092392156907</v>
      </c>
      <c r="E56" s="10"/>
    </row>
    <row r="57" spans="1:5" ht="15.6" x14ac:dyDescent="0.35">
      <c r="A57" s="5"/>
      <c r="B57" s="10"/>
      <c r="C57" s="10"/>
      <c r="D57" s="10"/>
      <c r="E57" s="10"/>
    </row>
    <row r="58" spans="1:5" ht="15.6" x14ac:dyDescent="0.35">
      <c r="A58" s="6" t="s">
        <v>31</v>
      </c>
      <c r="B58" s="10"/>
      <c r="C58" s="10"/>
      <c r="D58" s="10"/>
      <c r="E58" s="10"/>
    </row>
    <row r="59" spans="1:5" ht="15.6" x14ac:dyDescent="0.35">
      <c r="A59" s="5" t="s">
        <v>21</v>
      </c>
      <c r="B59" s="10">
        <f>B25/B23*100</f>
        <v>56.080812363735156</v>
      </c>
      <c r="C59" s="10"/>
      <c r="D59" s="10"/>
      <c r="E59" s="10"/>
    </row>
    <row r="60" spans="1:5" ht="15.6" x14ac:dyDescent="0.35">
      <c r="A60" s="5"/>
      <c r="B60" s="10"/>
      <c r="C60" s="10"/>
      <c r="D60" s="10"/>
      <c r="E60" s="10"/>
    </row>
    <row r="61" spans="1:5" ht="15.6" x14ac:dyDescent="0.35">
      <c r="A61" s="6" t="s">
        <v>22</v>
      </c>
      <c r="B61" s="10"/>
      <c r="C61" s="10"/>
      <c r="D61" s="10"/>
      <c r="E61" s="10"/>
    </row>
    <row r="62" spans="1:5" ht="15.6" x14ac:dyDescent="0.35">
      <c r="A62" s="5" t="s">
        <v>23</v>
      </c>
      <c r="B62" s="10">
        <f>((B17/B15)-1)*100</f>
        <v>18.886213538800224</v>
      </c>
      <c r="C62" s="10">
        <f t="shared" ref="C62" si="11">((C17/C15)-1)*100</f>
        <v>-5.1726271501051801</v>
      </c>
      <c r="D62" s="10" t="s">
        <v>39</v>
      </c>
      <c r="E62" s="10"/>
    </row>
    <row r="63" spans="1:5" ht="15.6" x14ac:dyDescent="0.35">
      <c r="A63" s="5" t="s">
        <v>24</v>
      </c>
      <c r="B63" s="10">
        <f t="shared" ref="B63:C63" si="12">((B38/B37)-1)*100</f>
        <v>30.064939178627228</v>
      </c>
      <c r="C63" s="10">
        <f t="shared" si="12"/>
        <v>1015.8979696495912</v>
      </c>
      <c r="D63" s="10">
        <f t="shared" ref="D63" si="13">((D38/D37)-1)*100</f>
        <v>-53.03182812344749</v>
      </c>
      <c r="E63" s="10"/>
    </row>
    <row r="64" spans="1:5" ht="15.6" x14ac:dyDescent="0.35">
      <c r="A64" s="5" t="s">
        <v>25</v>
      </c>
      <c r="B64" s="10">
        <f>((B40/B39)-1)*100</f>
        <v>9.4028780184665095</v>
      </c>
      <c r="C64" s="10">
        <f t="shared" ref="C64" si="14">((C40/C39)-1)*100</f>
        <v>1076.7677792950992</v>
      </c>
      <c r="D64" s="10" t="s">
        <v>39</v>
      </c>
      <c r="E64" s="10"/>
    </row>
    <row r="65" spans="1:6" ht="15.6" x14ac:dyDescent="0.35">
      <c r="A65" s="5"/>
      <c r="B65" s="10"/>
      <c r="C65" s="10"/>
      <c r="D65" s="10"/>
      <c r="E65" s="10"/>
    </row>
    <row r="66" spans="1:6" ht="15.6" x14ac:dyDescent="0.35">
      <c r="A66" s="6" t="s">
        <v>26</v>
      </c>
      <c r="B66" s="10"/>
      <c r="C66" s="10"/>
      <c r="D66" s="10"/>
      <c r="E66" s="10"/>
    </row>
    <row r="67" spans="1:6" ht="15.6" x14ac:dyDescent="0.35">
      <c r="A67" s="5" t="s">
        <v>34</v>
      </c>
      <c r="B67" s="10">
        <f t="shared" ref="B67:D68" si="15">B22/B16</f>
        <v>7915.3335286391939</v>
      </c>
      <c r="C67" s="7" t="s">
        <v>39</v>
      </c>
      <c r="D67" s="10">
        <f t="shared" si="15"/>
        <v>4993.4331601272243</v>
      </c>
      <c r="E67" s="10"/>
    </row>
    <row r="68" spans="1:6" ht="15.6" x14ac:dyDescent="0.35">
      <c r="A68" s="5" t="s">
        <v>35</v>
      </c>
      <c r="B68" s="10">
        <f t="shared" si="15"/>
        <v>8081.3427735181958</v>
      </c>
      <c r="C68" s="10">
        <f t="shared" si="15"/>
        <v>52851.363695680542</v>
      </c>
      <c r="D68" s="10">
        <f t="shared" si="15"/>
        <v>2290.0563349076597</v>
      </c>
      <c r="E68" s="10"/>
    </row>
    <row r="69" spans="1:6" ht="15.6" x14ac:dyDescent="0.35">
      <c r="A69" s="5" t="s">
        <v>27</v>
      </c>
      <c r="B69" s="10">
        <f>(B68/B67)*B51</f>
        <v>244.42385679502291</v>
      </c>
      <c r="C69" s="7" t="s">
        <v>39</v>
      </c>
      <c r="D69" s="10">
        <f t="shared" ref="D69" si="16">(D68/D67)*D51</f>
        <v>75.7282808072855</v>
      </c>
      <c r="E69" s="10"/>
    </row>
    <row r="70" spans="1:6" ht="15.6" x14ac:dyDescent="0.35">
      <c r="A70" s="5" t="s">
        <v>32</v>
      </c>
      <c r="B70" s="10">
        <f t="shared" ref="B70:D71" si="17">B22/(B16*3)</f>
        <v>2638.444509546398</v>
      </c>
      <c r="C70" s="7" t="s">
        <v>39</v>
      </c>
      <c r="D70" s="10">
        <f t="shared" si="17"/>
        <v>1664.477720042408</v>
      </c>
      <c r="E70" s="10"/>
    </row>
    <row r="71" spans="1:6" ht="15.6" x14ac:dyDescent="0.35">
      <c r="A71" s="5" t="s">
        <v>33</v>
      </c>
      <c r="B71" s="10">
        <f t="shared" si="17"/>
        <v>2693.7809245060653</v>
      </c>
      <c r="C71" s="10">
        <f t="shared" si="17"/>
        <v>17617.121231893514</v>
      </c>
      <c r="D71" s="10">
        <f t="shared" si="17"/>
        <v>763.35211163588656</v>
      </c>
      <c r="E71" s="10"/>
    </row>
    <row r="72" spans="1:6" ht="15.6" x14ac:dyDescent="0.35">
      <c r="A72" s="5"/>
      <c r="B72" s="10"/>
      <c r="C72" s="10"/>
      <c r="D72" s="10"/>
      <c r="E72" s="10"/>
    </row>
    <row r="73" spans="1:6" ht="15.6" x14ac:dyDescent="0.35">
      <c r="A73" s="6" t="s">
        <v>28</v>
      </c>
      <c r="B73" s="10"/>
      <c r="C73" s="10"/>
      <c r="D73" s="10"/>
      <c r="E73" s="10"/>
    </row>
    <row r="74" spans="1:6" ht="15.6" x14ac:dyDescent="0.35">
      <c r="A74" s="5" t="s">
        <v>29</v>
      </c>
      <c r="B74" s="10">
        <f>(B29/B28)*100</f>
        <v>154.74225710549928</v>
      </c>
      <c r="C74" s="10"/>
      <c r="D74" s="10"/>
      <c r="E74" s="10"/>
    </row>
    <row r="75" spans="1:6" ht="16.2" thickBot="1" x14ac:dyDescent="0.4">
      <c r="A75" s="11" t="s">
        <v>30</v>
      </c>
      <c r="B75" s="12">
        <f>(B23/B29)*100</f>
        <v>156.31624848468894</v>
      </c>
      <c r="C75" s="12"/>
      <c r="D75" s="12"/>
      <c r="E75" s="12"/>
    </row>
    <row r="76" spans="1:6" ht="16.05" customHeight="1" thickTop="1" x14ac:dyDescent="0.3">
      <c r="A76" s="40" t="s">
        <v>76</v>
      </c>
      <c r="B76" s="40"/>
      <c r="C76" s="40"/>
      <c r="D76" s="40"/>
      <c r="E76" s="40"/>
      <c r="F76" s="32"/>
    </row>
    <row r="77" spans="1:6" ht="15.6" x14ac:dyDescent="0.35">
      <c r="A77" s="5"/>
      <c r="B77" s="5"/>
      <c r="C77" s="5"/>
      <c r="D77" s="5"/>
      <c r="E77" s="5"/>
    </row>
    <row r="78" spans="1:6" ht="15.6" x14ac:dyDescent="0.35">
      <c r="A78" s="5"/>
      <c r="B78" s="5"/>
      <c r="C78" s="5"/>
      <c r="D78" s="5"/>
      <c r="E78" s="5"/>
    </row>
    <row r="79" spans="1:6" ht="15.6" x14ac:dyDescent="0.35">
      <c r="A79" s="5"/>
      <c r="B79" s="5"/>
      <c r="C79" s="5"/>
      <c r="D79" s="5"/>
      <c r="E79" s="5"/>
    </row>
    <row r="80" spans="1:6" ht="15.6" x14ac:dyDescent="0.35">
      <c r="A80" s="5"/>
      <c r="B80" s="5"/>
      <c r="C80" s="5"/>
      <c r="D80" s="5"/>
      <c r="E80" s="5"/>
    </row>
    <row r="81" spans="1:5" ht="15.6" x14ac:dyDescent="0.35">
      <c r="A81" s="5"/>
      <c r="B81" s="5"/>
      <c r="C81" s="5"/>
      <c r="D81" s="5"/>
      <c r="E81" s="5"/>
    </row>
    <row r="82" spans="1:5" ht="15.6" x14ac:dyDescent="0.35">
      <c r="A82" s="5"/>
      <c r="B82" s="5"/>
      <c r="C82" s="5"/>
      <c r="D82" s="5"/>
      <c r="E82" s="5"/>
    </row>
    <row r="83" spans="1:5" ht="15.6" x14ac:dyDescent="0.35">
      <c r="A83" s="5"/>
      <c r="B83" s="5"/>
      <c r="C83" s="5"/>
      <c r="D83" s="5"/>
      <c r="E83" s="5"/>
    </row>
    <row r="84" spans="1:5" ht="15.6" x14ac:dyDescent="0.35">
      <c r="A84" s="5"/>
      <c r="B84" s="5"/>
      <c r="C84" s="5"/>
      <c r="D84" s="5"/>
      <c r="E84" s="5"/>
    </row>
    <row r="85" spans="1:5" ht="15.6" x14ac:dyDescent="0.35">
      <c r="A85" s="5"/>
      <c r="B85" s="5"/>
      <c r="C85" s="5"/>
      <c r="D85" s="5"/>
      <c r="E85" s="5"/>
    </row>
    <row r="86" spans="1:5" ht="15.6" x14ac:dyDescent="0.35">
      <c r="A86" s="5"/>
      <c r="B86" s="5"/>
      <c r="C86" s="5"/>
      <c r="D86" s="5"/>
      <c r="E86" s="5"/>
    </row>
    <row r="87" spans="1:5" ht="15.6" x14ac:dyDescent="0.35">
      <c r="A87" s="5"/>
      <c r="B87" s="5"/>
      <c r="C87" s="5"/>
      <c r="D87" s="5"/>
      <c r="E87" s="5"/>
    </row>
    <row r="88" spans="1:5" ht="15.6" x14ac:dyDescent="0.35">
      <c r="A88" s="5"/>
      <c r="B88" s="5"/>
      <c r="C88" s="5"/>
      <c r="D88" s="5"/>
      <c r="E88" s="5"/>
    </row>
    <row r="89" spans="1:5" ht="15.6" x14ac:dyDescent="0.35">
      <c r="A89" s="5"/>
      <c r="B89" s="5"/>
      <c r="C89" s="5"/>
      <c r="D89" s="5"/>
      <c r="E89" s="5"/>
    </row>
    <row r="90" spans="1:5" ht="15.6" x14ac:dyDescent="0.35">
      <c r="A90" s="5"/>
      <c r="B90" s="5"/>
      <c r="C90" s="5"/>
      <c r="D90" s="5"/>
      <c r="E90" s="5"/>
    </row>
    <row r="91" spans="1:5" ht="15.6" x14ac:dyDescent="0.35">
      <c r="A91" s="5"/>
      <c r="B91" s="5"/>
      <c r="C91" s="5"/>
      <c r="D91" s="5"/>
      <c r="E91" s="5"/>
    </row>
    <row r="92" spans="1:5" ht="15.6" x14ac:dyDescent="0.35">
      <c r="A92" s="5"/>
      <c r="B92" s="5"/>
      <c r="C92" s="5"/>
      <c r="D92" s="5"/>
      <c r="E92" s="5"/>
    </row>
    <row r="93" spans="1:5" ht="15.6" x14ac:dyDescent="0.35">
      <c r="A93" s="5"/>
      <c r="B93" s="5"/>
      <c r="C93" s="5"/>
      <c r="D93" s="5"/>
      <c r="E93" s="5"/>
    </row>
    <row r="94" spans="1:5" ht="15.6" x14ac:dyDescent="0.35">
      <c r="A94" s="5"/>
      <c r="B94" s="5"/>
      <c r="C94" s="5"/>
      <c r="D94" s="5"/>
      <c r="E94" s="5"/>
    </row>
    <row r="95" spans="1:5" ht="15.6" x14ac:dyDescent="0.35">
      <c r="A95" s="5"/>
      <c r="B95" s="5"/>
      <c r="C95" s="5"/>
      <c r="D95" s="5"/>
      <c r="E95" s="5"/>
    </row>
    <row r="96" spans="1:5" ht="15.6" x14ac:dyDescent="0.35">
      <c r="A96" s="5"/>
      <c r="B96" s="5"/>
      <c r="C96" s="5"/>
      <c r="D96" s="5"/>
      <c r="E96" s="5"/>
    </row>
    <row r="97" spans="1:5" ht="15.6" x14ac:dyDescent="0.35">
      <c r="A97" s="5"/>
      <c r="B97" s="5"/>
      <c r="C97" s="5"/>
      <c r="D97" s="5"/>
      <c r="E97" s="5"/>
    </row>
    <row r="98" spans="1:5" ht="15.6" x14ac:dyDescent="0.35">
      <c r="A98" s="5"/>
      <c r="B98" s="5"/>
      <c r="C98" s="5"/>
      <c r="D98" s="5"/>
      <c r="E98" s="5"/>
    </row>
    <row r="99" spans="1:5" ht="15.6" x14ac:dyDescent="0.35">
      <c r="A99" s="5"/>
      <c r="B99" s="5"/>
      <c r="C99" s="5"/>
      <c r="D99" s="5"/>
      <c r="E99" s="5"/>
    </row>
    <row r="159" spans="9:13" x14ac:dyDescent="0.3">
      <c r="I159" s="1"/>
      <c r="J159" s="1"/>
      <c r="K159" s="1"/>
      <c r="L159" s="1"/>
      <c r="M159" s="1"/>
    </row>
    <row r="160" spans="9:13" x14ac:dyDescent="0.3">
      <c r="I160" s="1"/>
      <c r="J160" s="1"/>
      <c r="K160" s="1"/>
      <c r="L160" s="1"/>
      <c r="M160" s="1"/>
    </row>
    <row r="161" spans="9:13" x14ac:dyDescent="0.3">
      <c r="I161" s="1"/>
      <c r="J161" s="1"/>
      <c r="K161" s="1"/>
      <c r="L161" s="1"/>
      <c r="M161" s="1"/>
    </row>
  </sheetData>
  <mergeCells count="4">
    <mergeCell ref="A9:A10"/>
    <mergeCell ref="B9:B10"/>
    <mergeCell ref="C9:E9"/>
    <mergeCell ref="A76:E76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N165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2" customWidth="1"/>
    <col min="2" max="2" width="22.77734375" style="2" customWidth="1"/>
    <col min="3" max="3" width="25.77734375" style="2" customWidth="1"/>
    <col min="4" max="5" width="26.21875" style="2" customWidth="1"/>
    <col min="6" max="6" width="13.44140625" style="2" customWidth="1"/>
    <col min="7" max="7" width="11.44140625" style="2"/>
    <col min="8" max="8" width="12.77734375" style="2" bestFit="1" customWidth="1"/>
    <col min="9" max="16384" width="11.44140625" style="2"/>
  </cols>
  <sheetData>
    <row r="7" spans="1:6" ht="21" customHeight="1" x14ac:dyDescent="0.3"/>
    <row r="8" spans="1:6" ht="21" customHeight="1" x14ac:dyDescent="0.3"/>
    <row r="9" spans="1:6" ht="15.6" x14ac:dyDescent="0.35">
      <c r="A9" s="36" t="s">
        <v>0</v>
      </c>
      <c r="B9" s="38" t="s">
        <v>36</v>
      </c>
      <c r="C9" s="41" t="s">
        <v>1</v>
      </c>
      <c r="D9" s="41"/>
      <c r="E9" s="41"/>
      <c r="F9" s="18"/>
    </row>
    <row r="10" spans="1:6" ht="47.4" thickBot="1" x14ac:dyDescent="0.35">
      <c r="A10" s="37"/>
      <c r="B10" s="39"/>
      <c r="C10" s="20" t="s">
        <v>37</v>
      </c>
      <c r="D10" s="20" t="s">
        <v>38</v>
      </c>
      <c r="E10" s="20" t="s">
        <v>43</v>
      </c>
      <c r="F10" s="19"/>
    </row>
    <row r="11" spans="1:6" ht="16.2" thickTop="1" x14ac:dyDescent="0.35">
      <c r="A11" s="5"/>
      <c r="B11" s="5"/>
      <c r="C11" s="5"/>
      <c r="D11" s="5"/>
      <c r="E11" s="5"/>
      <c r="F11" s="5"/>
    </row>
    <row r="12" spans="1:6" ht="15.6" x14ac:dyDescent="0.35">
      <c r="A12" s="6" t="s">
        <v>2</v>
      </c>
      <c r="B12" s="5"/>
      <c r="C12" s="5"/>
      <c r="D12" s="5"/>
      <c r="E12" s="5"/>
      <c r="F12" s="5"/>
    </row>
    <row r="13" spans="1:6" ht="15.6" x14ac:dyDescent="0.35">
      <c r="A13" s="5"/>
      <c r="B13" s="5"/>
      <c r="C13" s="5"/>
      <c r="D13" s="5"/>
      <c r="E13" s="5"/>
      <c r="F13" s="5"/>
    </row>
    <row r="14" spans="1:6" ht="15.6" x14ac:dyDescent="0.35">
      <c r="A14" s="6" t="s">
        <v>3</v>
      </c>
      <c r="B14" s="5"/>
      <c r="C14" s="5"/>
      <c r="D14" s="5"/>
      <c r="E14" s="5"/>
      <c r="F14" s="5"/>
    </row>
    <row r="15" spans="1:6" ht="15.6" x14ac:dyDescent="0.35">
      <c r="A15" s="5" t="s">
        <v>67</v>
      </c>
      <c r="B15" s="7">
        <f>SUM(C15:D15)</f>
        <v>345717.66666666669</v>
      </c>
      <c r="C15" s="7">
        <f>+'I Trimestre'!C15+'II Trimestre'!C15+'III Trimestre'!C15+'IV Trimestre'!C15</f>
        <v>30568</v>
      </c>
      <c r="D15" s="35">
        <f>+('I Trimestre'!D15+'II Trimestre'!D15+'III Trimestre'!D15+'IV Trimestre'!D15)</f>
        <v>315149.66666666669</v>
      </c>
      <c r="E15" s="7"/>
      <c r="F15" s="7"/>
    </row>
    <row r="16" spans="1:6" ht="15.6" x14ac:dyDescent="0.35">
      <c r="A16" s="5" t="s">
        <v>109</v>
      </c>
      <c r="B16" s="7">
        <f>SUM(C16:D16)</f>
        <v>300654</v>
      </c>
      <c r="C16" s="7">
        <f>+'I Trimestre'!C16+'II Trimestre'!C16+'III Trimestre'!C16+'IV Trimestre'!C16</f>
        <v>8886</v>
      </c>
      <c r="D16" s="7">
        <f>+('I Trimestre'!D16+'II Trimestre'!D16+'III Trimestre'!D16+'IV Trimestre'!D16)</f>
        <v>291768</v>
      </c>
      <c r="E16" s="7"/>
      <c r="F16" s="7"/>
    </row>
    <row r="17" spans="1:6" ht="15.6" x14ac:dyDescent="0.35">
      <c r="A17" s="5" t="s">
        <v>110</v>
      </c>
      <c r="B17" s="7">
        <f>SUM(C17:D17)</f>
        <v>569535</v>
      </c>
      <c r="C17" s="7">
        <f>+'I Trimestre'!C17+'II Trimestre'!C17+'III Trimestre'!C17+'IV Trimestre'!C17</f>
        <v>15870</v>
      </c>
      <c r="D17" s="7">
        <f>+('I Trimestre'!D17+'II Trimestre'!D17+'III Trimestre'!D17+'IV Trimestre'!D17)</f>
        <v>553665</v>
      </c>
      <c r="E17" s="7"/>
      <c r="F17" s="7"/>
    </row>
    <row r="18" spans="1:6" ht="15.6" x14ac:dyDescent="0.35">
      <c r="A18" s="5" t="s">
        <v>71</v>
      </c>
      <c r="B18" s="7">
        <f>SUM(C18:D18)</f>
        <v>300654</v>
      </c>
      <c r="C18" s="7">
        <f>+'IV Trimestre'!C18</f>
        <v>8886</v>
      </c>
      <c r="D18" s="7">
        <f>+'IV Trimestre'!D18</f>
        <v>291768</v>
      </c>
      <c r="E18" s="7"/>
      <c r="F18" s="7"/>
    </row>
    <row r="19" spans="1:6" ht="15.6" x14ac:dyDescent="0.35">
      <c r="A19" s="5"/>
      <c r="B19" s="7"/>
      <c r="C19" s="7"/>
      <c r="D19" s="7"/>
      <c r="E19" s="7"/>
      <c r="F19" s="7"/>
    </row>
    <row r="20" spans="1:6" ht="15.6" x14ac:dyDescent="0.35">
      <c r="A20" s="6" t="s">
        <v>4</v>
      </c>
      <c r="B20" s="7"/>
      <c r="C20" s="7"/>
      <c r="D20" s="7"/>
      <c r="E20" s="7"/>
      <c r="F20" s="7"/>
    </row>
    <row r="21" spans="1:6" ht="15.6" x14ac:dyDescent="0.35">
      <c r="A21" s="5" t="s">
        <v>67</v>
      </c>
      <c r="B21" s="7">
        <f>+SUM(C21:E21)</f>
        <v>3131143211.79</v>
      </c>
      <c r="C21" s="8">
        <f>+'I Trimestre'!C21+'II Trimestre'!C21+'III Trimestre'!C21+'IV Trimestre'!C21</f>
        <v>981878483.41999996</v>
      </c>
      <c r="D21" s="8">
        <f>+'I Trimestre'!D21+'II Trimestre'!D21+'III Trimestre'!D21+'IV Trimestre'!D21</f>
        <v>1906362638.5099998</v>
      </c>
      <c r="E21" s="8">
        <f>+'I Trimestre'!E21+'II Trimestre'!E21+'III Trimestre'!E21+'IV Trimestre'!E21</f>
        <v>242902089.86000001</v>
      </c>
      <c r="F21" s="8"/>
    </row>
    <row r="22" spans="1:6" ht="15.6" x14ac:dyDescent="0.35">
      <c r="A22" s="5" t="s">
        <v>109</v>
      </c>
      <c r="B22" s="7">
        <f t="shared" ref="B22:B24" si="0">+SUM(C22:E22)</f>
        <v>3573681180.9960003</v>
      </c>
      <c r="C22" s="8">
        <f>+'I Trimestre'!C22+'II Trimestre'!C22+'III Trimestre'!C22+'IV Trimestre'!C22</f>
        <v>1264240148.45</v>
      </c>
      <c r="D22" s="8">
        <f>+'I Trimestre'!D22+'II Trimestre'!D22+'III Trimestre'!D22+'IV Trimestre'!D22</f>
        <v>1456924005.826</v>
      </c>
      <c r="E22" s="8">
        <f>+'I Trimestre'!E22+'II Trimestre'!E22+'III Trimestre'!E22+'IV Trimestre'!E22</f>
        <v>852517026.72000003</v>
      </c>
      <c r="F22" s="8"/>
    </row>
    <row r="23" spans="1:6" ht="15.6" x14ac:dyDescent="0.35">
      <c r="A23" s="5" t="s">
        <v>110</v>
      </c>
      <c r="B23" s="7">
        <f t="shared" si="0"/>
        <v>3354526415.8599997</v>
      </c>
      <c r="C23" s="8">
        <f>+'I Trimestre'!C23+'II Trimestre'!C23+'III Trimestre'!C23+'IV Trimestre'!C23</f>
        <v>1266750000</v>
      </c>
      <c r="D23" s="8">
        <f>+'I Trimestre'!D23+'II Trimestre'!D23+'III Trimestre'!D23+'IV Trimestre'!D23</f>
        <v>1244305542.6099999</v>
      </c>
      <c r="E23" s="8">
        <f>+'I Trimestre'!E23+'II Trimestre'!E23+'III Trimestre'!E23+'IV Trimestre'!E23</f>
        <v>843470873.25</v>
      </c>
      <c r="F23" s="8"/>
    </row>
    <row r="24" spans="1:6" ht="15.6" x14ac:dyDescent="0.35">
      <c r="A24" s="5" t="s">
        <v>71</v>
      </c>
      <c r="B24" s="7">
        <f t="shared" si="0"/>
        <v>3573681180.9960003</v>
      </c>
      <c r="C24" s="7">
        <f>+'IV Trimestre'!C24</f>
        <v>1264240148.45</v>
      </c>
      <c r="D24" s="7">
        <f>+'IV Trimestre'!D24</f>
        <v>1456924005.826</v>
      </c>
      <c r="E24" s="7">
        <f>+'IV Trimestre'!E24</f>
        <v>852517026.72000003</v>
      </c>
      <c r="F24" s="7"/>
    </row>
    <row r="25" spans="1:6" ht="15.6" x14ac:dyDescent="0.35">
      <c r="A25" s="5" t="s">
        <v>111</v>
      </c>
      <c r="B25" s="7">
        <f>+C25+D25</f>
        <v>2511055542.6099997</v>
      </c>
      <c r="C25" s="7">
        <f>+C23</f>
        <v>1266750000</v>
      </c>
      <c r="D25" s="7">
        <f>+D23</f>
        <v>1244305542.6099999</v>
      </c>
      <c r="E25" s="7"/>
      <c r="F25" s="7"/>
    </row>
    <row r="26" spans="1:6" ht="15.6" x14ac:dyDescent="0.35">
      <c r="A26" s="5"/>
      <c r="B26" s="7"/>
      <c r="C26" s="7"/>
      <c r="D26" s="7"/>
      <c r="E26" s="7"/>
      <c r="F26" s="7"/>
    </row>
    <row r="27" spans="1:6" ht="15.6" x14ac:dyDescent="0.35">
      <c r="A27" s="6" t="s">
        <v>5</v>
      </c>
      <c r="B27" s="7"/>
      <c r="C27" s="7"/>
      <c r="D27" s="7"/>
      <c r="E27" s="7"/>
      <c r="F27" s="7"/>
    </row>
    <row r="28" spans="1:6" ht="15.6" x14ac:dyDescent="0.35">
      <c r="A28" s="5" t="s">
        <v>109</v>
      </c>
      <c r="B28" s="7">
        <f>B22</f>
        <v>3573681180.9960003</v>
      </c>
      <c r="C28" s="7"/>
      <c r="D28" s="7"/>
      <c r="E28" s="7"/>
      <c r="F28" s="7"/>
    </row>
    <row r="29" spans="1:6" ht="15.6" x14ac:dyDescent="0.35">
      <c r="A29" s="5" t="s">
        <v>110</v>
      </c>
      <c r="B29" s="7">
        <f>+'I Trimestre'!B29+'II Trimestre'!B29+'III Trimestre'!B29+'IV Trimestre'!B29</f>
        <v>3573681181</v>
      </c>
      <c r="C29" s="15"/>
      <c r="D29" s="7"/>
      <c r="E29" s="7"/>
      <c r="F29" s="7"/>
    </row>
    <row r="30" spans="1:6" ht="15.6" x14ac:dyDescent="0.35">
      <c r="A30" s="5"/>
      <c r="B30" s="10"/>
      <c r="C30" s="10"/>
      <c r="D30" s="10"/>
      <c r="E30" s="10"/>
      <c r="F30" s="10"/>
    </row>
    <row r="31" spans="1:6" ht="15.6" x14ac:dyDescent="0.35">
      <c r="A31" s="6" t="s">
        <v>6</v>
      </c>
      <c r="B31" s="10"/>
      <c r="C31" s="10"/>
      <c r="D31" s="10"/>
      <c r="E31" s="10"/>
      <c r="F31" s="10"/>
    </row>
    <row r="32" spans="1:6" ht="15.6" x14ac:dyDescent="0.35">
      <c r="A32" s="5" t="s">
        <v>68</v>
      </c>
      <c r="B32" s="16">
        <v>1.0863</v>
      </c>
      <c r="C32" s="16">
        <v>1.0863</v>
      </c>
      <c r="D32" s="16">
        <v>1.0863</v>
      </c>
      <c r="E32" s="16">
        <v>1.0863</v>
      </c>
      <c r="F32" s="16"/>
    </row>
    <row r="33" spans="1:6" ht="15.6" x14ac:dyDescent="0.35">
      <c r="A33" s="5" t="s">
        <v>112</v>
      </c>
      <c r="B33" s="16">
        <v>1.1144000000000001</v>
      </c>
      <c r="C33" s="16">
        <v>1.1144000000000001</v>
      </c>
      <c r="D33" s="16">
        <v>1.1144000000000001</v>
      </c>
      <c r="E33" s="16">
        <v>1.1144000000000001</v>
      </c>
      <c r="F33" s="16"/>
    </row>
    <row r="34" spans="1:6" ht="15.6" x14ac:dyDescent="0.35">
      <c r="A34" s="5" t="s">
        <v>7</v>
      </c>
      <c r="B34" s="34" t="s">
        <v>39</v>
      </c>
      <c r="C34" s="34" t="s">
        <v>39</v>
      </c>
      <c r="D34" s="34" t="s">
        <v>39</v>
      </c>
      <c r="E34" s="34" t="s">
        <v>39</v>
      </c>
      <c r="F34" s="7"/>
    </row>
    <row r="35" spans="1:6" ht="15.6" x14ac:dyDescent="0.35">
      <c r="A35" s="5"/>
      <c r="B35" s="7"/>
      <c r="C35" s="7"/>
      <c r="D35" s="7"/>
      <c r="E35" s="7"/>
      <c r="F35" s="7"/>
    </row>
    <row r="36" spans="1:6" ht="15.6" x14ac:dyDescent="0.35">
      <c r="A36" s="6" t="s">
        <v>8</v>
      </c>
      <c r="B36" s="7"/>
      <c r="C36" s="7"/>
      <c r="D36" s="7"/>
      <c r="E36" s="7"/>
      <c r="F36" s="7"/>
    </row>
    <row r="37" spans="1:6" ht="15.6" x14ac:dyDescent="0.35">
      <c r="A37" s="5" t="s">
        <v>113</v>
      </c>
      <c r="B37" s="7">
        <f>B21/B32</f>
        <v>2882392720.0497098</v>
      </c>
      <c r="C37" s="7">
        <f t="shared" ref="C37:E37" si="1">C21/C32</f>
        <v>903874144.72981668</v>
      </c>
      <c r="D37" s="7">
        <f t="shared" si="1"/>
        <v>1754913595.240725</v>
      </c>
      <c r="E37" s="7">
        <f t="shared" si="1"/>
        <v>223604980.07916781</v>
      </c>
      <c r="F37" s="7"/>
    </row>
    <row r="38" spans="1:6" ht="15.6" x14ac:dyDescent="0.35">
      <c r="A38" s="5" t="s">
        <v>114</v>
      </c>
      <c r="B38" s="7">
        <f>B23/B33</f>
        <v>3010163689.7523327</v>
      </c>
      <c r="C38" s="7">
        <f t="shared" ref="C38:E38" si="2">C23/C33</f>
        <v>1136710337.4012921</v>
      </c>
      <c r="D38" s="7">
        <f t="shared" si="2"/>
        <v>1116569941.3226848</v>
      </c>
      <c r="E38" s="7">
        <f t="shared" si="2"/>
        <v>756883411.02835608</v>
      </c>
      <c r="F38" s="7"/>
    </row>
    <row r="39" spans="1:6" ht="15.6" x14ac:dyDescent="0.35">
      <c r="A39" s="5" t="s">
        <v>115</v>
      </c>
      <c r="B39" s="7">
        <f>B37/B15</f>
        <v>8337.4180667164146</v>
      </c>
      <c r="C39" s="7">
        <f t="shared" ref="C39:D39" si="3">C37/C15</f>
        <v>29569.292879148674</v>
      </c>
      <c r="D39" s="7">
        <f t="shared" si="3"/>
        <v>5568.508492496343</v>
      </c>
      <c r="E39" s="7"/>
      <c r="F39" s="7"/>
    </row>
    <row r="40" spans="1:6" ht="15.6" x14ac:dyDescent="0.35">
      <c r="A40" s="5" t="s">
        <v>116</v>
      </c>
      <c r="B40" s="7">
        <f>B38/B17</f>
        <v>5285.3006220027437</v>
      </c>
      <c r="C40" s="7">
        <f t="shared" ref="C40:D40" si="4">C38/C17</f>
        <v>71626.360264731702</v>
      </c>
      <c r="D40" s="7">
        <f t="shared" si="4"/>
        <v>2016.6886859792198</v>
      </c>
      <c r="E40" s="7"/>
      <c r="F40" s="7"/>
    </row>
    <row r="41" spans="1:6" ht="15.6" x14ac:dyDescent="0.35">
      <c r="A41" s="5"/>
      <c r="B41" s="10"/>
      <c r="C41" s="10"/>
      <c r="D41" s="10"/>
      <c r="E41" s="10"/>
      <c r="F41" s="10"/>
    </row>
    <row r="42" spans="1:6" ht="15.6" x14ac:dyDescent="0.35">
      <c r="A42" s="6" t="s">
        <v>9</v>
      </c>
      <c r="B42" s="10"/>
      <c r="C42" s="10"/>
      <c r="D42" s="10"/>
      <c r="E42" s="10"/>
      <c r="F42" s="10"/>
    </row>
    <row r="43" spans="1:6" ht="15.6" x14ac:dyDescent="0.35">
      <c r="A43" s="6"/>
      <c r="B43" s="10"/>
      <c r="C43" s="10"/>
      <c r="D43" s="10"/>
      <c r="E43" s="10"/>
      <c r="F43" s="10"/>
    </row>
    <row r="44" spans="1:6" ht="15.6" x14ac:dyDescent="0.35">
      <c r="A44" s="6" t="s">
        <v>10</v>
      </c>
      <c r="B44" s="10"/>
      <c r="C44" s="10"/>
      <c r="D44" s="10"/>
      <c r="E44" s="10"/>
      <c r="F44" s="10"/>
    </row>
    <row r="45" spans="1:6" ht="15.6" x14ac:dyDescent="0.35">
      <c r="A45" s="5" t="s">
        <v>11</v>
      </c>
      <c r="B45" s="10" t="s">
        <v>40</v>
      </c>
      <c r="C45" s="10" t="s">
        <v>40</v>
      </c>
      <c r="D45" s="10" t="s">
        <v>40</v>
      </c>
      <c r="E45" s="10" t="s">
        <v>40</v>
      </c>
      <c r="F45" s="10"/>
    </row>
    <row r="46" spans="1:6" ht="15.6" x14ac:dyDescent="0.35">
      <c r="A46" s="5" t="s">
        <v>12</v>
      </c>
      <c r="B46" s="10" t="s">
        <v>40</v>
      </c>
      <c r="C46" s="10" t="s">
        <v>40</v>
      </c>
      <c r="D46" s="10" t="s">
        <v>40</v>
      </c>
      <c r="E46" s="10" t="s">
        <v>40</v>
      </c>
      <c r="F46" s="10"/>
    </row>
    <row r="47" spans="1:6" ht="15.6" x14ac:dyDescent="0.35">
      <c r="A47" s="5"/>
      <c r="B47" s="10"/>
      <c r="C47" s="10"/>
      <c r="D47" s="10"/>
      <c r="E47" s="10"/>
      <c r="F47" s="10"/>
    </row>
    <row r="48" spans="1:6" ht="15.6" x14ac:dyDescent="0.35">
      <c r="A48" s="6" t="s">
        <v>13</v>
      </c>
      <c r="B48" s="10"/>
      <c r="C48" s="10"/>
      <c r="D48" s="10"/>
      <c r="E48" s="10"/>
      <c r="F48" s="10"/>
    </row>
    <row r="49" spans="1:6" ht="15.6" x14ac:dyDescent="0.35">
      <c r="A49" s="5" t="s">
        <v>14</v>
      </c>
      <c r="B49" s="10">
        <f>B17/B16*100</f>
        <v>189.43203815681812</v>
      </c>
      <c r="C49" s="10">
        <f t="shared" ref="C49:D49" si="5">C17/C16*100</f>
        <v>178.59554355165429</v>
      </c>
      <c r="D49" s="10">
        <f t="shared" si="5"/>
        <v>189.76207123467961</v>
      </c>
      <c r="E49" s="10"/>
      <c r="F49" s="10"/>
    </row>
    <row r="50" spans="1:6" ht="15.6" x14ac:dyDescent="0.35">
      <c r="A50" s="5" t="s">
        <v>15</v>
      </c>
      <c r="B50" s="10">
        <f>B23/B22*100</f>
        <v>93.867534510313504</v>
      </c>
      <c r="C50" s="10">
        <f t="shared" ref="C50:E50" si="6">C23/C22*100</f>
        <v>100.19852648668666</v>
      </c>
      <c r="D50" s="10">
        <f t="shared" si="6"/>
        <v>85.406344986713535</v>
      </c>
      <c r="E50" s="10">
        <f t="shared" si="6"/>
        <v>98.938888821399331</v>
      </c>
      <c r="F50" s="10"/>
    </row>
    <row r="51" spans="1:6" ht="15.6" x14ac:dyDescent="0.35">
      <c r="A51" s="5" t="s">
        <v>16</v>
      </c>
      <c r="B51" s="10">
        <f>AVERAGE(B49:B50)</f>
        <v>141.64978633356583</v>
      </c>
      <c r="C51" s="10">
        <f t="shared" ref="C51:D51" si="7">AVERAGE(C49:C50)</f>
        <v>139.39703501917046</v>
      </c>
      <c r="D51" s="10">
        <f t="shared" si="7"/>
        <v>137.58420811069658</v>
      </c>
      <c r="E51" s="10"/>
      <c r="F51" s="10"/>
    </row>
    <row r="52" spans="1:6" ht="15.6" x14ac:dyDescent="0.35">
      <c r="A52" s="5"/>
      <c r="B52" s="10"/>
      <c r="C52" s="10"/>
      <c r="D52" s="10"/>
      <c r="E52" s="10"/>
      <c r="F52" s="10"/>
    </row>
    <row r="53" spans="1:6" ht="15.6" x14ac:dyDescent="0.35">
      <c r="A53" s="6" t="s">
        <v>17</v>
      </c>
      <c r="B53" s="10"/>
      <c r="C53" s="10"/>
      <c r="D53" s="10"/>
      <c r="E53" s="10"/>
      <c r="F53" s="10"/>
    </row>
    <row r="54" spans="1:6" ht="15.6" x14ac:dyDescent="0.35">
      <c r="A54" s="5" t="s">
        <v>18</v>
      </c>
      <c r="B54" s="10">
        <f>(B17/B18)*100</f>
        <v>189.43203815681812</v>
      </c>
      <c r="C54" s="10">
        <f t="shared" ref="C54:D54" si="8">(C17/C18)*100</f>
        <v>178.59554355165429</v>
      </c>
      <c r="D54" s="10">
        <f t="shared" si="8"/>
        <v>189.76207123467961</v>
      </c>
      <c r="E54" s="10"/>
      <c r="F54" s="10"/>
    </row>
    <row r="55" spans="1:6" ht="15.6" x14ac:dyDescent="0.35">
      <c r="A55" s="5" t="s">
        <v>19</v>
      </c>
      <c r="B55" s="10">
        <f>B23/B24*100</f>
        <v>93.867534510313504</v>
      </c>
      <c r="C55" s="10">
        <f t="shared" ref="C55:E55" si="9">C23/C24*100</f>
        <v>100.19852648668666</v>
      </c>
      <c r="D55" s="10">
        <f t="shared" si="9"/>
        <v>85.406344986713535</v>
      </c>
      <c r="E55" s="10">
        <f t="shared" si="9"/>
        <v>98.938888821399331</v>
      </c>
      <c r="F55" s="10"/>
    </row>
    <row r="56" spans="1:6" ht="15.6" x14ac:dyDescent="0.35">
      <c r="A56" s="5" t="s">
        <v>20</v>
      </c>
      <c r="B56" s="10">
        <f>(B54+B55)/2</f>
        <v>141.64978633356583</v>
      </c>
      <c r="C56" s="10">
        <f t="shared" ref="C56:D56" si="10">(C54+C55)/2</f>
        <v>139.39703501917046</v>
      </c>
      <c r="D56" s="10">
        <f t="shared" si="10"/>
        <v>137.58420811069658</v>
      </c>
      <c r="E56" s="10"/>
      <c r="F56" s="10"/>
    </row>
    <row r="57" spans="1:6" ht="15.6" x14ac:dyDescent="0.35">
      <c r="A57" s="5"/>
      <c r="B57" s="10"/>
      <c r="C57" s="10"/>
      <c r="D57" s="10"/>
      <c r="E57" s="10"/>
      <c r="F57" s="10"/>
    </row>
    <row r="58" spans="1:6" ht="15.6" x14ac:dyDescent="0.35">
      <c r="A58" s="6" t="s">
        <v>31</v>
      </c>
      <c r="B58" s="10"/>
      <c r="C58" s="10"/>
      <c r="D58" s="10"/>
      <c r="E58" s="10"/>
      <c r="F58" s="10"/>
    </row>
    <row r="59" spans="1:6" ht="15.6" x14ac:dyDescent="0.35">
      <c r="A59" s="5" t="s">
        <v>21</v>
      </c>
      <c r="B59" s="10">
        <f>B25/B23*100</f>
        <v>74.85573912126253</v>
      </c>
      <c r="C59" s="10"/>
      <c r="D59" s="10"/>
      <c r="E59" s="10"/>
      <c r="F59" s="10"/>
    </row>
    <row r="60" spans="1:6" ht="15.6" x14ac:dyDescent="0.35">
      <c r="A60" s="5"/>
      <c r="B60" s="10"/>
      <c r="C60" s="10"/>
      <c r="D60" s="10"/>
      <c r="E60" s="10"/>
      <c r="F60" s="10"/>
    </row>
    <row r="61" spans="1:6" ht="15.6" x14ac:dyDescent="0.35">
      <c r="A61" s="6" t="s">
        <v>22</v>
      </c>
      <c r="B61" s="10"/>
      <c r="C61" s="10"/>
      <c r="D61" s="10"/>
      <c r="E61" s="10"/>
      <c r="F61" s="10"/>
    </row>
    <row r="62" spans="1:6" ht="15.6" x14ac:dyDescent="0.35">
      <c r="A62" s="5" t="s">
        <v>23</v>
      </c>
      <c r="B62" s="10">
        <f>((B17/B15)-1)*100</f>
        <v>64.739917832759474</v>
      </c>
      <c r="C62" s="10">
        <f t="shared" ref="C62:D62" si="11">((C17/C15)-1)*100</f>
        <v>-48.082962575242085</v>
      </c>
      <c r="D62" s="10">
        <f t="shared" si="11"/>
        <v>75.683193911041187</v>
      </c>
      <c r="E62" s="10"/>
      <c r="F62" s="10"/>
    </row>
    <row r="63" spans="1:6" ht="15.6" x14ac:dyDescent="0.35">
      <c r="A63" s="5" t="s">
        <v>24</v>
      </c>
      <c r="B63" s="10">
        <f t="shared" ref="B63:D63" si="12">((B38/B37)-1)*100</f>
        <v>4.4328092009758846</v>
      </c>
      <c r="C63" s="10">
        <f t="shared" si="12"/>
        <v>25.759802294275612</v>
      </c>
      <c r="D63" s="10">
        <f t="shared" si="12"/>
        <v>-36.374648623682091</v>
      </c>
      <c r="E63" s="10"/>
      <c r="F63" s="10"/>
    </row>
    <row r="64" spans="1:6" ht="15.6" x14ac:dyDescent="0.35">
      <c r="A64" s="5" t="s">
        <v>25</v>
      </c>
      <c r="B64" s="10">
        <f>((B40/B39)-1)*100</f>
        <v>-36.607465528182495</v>
      </c>
      <c r="C64" s="10">
        <f t="shared" ref="C64:D64" si="13">((C40/C39)-1)*100</f>
        <v>142.23223922693239</v>
      </c>
      <c r="D64" s="10">
        <f t="shared" si="13"/>
        <v>-63.784042195558442</v>
      </c>
      <c r="E64" s="10"/>
      <c r="F64" s="10"/>
    </row>
    <row r="65" spans="1:6" ht="15.6" x14ac:dyDescent="0.35">
      <c r="A65" s="5"/>
      <c r="B65" s="10"/>
      <c r="C65" s="10"/>
      <c r="D65" s="10"/>
      <c r="E65" s="10"/>
      <c r="F65" s="10"/>
    </row>
    <row r="66" spans="1:6" ht="15.6" x14ac:dyDescent="0.35">
      <c r="A66" s="6" t="s">
        <v>26</v>
      </c>
      <c r="B66" s="10"/>
      <c r="C66" s="10"/>
      <c r="D66" s="10"/>
      <c r="E66" s="10"/>
      <c r="F66" s="10"/>
    </row>
    <row r="67" spans="1:6" ht="15.6" x14ac:dyDescent="0.35">
      <c r="A67" s="5" t="s">
        <v>41</v>
      </c>
      <c r="B67" s="10">
        <f t="shared" ref="B67:D68" si="14">B22/B16</f>
        <v>11886.358342134148</v>
      </c>
      <c r="C67" s="10">
        <f t="shared" si="14"/>
        <v>142273.25550866532</v>
      </c>
      <c r="D67" s="10">
        <f t="shared" si="14"/>
        <v>4993.4331586260314</v>
      </c>
      <c r="E67" s="10"/>
      <c r="F67" s="10"/>
    </row>
    <row r="68" spans="1:6" ht="15.6" x14ac:dyDescent="0.35">
      <c r="A68" s="5" t="s">
        <v>42</v>
      </c>
      <c r="B68" s="10">
        <f t="shared" si="14"/>
        <v>5889.9390131598575</v>
      </c>
      <c r="C68" s="10">
        <f t="shared" si="14"/>
        <v>79820.415879017019</v>
      </c>
      <c r="D68" s="10">
        <f t="shared" si="14"/>
        <v>2247.3978716552424</v>
      </c>
      <c r="E68" s="10"/>
      <c r="F68" s="10"/>
    </row>
    <row r="69" spans="1:6" ht="15.6" x14ac:dyDescent="0.35">
      <c r="A69" s="5" t="s">
        <v>27</v>
      </c>
      <c r="B69" s="10">
        <f>(B68/B67)*B51</f>
        <v>70.190429963264137</v>
      </c>
      <c r="C69" s="10">
        <f>(C68/C67)*C51</f>
        <v>78.206752686940519</v>
      </c>
      <c r="D69" s="10">
        <f t="shared" ref="D69" si="15">(D68/D67)*D51</f>
        <v>61.922618498898899</v>
      </c>
      <c r="E69" s="10"/>
      <c r="F69" s="10"/>
    </row>
    <row r="70" spans="1:6" ht="15.6" x14ac:dyDescent="0.35">
      <c r="A70" s="5" t="s">
        <v>32</v>
      </c>
      <c r="B70" s="10">
        <f>B22/(B16*12)</f>
        <v>990.52986184451242</v>
      </c>
      <c r="C70" s="10">
        <f>C22/(C16*5)</f>
        <v>28454.651101733063</v>
      </c>
      <c r="D70" s="10">
        <f t="shared" ref="D70" si="16">D22/(D16*12)</f>
        <v>416.11942988550265</v>
      </c>
      <c r="E70" s="10"/>
      <c r="F70" s="10"/>
    </row>
    <row r="71" spans="1:6" ht="15.6" x14ac:dyDescent="0.35">
      <c r="A71" s="5" t="s">
        <v>33</v>
      </c>
      <c r="B71" s="10">
        <f>B23/(B17*12)</f>
        <v>490.82825109665481</v>
      </c>
      <c r="C71" s="10">
        <f t="shared" ref="C71:D71" si="17">C23/(C17*12)</f>
        <v>6651.7013232514182</v>
      </c>
      <c r="D71" s="10">
        <f t="shared" si="17"/>
        <v>187.28315597127022</v>
      </c>
      <c r="E71" s="10"/>
      <c r="F71" s="10"/>
    </row>
    <row r="72" spans="1:6" ht="15.6" x14ac:dyDescent="0.35">
      <c r="A72" s="5"/>
      <c r="B72" s="10"/>
      <c r="C72" s="10"/>
      <c r="D72" s="10"/>
      <c r="E72" s="10"/>
      <c r="F72" s="10"/>
    </row>
    <row r="73" spans="1:6" ht="15.6" x14ac:dyDescent="0.35">
      <c r="A73" s="6" t="s">
        <v>28</v>
      </c>
      <c r="B73" s="10"/>
      <c r="C73" s="10"/>
      <c r="D73" s="10"/>
      <c r="E73" s="10"/>
      <c r="F73" s="10"/>
    </row>
    <row r="74" spans="1:6" ht="15.6" x14ac:dyDescent="0.35">
      <c r="A74" s="5" t="s">
        <v>29</v>
      </c>
      <c r="B74" s="10">
        <f>(B29/B28)*100</f>
        <v>100.00000000011191</v>
      </c>
      <c r="C74" s="10"/>
      <c r="D74" s="10"/>
      <c r="E74" s="10"/>
      <c r="F74" s="10"/>
    </row>
    <row r="75" spans="1:6" ht="16.2" thickBot="1" x14ac:dyDescent="0.4">
      <c r="A75" s="11" t="s">
        <v>30</v>
      </c>
      <c r="B75" s="12">
        <f>(B23/B29)*100</f>
        <v>93.867534510208444</v>
      </c>
      <c r="C75" s="12"/>
      <c r="D75" s="12"/>
      <c r="E75" s="12"/>
      <c r="F75" s="17"/>
    </row>
    <row r="76" spans="1:6" ht="19.95" customHeight="1" thickTop="1" x14ac:dyDescent="0.3">
      <c r="A76" s="45" t="s">
        <v>76</v>
      </c>
      <c r="B76" s="45"/>
      <c r="C76" s="45"/>
      <c r="D76" s="45"/>
      <c r="E76" s="45"/>
      <c r="F76" s="32"/>
    </row>
    <row r="77" spans="1:6" ht="36" customHeight="1" x14ac:dyDescent="0.35">
      <c r="A77" s="44" t="s">
        <v>117</v>
      </c>
      <c r="B77" s="44"/>
      <c r="C77" s="44"/>
      <c r="D77" s="44"/>
      <c r="E77" s="44"/>
      <c r="F77" s="5"/>
    </row>
    <row r="78" spans="1:6" ht="15.6" x14ac:dyDescent="0.35">
      <c r="A78" s="5"/>
      <c r="B78" s="5"/>
      <c r="C78" s="5"/>
      <c r="D78" s="5"/>
      <c r="E78" s="5"/>
      <c r="F78" s="5"/>
    </row>
    <row r="79" spans="1:6" ht="15.6" x14ac:dyDescent="0.35">
      <c r="A79" s="5"/>
      <c r="B79" s="5"/>
      <c r="C79" s="5"/>
      <c r="D79" s="5"/>
      <c r="E79" s="5"/>
      <c r="F79" s="5"/>
    </row>
    <row r="80" spans="1:6" ht="15.6" x14ac:dyDescent="0.35">
      <c r="A80" s="5"/>
      <c r="B80" s="5"/>
      <c r="C80" s="5"/>
      <c r="D80" s="5"/>
      <c r="E80" s="5"/>
      <c r="F80" s="5"/>
    </row>
    <row r="81" spans="1:6" ht="15.6" x14ac:dyDescent="0.35">
      <c r="A81" s="5"/>
      <c r="B81" s="5"/>
      <c r="C81" s="5"/>
      <c r="D81" s="5"/>
      <c r="E81" s="5"/>
      <c r="F81" s="5"/>
    </row>
    <row r="82" spans="1:6" ht="15.6" x14ac:dyDescent="0.35">
      <c r="A82" s="5"/>
      <c r="B82" s="5"/>
      <c r="C82" s="5"/>
      <c r="D82" s="5"/>
      <c r="E82" s="5"/>
      <c r="F82" s="5"/>
    </row>
    <row r="83" spans="1:6" ht="15.6" x14ac:dyDescent="0.35">
      <c r="A83" s="5"/>
      <c r="B83" s="5"/>
      <c r="C83" s="5"/>
      <c r="D83" s="5"/>
      <c r="E83" s="5"/>
      <c r="F83" s="5"/>
    </row>
    <row r="84" spans="1:6" ht="15.6" x14ac:dyDescent="0.35">
      <c r="A84" s="5"/>
      <c r="B84" s="5"/>
      <c r="C84" s="5"/>
      <c r="D84" s="5"/>
      <c r="E84" s="5"/>
      <c r="F84" s="5"/>
    </row>
    <row r="85" spans="1:6" ht="15.6" x14ac:dyDescent="0.35">
      <c r="A85" s="5"/>
      <c r="B85" s="5"/>
      <c r="C85" s="5"/>
      <c r="D85" s="5"/>
      <c r="E85" s="5"/>
      <c r="F85" s="5"/>
    </row>
    <row r="86" spans="1:6" ht="15.6" x14ac:dyDescent="0.35">
      <c r="A86" s="5"/>
      <c r="B86" s="5"/>
      <c r="C86" s="5"/>
      <c r="D86" s="5"/>
      <c r="E86" s="5"/>
      <c r="F86" s="5"/>
    </row>
    <row r="87" spans="1:6" ht="15.6" x14ac:dyDescent="0.35">
      <c r="A87" s="5"/>
      <c r="B87" s="5"/>
      <c r="C87" s="5"/>
      <c r="D87" s="5"/>
      <c r="E87" s="5"/>
      <c r="F87" s="5"/>
    </row>
    <row r="88" spans="1:6" ht="15.6" x14ac:dyDescent="0.35">
      <c r="A88" s="5"/>
      <c r="B88" s="5"/>
      <c r="C88" s="5"/>
      <c r="D88" s="5"/>
      <c r="E88" s="5"/>
      <c r="F88" s="5"/>
    </row>
    <row r="89" spans="1:6" ht="15.6" x14ac:dyDescent="0.35">
      <c r="A89" s="5"/>
      <c r="B89" s="5"/>
      <c r="C89" s="5"/>
      <c r="D89" s="5"/>
      <c r="E89" s="5"/>
      <c r="F89" s="5"/>
    </row>
    <row r="90" spans="1:6" ht="15.6" x14ac:dyDescent="0.35">
      <c r="A90" s="5"/>
      <c r="B90" s="5"/>
      <c r="C90" s="5"/>
      <c r="D90" s="5"/>
      <c r="E90" s="5"/>
      <c r="F90" s="5"/>
    </row>
    <row r="91" spans="1:6" ht="15.6" x14ac:dyDescent="0.35">
      <c r="A91" s="5"/>
      <c r="B91" s="5"/>
      <c r="C91" s="5"/>
      <c r="D91" s="5"/>
      <c r="E91" s="5"/>
      <c r="F91" s="5"/>
    </row>
    <row r="92" spans="1:6" ht="15.6" x14ac:dyDescent="0.35">
      <c r="A92" s="5"/>
      <c r="B92" s="5"/>
      <c r="C92" s="5"/>
      <c r="D92" s="5"/>
      <c r="E92" s="5"/>
      <c r="F92" s="5"/>
    </row>
    <row r="93" spans="1:6" ht="15.6" x14ac:dyDescent="0.35">
      <c r="A93" s="5"/>
      <c r="B93" s="5"/>
      <c r="C93" s="5"/>
      <c r="D93" s="5"/>
      <c r="E93" s="5"/>
      <c r="F93" s="5"/>
    </row>
    <row r="94" spans="1:6" ht="15.6" x14ac:dyDescent="0.35">
      <c r="A94" s="5"/>
      <c r="B94" s="5"/>
      <c r="C94" s="5"/>
      <c r="D94" s="5"/>
      <c r="E94" s="5"/>
      <c r="F94" s="5"/>
    </row>
    <row r="95" spans="1:6" ht="15.6" x14ac:dyDescent="0.35">
      <c r="A95" s="5"/>
      <c r="B95" s="5"/>
      <c r="C95" s="5"/>
      <c r="D95" s="5"/>
      <c r="E95" s="5"/>
      <c r="F95" s="5"/>
    </row>
    <row r="96" spans="1:6" ht="15.6" x14ac:dyDescent="0.35">
      <c r="A96" s="5"/>
      <c r="B96" s="5"/>
      <c r="C96" s="5"/>
      <c r="D96" s="5"/>
      <c r="E96" s="5"/>
      <c r="F96" s="5"/>
    </row>
    <row r="97" spans="1:6" ht="15.6" x14ac:dyDescent="0.35">
      <c r="A97" s="5"/>
      <c r="B97" s="5"/>
      <c r="C97" s="5"/>
      <c r="D97" s="5"/>
      <c r="E97" s="5"/>
      <c r="F97" s="5"/>
    </row>
    <row r="98" spans="1:6" ht="15.6" x14ac:dyDescent="0.35">
      <c r="A98" s="5"/>
      <c r="B98" s="5"/>
      <c r="C98" s="5"/>
      <c r="D98" s="5"/>
      <c r="E98" s="5"/>
      <c r="F98" s="5"/>
    </row>
    <row r="99" spans="1:6" ht="15.6" x14ac:dyDescent="0.35">
      <c r="A99" s="5"/>
      <c r="B99" s="5"/>
      <c r="C99" s="5"/>
      <c r="D99" s="5"/>
      <c r="E99" s="5"/>
      <c r="F99" s="5"/>
    </row>
    <row r="100" spans="1:6" ht="15.6" x14ac:dyDescent="0.35">
      <c r="A100" s="5"/>
      <c r="B100" s="5"/>
      <c r="C100" s="5"/>
      <c r="D100" s="5"/>
      <c r="E100" s="5"/>
      <c r="F100" s="5"/>
    </row>
    <row r="101" spans="1:6" ht="15.6" x14ac:dyDescent="0.35">
      <c r="A101" s="5"/>
      <c r="B101" s="5"/>
      <c r="C101" s="5"/>
      <c r="D101" s="5"/>
      <c r="E101" s="5"/>
      <c r="F101" s="5"/>
    </row>
    <row r="102" spans="1:6" ht="15.6" x14ac:dyDescent="0.35">
      <c r="A102" s="5"/>
      <c r="B102" s="5"/>
      <c r="C102" s="5"/>
      <c r="D102" s="5"/>
      <c r="E102" s="5"/>
      <c r="F102" s="5"/>
    </row>
    <row r="103" spans="1:6" ht="15.6" x14ac:dyDescent="0.35">
      <c r="A103" s="5"/>
      <c r="B103" s="5"/>
      <c r="C103" s="5"/>
      <c r="D103" s="5"/>
      <c r="E103" s="5"/>
      <c r="F103" s="5"/>
    </row>
    <row r="163" spans="10:14" x14ac:dyDescent="0.3">
      <c r="J163" s="1"/>
      <c r="K163" s="1"/>
      <c r="L163" s="1"/>
      <c r="M163" s="1"/>
      <c r="N163" s="1"/>
    </row>
    <row r="164" spans="10:14" x14ac:dyDescent="0.3">
      <c r="J164" s="1"/>
      <c r="K164" s="1"/>
      <c r="L164" s="1"/>
      <c r="M164" s="1"/>
      <c r="N164" s="1"/>
    </row>
    <row r="165" spans="10:14" x14ac:dyDescent="0.3">
      <c r="J165" s="1"/>
      <c r="K165" s="1"/>
      <c r="L165" s="1"/>
      <c r="M165" s="1"/>
      <c r="N165" s="1"/>
    </row>
  </sheetData>
  <mergeCells count="5">
    <mergeCell ref="A77:E77"/>
    <mergeCell ref="A9:A10"/>
    <mergeCell ref="B9:B10"/>
    <mergeCell ref="C9:E9"/>
    <mergeCell ref="A76:E76"/>
  </mergeCells>
  <pageMargins left="0.7" right="0.7" top="0.75" bottom="0.75" header="0.3" footer="0.3"/>
  <pageSetup orientation="portrait" horizontalDpi="300" verticalDpi="300" r:id="rId1"/>
  <ignoredErrors>
    <ignoredError sqref="C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cp:lastPrinted>2012-07-30T17:01:50Z</cp:lastPrinted>
  <dcterms:created xsi:type="dcterms:W3CDTF">2012-02-17T20:51:13Z</dcterms:created>
  <dcterms:modified xsi:type="dcterms:W3CDTF">2025-12-30T19:31:06Z</dcterms:modified>
</cp:coreProperties>
</file>