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2\Indicadores\"/>
    </mc:Choice>
  </mc:AlternateContent>
  <xr:revisionPtr revIDLastSave="0" documentId="13_ncr:1_{A8FC5EE7-127B-4B71-9547-56AEAE01EEC6}" xr6:coauthVersionLast="47" xr6:coauthVersionMax="47" xr10:uidLastSave="{00000000-0000-0000-0000-000000000000}"/>
  <bookViews>
    <workbookView xWindow="-108" yWindow="-108" windowWidth="23256" windowHeight="13896" tabRatio="821" xr2:uid="{00000000-000D-0000-FFFF-FFFF00000000}"/>
  </bookViews>
  <sheets>
    <sheet name="I Trimestre" sheetId="2" r:id="rId1"/>
    <sheet name="II Trimestre" sheetId="3" r:id="rId2"/>
    <sheet name="I Semestre" sheetId="5" r:id="rId3"/>
    <sheet name="III Trimestre" sheetId="1" r:id="rId4"/>
    <sheet name="III T Acumulado" sheetId="6" r:id="rId5"/>
    <sheet name="IV Trimestre" sheetId="4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9" i="5" l="1"/>
  <c r="D68" i="5"/>
  <c r="C72" i="5"/>
  <c r="C71" i="5"/>
  <c r="D68" i="7"/>
  <c r="D69" i="7"/>
  <c r="C69" i="7"/>
  <c r="C72" i="7"/>
  <c r="C71" i="7"/>
  <c r="C68" i="2"/>
  <c r="D38" i="4" l="1"/>
  <c r="D39" i="4"/>
  <c r="D41" i="4" s="1"/>
  <c r="D72" i="4" l="1"/>
  <c r="D71" i="4"/>
  <c r="D69" i="4"/>
  <c r="D68" i="4"/>
  <c r="B72" i="6"/>
  <c r="B71" i="6"/>
  <c r="C72" i="6"/>
  <c r="C71" i="6"/>
  <c r="D72" i="6"/>
  <c r="D71" i="6"/>
  <c r="D69" i="6"/>
  <c r="D70" i="6" s="1"/>
  <c r="D68" i="6"/>
  <c r="D72" i="1"/>
  <c r="D71" i="1"/>
  <c r="D69" i="1"/>
  <c r="D70" i="1" s="1"/>
  <c r="D68" i="1"/>
  <c r="D64" i="1"/>
  <c r="D38" i="1"/>
  <c r="D39" i="1"/>
  <c r="D41" i="1"/>
  <c r="C17" i="6"/>
  <c r="C19" i="6"/>
  <c r="C17" i="7"/>
  <c r="D24" i="7"/>
  <c r="C18" i="7"/>
  <c r="C50" i="4" l="1"/>
  <c r="C52" i="4" s="1"/>
  <c r="D50" i="4"/>
  <c r="C51" i="4"/>
  <c r="D51" i="4"/>
  <c r="C55" i="4"/>
  <c r="D55" i="4"/>
  <c r="C56" i="4"/>
  <c r="D56" i="4"/>
  <c r="C72" i="4"/>
  <c r="C71" i="4"/>
  <c r="C69" i="4"/>
  <c r="C68" i="4"/>
  <c r="D57" i="4" l="1"/>
  <c r="C57" i="4"/>
  <c r="D52" i="4"/>
  <c r="D70" i="4" s="1"/>
  <c r="C70" i="4"/>
  <c r="C50" i="7"/>
  <c r="D39" i="7"/>
  <c r="B30" i="7"/>
  <c r="C22" i="7"/>
  <c r="C38" i="7" s="1"/>
  <c r="C23" i="7"/>
  <c r="C24" i="7"/>
  <c r="C26" i="7" s="1"/>
  <c r="C25" i="7"/>
  <c r="D17" i="7"/>
  <c r="B17" i="7" s="1"/>
  <c r="D18" i="7"/>
  <c r="D19" i="7"/>
  <c r="C16" i="7"/>
  <c r="C63" i="7" s="1"/>
  <c r="C63" i="4"/>
  <c r="C38" i="4"/>
  <c r="C40" i="4" s="1"/>
  <c r="C39" i="4"/>
  <c r="C64" i="4" l="1"/>
  <c r="D55" i="7"/>
  <c r="C41" i="4"/>
  <c r="C65" i="4" s="1"/>
  <c r="C40" i="7"/>
  <c r="D41" i="7"/>
  <c r="C51" i="7"/>
  <c r="C52" i="7" s="1"/>
  <c r="C70" i="7" s="1"/>
  <c r="C56" i="7"/>
  <c r="D72" i="7"/>
  <c r="B18" i="7"/>
  <c r="D50" i="7"/>
  <c r="C68" i="7"/>
  <c r="B24" i="7"/>
  <c r="C39" i="7"/>
  <c r="B22" i="4"/>
  <c r="B16" i="4"/>
  <c r="B72" i="7" l="1"/>
  <c r="B69" i="7"/>
  <c r="C41" i="7"/>
  <c r="C65" i="7" s="1"/>
  <c r="C64" i="7"/>
  <c r="C26" i="4"/>
  <c r="B24" i="4"/>
  <c r="B18" i="4"/>
  <c r="B25" i="4"/>
  <c r="B23" i="4"/>
  <c r="B19" i="4"/>
  <c r="B17" i="4"/>
  <c r="B72" i="4" l="1"/>
  <c r="B69" i="4"/>
  <c r="B68" i="4"/>
  <c r="B71" i="4"/>
  <c r="C22" i="6"/>
  <c r="C23" i="6"/>
  <c r="C24" i="6"/>
  <c r="C25" i="6"/>
  <c r="C16" i="6"/>
  <c r="C18" i="6"/>
  <c r="D16" i="6"/>
  <c r="B23" i="1"/>
  <c r="B24" i="1"/>
  <c r="B25" i="1"/>
  <c r="B22" i="1"/>
  <c r="C26" i="1"/>
  <c r="B17" i="1"/>
  <c r="B18" i="1"/>
  <c r="B19" i="1"/>
  <c r="B16" i="1"/>
  <c r="B30" i="5"/>
  <c r="D25" i="5"/>
  <c r="C25" i="5"/>
  <c r="D22" i="5"/>
  <c r="D38" i="5" s="1"/>
  <c r="D40" i="5" s="1"/>
  <c r="D23" i="5"/>
  <c r="D24" i="5"/>
  <c r="C23" i="5"/>
  <c r="C24" i="5"/>
  <c r="C22" i="5"/>
  <c r="C38" i="5" s="1"/>
  <c r="D16" i="5"/>
  <c r="D17" i="5"/>
  <c r="D18" i="5"/>
  <c r="D63" i="5" s="1"/>
  <c r="D19" i="5"/>
  <c r="C19" i="5"/>
  <c r="C17" i="5"/>
  <c r="C18" i="5"/>
  <c r="C16" i="5"/>
  <c r="D72" i="3"/>
  <c r="D71" i="3"/>
  <c r="D69" i="3"/>
  <c r="D68" i="3"/>
  <c r="D68" i="2"/>
  <c r="B23" i="3"/>
  <c r="B24" i="3"/>
  <c r="B25" i="3"/>
  <c r="B22" i="3"/>
  <c r="C26" i="3"/>
  <c r="B17" i="3"/>
  <c r="B18" i="3"/>
  <c r="B19" i="3"/>
  <c r="B16" i="3"/>
  <c r="D71" i="2"/>
  <c r="B23" i="2"/>
  <c r="B24" i="2"/>
  <c r="B25" i="2"/>
  <c r="B22" i="2"/>
  <c r="C26" i="2"/>
  <c r="D26" i="2"/>
  <c r="B17" i="2"/>
  <c r="B18" i="2"/>
  <c r="B19" i="2"/>
  <c r="B16" i="2"/>
  <c r="B24" i="5" l="1"/>
  <c r="B16" i="6"/>
  <c r="B26" i="2"/>
  <c r="B16" i="5"/>
  <c r="D55" i="5"/>
  <c r="D71" i="5"/>
  <c r="B23" i="5"/>
  <c r="B51" i="5" s="1"/>
  <c r="B25" i="5"/>
  <c r="B56" i="5" s="1"/>
  <c r="B17" i="5"/>
  <c r="D72" i="5"/>
  <c r="C26" i="6"/>
  <c r="C55" i="5"/>
  <c r="C64" i="5"/>
  <c r="B76" i="5"/>
  <c r="B39" i="5"/>
  <c r="B19" i="5"/>
  <c r="C26" i="5"/>
  <c r="C39" i="5"/>
  <c r="C41" i="5" s="1"/>
  <c r="D50" i="5"/>
  <c r="C51" i="5"/>
  <c r="C56" i="5"/>
  <c r="C63" i="5"/>
  <c r="C69" i="5"/>
  <c r="B18" i="5"/>
  <c r="B22" i="5"/>
  <c r="B38" i="5" s="1"/>
  <c r="D26" i="5"/>
  <c r="D39" i="5"/>
  <c r="D64" i="5" s="1"/>
  <c r="C50" i="5"/>
  <c r="D51" i="5"/>
  <c r="D56" i="5"/>
  <c r="D57" i="5" s="1"/>
  <c r="C68" i="5"/>
  <c r="C40" i="5"/>
  <c r="C65" i="5" s="1"/>
  <c r="B40" i="5" l="1"/>
  <c r="D41" i="5"/>
  <c r="D65" i="5" s="1"/>
  <c r="D52" i="5"/>
  <c r="B71" i="5"/>
  <c r="D70" i="5"/>
  <c r="B68" i="5"/>
  <c r="C52" i="5"/>
  <c r="C70" i="5" s="1"/>
  <c r="B29" i="5"/>
  <c r="B75" i="5" s="1"/>
  <c r="C57" i="5"/>
  <c r="B63" i="5"/>
  <c r="B55" i="5"/>
  <c r="B57" i="5" s="1"/>
  <c r="B50" i="5"/>
  <c r="B52" i="5" s="1"/>
  <c r="B69" i="5"/>
  <c r="B41" i="5"/>
  <c r="B26" i="5"/>
  <c r="B60" i="5" s="1"/>
  <c r="B64" i="5"/>
  <c r="B72" i="5"/>
  <c r="B65" i="5" l="1"/>
  <c r="B70" i="5"/>
  <c r="D63" i="3"/>
  <c r="D55" i="3"/>
  <c r="D56" i="3"/>
  <c r="D57" i="3"/>
  <c r="D50" i="3"/>
  <c r="D51" i="3"/>
  <c r="D52" i="3" s="1"/>
  <c r="D63" i="2"/>
  <c r="D55" i="2"/>
  <c r="D56" i="2"/>
  <c r="D50" i="2"/>
  <c r="D51" i="2"/>
  <c r="D70" i="3" l="1"/>
  <c r="D57" i="2"/>
  <c r="D52" i="2"/>
  <c r="D26" i="4"/>
  <c r="B26" i="4" s="1"/>
  <c r="D23" i="7" l="1"/>
  <c r="D71" i="7" l="1"/>
  <c r="B23" i="7"/>
  <c r="D51" i="7"/>
  <c r="D52" i="7" s="1"/>
  <c r="C56" i="2"/>
  <c r="D70" i="7" l="1"/>
  <c r="B68" i="7"/>
  <c r="B71" i="7"/>
  <c r="C51" i="2"/>
  <c r="D23" i="6" l="1"/>
  <c r="B23" i="6" l="1"/>
  <c r="D26" i="1"/>
  <c r="B26" i="1" s="1"/>
  <c r="D26" i="3"/>
  <c r="B26" i="3" s="1"/>
  <c r="D55" i="1" l="1"/>
  <c r="D50" i="1" l="1"/>
  <c r="D18" i="6" l="1"/>
  <c r="B18" i="6" s="1"/>
  <c r="D16" i="7" l="1"/>
  <c r="B16" i="7" l="1"/>
  <c r="D63" i="7"/>
  <c r="D17" i="6"/>
  <c r="B17" i="6" l="1"/>
  <c r="B30" i="6"/>
  <c r="D25" i="7"/>
  <c r="D25" i="6"/>
  <c r="B25" i="6" s="1"/>
  <c r="D56" i="7" l="1"/>
  <c r="D57" i="7" s="1"/>
  <c r="B25" i="7"/>
  <c r="C56" i="3"/>
  <c r="C51" i="3"/>
  <c r="C68" i="3"/>
  <c r="C71" i="3"/>
  <c r="C69" i="3"/>
  <c r="C63" i="3"/>
  <c r="C50" i="3"/>
  <c r="C72" i="3"/>
  <c r="C55" i="3"/>
  <c r="C63" i="2"/>
  <c r="C50" i="2"/>
  <c r="C52" i="2" s="1"/>
  <c r="C69" i="2"/>
  <c r="C72" i="2"/>
  <c r="C55" i="2"/>
  <c r="C57" i="2" s="1"/>
  <c r="C71" i="2"/>
  <c r="C50" i="1"/>
  <c r="C55" i="1"/>
  <c r="D19" i="6"/>
  <c r="D22" i="7"/>
  <c r="D22" i="6"/>
  <c r="B22" i="6" s="1"/>
  <c r="B29" i="1"/>
  <c r="B29" i="3"/>
  <c r="B75" i="3" s="1"/>
  <c r="B29" i="4"/>
  <c r="D55" i="6" l="1"/>
  <c r="B19" i="6"/>
  <c r="D38" i="7"/>
  <c r="B22" i="7"/>
  <c r="C57" i="3"/>
  <c r="C70" i="2"/>
  <c r="C52" i="3"/>
  <c r="C70" i="3" s="1"/>
  <c r="B55" i="2"/>
  <c r="B50" i="2"/>
  <c r="B50" i="1"/>
  <c r="B55" i="3"/>
  <c r="B50" i="4"/>
  <c r="B50" i="3"/>
  <c r="C19" i="7"/>
  <c r="B55" i="6"/>
  <c r="C55" i="6"/>
  <c r="D40" i="7" l="1"/>
  <c r="D65" i="7" s="1"/>
  <c r="D64" i="7"/>
  <c r="C55" i="7"/>
  <c r="C57" i="7" s="1"/>
  <c r="B19" i="7"/>
  <c r="B55" i="7" s="1"/>
  <c r="B55" i="1"/>
  <c r="B55" i="4"/>
  <c r="B68" i="3"/>
  <c r="B69" i="3" l="1"/>
  <c r="D38" i="3" l="1"/>
  <c r="C71" i="1" l="1"/>
  <c r="D39" i="3"/>
  <c r="D64" i="3" s="1"/>
  <c r="D38" i="2"/>
  <c r="D40" i="2" s="1"/>
  <c r="B75" i="1"/>
  <c r="D51" i="1"/>
  <c r="D56" i="1"/>
  <c r="B72" i="3" l="1"/>
  <c r="D40" i="3"/>
  <c r="D52" i="1"/>
  <c r="D57" i="1"/>
  <c r="D38" i="6"/>
  <c r="D40" i="6" s="1"/>
  <c r="B38" i="4"/>
  <c r="B40" i="4" s="1"/>
  <c r="B63" i="4"/>
  <c r="D41" i="3"/>
  <c r="C39" i="3"/>
  <c r="B38" i="3"/>
  <c r="B40" i="3" s="1"/>
  <c r="C38" i="3"/>
  <c r="C40" i="3" s="1"/>
  <c r="B63" i="3"/>
  <c r="B38" i="2"/>
  <c r="C38" i="2"/>
  <c r="C40" i="2" s="1"/>
  <c r="C69" i="1"/>
  <c r="C56" i="1"/>
  <c r="C51" i="1"/>
  <c r="C39" i="1"/>
  <c r="B38" i="1"/>
  <c r="B40" i="1" s="1"/>
  <c r="C38" i="1"/>
  <c r="C40" i="1" s="1"/>
  <c r="C68" i="1"/>
  <c r="D65" i="3" l="1"/>
  <c r="C64" i="3"/>
  <c r="B75" i="4"/>
  <c r="C72" i="1"/>
  <c r="C57" i="1"/>
  <c r="B68" i="1"/>
  <c r="B71" i="1"/>
  <c r="B71" i="3"/>
  <c r="B63" i="2"/>
  <c r="D50" i="6"/>
  <c r="D63" i="6"/>
  <c r="C63" i="1"/>
  <c r="C52" i="1"/>
  <c r="C70" i="1" s="1"/>
  <c r="C38" i="6"/>
  <c r="C40" i="6" s="1"/>
  <c r="B38" i="6"/>
  <c r="B40" i="6" s="1"/>
  <c r="B60" i="4"/>
  <c r="B56" i="4"/>
  <c r="B57" i="4" s="1"/>
  <c r="B51" i="4"/>
  <c r="B52" i="4" s="1"/>
  <c r="B70" i="4" s="1"/>
  <c r="B39" i="4"/>
  <c r="B76" i="4"/>
  <c r="B60" i="3"/>
  <c r="B56" i="3"/>
  <c r="B57" i="3" s="1"/>
  <c r="B51" i="3"/>
  <c r="B52" i="3" s="1"/>
  <c r="B70" i="3" s="1"/>
  <c r="B39" i="3"/>
  <c r="B76" i="3"/>
  <c r="C41" i="3"/>
  <c r="C65" i="3" s="1"/>
  <c r="B69" i="1"/>
  <c r="B60" i="1"/>
  <c r="B56" i="1"/>
  <c r="B51" i="1"/>
  <c r="B39" i="1"/>
  <c r="B76" i="1"/>
  <c r="C64" i="1"/>
  <c r="C41" i="1"/>
  <c r="C65" i="1" s="1"/>
  <c r="B57" i="1" l="1"/>
  <c r="B72" i="1"/>
  <c r="C68" i="6"/>
  <c r="B63" i="1"/>
  <c r="B52" i="1"/>
  <c r="B70" i="1" s="1"/>
  <c r="C63" i="6"/>
  <c r="C50" i="6"/>
  <c r="B38" i="7"/>
  <c r="B40" i="7" s="1"/>
  <c r="B40" i="2"/>
  <c r="B64" i="4"/>
  <c r="B41" i="4"/>
  <c r="B65" i="4" s="1"/>
  <c r="B64" i="3"/>
  <c r="B41" i="3"/>
  <c r="B65" i="3" s="1"/>
  <c r="B64" i="1"/>
  <c r="B41" i="1"/>
  <c r="B65" i="1" s="1"/>
  <c r="B63" i="7" l="1"/>
  <c r="B50" i="7"/>
  <c r="B63" i="6"/>
  <c r="B50" i="6"/>
  <c r="D39" i="2" l="1"/>
  <c r="D24" i="6"/>
  <c r="B24" i="6" s="1"/>
  <c r="D64" i="2" l="1"/>
  <c r="D51" i="6"/>
  <c r="D52" i="6" s="1"/>
  <c r="B56" i="2"/>
  <c r="B57" i="2" s="1"/>
  <c r="D26" i="7"/>
  <c r="B26" i="7" s="1"/>
  <c r="C39" i="2"/>
  <c r="C64" i="2" s="1"/>
  <c r="D56" i="6"/>
  <c r="D57" i="6" s="1"/>
  <c r="D39" i="6"/>
  <c r="D26" i="6"/>
  <c r="B26" i="6" s="1"/>
  <c r="B39" i="7" l="1"/>
  <c r="B60" i="2"/>
  <c r="B72" i="2"/>
  <c r="B39" i="2"/>
  <c r="B64" i="2" s="1"/>
  <c r="B76" i="2"/>
  <c r="B69" i="2"/>
  <c r="C51" i="6"/>
  <c r="C52" i="6" s="1"/>
  <c r="C56" i="6"/>
  <c r="C57" i="6" s="1"/>
  <c r="C69" i="6"/>
  <c r="C39" i="6"/>
  <c r="C41" i="2"/>
  <c r="C65" i="2" s="1"/>
  <c r="D41" i="6"/>
  <c r="D65" i="6" s="1"/>
  <c r="D64" i="6"/>
  <c r="B60" i="6" l="1"/>
  <c r="B56" i="6"/>
  <c r="B57" i="6" s="1"/>
  <c r="B39" i="6"/>
  <c r="B64" i="6" s="1"/>
  <c r="B76" i="6"/>
  <c r="B69" i="6"/>
  <c r="B60" i="7"/>
  <c r="C70" i="6"/>
  <c r="B41" i="2"/>
  <c r="B65" i="2" s="1"/>
  <c r="B76" i="7"/>
  <c r="B56" i="7"/>
  <c r="B57" i="7" s="1"/>
  <c r="B64" i="7"/>
  <c r="B41" i="7"/>
  <c r="B65" i="7" s="1"/>
  <c r="C41" i="6"/>
  <c r="C65" i="6" s="1"/>
  <c r="C64" i="6"/>
  <c r="B41" i="6" l="1"/>
  <c r="B65" i="6" s="1"/>
  <c r="B51" i="2"/>
  <c r="B52" i="2" s="1"/>
  <c r="B29" i="2"/>
  <c r="B75" i="2" s="1"/>
  <c r="B71" i="2"/>
  <c r="B68" i="2"/>
  <c r="B70" i="2" l="1"/>
  <c r="B29" i="6"/>
  <c r="B75" i="6" s="1"/>
  <c r="B68" i="6"/>
  <c r="B51" i="6"/>
  <c r="B52" i="6" s="1"/>
  <c r="B51" i="7"/>
  <c r="B52" i="7" s="1"/>
  <c r="B70" i="7" s="1"/>
  <c r="B29" i="7"/>
  <c r="B75" i="7" s="1"/>
  <c r="B70" i="6" l="1"/>
</calcChain>
</file>

<file path=xl/sharedStrings.xml><?xml version="1.0" encoding="utf-8"?>
<sst xmlns="http://schemas.openxmlformats.org/spreadsheetml/2006/main" count="491" uniqueCount="125">
  <si>
    <t>Indicador</t>
  </si>
  <si>
    <t>Total IAFA</t>
  </si>
  <si>
    <t xml:space="preserve">Atención integral 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</si>
  <si>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</si>
  <si>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</si>
  <si>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</si>
  <si>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</si>
  <si>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</si>
  <si>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</si>
  <si>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</si>
  <si>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</si>
  <si>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</si>
  <si>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</si>
  <si>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</si>
  <si>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</si>
  <si>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</si>
  <si>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</si>
  <si>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</si>
  <si>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</si>
  <si>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</si>
  <si>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</si>
  <si>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</si>
  <si>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</si>
  <si>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</si>
  <si>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</si>
  <si>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</si>
  <si>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</si>
  <si>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</si>
  <si>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</si>
  <si>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</si>
  <si>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</si>
  <si>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</si>
  <si>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trimestral por beneficiario (GPB) </t>
  </si>
  <si>
    <t xml:space="preserve">Gasto efectivo trimestral por beneficiario (GEB) </t>
  </si>
  <si>
    <t xml:space="preserve">Gasto programado mensual por beneficiario (GPB) </t>
  </si>
  <si>
    <t xml:space="preserve">Gasto efectivo mensual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</si>
  <si>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</si>
  <si>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</si>
  <si>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anual por beneficiario (GPB) </t>
  </si>
  <si>
    <t xml:space="preserve">Gasto efectivo anual por beneficiario (GEB) </t>
  </si>
  <si>
    <t xml:space="preserve">Beneficiarios </t>
  </si>
  <si>
    <t>Beneficiarios</t>
  </si>
  <si>
    <t>na</t>
  </si>
  <si>
    <t>na.</t>
  </si>
  <si>
    <t xml:space="preserve"> </t>
  </si>
  <si>
    <t xml:space="preserve">n.d. </t>
  </si>
  <si>
    <t>Apoyo económico</t>
  </si>
  <si>
    <t>n.d.</t>
  </si>
  <si>
    <t xml:space="preserve">Gasto programado acumulado por beneficiario (GPB) </t>
  </si>
  <si>
    <t xml:space="preserve">Gasto efectivo acumulado por beneficiario (GEB) </t>
  </si>
  <si>
    <t>Tratamiento</t>
  </si>
  <si>
    <t>Efectivos 1T 2021</t>
  </si>
  <si>
    <t>IPC (1T 2021)</t>
  </si>
  <si>
    <t>Gasto efectivo real 1T 2021</t>
  </si>
  <si>
    <t>Gasto efectivo real por beneficiario 1T 2021</t>
  </si>
  <si>
    <t>Efectivos 2T 2021</t>
  </si>
  <si>
    <t>IPC (2T 2021)</t>
  </si>
  <si>
    <t>Gasto efectivo real 2T 2021</t>
  </si>
  <si>
    <t>Gasto efectivo real por beneficiario 2T 2021</t>
  </si>
  <si>
    <t>Efectivos 1S 2021</t>
  </si>
  <si>
    <t>IPC (1S 2021)</t>
  </si>
  <si>
    <t>Gasto efectivo real 1S 2021</t>
  </si>
  <si>
    <t>Gasto efectivo real por beneficiario 1S 2021</t>
  </si>
  <si>
    <t>Efectivos 3T 2021</t>
  </si>
  <si>
    <t>IPC (3T 2021)</t>
  </si>
  <si>
    <t>Gasto efectivo real 3T 2021</t>
  </si>
  <si>
    <t>Gasto efectivo real por beneficiario 3T 2021</t>
  </si>
  <si>
    <t>Efectivos 3TA 2021</t>
  </si>
  <si>
    <t>IPC (3TA 2021)</t>
  </si>
  <si>
    <t>Gasto efectivo real 3TA 2021</t>
  </si>
  <si>
    <t>Gasto efectivo real por beneficiario 3TA 2021</t>
  </si>
  <si>
    <t>Efectivos 4T 2021</t>
  </si>
  <si>
    <t>IPC (4T 2021)</t>
  </si>
  <si>
    <t>Gasto efectivo real 4T 2021</t>
  </si>
  <si>
    <t>Gasto efectivo real por beneficiario 4T 2021</t>
  </si>
  <si>
    <t>Efectivos 2021</t>
  </si>
  <si>
    <t>IPC (2021)</t>
  </si>
  <si>
    <t>Gasto efectivo real 2021</t>
  </si>
  <si>
    <t>Gasto efectivo real por beneficiario 2021</t>
  </si>
  <si>
    <t>Programados 1T 2022</t>
  </si>
  <si>
    <t>Efectivos 1T 2022</t>
  </si>
  <si>
    <t>Programados año 2022</t>
  </si>
  <si>
    <t>En transferencias 1T 2022</t>
  </si>
  <si>
    <t>IPC (1T 2022)</t>
  </si>
  <si>
    <t>Gasto efectivo real 1T 2022</t>
  </si>
  <si>
    <t>Gasto efectivo real por beneficiario 1T 2022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</si>
  <si>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IAFA 2021 y 2022 - Cronogramas de Metas e Inversión - Modificaciones 2022 - IPC, INEC 2021 y 2022</t>
    </r>
  </si>
  <si>
    <t xml:space="preserve">Nota: </t>
  </si>
  <si>
    <t xml:space="preserve">El cálculo del gasto medio para el producto "Apoyo económico" no es el mismo que se encuentra en el cronograma de metas e inversión (financiamiento Fodesaf por unidad de producto), esto debido a que en el cronograma el cálculo se realiza tomando en cosideración los productos y servicios programados y no así la población beneficiaria programada que es la que se utiliza como insumo para el cálculo de los indicadores.   </t>
  </si>
  <si>
    <t>Programados 2T 2022</t>
  </si>
  <si>
    <t>Efectivos 2T 2022</t>
  </si>
  <si>
    <t>En transferencias 2T 2022</t>
  </si>
  <si>
    <t>IPC (2T 2022)</t>
  </si>
  <si>
    <t>Gasto efectivo real 2T 2022</t>
  </si>
  <si>
    <t>Gasto efectivo real por beneficiario 2T 2022</t>
  </si>
  <si>
    <t>Programados 1S 2022</t>
  </si>
  <si>
    <t>Efectivos 1S 2022</t>
  </si>
  <si>
    <t>En transferencias 1S 2022</t>
  </si>
  <si>
    <t>IPC (1S 2022)</t>
  </si>
  <si>
    <t>Gasto efectivo real 1S 2022</t>
  </si>
  <si>
    <t>Gasto efectivo real por beneficiario 1S 2022</t>
  </si>
  <si>
    <t>Programados 3T 2022</t>
  </si>
  <si>
    <t>Efectivos 3T 2022</t>
  </si>
  <si>
    <t>En transferencias 3T 2022</t>
  </si>
  <si>
    <t>IPC (3T 2022)</t>
  </si>
  <si>
    <t>Gasto efectivo real 3T 2022</t>
  </si>
  <si>
    <t>Gasto efectivo real por beneficiario 3T 2022</t>
  </si>
  <si>
    <t>Programados 3TA 2022</t>
  </si>
  <si>
    <t>Efectivos 3TA 2022</t>
  </si>
  <si>
    <t>En transferencias 3TA 2022</t>
  </si>
  <si>
    <t>IPC (3TA 2022)</t>
  </si>
  <si>
    <t>Gasto efectivo real 3TA 2022</t>
  </si>
  <si>
    <t>Gasto efectivo real por beneficiario 3TA 2022</t>
  </si>
  <si>
    <t>Programados 4T 2022</t>
  </si>
  <si>
    <t>Efectivos 4T 2022</t>
  </si>
  <si>
    <t>En transferencias 4T 2022</t>
  </si>
  <si>
    <t>IPC (4T 2022)</t>
  </si>
  <si>
    <t>Gasto efectivo real 4T 2022</t>
  </si>
  <si>
    <t>Gasto efectivo real por beneficiario 4T 2022</t>
  </si>
  <si>
    <t>Programados 2022</t>
  </si>
  <si>
    <t>Efectivos 2022</t>
  </si>
  <si>
    <t>En transferencias 2022</t>
  </si>
  <si>
    <t>IPC (2022)</t>
  </si>
  <si>
    <t>Gasto efectivo real 2022</t>
  </si>
  <si>
    <t>Gasto efectivo real por beneficiario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</si>
</sst>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1"/>
      <color rgb="FFFF0000"/>
      <name val="Palatino Linotype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3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Border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2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" fontId="5" fillId="0" borderId="0" xfId="0" applyNumberFormat="1" applyFont="1" applyFill="1" applyAlignment="1">
      <alignment horizontal="right" vertical="center"/>
    </xf>
    <xf numFmtId="0" fontId="5" fillId="0" borderId="5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/>
    </xf>
    <xf numFmtId="3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right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102D7C"/>
      <color rgb="FFA2BFE6"/>
      <color rgb="FF4071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s-CR"/>
              <a:t>IAFA: Indicadores de resultado 2022</a:t>
            </a:r>
          </a:p>
        </c:rich>
      </c:tx>
      <c:layout>
        <c:manualLayout>
          <c:xMode val="edge"/>
          <c:yMode val="edge"/>
          <c:x val="0.27103237986140283"/>
          <c:y val="3.363776301033587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Anual!$A$50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Anual!$B$50:$D$50</c:f>
              <c:numCache>
                <c:formatCode>#,##0.00</c:formatCode>
                <c:ptCount val="3"/>
                <c:pt idx="0">
                  <c:v>84.114583333333343</c:v>
                </c:pt>
                <c:pt idx="1">
                  <c:v>129.16666666666669</c:v>
                </c:pt>
                <c:pt idx="2">
                  <c:v>80.018939393939391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15D-A6F6-F2611599A16F}"/>
            </c:ext>
          </c:extLst>
        </c:ser>
        <c:ser>
          <c:idx val="1"/>
          <c:order val="1"/>
          <c:tx>
            <c:strRef>
              <c:f>Anual!$A$51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Anual!$B$51:$D$51</c:f>
              <c:numCache>
                <c:formatCode>#,##0.00</c:formatCode>
                <c:ptCount val="3"/>
                <c:pt idx="0">
                  <c:v>65.431280674869143</c:v>
                </c:pt>
                <c:pt idx="1">
                  <c:v>57.964082609172266</c:v>
                </c:pt>
                <c:pt idx="2">
                  <c:v>166.35154573846981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A-415D-A6F6-F2611599A16F}"/>
            </c:ext>
          </c:extLst>
        </c:ser>
        <c:ser>
          <c:idx val="2"/>
          <c:order val="2"/>
          <c:tx>
            <c:strRef>
              <c:f>Anual!$A$52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Anual!$B$52:$D$52</c:f>
              <c:numCache>
                <c:formatCode>#,##0.00</c:formatCode>
                <c:ptCount val="3"/>
                <c:pt idx="0">
                  <c:v>74.77293200410125</c:v>
                </c:pt>
                <c:pt idx="1">
                  <c:v>93.565374637919476</c:v>
                </c:pt>
                <c:pt idx="2">
                  <c:v>123.18524256620461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CA-415D-A6F6-F2611599A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1431296"/>
        <c:axId val="51432832"/>
        <c:axId val="0"/>
      </c:bar3DChart>
      <c:catAx>
        <c:axId val="5143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1432832"/>
        <c:crosses val="autoZero"/>
        <c:auto val="1"/>
        <c:lblAlgn val="ctr"/>
        <c:lblOffset val="100"/>
        <c:noMultiLvlLbl val="0"/>
      </c:catAx>
      <c:valAx>
        <c:axId val="51432832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1431296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IAFA: Indicadores de avance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  <c:spPr>
        <a:ln>
          <a:solidFill>
            <a:schemeClr val="tx1">
              <a:lumMod val="15000"/>
              <a:lumOff val="85000"/>
            </a:schemeClr>
          </a:solidFill>
        </a:ln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Anual!$A$55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Anual!$B$55:$D$55</c:f>
              <c:numCache>
                <c:formatCode>#,##0.00</c:formatCode>
                <c:ptCount val="3"/>
                <c:pt idx="0">
                  <c:v>84.114583333333343</c:v>
                </c:pt>
                <c:pt idx="1">
                  <c:v>129.16666666666669</c:v>
                </c:pt>
                <c:pt idx="2">
                  <c:v>80.018939393939391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B-4FE8-AF2F-80E7B021D776}"/>
            </c:ext>
          </c:extLst>
        </c:ser>
        <c:ser>
          <c:idx val="1"/>
          <c:order val="1"/>
          <c:tx>
            <c:strRef>
              <c:f>Anual!$A$56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Anual!$B$56:$D$56</c:f>
              <c:numCache>
                <c:formatCode>#,##0.00</c:formatCode>
                <c:ptCount val="3"/>
                <c:pt idx="0">
                  <c:v>65.431280674869143</c:v>
                </c:pt>
                <c:pt idx="1">
                  <c:v>57.964082609172266</c:v>
                </c:pt>
                <c:pt idx="2">
                  <c:v>166.35154573846981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B-4FE8-AF2F-80E7B021D776}"/>
            </c:ext>
          </c:extLst>
        </c:ser>
        <c:ser>
          <c:idx val="2"/>
          <c:order val="2"/>
          <c:tx>
            <c:strRef>
              <c:f>Anual!$A$57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Anual!$B$57:$D$57</c:f>
              <c:numCache>
                <c:formatCode>#,##0.00</c:formatCode>
                <c:ptCount val="3"/>
                <c:pt idx="0">
                  <c:v>74.77293200410125</c:v>
                </c:pt>
                <c:pt idx="1">
                  <c:v>93.565374637919476</c:v>
                </c:pt>
                <c:pt idx="2">
                  <c:v>123.18524256620461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B-4FE8-AF2F-80E7B021D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1813376"/>
        <c:axId val="51905280"/>
        <c:axId val="0"/>
      </c:bar3DChart>
      <c:catAx>
        <c:axId val="518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1905280"/>
        <c:crosses val="autoZero"/>
        <c:auto val="1"/>
        <c:lblAlgn val="ctr"/>
        <c:lblOffset val="100"/>
        <c:noMultiLvlLbl val="0"/>
      </c:catAx>
      <c:valAx>
        <c:axId val="5190528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1813376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IAFA: Indicadores de expansión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Anual!$B$63:$D$63</c:f>
              <c:numCache>
                <c:formatCode>#,##0.00</c:formatCode>
                <c:ptCount val="3"/>
                <c:pt idx="0">
                  <c:v>65.641025641025649</c:v>
                </c:pt>
                <c:pt idx="1">
                  <c:v>72.222222222222229</c:v>
                </c:pt>
                <c:pt idx="2">
                  <c:v>64.717348927875236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4-4B1D-8408-67DF75180DC4}"/>
            </c:ext>
          </c:extLst>
        </c:ser>
        <c:ser>
          <c:idx val="1"/>
          <c:order val="1"/>
          <c:tx>
            <c:strRef>
              <c:f>Anual!$A$64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Anual!$B$64:$D$64</c:f>
              <c:numCache>
                <c:formatCode>#,##0.00</c:formatCode>
                <c:ptCount val="3"/>
                <c:pt idx="0">
                  <c:v>-9.7564576603256352</c:v>
                </c:pt>
                <c:pt idx="1">
                  <c:v>-21.048303548655344</c:v>
                </c:pt>
                <c:pt idx="2">
                  <c:v>176.42133061962397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4-4B1D-8408-67DF75180DC4}"/>
            </c:ext>
          </c:extLst>
        </c:ser>
        <c:ser>
          <c:idx val="2"/>
          <c:order val="2"/>
          <c:tx>
            <c:strRef>
              <c:f>Anual!$A$65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Anual!$B$65:$D$65</c:f>
              <c:numCache>
                <c:formatCode>#,##0.00</c:formatCode>
                <c:ptCount val="3"/>
                <c:pt idx="0">
                  <c:v>-45.518604469856037</c:v>
                </c:pt>
                <c:pt idx="1">
                  <c:v>-54.157079479864393</c:v>
                </c:pt>
                <c:pt idx="2">
                  <c:v>67.815553382091238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C4-4B1D-8408-67DF75180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442432"/>
        <c:axId val="53443968"/>
        <c:axId val="0"/>
      </c:bar3DChart>
      <c:catAx>
        <c:axId val="5344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443968"/>
        <c:crosses val="autoZero"/>
        <c:auto val="1"/>
        <c:lblAlgn val="ctr"/>
        <c:lblOffset val="100"/>
        <c:noMultiLvlLbl val="0"/>
      </c:catAx>
      <c:valAx>
        <c:axId val="53443968"/>
        <c:scaling>
          <c:orientation val="minMax"/>
          <c:max val="25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442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804330933340404"/>
          <c:y val="0.85401274179934561"/>
          <c:w val="0.87445330071631433"/>
          <c:h val="0.1348937750705690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IAFA: Indicadores de gasto medio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Anual!$A$68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Anual!$B$68:$D$68</c:f>
              <c:numCache>
                <c:formatCode>#,##0.00</c:formatCode>
                <c:ptCount val="3"/>
                <c:pt idx="0">
                  <c:v>34722.222222291661</c:v>
                </c:pt>
                <c:pt idx="1">
                  <c:v>387961.017162</c:v>
                </c:pt>
                <c:pt idx="2">
                  <c:v>7828.8135015000007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CC8-8744-8962E0789E60}"/>
            </c:ext>
          </c:extLst>
        </c:ser>
        <c:ser>
          <c:idx val="1"/>
          <c:order val="1"/>
          <c:tx>
            <c:strRef>
              <c:f>Anual!$A$69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Anual!$B$69:$D$69</c:f>
              <c:numCache>
                <c:formatCode>#,##0.00</c:formatCode>
                <c:ptCount val="3"/>
                <c:pt idx="0">
                  <c:v>27009.816584107328</c:v>
                </c:pt>
                <c:pt idx="1">
                  <c:v>174099.13120967741</c:v>
                </c:pt>
                <c:pt idx="2">
                  <c:v>16275.337278106508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CC8-8744-8962E0789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227968"/>
        <c:axId val="62229504"/>
        <c:axId val="0"/>
      </c:bar3DChart>
      <c:catAx>
        <c:axId val="6222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2229504"/>
        <c:crosses val="autoZero"/>
        <c:auto val="1"/>
        <c:lblAlgn val="ctr"/>
        <c:lblOffset val="100"/>
        <c:noMultiLvlLbl val="0"/>
      </c:catAx>
      <c:valAx>
        <c:axId val="62229504"/>
        <c:scaling>
          <c:orientation val="minMax"/>
          <c:max val="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622279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IAFA:  Indicadores de giro de recursos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Anual!$A$75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IAFA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65.431280674869143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A-4C7E-8A80-E93546000EF6}"/>
            </c:ext>
          </c:extLst>
        </c:ser>
        <c:ser>
          <c:idx val="1"/>
          <c:order val="1"/>
          <c:tx>
            <c:strRef>
              <c:f>Anual!$A$76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IAFA</c:v>
                </c:pt>
              </c:strCache>
            </c:strRef>
          </c:cat>
          <c:val>
            <c:numRef>
              <c:f>Anual!$B$76</c:f>
              <c:numCache>
                <c:formatCode>#,##0.00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A-4C7E-8A80-E93546000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4949760"/>
        <c:axId val="74951296"/>
        <c:axId val="0"/>
      </c:bar3DChart>
      <c:catAx>
        <c:axId val="7494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4951296"/>
        <c:crosses val="autoZero"/>
        <c:auto val="1"/>
        <c:lblAlgn val="ctr"/>
        <c:lblOffset val="100"/>
        <c:noMultiLvlLbl val="0"/>
      </c:catAx>
      <c:valAx>
        <c:axId val="7495129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4949760"/>
        <c:crosses val="autoZero"/>
        <c:crossBetween val="between"/>
        <c:majorUnit val="3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IAFA: Índice de eficiencia (IE) 2022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(Anual!$B$9,Anual!$C$10,Anual!$D$10)</c:f>
              <c:strCache>
                <c:ptCount val="3"/>
                <c:pt idx="0">
                  <c:v>Total IAFA</c:v>
                </c:pt>
                <c:pt idx="1">
                  <c:v>Atención integral </c:v>
                </c:pt>
                <c:pt idx="2">
                  <c:v>Apoyo económico</c:v>
                </c:pt>
              </c:strCache>
            </c:strRef>
          </c:cat>
          <c:val>
            <c:numRef>
              <c:f>Anual!$B$70:$D$70</c:f>
              <c:numCache>
                <c:formatCode>#,##0.00</c:formatCode>
                <c:ptCount val="3"/>
                <c:pt idx="0">
                  <c:v>58.164571551820735</c:v>
                </c:pt>
                <c:pt idx="1">
                  <c:v>41.987853715126576</c:v>
                </c:pt>
                <c:pt idx="2">
                  <c:v>256.09006653003127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B-40D4-89CE-4BB7AF3B1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75014528"/>
        <c:axId val="75016064"/>
        <c:axId val="0"/>
      </c:bar3DChart>
      <c:catAx>
        <c:axId val="750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5016064"/>
        <c:crosses val="autoZero"/>
        <c:auto val="1"/>
        <c:lblAlgn val="ctr"/>
        <c:lblOffset val="100"/>
        <c:noMultiLvlLbl val="0"/>
      </c:catAx>
      <c:valAx>
        <c:axId val="75016064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75014528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8334375" cy="75009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8334375" cy="750093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4</xdr:col>
      <xdr:colOff>11906</xdr:colOff>
      <xdr:row>6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809863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0</xdr:col>
      <xdr:colOff>3270461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2807818" cy="993321"/>
        </a:xfrm>
        <a:prstGeom prst="rect">
          <a:avLst/>
        </a:prstGeom>
      </xdr:spPr>
    </xdr:pic>
    <xdr:clientData/>
  </xdr:twoCellAnchor>
  <xdr:twoCellAnchor>
    <xdr:from>
      <xdr:col>0</xdr:col>
      <xdr:colOff>23814</xdr:colOff>
      <xdr:row>6</xdr:row>
      <xdr:rowOff>71439</xdr:rowOff>
    </xdr:from>
    <xdr:to>
      <xdr:col>3</xdr:col>
      <xdr:colOff>1285876</xdr:colOff>
      <xdr:row>7</xdr:row>
      <xdr:rowOff>369094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3814" y="1214439"/>
          <a:ext cx="8043862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31-05-2022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</xdr:row>
      <xdr:rowOff>11906</xdr:rowOff>
    </xdr:from>
    <xdr:ext cx="8343900" cy="75009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97756"/>
          <a:ext cx="8343900" cy="750093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4</xdr:col>
      <xdr:colOff>13493</xdr:colOff>
      <xdr:row>6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809863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0</xdr:col>
      <xdr:colOff>3270461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2807818" cy="993321"/>
        </a:xfrm>
        <a:prstGeom prst="rect">
          <a:avLst/>
        </a:prstGeom>
      </xdr:spPr>
    </xdr:pic>
    <xdr:clientData/>
  </xdr:twoCellAnchor>
  <xdr:twoCellAnchor>
    <xdr:from>
      <xdr:col>0</xdr:col>
      <xdr:colOff>23814</xdr:colOff>
      <xdr:row>6</xdr:row>
      <xdr:rowOff>71439</xdr:rowOff>
    </xdr:from>
    <xdr:to>
      <xdr:col>3</xdr:col>
      <xdr:colOff>1333500</xdr:colOff>
      <xdr:row>7</xdr:row>
      <xdr:rowOff>369094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3814" y="1166814"/>
          <a:ext cx="8405811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06-09-2022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8343900" cy="75009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8343900" cy="750093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4</xdr:col>
      <xdr:colOff>11906</xdr:colOff>
      <xdr:row>6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809863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0</xdr:col>
      <xdr:colOff>3270461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2807818" cy="993321"/>
        </a:xfrm>
        <a:prstGeom prst="rect">
          <a:avLst/>
        </a:prstGeom>
      </xdr:spPr>
    </xdr:pic>
    <xdr:clientData/>
  </xdr:twoCellAnchor>
  <xdr:twoCellAnchor>
    <xdr:from>
      <xdr:col>0</xdr:col>
      <xdr:colOff>23814</xdr:colOff>
      <xdr:row>6</xdr:row>
      <xdr:rowOff>71439</xdr:rowOff>
    </xdr:from>
    <xdr:to>
      <xdr:col>3</xdr:col>
      <xdr:colOff>1285876</xdr:colOff>
      <xdr:row>7</xdr:row>
      <xdr:rowOff>369094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3814" y="1214439"/>
          <a:ext cx="8043862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06-09-2022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8334375" cy="750093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8334375" cy="750093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4</xdr:col>
      <xdr:colOff>11906</xdr:colOff>
      <xdr:row>6</xdr:row>
      <xdr:rowOff>35719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809863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0</xdr:col>
      <xdr:colOff>3270461</xdr:colOff>
      <xdr:row>5</xdr:row>
      <xdr:rowOff>136071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2807818" cy="993321"/>
        </a:xfrm>
        <a:prstGeom prst="rect">
          <a:avLst/>
        </a:prstGeom>
      </xdr:spPr>
    </xdr:pic>
    <xdr:clientData/>
  </xdr:twoCellAnchor>
  <xdr:twoCellAnchor>
    <xdr:from>
      <xdr:col>0</xdr:col>
      <xdr:colOff>23814</xdr:colOff>
      <xdr:row>6</xdr:row>
      <xdr:rowOff>71439</xdr:rowOff>
    </xdr:from>
    <xdr:to>
      <xdr:col>3</xdr:col>
      <xdr:colOff>1309688</xdr:colOff>
      <xdr:row>7</xdr:row>
      <xdr:rowOff>369094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3814" y="1166814"/>
          <a:ext cx="8381999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01-12-2022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8334375" cy="75009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8334375" cy="750093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4</xdr:col>
      <xdr:colOff>11906</xdr:colOff>
      <xdr:row>6</xdr:row>
      <xdr:rowOff>35719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809863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0</xdr:col>
      <xdr:colOff>3270461</xdr:colOff>
      <xdr:row>5</xdr:row>
      <xdr:rowOff>136071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2807818" cy="993321"/>
        </a:xfrm>
        <a:prstGeom prst="rect">
          <a:avLst/>
        </a:prstGeom>
      </xdr:spPr>
    </xdr:pic>
    <xdr:clientData/>
  </xdr:twoCellAnchor>
  <xdr:twoCellAnchor>
    <xdr:from>
      <xdr:col>0</xdr:col>
      <xdr:colOff>23815</xdr:colOff>
      <xdr:row>6</xdr:row>
      <xdr:rowOff>71439</xdr:rowOff>
    </xdr:from>
    <xdr:to>
      <xdr:col>3</xdr:col>
      <xdr:colOff>1301750</xdr:colOff>
      <xdr:row>7</xdr:row>
      <xdr:rowOff>369094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23815" y="1166814"/>
          <a:ext cx="8374060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01-12-2022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Palatino Linotype" panose="02040502050505030304" pitchFamily="18" charset="0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11906</xdr:rowOff>
    </xdr:from>
    <xdr:ext cx="8324850" cy="75009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7756"/>
          <a:ext cx="8324850" cy="750093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4</xdr:col>
      <xdr:colOff>11906</xdr:colOff>
      <xdr:row>6</xdr:row>
      <xdr:rowOff>35719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0"/>
          <a:ext cx="809863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0</xdr:col>
      <xdr:colOff>3270461</xdr:colOff>
      <xdr:row>5</xdr:row>
      <xdr:rowOff>136071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43" y="95250"/>
          <a:ext cx="2807818" cy="993321"/>
        </a:xfrm>
        <a:prstGeom prst="rect">
          <a:avLst/>
        </a:prstGeom>
      </xdr:spPr>
    </xdr:pic>
    <xdr:clientData/>
  </xdr:twoCellAnchor>
  <xdr:twoCellAnchor>
    <xdr:from>
      <xdr:col>0</xdr:col>
      <xdr:colOff>23814</xdr:colOff>
      <xdr:row>6</xdr:row>
      <xdr:rowOff>71439</xdr:rowOff>
    </xdr:from>
    <xdr:to>
      <xdr:col>3</xdr:col>
      <xdr:colOff>1349374</xdr:colOff>
      <xdr:row>7</xdr:row>
      <xdr:rowOff>369094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3814" y="1166814"/>
          <a:ext cx="8421685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16-03-2023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11905</xdr:colOff>
      <xdr:row>14</xdr:row>
      <xdr:rowOff>164306</xdr:rowOff>
    </xdr:from>
    <xdr:to>
      <xdr:col>15</xdr:col>
      <xdr:colOff>250030</xdr:colOff>
      <xdr:row>29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-1</xdr:colOff>
      <xdr:row>30</xdr:row>
      <xdr:rowOff>164307</xdr:rowOff>
    </xdr:from>
    <xdr:to>
      <xdr:col>15</xdr:col>
      <xdr:colOff>226218</xdr:colOff>
      <xdr:row>47</xdr:row>
      <xdr:rowOff>-1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678657</xdr:colOff>
      <xdr:row>48</xdr:row>
      <xdr:rowOff>164306</xdr:rowOff>
    </xdr:from>
    <xdr:to>
      <xdr:col>15</xdr:col>
      <xdr:colOff>714374</xdr:colOff>
      <xdr:row>68</xdr:row>
      <xdr:rowOff>202406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11905</xdr:colOff>
      <xdr:row>14</xdr:row>
      <xdr:rowOff>188120</xdr:rowOff>
    </xdr:from>
    <xdr:to>
      <xdr:col>25</xdr:col>
      <xdr:colOff>214313</xdr:colOff>
      <xdr:row>29</xdr:row>
      <xdr:rowOff>166686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</xdr:colOff>
      <xdr:row>31</xdr:row>
      <xdr:rowOff>9525</xdr:rowOff>
    </xdr:from>
    <xdr:to>
      <xdr:col>25</xdr:col>
      <xdr:colOff>202406</xdr:colOff>
      <xdr:row>47</xdr:row>
      <xdr:rowOff>166686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85989</xdr:colOff>
      <xdr:row>48</xdr:row>
      <xdr:rowOff>179917</xdr:rowOff>
    </xdr:from>
    <xdr:to>
      <xdr:col>25</xdr:col>
      <xdr:colOff>324114</xdr:colOff>
      <xdr:row>65</xdr:row>
      <xdr:rowOff>145519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0</xdr:colOff>
      <xdr:row>6</xdr:row>
      <xdr:rowOff>11906</xdr:rowOff>
    </xdr:from>
    <xdr:ext cx="8324850" cy="750093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97756"/>
          <a:ext cx="8324850" cy="750093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0</xdr:rowOff>
    </xdr:from>
    <xdr:to>
      <xdr:col>4</xdr:col>
      <xdr:colOff>11906</xdr:colOff>
      <xdr:row>6</xdr:row>
      <xdr:rowOff>35719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" y="0"/>
          <a:ext cx="8098630" cy="1178719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462643</xdr:colOff>
      <xdr:row>0</xdr:row>
      <xdr:rowOff>95250</xdr:rowOff>
    </xdr:from>
    <xdr:to>
      <xdr:col>0</xdr:col>
      <xdr:colOff>3270461</xdr:colOff>
      <xdr:row>5</xdr:row>
      <xdr:rowOff>136071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2643" y="95250"/>
          <a:ext cx="2807818" cy="993321"/>
        </a:xfrm>
        <a:prstGeom prst="rect">
          <a:avLst/>
        </a:prstGeom>
      </xdr:spPr>
    </xdr:pic>
    <xdr:clientData/>
  </xdr:twoCellAnchor>
  <xdr:twoCellAnchor>
    <xdr:from>
      <xdr:col>0</xdr:col>
      <xdr:colOff>23815</xdr:colOff>
      <xdr:row>6</xdr:row>
      <xdr:rowOff>71439</xdr:rowOff>
    </xdr:from>
    <xdr:to>
      <xdr:col>3</xdr:col>
      <xdr:colOff>1309688</xdr:colOff>
      <xdr:row>7</xdr:row>
      <xdr:rowOff>369094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23815" y="1166814"/>
          <a:ext cx="8381998" cy="678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sobre Alcoholismo y Farmacodependencia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Prevención y Tratamiento del Consumo de Alcohol, Tabaco y otras Drogas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2022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16-03-2023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85"/>
  <sheetViews>
    <sheetView showGridLines="0" tabSelected="1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5" customWidth="1"/>
    <col min="2" max="4" width="19.5546875" style="5" customWidth="1"/>
    <col min="5" max="16384" width="11.44140625" style="5"/>
  </cols>
  <sheetData>
    <row r="7" spans="1:4" ht="30" customHeight="1" x14ac:dyDescent="0.3"/>
    <row r="8" spans="1:4" ht="30" customHeight="1" x14ac:dyDescent="0.3"/>
    <row r="9" spans="1:4" s="3" customFormat="1" ht="15.6" x14ac:dyDescent="0.3">
      <c r="A9" s="38" t="s">
        <v>0</v>
      </c>
      <c r="B9" s="41" t="s">
        <v>1</v>
      </c>
      <c r="C9" s="45" t="s">
        <v>50</v>
      </c>
      <c r="D9" s="46"/>
    </row>
    <row r="10" spans="1:4" s="3" customFormat="1" ht="15" customHeight="1" x14ac:dyDescent="0.3">
      <c r="A10" s="39"/>
      <c r="B10" s="41"/>
      <c r="C10" s="43" t="s">
        <v>2</v>
      </c>
      <c r="D10" s="36" t="s">
        <v>46</v>
      </c>
    </row>
    <row r="11" spans="1:4" s="3" customFormat="1" ht="15.75" customHeight="1" thickBot="1" x14ac:dyDescent="0.35">
      <c r="A11" s="40"/>
      <c r="B11" s="42"/>
      <c r="C11" s="44"/>
      <c r="D11" s="37"/>
    </row>
    <row r="12" spans="1:4" ht="16.2" thickTop="1" x14ac:dyDescent="0.35">
      <c r="A12" s="7"/>
      <c r="B12" s="7"/>
      <c r="C12" s="7"/>
      <c r="D12" s="7"/>
    </row>
    <row r="13" spans="1:4" ht="15.6" x14ac:dyDescent="0.35">
      <c r="A13" s="28" t="s">
        <v>3</v>
      </c>
      <c r="B13" s="7"/>
      <c r="C13" s="7"/>
      <c r="D13" s="7"/>
    </row>
    <row r="14" spans="1:4" ht="15.6" x14ac:dyDescent="0.35">
      <c r="A14" s="29"/>
      <c r="B14" s="7"/>
      <c r="C14" s="7"/>
      <c r="D14" s="7"/>
    </row>
    <row r="15" spans="1:4" ht="15.6" x14ac:dyDescent="0.35">
      <c r="A15" s="28" t="s">
        <v>40</v>
      </c>
      <c r="B15" s="7"/>
      <c r="C15" s="7"/>
      <c r="D15" s="7"/>
    </row>
    <row r="16" spans="1:4" ht="15.6" x14ac:dyDescent="0.35">
      <c r="A16" s="30" t="s">
        <v>51</v>
      </c>
      <c r="B16" s="10">
        <f>+SUM(C16:D16)</f>
        <v>197</v>
      </c>
      <c r="C16" s="26">
        <v>19</v>
      </c>
      <c r="D16" s="26">
        <v>178</v>
      </c>
    </row>
    <row r="17" spans="1:5" ht="15.6" x14ac:dyDescent="0.35">
      <c r="A17" s="30" t="s">
        <v>79</v>
      </c>
      <c r="B17" s="10">
        <f t="shared" ref="B17:B19" si="0">+SUM(C17:D17)</f>
        <v>288</v>
      </c>
      <c r="C17" s="26">
        <v>24</v>
      </c>
      <c r="D17" s="26">
        <v>264</v>
      </c>
    </row>
    <row r="18" spans="1:5" ht="15.6" x14ac:dyDescent="0.35">
      <c r="A18" s="30" t="s">
        <v>80</v>
      </c>
      <c r="B18" s="10">
        <f t="shared" si="0"/>
        <v>32</v>
      </c>
      <c r="C18" s="26">
        <v>32</v>
      </c>
      <c r="D18" s="26">
        <v>0</v>
      </c>
    </row>
    <row r="19" spans="1:5" ht="15.6" x14ac:dyDescent="0.35">
      <c r="A19" s="30" t="s">
        <v>81</v>
      </c>
      <c r="B19" s="10">
        <f t="shared" si="0"/>
        <v>1152</v>
      </c>
      <c r="C19" s="26">
        <v>96</v>
      </c>
      <c r="D19" s="26">
        <v>1056</v>
      </c>
    </row>
    <row r="20" spans="1:5" ht="15.6" x14ac:dyDescent="0.35">
      <c r="A20" s="29"/>
      <c r="B20" s="11"/>
      <c r="C20" s="11"/>
      <c r="D20" s="11"/>
    </row>
    <row r="21" spans="1:5" ht="15.6" x14ac:dyDescent="0.35">
      <c r="A21" s="31" t="s">
        <v>4</v>
      </c>
      <c r="B21" s="11"/>
      <c r="C21" s="11"/>
      <c r="D21" s="11"/>
    </row>
    <row r="22" spans="1:5" ht="15.6" x14ac:dyDescent="0.35">
      <c r="A22" s="30" t="s">
        <v>51</v>
      </c>
      <c r="B22" s="10">
        <f>+SUM(C22:D22)</f>
        <v>1287600</v>
      </c>
      <c r="C22" s="26">
        <v>910000</v>
      </c>
      <c r="D22" s="26">
        <v>377600</v>
      </c>
    </row>
    <row r="23" spans="1:5" ht="15.6" x14ac:dyDescent="0.35">
      <c r="A23" s="30" t="s">
        <v>79</v>
      </c>
      <c r="B23" s="10">
        <f t="shared" ref="B23:B26" si="1">+SUM(C23:D23)</f>
        <v>10244292.162384</v>
      </c>
      <c r="C23" s="26">
        <v>9374404.9861200005</v>
      </c>
      <c r="D23" s="26">
        <v>869887.17626400013</v>
      </c>
    </row>
    <row r="24" spans="1:5" ht="15.6" x14ac:dyDescent="0.35">
      <c r="A24" s="30" t="s">
        <v>80</v>
      </c>
      <c r="B24" s="10">
        <f t="shared" si="1"/>
        <v>2366957.7400000002</v>
      </c>
      <c r="C24" s="26">
        <v>2366957.7400000002</v>
      </c>
      <c r="D24" s="26">
        <v>0</v>
      </c>
      <c r="E24" s="4"/>
    </row>
    <row r="25" spans="1:5" ht="15.6" x14ac:dyDescent="0.35">
      <c r="A25" s="30" t="s">
        <v>81</v>
      </c>
      <c r="B25" s="10">
        <f t="shared" si="1"/>
        <v>40000000.000079997</v>
      </c>
      <c r="C25" s="26">
        <v>37244257.647551998</v>
      </c>
      <c r="D25" s="26">
        <v>2755742.3525280003</v>
      </c>
    </row>
    <row r="26" spans="1:5" ht="15.6" x14ac:dyDescent="0.35">
      <c r="A26" s="30" t="s">
        <v>82</v>
      </c>
      <c r="B26" s="10">
        <f t="shared" si="1"/>
        <v>2366957.7400000002</v>
      </c>
      <c r="C26" s="10">
        <f>C24</f>
        <v>2366957.7400000002</v>
      </c>
      <c r="D26" s="10">
        <f>D24</f>
        <v>0</v>
      </c>
    </row>
    <row r="27" spans="1:5" ht="15.6" x14ac:dyDescent="0.35">
      <c r="A27" s="29"/>
      <c r="B27" s="11"/>
      <c r="C27" s="11"/>
      <c r="D27" s="11"/>
    </row>
    <row r="28" spans="1:5" ht="15.6" x14ac:dyDescent="0.35">
      <c r="A28" s="31" t="s">
        <v>5</v>
      </c>
      <c r="B28" s="11"/>
      <c r="C28" s="11"/>
      <c r="D28" s="11"/>
    </row>
    <row r="29" spans="1:5" ht="15.6" x14ac:dyDescent="0.35">
      <c r="A29" s="30" t="s">
        <v>79</v>
      </c>
      <c r="B29" s="10">
        <f>B23</f>
        <v>10244292.162384</v>
      </c>
      <c r="C29" s="10"/>
      <c r="D29" s="10"/>
    </row>
    <row r="30" spans="1:5" ht="15.6" x14ac:dyDescent="0.35">
      <c r="A30" s="30" t="s">
        <v>80</v>
      </c>
      <c r="B30" s="10">
        <v>2366957.7399999998</v>
      </c>
      <c r="C30" s="10"/>
      <c r="D30" s="10"/>
    </row>
    <row r="31" spans="1:5" ht="15.6" x14ac:dyDescent="0.35">
      <c r="A31" s="29"/>
      <c r="B31" s="13"/>
      <c r="C31" s="13"/>
      <c r="D31" s="13"/>
    </row>
    <row r="32" spans="1:5" ht="15.6" x14ac:dyDescent="0.35">
      <c r="A32" s="28" t="s">
        <v>6</v>
      </c>
      <c r="B32" s="13"/>
      <c r="C32" s="13"/>
      <c r="D32" s="13"/>
    </row>
    <row r="33" spans="1:4" ht="15.6" x14ac:dyDescent="0.35">
      <c r="A33" s="30" t="s">
        <v>52</v>
      </c>
      <c r="B33" s="27">
        <v>1.07</v>
      </c>
      <c r="C33" s="27">
        <v>1.07</v>
      </c>
      <c r="D33" s="27">
        <v>1.07</v>
      </c>
    </row>
    <row r="34" spans="1:4" ht="15.6" x14ac:dyDescent="0.35">
      <c r="A34" s="30" t="s">
        <v>83</v>
      </c>
      <c r="B34" s="27">
        <v>1.0573999999999999</v>
      </c>
      <c r="C34" s="27">
        <v>1.0573999999999999</v>
      </c>
      <c r="D34" s="27">
        <v>1.0573999999999999</v>
      </c>
    </row>
    <row r="35" spans="1:4" ht="15.6" x14ac:dyDescent="0.35">
      <c r="A35" s="30" t="s">
        <v>7</v>
      </c>
      <c r="B35" s="26" t="s">
        <v>45</v>
      </c>
      <c r="C35" s="26" t="s">
        <v>45</v>
      </c>
      <c r="D35" s="26" t="s">
        <v>45</v>
      </c>
    </row>
    <row r="36" spans="1:4" ht="15.6" x14ac:dyDescent="0.35">
      <c r="A36" s="29"/>
      <c r="B36" s="11"/>
      <c r="C36" s="11"/>
      <c r="D36" s="11"/>
    </row>
    <row r="37" spans="1:4" ht="15.6" x14ac:dyDescent="0.35">
      <c r="A37" s="28" t="s">
        <v>8</v>
      </c>
      <c r="B37" s="11"/>
      <c r="C37" s="11"/>
      <c r="D37" s="11"/>
    </row>
    <row r="38" spans="1:4" ht="15.6" x14ac:dyDescent="0.35">
      <c r="A38" s="29" t="s">
        <v>53</v>
      </c>
      <c r="B38" s="10">
        <f>B22/B33</f>
        <v>1203364.4859813084</v>
      </c>
      <c r="C38" s="10">
        <f t="shared" ref="C38" si="2">C22/C33</f>
        <v>850467.28971962607</v>
      </c>
      <c r="D38" s="10">
        <f>D22/D33</f>
        <v>352897.1962616822</v>
      </c>
    </row>
    <row r="39" spans="1:4" ht="15.6" x14ac:dyDescent="0.35">
      <c r="A39" s="29" t="s">
        <v>84</v>
      </c>
      <c r="B39" s="10">
        <f>B24/B34</f>
        <v>2238469.5857764333</v>
      </c>
      <c r="C39" s="10">
        <f>C24/C34</f>
        <v>2238469.5857764333</v>
      </c>
      <c r="D39" s="10">
        <f t="shared" ref="D39" si="3">D24/D34</f>
        <v>0</v>
      </c>
    </row>
    <row r="40" spans="1:4" ht="15.6" x14ac:dyDescent="0.35">
      <c r="A40" s="29" t="s">
        <v>54</v>
      </c>
      <c r="B40" s="10">
        <f>B38/B16</f>
        <v>6108.4491674178089</v>
      </c>
      <c r="C40" s="10">
        <f>C38/C16</f>
        <v>44761.436301032954</v>
      </c>
      <c r="D40" s="10">
        <f>D38/D16</f>
        <v>1982.5685183240573</v>
      </c>
    </row>
    <row r="41" spans="1:4" ht="15.6" x14ac:dyDescent="0.35">
      <c r="A41" s="29" t="s">
        <v>85</v>
      </c>
      <c r="B41" s="10">
        <f>B39/B18</f>
        <v>69952.174555513542</v>
      </c>
      <c r="C41" s="10">
        <f>C39/C18</f>
        <v>69952.174555513542</v>
      </c>
      <c r="D41" s="10" t="s">
        <v>47</v>
      </c>
    </row>
    <row r="42" spans="1:4" ht="15.6" x14ac:dyDescent="0.35">
      <c r="A42" s="29"/>
      <c r="B42" s="15"/>
      <c r="C42" s="15"/>
      <c r="D42" s="15"/>
    </row>
    <row r="43" spans="1:4" ht="15.6" x14ac:dyDescent="0.35">
      <c r="A43" s="28" t="s">
        <v>9</v>
      </c>
      <c r="B43" s="15"/>
      <c r="C43" s="15"/>
      <c r="D43" s="15"/>
    </row>
    <row r="44" spans="1:4" ht="15.6" x14ac:dyDescent="0.35">
      <c r="A44" s="29"/>
      <c r="B44" s="15"/>
      <c r="C44" s="15"/>
      <c r="D44" s="15"/>
    </row>
    <row r="45" spans="1:4" ht="15.6" x14ac:dyDescent="0.35">
      <c r="A45" s="28" t="s">
        <v>10</v>
      </c>
      <c r="B45" s="15"/>
      <c r="C45" s="15"/>
      <c r="D45" s="15"/>
    </row>
    <row r="46" spans="1:4" ht="15.6" x14ac:dyDescent="0.35">
      <c r="A46" s="29" t="s">
        <v>11</v>
      </c>
      <c r="B46" s="16" t="s">
        <v>42</v>
      </c>
      <c r="C46" s="16" t="s">
        <v>42</v>
      </c>
      <c r="D46" s="16" t="s">
        <v>42</v>
      </c>
    </row>
    <row r="47" spans="1:4" ht="15.6" x14ac:dyDescent="0.35">
      <c r="A47" s="29" t="s">
        <v>12</v>
      </c>
      <c r="B47" s="16" t="s">
        <v>42</v>
      </c>
      <c r="C47" s="16" t="s">
        <v>42</v>
      </c>
      <c r="D47" s="16" t="s">
        <v>42</v>
      </c>
    </row>
    <row r="48" spans="1:4" ht="15.6" x14ac:dyDescent="0.35">
      <c r="A48" s="29"/>
      <c r="B48" s="16"/>
      <c r="C48" s="16"/>
      <c r="D48" s="16"/>
    </row>
    <row r="49" spans="1:4" ht="15.6" x14ac:dyDescent="0.35">
      <c r="A49" s="28" t="s">
        <v>13</v>
      </c>
      <c r="B49" s="16"/>
      <c r="C49" s="16"/>
      <c r="D49" s="16"/>
    </row>
    <row r="50" spans="1:4" ht="15.6" x14ac:dyDescent="0.35">
      <c r="A50" s="29" t="s">
        <v>14</v>
      </c>
      <c r="B50" s="16">
        <f>B18/B17*100</f>
        <v>11.111111111111111</v>
      </c>
      <c r="C50" s="16">
        <f>C18/C17*100</f>
        <v>133.33333333333331</v>
      </c>
      <c r="D50" s="16">
        <f>D18/D17*100</f>
        <v>0</v>
      </c>
    </row>
    <row r="51" spans="1:4" ht="15.6" x14ac:dyDescent="0.35">
      <c r="A51" s="29" t="s">
        <v>15</v>
      </c>
      <c r="B51" s="16">
        <f>B24/B23*100</f>
        <v>23.105137011722768</v>
      </c>
      <c r="C51" s="16">
        <f t="shared" ref="C51:D51" si="4">C24/C23*100</f>
        <v>25.2491517435462</v>
      </c>
      <c r="D51" s="16">
        <f t="shared" si="4"/>
        <v>0</v>
      </c>
    </row>
    <row r="52" spans="1:4" ht="15.6" x14ac:dyDescent="0.35">
      <c r="A52" s="29" t="s">
        <v>16</v>
      </c>
      <c r="B52" s="16">
        <f t="shared" ref="B52" si="5">AVERAGE(B50:B51)</f>
        <v>17.108124061416937</v>
      </c>
      <c r="C52" s="16">
        <f t="shared" ref="C52:D52" si="6">AVERAGE(C50:C51)</f>
        <v>79.291242538439761</v>
      </c>
      <c r="D52" s="16">
        <f t="shared" si="6"/>
        <v>0</v>
      </c>
    </row>
    <row r="53" spans="1:4" ht="15.6" x14ac:dyDescent="0.35">
      <c r="A53" s="29"/>
      <c r="B53" s="16"/>
      <c r="C53" s="16"/>
      <c r="D53" s="16"/>
    </row>
    <row r="54" spans="1:4" ht="15.6" x14ac:dyDescent="0.35">
      <c r="A54" s="28" t="s">
        <v>17</v>
      </c>
      <c r="B54" s="16"/>
      <c r="C54" s="16"/>
      <c r="D54" s="16"/>
    </row>
    <row r="55" spans="1:4" ht="15.6" x14ac:dyDescent="0.35">
      <c r="A55" s="29" t="s">
        <v>18</v>
      </c>
      <c r="B55" s="16">
        <f>(B18/B19)*100</f>
        <v>2.7777777777777777</v>
      </c>
      <c r="C55" s="16">
        <f>(C18/C19)*100</f>
        <v>33.333333333333329</v>
      </c>
      <c r="D55" s="16">
        <f>(D18/D19)*100</f>
        <v>0</v>
      </c>
    </row>
    <row r="56" spans="1:4" ht="15.6" x14ac:dyDescent="0.35">
      <c r="A56" s="29" t="s">
        <v>19</v>
      </c>
      <c r="B56" s="16">
        <f>B24/B25*100</f>
        <v>5.9173943499881663</v>
      </c>
      <c r="C56" s="16">
        <f t="shared" ref="C56:D56" si="7">C24/C25*100</f>
        <v>6.3552286701452783</v>
      </c>
      <c r="D56" s="16">
        <f t="shared" si="7"/>
        <v>0</v>
      </c>
    </row>
    <row r="57" spans="1:4" ht="15.6" x14ac:dyDescent="0.35">
      <c r="A57" s="29" t="s">
        <v>20</v>
      </c>
      <c r="B57" s="16">
        <f t="shared" ref="B57" si="8">(B55+B56)/2</f>
        <v>4.3475860638829715</v>
      </c>
      <c r="C57" s="16">
        <f t="shared" ref="C57:D57" si="9">(C55+C56)/2</f>
        <v>19.844281001739304</v>
      </c>
      <c r="D57" s="16">
        <f t="shared" si="9"/>
        <v>0</v>
      </c>
    </row>
    <row r="58" spans="1:4" ht="15.6" x14ac:dyDescent="0.35">
      <c r="A58" s="29"/>
      <c r="B58" s="16"/>
      <c r="C58" s="16"/>
      <c r="D58" s="16"/>
    </row>
    <row r="59" spans="1:4" ht="15.6" x14ac:dyDescent="0.35">
      <c r="A59" s="28" t="s">
        <v>31</v>
      </c>
      <c r="B59" s="16"/>
      <c r="C59" s="16"/>
      <c r="D59" s="16"/>
    </row>
    <row r="60" spans="1:4" ht="15.6" x14ac:dyDescent="0.35">
      <c r="A60" s="29" t="s">
        <v>21</v>
      </c>
      <c r="B60" s="16">
        <f t="shared" ref="B60" si="10">B26/B24*100</f>
        <v>100</v>
      </c>
      <c r="C60" s="16"/>
      <c r="D60" s="16"/>
    </row>
    <row r="61" spans="1:4" ht="15.6" x14ac:dyDescent="0.35">
      <c r="A61" s="29"/>
      <c r="B61" s="16"/>
      <c r="C61" s="16"/>
      <c r="D61" s="16"/>
    </row>
    <row r="62" spans="1:4" ht="15.6" x14ac:dyDescent="0.35">
      <c r="A62" s="28" t="s">
        <v>22</v>
      </c>
      <c r="B62" s="16"/>
      <c r="C62" s="16"/>
      <c r="D62" s="16"/>
    </row>
    <row r="63" spans="1:4" ht="15.6" x14ac:dyDescent="0.35">
      <c r="A63" s="29" t="s">
        <v>23</v>
      </c>
      <c r="B63" s="16">
        <f>((B18/B16)-1)*100</f>
        <v>-83.756345177664969</v>
      </c>
      <c r="C63" s="16">
        <f>((C18/C16)-1)*100</f>
        <v>68.421052631578931</v>
      </c>
      <c r="D63" s="16">
        <f>((D18/D16)-1)*100</f>
        <v>-100</v>
      </c>
    </row>
    <row r="64" spans="1:4" ht="15.6" x14ac:dyDescent="0.35">
      <c r="A64" s="29" t="s">
        <v>24</v>
      </c>
      <c r="B64" s="16">
        <f>((B39/B38)-1)*100</f>
        <v>86.017587510157185</v>
      </c>
      <c r="C64" s="16">
        <f t="shared" ref="C64:D64" si="11">((C39/C38)-1)*100</f>
        <v>163.20466558030594</v>
      </c>
      <c r="D64" s="16">
        <f t="shared" si="11"/>
        <v>-100</v>
      </c>
    </row>
    <row r="65" spans="1:4" ht="15.6" x14ac:dyDescent="0.35">
      <c r="A65" s="29" t="s">
        <v>25</v>
      </c>
      <c r="B65" s="16">
        <f t="shared" ref="B65" si="12">((B41/B40)-1)*100</f>
        <v>1045.1707731094052</v>
      </c>
      <c r="C65" s="16">
        <f t="shared" ref="C65" si="13">((C41/C40)-1)*100</f>
        <v>56.27777018830664</v>
      </c>
      <c r="D65" s="16" t="s">
        <v>47</v>
      </c>
    </row>
    <row r="66" spans="1:4" ht="15.6" x14ac:dyDescent="0.35">
      <c r="A66" s="29"/>
      <c r="B66" s="16"/>
      <c r="C66" s="16"/>
      <c r="D66" s="16"/>
    </row>
    <row r="67" spans="1:4" ht="15.6" x14ac:dyDescent="0.35">
      <c r="A67" s="28" t="s">
        <v>26</v>
      </c>
      <c r="B67" s="16"/>
      <c r="C67" s="16"/>
      <c r="D67" s="16"/>
    </row>
    <row r="68" spans="1:4" ht="15.6" x14ac:dyDescent="0.35">
      <c r="A68" s="29" t="s">
        <v>32</v>
      </c>
      <c r="B68" s="16">
        <f>B23/B17</f>
        <v>35570.458897166667</v>
      </c>
      <c r="C68" s="16">
        <f>C23/C17</f>
        <v>390600.20775500004</v>
      </c>
      <c r="D68" s="16">
        <f>(D23/D17)*3</f>
        <v>9885.0815484545456</v>
      </c>
    </row>
    <row r="69" spans="1:4" ht="15.6" x14ac:dyDescent="0.35">
      <c r="A69" s="29" t="s">
        <v>33</v>
      </c>
      <c r="B69" s="16">
        <f>B24/B18</f>
        <v>73967.429375000007</v>
      </c>
      <c r="C69" s="16">
        <f>C24/C18</f>
        <v>73967.429375000007</v>
      </c>
      <c r="D69" s="16" t="s">
        <v>47</v>
      </c>
    </row>
    <row r="70" spans="1:4" ht="15.6" x14ac:dyDescent="0.35">
      <c r="A70" s="29" t="s">
        <v>27</v>
      </c>
      <c r="B70" s="16">
        <f>(B69/B68)*B52</f>
        <v>35.575699540733041</v>
      </c>
      <c r="C70" s="16">
        <f t="shared" ref="C70" si="14">(C69/C68)*C52</f>
        <v>15.015274610905433</v>
      </c>
      <c r="D70" s="16" t="s">
        <v>47</v>
      </c>
    </row>
    <row r="71" spans="1:4" ht="15.6" x14ac:dyDescent="0.35">
      <c r="A71" s="29" t="s">
        <v>34</v>
      </c>
      <c r="B71" s="16">
        <f>B23/(B17*3)</f>
        <v>11856.819632388888</v>
      </c>
      <c r="C71" s="16">
        <f>C23/(C17*3)</f>
        <v>130200.06925166667</v>
      </c>
      <c r="D71" s="16">
        <f>D23/D17</f>
        <v>3295.0271828181822</v>
      </c>
    </row>
    <row r="72" spans="1:4" ht="15.6" x14ac:dyDescent="0.35">
      <c r="A72" s="29" t="s">
        <v>35</v>
      </c>
      <c r="B72" s="16">
        <f>B24/(B18*3)</f>
        <v>24655.80979166667</v>
      </c>
      <c r="C72" s="16">
        <f>C24/(C18*3)</f>
        <v>24655.80979166667</v>
      </c>
      <c r="D72" s="16" t="s">
        <v>47</v>
      </c>
    </row>
    <row r="73" spans="1:4" ht="15.6" x14ac:dyDescent="0.35">
      <c r="A73" s="29"/>
      <c r="B73" s="16"/>
      <c r="C73" s="16"/>
      <c r="D73" s="16"/>
    </row>
    <row r="74" spans="1:4" ht="15.6" x14ac:dyDescent="0.35">
      <c r="A74" s="28" t="s">
        <v>28</v>
      </c>
      <c r="B74" s="16"/>
      <c r="C74" s="16"/>
      <c r="D74" s="16"/>
    </row>
    <row r="75" spans="1:4" ht="15.6" x14ac:dyDescent="0.35">
      <c r="A75" s="29" t="s">
        <v>29</v>
      </c>
      <c r="B75" s="16">
        <f>(B30/B29)*100</f>
        <v>23.105137011722764</v>
      </c>
      <c r="C75" s="16"/>
      <c r="D75" s="16"/>
    </row>
    <row r="76" spans="1:4" ht="15.6" x14ac:dyDescent="0.35">
      <c r="A76" s="29" t="s">
        <v>30</v>
      </c>
      <c r="B76" s="16">
        <f>(B24/B30)*100</f>
        <v>100.00000000000003</v>
      </c>
      <c r="C76" s="16"/>
      <c r="D76" s="16"/>
    </row>
    <row r="77" spans="1:4" ht="16.2" thickBot="1" x14ac:dyDescent="0.4">
      <c r="A77" s="17"/>
      <c r="B77" s="17"/>
      <c r="C77" s="17"/>
      <c r="D77" s="17"/>
    </row>
    <row r="78" spans="1:4" customFormat="1" ht="16.2" thickTop="1" x14ac:dyDescent="0.3">
      <c r="A78" s="34" t="s">
        <v>86</v>
      </c>
      <c r="B78" s="34"/>
      <c r="C78" s="34"/>
      <c r="D78" s="34"/>
    </row>
    <row r="79" spans="1:4" customFormat="1" ht="15.6" x14ac:dyDescent="0.35">
      <c r="A79" s="28" t="s">
        <v>87</v>
      </c>
    </row>
    <row r="80" spans="1:4" customFormat="1" ht="72" customHeight="1" x14ac:dyDescent="0.35">
      <c r="A80" s="35" t="s">
        <v>88</v>
      </c>
      <c r="B80" s="35"/>
      <c r="C80" s="35"/>
      <c r="D80" s="35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</sheetData>
  <mergeCells count="7">
    <mergeCell ref="A78:D78"/>
    <mergeCell ref="A80:D80"/>
    <mergeCell ref="D10:D11"/>
    <mergeCell ref="A9:A11"/>
    <mergeCell ref="B9:B11"/>
    <mergeCell ref="C10:C11"/>
    <mergeCell ref="C9:D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86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44140625" style="5" customWidth="1"/>
    <col min="2" max="3" width="19.5546875" style="5" customWidth="1"/>
    <col min="4" max="4" width="19.6640625" style="5" customWidth="1"/>
    <col min="5" max="16384" width="11.44140625" style="5"/>
  </cols>
  <sheetData>
    <row r="7" spans="1:4" ht="30" customHeight="1" x14ac:dyDescent="0.3"/>
    <row r="8" spans="1:4" ht="30" customHeight="1" x14ac:dyDescent="0.3"/>
    <row r="9" spans="1:4" s="3" customFormat="1" ht="15.6" x14ac:dyDescent="0.3">
      <c r="A9" s="38" t="s">
        <v>0</v>
      </c>
      <c r="B9" s="41" t="s">
        <v>1</v>
      </c>
      <c r="C9" s="45" t="s">
        <v>50</v>
      </c>
      <c r="D9" s="46"/>
    </row>
    <row r="10" spans="1:4" s="3" customFormat="1" ht="15" customHeight="1" x14ac:dyDescent="0.3">
      <c r="A10" s="39"/>
      <c r="B10" s="41"/>
      <c r="C10" s="43" t="s">
        <v>2</v>
      </c>
      <c r="D10" s="36" t="s">
        <v>46</v>
      </c>
    </row>
    <row r="11" spans="1:4" s="3" customFormat="1" ht="15.75" customHeight="1" thickBot="1" x14ac:dyDescent="0.35">
      <c r="A11" s="40"/>
      <c r="B11" s="42"/>
      <c r="C11" s="44"/>
      <c r="D11" s="37"/>
    </row>
    <row r="12" spans="1:4" ht="16.2" thickTop="1" x14ac:dyDescent="0.35">
      <c r="A12" s="7"/>
      <c r="B12" s="7"/>
      <c r="C12" s="7"/>
      <c r="D12" s="7"/>
    </row>
    <row r="13" spans="1:4" ht="15.6" x14ac:dyDescent="0.35">
      <c r="A13" s="28" t="s">
        <v>3</v>
      </c>
      <c r="B13" s="7"/>
      <c r="C13" s="7"/>
      <c r="D13" s="7"/>
    </row>
    <row r="14" spans="1:4" ht="15.6" x14ac:dyDescent="0.35">
      <c r="A14" s="29"/>
      <c r="B14" s="7"/>
      <c r="C14" s="7"/>
      <c r="D14" s="7"/>
    </row>
    <row r="15" spans="1:4" ht="15.6" x14ac:dyDescent="0.35">
      <c r="A15" s="28" t="s">
        <v>40</v>
      </c>
      <c r="B15" s="7"/>
      <c r="C15" s="7"/>
      <c r="D15" s="7"/>
    </row>
    <row r="16" spans="1:4" ht="15.6" x14ac:dyDescent="0.35">
      <c r="A16" s="30" t="s">
        <v>55</v>
      </c>
      <c r="B16" s="10">
        <f>+SUM(C16:D16)</f>
        <v>356</v>
      </c>
      <c r="C16" s="26">
        <v>21</v>
      </c>
      <c r="D16" s="26">
        <v>335</v>
      </c>
    </row>
    <row r="17" spans="1:4" ht="15.6" x14ac:dyDescent="0.35">
      <c r="A17" s="30" t="s">
        <v>89</v>
      </c>
      <c r="B17" s="10">
        <f t="shared" ref="B17:B19" si="0">+SUM(C17:D17)</f>
        <v>288</v>
      </c>
      <c r="C17" s="26">
        <v>24</v>
      </c>
      <c r="D17" s="26">
        <v>264</v>
      </c>
    </row>
    <row r="18" spans="1:4" ht="16.5" customHeight="1" x14ac:dyDescent="0.35">
      <c r="A18" s="30" t="s">
        <v>90</v>
      </c>
      <c r="B18" s="10">
        <f t="shared" si="0"/>
        <v>77</v>
      </c>
      <c r="C18" s="26">
        <v>33</v>
      </c>
      <c r="D18" s="26">
        <v>44</v>
      </c>
    </row>
    <row r="19" spans="1:4" ht="15.6" x14ac:dyDescent="0.35">
      <c r="A19" s="30" t="s">
        <v>81</v>
      </c>
      <c r="B19" s="10">
        <f t="shared" si="0"/>
        <v>1152</v>
      </c>
      <c r="C19" s="26">
        <v>96</v>
      </c>
      <c r="D19" s="26">
        <v>1056</v>
      </c>
    </row>
    <row r="20" spans="1:4" ht="15.6" x14ac:dyDescent="0.35">
      <c r="A20" s="29"/>
      <c r="B20" s="10"/>
      <c r="C20" s="26"/>
      <c r="D20" s="26"/>
    </row>
    <row r="21" spans="1:4" ht="15.6" x14ac:dyDescent="0.35">
      <c r="A21" s="31" t="s">
        <v>4</v>
      </c>
      <c r="B21" s="10"/>
      <c r="C21" s="26"/>
      <c r="D21" s="26"/>
    </row>
    <row r="22" spans="1:4" ht="15.6" x14ac:dyDescent="0.35">
      <c r="A22" s="30" t="s">
        <v>55</v>
      </c>
      <c r="B22" s="10">
        <f>+SUM(C22:D22)</f>
        <v>13254990.17</v>
      </c>
      <c r="C22" s="26">
        <v>12361140.17</v>
      </c>
      <c r="D22" s="26">
        <v>893850</v>
      </c>
    </row>
    <row r="23" spans="1:4" ht="15.6" x14ac:dyDescent="0.35">
      <c r="A23" s="30" t="s">
        <v>89</v>
      </c>
      <c r="B23" s="10">
        <f t="shared" ref="B23:B26" si="1">+SUM(C23:D23)</f>
        <v>9990929.865456</v>
      </c>
      <c r="C23" s="26">
        <v>9121042.6891920008</v>
      </c>
      <c r="D23" s="26">
        <v>869887.17626400013</v>
      </c>
    </row>
    <row r="24" spans="1:4" ht="15.6" x14ac:dyDescent="0.35">
      <c r="A24" s="30" t="s">
        <v>90</v>
      </c>
      <c r="B24" s="10">
        <f t="shared" si="1"/>
        <v>4936515.75</v>
      </c>
      <c r="C24" s="26">
        <v>4936515.75</v>
      </c>
      <c r="D24" s="26">
        <v>0</v>
      </c>
    </row>
    <row r="25" spans="1:4" ht="15.6" x14ac:dyDescent="0.35">
      <c r="A25" s="30" t="s">
        <v>81</v>
      </c>
      <c r="B25" s="10">
        <f t="shared" si="1"/>
        <v>40000000.000079997</v>
      </c>
      <c r="C25" s="26">
        <v>37244257.647551998</v>
      </c>
      <c r="D25" s="26">
        <v>2755742.3525280003</v>
      </c>
    </row>
    <row r="26" spans="1:4" ht="15.6" x14ac:dyDescent="0.35">
      <c r="A26" s="30" t="s">
        <v>91</v>
      </c>
      <c r="B26" s="10">
        <f t="shared" si="1"/>
        <v>4936515.75</v>
      </c>
      <c r="C26" s="10">
        <f>C24</f>
        <v>4936515.75</v>
      </c>
      <c r="D26" s="10">
        <f>D24</f>
        <v>0</v>
      </c>
    </row>
    <row r="27" spans="1:4" ht="15.6" x14ac:dyDescent="0.35">
      <c r="A27" s="29"/>
      <c r="B27" s="10"/>
      <c r="C27" s="10"/>
      <c r="D27" s="10"/>
    </row>
    <row r="28" spans="1:4" ht="15.6" x14ac:dyDescent="0.35">
      <c r="A28" s="31" t="s">
        <v>5</v>
      </c>
      <c r="B28" s="10"/>
      <c r="C28" s="10"/>
      <c r="D28" s="10"/>
    </row>
    <row r="29" spans="1:4" ht="15.6" x14ac:dyDescent="0.35">
      <c r="A29" s="30" t="s">
        <v>89</v>
      </c>
      <c r="B29" s="10">
        <f>B23</f>
        <v>9990929.865456</v>
      </c>
      <c r="C29" s="10"/>
      <c r="D29" s="10"/>
    </row>
    <row r="30" spans="1:4" ht="15.6" x14ac:dyDescent="0.35">
      <c r="A30" s="30" t="s">
        <v>90</v>
      </c>
      <c r="B30" s="10">
        <v>4936515.75</v>
      </c>
      <c r="C30" s="10"/>
      <c r="D30" s="10"/>
    </row>
    <row r="31" spans="1:4" ht="15.6" x14ac:dyDescent="0.35">
      <c r="A31" s="29"/>
      <c r="B31" s="13"/>
      <c r="C31" s="13"/>
      <c r="D31" s="13"/>
    </row>
    <row r="32" spans="1:4" ht="15.6" x14ac:dyDescent="0.35">
      <c r="A32" s="28" t="s">
        <v>6</v>
      </c>
      <c r="B32" s="13"/>
      <c r="C32" s="13"/>
      <c r="D32" s="13"/>
    </row>
    <row r="33" spans="1:4" ht="15.6" x14ac:dyDescent="0.35">
      <c r="A33" s="30" t="s">
        <v>56</v>
      </c>
      <c r="B33" s="27">
        <v>1.0788</v>
      </c>
      <c r="C33" s="27">
        <v>1.0788</v>
      </c>
      <c r="D33" s="27">
        <v>1.0788</v>
      </c>
    </row>
    <row r="34" spans="1:4" ht="15.6" x14ac:dyDescent="0.35">
      <c r="A34" s="30" t="s">
        <v>92</v>
      </c>
      <c r="B34" s="27">
        <v>1.121</v>
      </c>
      <c r="C34" s="27">
        <v>1.121</v>
      </c>
      <c r="D34" s="27">
        <v>1.121</v>
      </c>
    </row>
    <row r="35" spans="1:4" ht="15.6" x14ac:dyDescent="0.35">
      <c r="A35" s="30" t="s">
        <v>7</v>
      </c>
      <c r="B35" s="26" t="s">
        <v>45</v>
      </c>
      <c r="C35" s="26" t="s">
        <v>45</v>
      </c>
      <c r="D35" s="26" t="s">
        <v>45</v>
      </c>
    </row>
    <row r="36" spans="1:4" ht="15.6" x14ac:dyDescent="0.35">
      <c r="A36" s="29"/>
      <c r="B36" s="11"/>
      <c r="C36" s="11"/>
      <c r="D36" s="11"/>
    </row>
    <row r="37" spans="1:4" ht="15.6" x14ac:dyDescent="0.35">
      <c r="A37" s="28" t="s">
        <v>8</v>
      </c>
      <c r="B37" s="11"/>
      <c r="C37" s="11"/>
      <c r="D37" s="11"/>
    </row>
    <row r="38" spans="1:4" ht="15.6" x14ac:dyDescent="0.35">
      <c r="A38" s="29" t="s">
        <v>57</v>
      </c>
      <c r="B38" s="10">
        <f>B22/B33</f>
        <v>12286791.03633667</v>
      </c>
      <c r="C38" s="10">
        <f t="shared" ref="C38" si="2">C22/C33</f>
        <v>11458231.525769373</v>
      </c>
      <c r="D38" s="10">
        <f>D22/D33</f>
        <v>828559.51056729699</v>
      </c>
    </row>
    <row r="39" spans="1:4" ht="15.6" x14ac:dyDescent="0.35">
      <c r="A39" s="29" t="s">
        <v>93</v>
      </c>
      <c r="B39" s="10">
        <f t="shared" ref="B39:D39" si="3">B24/B34</f>
        <v>4403671.4986619093</v>
      </c>
      <c r="C39" s="10">
        <f t="shared" si="3"/>
        <v>4403671.4986619093</v>
      </c>
      <c r="D39" s="10">
        <f t="shared" si="3"/>
        <v>0</v>
      </c>
    </row>
    <row r="40" spans="1:4" ht="15.6" x14ac:dyDescent="0.35">
      <c r="A40" s="29" t="s">
        <v>58</v>
      </c>
      <c r="B40" s="10">
        <f>B38/B16</f>
        <v>34513.457967237839</v>
      </c>
      <c r="C40" s="10">
        <f>C38/C16</f>
        <v>545630.07265568443</v>
      </c>
      <c r="D40" s="10">
        <f>D38/D16</f>
        <v>2473.3119718426774</v>
      </c>
    </row>
    <row r="41" spans="1:4" ht="15.6" x14ac:dyDescent="0.35">
      <c r="A41" s="29" t="s">
        <v>94</v>
      </c>
      <c r="B41" s="10">
        <f>B39/B18</f>
        <v>57190.538943661159</v>
      </c>
      <c r="C41" s="10">
        <f>C39/C18</f>
        <v>133444.5908685427</v>
      </c>
      <c r="D41" s="10">
        <f>D39/D18</f>
        <v>0</v>
      </c>
    </row>
    <row r="42" spans="1:4" ht="15.6" x14ac:dyDescent="0.35">
      <c r="A42" s="29"/>
      <c r="B42" s="15"/>
      <c r="C42" s="15"/>
      <c r="D42" s="15"/>
    </row>
    <row r="43" spans="1:4" ht="15.6" x14ac:dyDescent="0.35">
      <c r="A43" s="28" t="s">
        <v>9</v>
      </c>
      <c r="B43" s="15"/>
      <c r="C43" s="15"/>
      <c r="D43" s="15"/>
    </row>
    <row r="44" spans="1:4" ht="15.6" x14ac:dyDescent="0.35">
      <c r="A44" s="29"/>
      <c r="B44" s="15"/>
      <c r="C44" s="15"/>
      <c r="D44" s="15"/>
    </row>
    <row r="45" spans="1:4" ht="15.6" x14ac:dyDescent="0.35">
      <c r="A45" s="28" t="s">
        <v>10</v>
      </c>
      <c r="B45" s="15"/>
      <c r="C45" s="15"/>
      <c r="D45" s="15"/>
    </row>
    <row r="46" spans="1:4" ht="15.6" x14ac:dyDescent="0.35">
      <c r="A46" s="29" t="s">
        <v>11</v>
      </c>
      <c r="B46" s="16" t="s">
        <v>42</v>
      </c>
      <c r="C46" s="16" t="s">
        <v>42</v>
      </c>
      <c r="D46" s="16" t="s">
        <v>42</v>
      </c>
    </row>
    <row r="47" spans="1:4" ht="15.6" x14ac:dyDescent="0.35">
      <c r="A47" s="29" t="s">
        <v>12</v>
      </c>
      <c r="B47" s="16" t="s">
        <v>42</v>
      </c>
      <c r="C47" s="16" t="s">
        <v>42</v>
      </c>
      <c r="D47" s="16" t="s">
        <v>42</v>
      </c>
    </row>
    <row r="48" spans="1:4" ht="15.6" x14ac:dyDescent="0.35">
      <c r="A48" s="29"/>
      <c r="B48" s="16"/>
      <c r="C48" s="16"/>
      <c r="D48" s="16"/>
    </row>
    <row r="49" spans="1:4" ht="15.6" x14ac:dyDescent="0.35">
      <c r="A49" s="28" t="s">
        <v>13</v>
      </c>
      <c r="B49" s="16"/>
      <c r="C49" s="16"/>
      <c r="D49" s="16"/>
    </row>
    <row r="50" spans="1:4" ht="15.6" x14ac:dyDescent="0.35">
      <c r="A50" s="29" t="s">
        <v>14</v>
      </c>
      <c r="B50" s="16">
        <f>B18/B17*100</f>
        <v>26.736111111111111</v>
      </c>
      <c r="C50" s="16">
        <f>C18/C17*100</f>
        <v>137.5</v>
      </c>
      <c r="D50" s="16">
        <f>D18/D17*100</f>
        <v>16.666666666666664</v>
      </c>
    </row>
    <row r="51" spans="1:4" ht="15.6" x14ac:dyDescent="0.35">
      <c r="A51" s="29" t="s">
        <v>15</v>
      </c>
      <c r="B51" s="16">
        <f>B24/B23*100</f>
        <v>49.409973010301883</v>
      </c>
      <c r="C51" s="16">
        <f t="shared" ref="C51:D51" si="4">C24/C23*100</f>
        <v>54.122274373844725</v>
      </c>
      <c r="D51" s="16">
        <f t="shared" si="4"/>
        <v>0</v>
      </c>
    </row>
    <row r="52" spans="1:4" ht="15.6" x14ac:dyDescent="0.35">
      <c r="A52" s="29" t="s">
        <v>16</v>
      </c>
      <c r="B52" s="16">
        <f t="shared" ref="B52" si="5">AVERAGE(B50:B51)</f>
        <v>38.073042060706499</v>
      </c>
      <c r="C52" s="16">
        <f t="shared" ref="C52:D52" si="6">AVERAGE(C50:C51)</f>
        <v>95.811137186922366</v>
      </c>
      <c r="D52" s="16">
        <f t="shared" si="6"/>
        <v>8.3333333333333321</v>
      </c>
    </row>
    <row r="53" spans="1:4" ht="15.6" x14ac:dyDescent="0.35">
      <c r="A53" s="29"/>
      <c r="B53" s="16"/>
      <c r="C53" s="16"/>
      <c r="D53" s="16"/>
    </row>
    <row r="54" spans="1:4" ht="15.6" x14ac:dyDescent="0.35">
      <c r="A54" s="28" t="s">
        <v>17</v>
      </c>
      <c r="B54" s="16"/>
      <c r="C54" s="16"/>
      <c r="D54" s="16"/>
    </row>
    <row r="55" spans="1:4" ht="15.6" x14ac:dyDescent="0.35">
      <c r="A55" s="29" t="s">
        <v>18</v>
      </c>
      <c r="B55" s="16">
        <f>(B18/B19)*100</f>
        <v>6.6840277777777777</v>
      </c>
      <c r="C55" s="16">
        <f>(C18/C19)*100</f>
        <v>34.375</v>
      </c>
      <c r="D55" s="16">
        <f>(D18/D19)*100</f>
        <v>4.1666666666666661</v>
      </c>
    </row>
    <row r="56" spans="1:4" ht="15.6" x14ac:dyDescent="0.35">
      <c r="A56" s="29" t="s">
        <v>19</v>
      </c>
      <c r="B56" s="16">
        <f>B24/B25*100</f>
        <v>12.341289374975318</v>
      </c>
      <c r="C56" s="16">
        <f t="shared" ref="C56:D56" si="7">C24/C25*100</f>
        <v>13.254434540526999</v>
      </c>
      <c r="D56" s="16">
        <f t="shared" si="7"/>
        <v>0</v>
      </c>
    </row>
    <row r="57" spans="1:4" ht="15.6" x14ac:dyDescent="0.35">
      <c r="A57" s="29" t="s">
        <v>20</v>
      </c>
      <c r="B57" s="16">
        <f t="shared" ref="B57" si="8">(B55+B56)/2</f>
        <v>9.5126585763765483</v>
      </c>
      <c r="C57" s="16">
        <f t="shared" ref="C57:D57" si="9">(C55+C56)/2</f>
        <v>23.8147172702635</v>
      </c>
      <c r="D57" s="16">
        <f t="shared" si="9"/>
        <v>2.083333333333333</v>
      </c>
    </row>
    <row r="58" spans="1:4" ht="15.6" x14ac:dyDescent="0.35">
      <c r="A58" s="29"/>
      <c r="B58" s="16"/>
      <c r="C58" s="16"/>
      <c r="D58" s="16"/>
    </row>
    <row r="59" spans="1:4" ht="15.6" x14ac:dyDescent="0.35">
      <c r="A59" s="28" t="s">
        <v>31</v>
      </c>
      <c r="B59" s="16"/>
      <c r="C59" s="16"/>
      <c r="D59" s="16"/>
    </row>
    <row r="60" spans="1:4" ht="15.6" x14ac:dyDescent="0.35">
      <c r="A60" s="29" t="s">
        <v>21</v>
      </c>
      <c r="B60" s="16">
        <f t="shared" ref="B60" si="10">B26/B24*100</f>
        <v>100</v>
      </c>
      <c r="C60" s="16"/>
      <c r="D60" s="16"/>
    </row>
    <row r="61" spans="1:4" ht="15.6" x14ac:dyDescent="0.35">
      <c r="A61" s="29"/>
      <c r="B61" s="16"/>
      <c r="C61" s="16"/>
      <c r="D61" s="16"/>
    </row>
    <row r="62" spans="1:4" ht="15.6" x14ac:dyDescent="0.35">
      <c r="A62" s="28" t="s">
        <v>22</v>
      </c>
      <c r="B62" s="16"/>
      <c r="C62" s="16"/>
      <c r="D62" s="16"/>
    </row>
    <row r="63" spans="1:4" ht="15.6" x14ac:dyDescent="0.35">
      <c r="A63" s="29" t="s">
        <v>23</v>
      </c>
      <c r="B63" s="16">
        <f>((B18/B16)-1)*100</f>
        <v>-78.370786516853926</v>
      </c>
      <c r="C63" s="16">
        <f>((C18/C16)-1)*100</f>
        <v>57.142857142857139</v>
      </c>
      <c r="D63" s="16">
        <f>((D18/D16)-1)*100</f>
        <v>-86.865671641791039</v>
      </c>
    </row>
    <row r="64" spans="1:4" ht="15.6" x14ac:dyDescent="0.35">
      <c r="A64" s="29" t="s">
        <v>24</v>
      </c>
      <c r="B64" s="16">
        <f>((B39/B38)-1)*100</f>
        <v>-64.159303388178458</v>
      </c>
      <c r="C64" s="16">
        <f t="shared" ref="C64:D64" si="11">((C39/C38)-1)*100</f>
        <v>-61.567616357217737</v>
      </c>
      <c r="D64" s="16">
        <f t="shared" si="11"/>
        <v>-100</v>
      </c>
    </row>
    <row r="65" spans="1:4" ht="15.6" x14ac:dyDescent="0.35">
      <c r="A65" s="29" t="s">
        <v>25</v>
      </c>
      <c r="B65" s="16">
        <f t="shared" ref="B65" si="12">((B41/B40)-1)*100</f>
        <v>65.705038880629445</v>
      </c>
      <c r="C65" s="16">
        <f t="shared" ref="C65:D65" si="13">((C41/C40)-1)*100</f>
        <v>-75.543028590956737</v>
      </c>
      <c r="D65" s="16">
        <f t="shared" si="13"/>
        <v>-100</v>
      </c>
    </row>
    <row r="66" spans="1:4" ht="15.6" x14ac:dyDescent="0.35">
      <c r="A66" s="29"/>
      <c r="B66" s="16"/>
      <c r="C66" s="16"/>
      <c r="D66" s="16"/>
    </row>
    <row r="67" spans="1:4" ht="15.6" x14ac:dyDescent="0.35">
      <c r="A67" s="28" t="s">
        <v>26</v>
      </c>
      <c r="B67" s="16"/>
      <c r="C67" s="16"/>
      <c r="D67" s="16"/>
    </row>
    <row r="68" spans="1:4" ht="15.6" x14ac:dyDescent="0.35">
      <c r="A68" s="29" t="s">
        <v>32</v>
      </c>
      <c r="B68" s="16">
        <f>B23/B17</f>
        <v>34690.728699500003</v>
      </c>
      <c r="C68" s="16">
        <f>C23/C17</f>
        <v>380043.44538300001</v>
      </c>
      <c r="D68" s="16">
        <f>(D23/D17)*3</f>
        <v>9885.0815484545456</v>
      </c>
    </row>
    <row r="69" spans="1:4" ht="15.6" x14ac:dyDescent="0.35">
      <c r="A69" s="29" t="s">
        <v>33</v>
      </c>
      <c r="B69" s="16">
        <f>B24/B18</f>
        <v>64110.594155844155</v>
      </c>
      <c r="C69" s="16">
        <f>C24/C18</f>
        <v>149591.38636363635</v>
      </c>
      <c r="D69" s="16">
        <f>(D24/D18)*3</f>
        <v>0</v>
      </c>
    </row>
    <row r="70" spans="1:4" ht="15.6" x14ac:dyDescent="0.35">
      <c r="A70" s="29" t="s">
        <v>27</v>
      </c>
      <c r="B70" s="16">
        <f>(B69/B68)*B52</f>
        <v>70.361316678468015</v>
      </c>
      <c r="C70" s="16">
        <f t="shared" ref="C70:D70" si="14">(C69/C68)*C52</f>
        <v>37.712848399277746</v>
      </c>
      <c r="D70" s="16">
        <f t="shared" si="14"/>
        <v>0</v>
      </c>
    </row>
    <row r="71" spans="1:4" ht="15.6" x14ac:dyDescent="0.35">
      <c r="A71" s="29" t="s">
        <v>34</v>
      </c>
      <c r="B71" s="16">
        <f>B23/(B17*3)</f>
        <v>11563.576233166666</v>
      </c>
      <c r="C71" s="16">
        <f>C23/(C17*3)</f>
        <v>126681.148461</v>
      </c>
      <c r="D71" s="16">
        <f>D23/D17</f>
        <v>3295.0271828181822</v>
      </c>
    </row>
    <row r="72" spans="1:4" ht="15.6" x14ac:dyDescent="0.35">
      <c r="A72" s="29" t="s">
        <v>35</v>
      </c>
      <c r="B72" s="16">
        <f>B24/(B18*3)</f>
        <v>21370.198051948053</v>
      </c>
      <c r="C72" s="16">
        <f>C24/(C18*3)</f>
        <v>49863.795454545456</v>
      </c>
      <c r="D72" s="16">
        <f>D24/D18</f>
        <v>0</v>
      </c>
    </row>
    <row r="73" spans="1:4" ht="15.6" x14ac:dyDescent="0.35">
      <c r="A73" s="29"/>
      <c r="B73" s="16"/>
      <c r="C73" s="16"/>
      <c r="D73" s="16"/>
    </row>
    <row r="74" spans="1:4" ht="15.6" x14ac:dyDescent="0.35">
      <c r="A74" s="28" t="s">
        <v>28</v>
      </c>
      <c r="B74" s="16"/>
      <c r="C74" s="16"/>
      <c r="D74" s="16"/>
    </row>
    <row r="75" spans="1:4" ht="15.6" x14ac:dyDescent="0.35">
      <c r="A75" s="29" t="s">
        <v>29</v>
      </c>
      <c r="B75" s="16">
        <f>(B30/B29)*100</f>
        <v>49.409973010301883</v>
      </c>
      <c r="C75" s="16"/>
      <c r="D75" s="16"/>
    </row>
    <row r="76" spans="1:4" ht="15.6" x14ac:dyDescent="0.35">
      <c r="A76" s="29" t="s">
        <v>30</v>
      </c>
      <c r="B76" s="16">
        <f>(B24/B30)*100</f>
        <v>100</v>
      </c>
      <c r="C76" s="16"/>
      <c r="D76" s="16"/>
    </row>
    <row r="77" spans="1:4" ht="16.2" thickBot="1" x14ac:dyDescent="0.4">
      <c r="A77" s="17"/>
      <c r="B77" s="18"/>
      <c r="C77" s="18"/>
      <c r="D77" s="18"/>
    </row>
    <row r="78" spans="1:4" customFormat="1" ht="16.2" thickTop="1" x14ac:dyDescent="0.3">
      <c r="A78" s="34" t="s">
        <v>86</v>
      </c>
      <c r="B78" s="34"/>
      <c r="C78" s="34"/>
      <c r="D78" s="34"/>
    </row>
    <row r="79" spans="1:4" customFormat="1" ht="15.6" x14ac:dyDescent="0.35">
      <c r="A79" s="28" t="s">
        <v>87</v>
      </c>
    </row>
    <row r="80" spans="1:4" customFormat="1" ht="72" customHeight="1" x14ac:dyDescent="0.35">
      <c r="A80" s="35" t="s">
        <v>88</v>
      </c>
      <c r="B80" s="35"/>
      <c r="C80" s="35"/>
      <c r="D80" s="35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</sheetData>
  <mergeCells count="7">
    <mergeCell ref="A78:D78"/>
    <mergeCell ref="A80:D80"/>
    <mergeCell ref="D10:D11"/>
    <mergeCell ref="A9:A11"/>
    <mergeCell ref="B9:B11"/>
    <mergeCell ref="C10:C11"/>
    <mergeCell ref="C9:D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5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1" customWidth="1"/>
    <col min="2" max="4" width="19.5546875" style="1" customWidth="1"/>
    <col min="5" max="16384" width="11.44140625" style="1"/>
  </cols>
  <sheetData>
    <row r="1" spans="1:4" s="5" customFormat="1" x14ac:dyDescent="0.3"/>
    <row r="2" spans="1:4" s="5" customFormat="1" x14ac:dyDescent="0.3"/>
    <row r="3" spans="1:4" s="5" customFormat="1" x14ac:dyDescent="0.3"/>
    <row r="4" spans="1:4" s="5" customFormat="1" x14ac:dyDescent="0.3"/>
    <row r="5" spans="1:4" s="5" customFormat="1" x14ac:dyDescent="0.3"/>
    <row r="6" spans="1:4" s="5" customFormat="1" x14ac:dyDescent="0.3"/>
    <row r="7" spans="1:4" s="5" customFormat="1" ht="30" customHeight="1" x14ac:dyDescent="0.3"/>
    <row r="8" spans="1:4" s="5" customFormat="1" ht="30" customHeight="1" x14ac:dyDescent="0.3"/>
    <row r="9" spans="1:4" s="3" customFormat="1" ht="15.6" x14ac:dyDescent="0.3">
      <c r="A9" s="38" t="s">
        <v>0</v>
      </c>
      <c r="B9" s="41" t="s">
        <v>1</v>
      </c>
      <c r="C9" s="45" t="s">
        <v>50</v>
      </c>
      <c r="D9" s="46"/>
    </row>
    <row r="10" spans="1:4" s="3" customFormat="1" ht="15" customHeight="1" x14ac:dyDescent="0.3">
      <c r="A10" s="39"/>
      <c r="B10" s="41"/>
      <c r="C10" s="43" t="s">
        <v>2</v>
      </c>
      <c r="D10" s="36" t="s">
        <v>46</v>
      </c>
    </row>
    <row r="11" spans="1:4" s="3" customFormat="1" ht="15.75" customHeight="1" thickBot="1" x14ac:dyDescent="0.35">
      <c r="A11" s="40"/>
      <c r="B11" s="42"/>
      <c r="C11" s="44"/>
      <c r="D11" s="37"/>
    </row>
    <row r="12" spans="1:4" ht="16.2" thickTop="1" x14ac:dyDescent="0.35">
      <c r="A12" s="7"/>
      <c r="B12" s="7"/>
      <c r="C12" s="7"/>
      <c r="D12" s="7"/>
    </row>
    <row r="13" spans="1:4" ht="15.6" x14ac:dyDescent="0.35">
      <c r="A13" s="28" t="s">
        <v>3</v>
      </c>
      <c r="B13" s="7"/>
      <c r="C13" s="7"/>
      <c r="D13" s="7"/>
    </row>
    <row r="14" spans="1:4" ht="15.6" x14ac:dyDescent="0.35">
      <c r="A14" s="29"/>
      <c r="B14" s="7"/>
      <c r="C14" s="7"/>
      <c r="D14" s="7"/>
    </row>
    <row r="15" spans="1:4" ht="15.6" x14ac:dyDescent="0.35">
      <c r="A15" s="28" t="s">
        <v>41</v>
      </c>
      <c r="B15" s="7"/>
      <c r="C15" s="7"/>
      <c r="D15" s="7"/>
    </row>
    <row r="16" spans="1:4" s="5" customFormat="1" ht="15.6" x14ac:dyDescent="0.35">
      <c r="A16" s="30" t="s">
        <v>59</v>
      </c>
      <c r="B16" s="10">
        <f>+SUM(C16:D16)</f>
        <v>553</v>
      </c>
      <c r="C16" s="10">
        <f>+'I Trimestre'!C16+'II Trimestre'!C16</f>
        <v>40</v>
      </c>
      <c r="D16" s="10">
        <f>+'I Trimestre'!D16+'II Trimestre'!D16</f>
        <v>513</v>
      </c>
    </row>
    <row r="17" spans="1:4" s="5" customFormat="1" ht="15.6" x14ac:dyDescent="0.35">
      <c r="A17" s="30" t="s">
        <v>95</v>
      </c>
      <c r="B17" s="10">
        <f t="shared" ref="B17:B19" si="0">+SUM(C17:D17)</f>
        <v>576</v>
      </c>
      <c r="C17" s="10">
        <f>+'I Trimestre'!C17+'II Trimestre'!C17</f>
        <v>48</v>
      </c>
      <c r="D17" s="10">
        <f>+'I Trimestre'!D17+'II Trimestre'!D17</f>
        <v>528</v>
      </c>
    </row>
    <row r="18" spans="1:4" s="5" customFormat="1" ht="15.6" x14ac:dyDescent="0.35">
      <c r="A18" s="30" t="s">
        <v>96</v>
      </c>
      <c r="B18" s="10">
        <f t="shared" si="0"/>
        <v>109</v>
      </c>
      <c r="C18" s="10">
        <f>+'I Trimestre'!C18+'II Trimestre'!C18</f>
        <v>65</v>
      </c>
      <c r="D18" s="10">
        <f>+'I Trimestre'!D18+'II Trimestre'!D18</f>
        <v>44</v>
      </c>
    </row>
    <row r="19" spans="1:4" s="5" customFormat="1" ht="15.6" x14ac:dyDescent="0.35">
      <c r="A19" s="30" t="s">
        <v>81</v>
      </c>
      <c r="B19" s="10">
        <f t="shared" si="0"/>
        <v>1152</v>
      </c>
      <c r="C19" s="10">
        <f>+'II Trimestre'!C19</f>
        <v>96</v>
      </c>
      <c r="D19" s="10">
        <f>+'II Trimestre'!D19</f>
        <v>1056</v>
      </c>
    </row>
    <row r="20" spans="1:4" s="5" customFormat="1" ht="15.6" x14ac:dyDescent="0.35">
      <c r="A20" s="29"/>
      <c r="B20" s="10"/>
      <c r="C20" s="10"/>
      <c r="D20" s="10"/>
    </row>
    <row r="21" spans="1:4" s="5" customFormat="1" ht="15.6" x14ac:dyDescent="0.35">
      <c r="A21" s="31" t="s">
        <v>4</v>
      </c>
      <c r="B21" s="10"/>
      <c r="C21" s="10"/>
      <c r="D21" s="10"/>
    </row>
    <row r="22" spans="1:4" s="5" customFormat="1" ht="15.6" x14ac:dyDescent="0.35">
      <c r="A22" s="30" t="s">
        <v>59</v>
      </c>
      <c r="B22" s="10">
        <f>+SUM(C22:D22)</f>
        <v>14542590.17</v>
      </c>
      <c r="C22" s="10">
        <f>+'I Trimestre'!C22+'II Trimestre'!C22</f>
        <v>13271140.17</v>
      </c>
      <c r="D22" s="10">
        <f>+'I Trimestre'!D22+'II Trimestre'!D22</f>
        <v>1271450</v>
      </c>
    </row>
    <row r="23" spans="1:4" s="5" customFormat="1" ht="15.6" x14ac:dyDescent="0.35">
      <c r="A23" s="30" t="s">
        <v>95</v>
      </c>
      <c r="B23" s="10">
        <f t="shared" ref="B23:B26" si="1">+SUM(C23:D23)</f>
        <v>20235222.027840003</v>
      </c>
      <c r="C23" s="10">
        <f>+'I Trimestre'!C23+'II Trimestre'!C23</f>
        <v>18495447.675312001</v>
      </c>
      <c r="D23" s="10">
        <f>+'I Trimestre'!D23+'II Trimestre'!D23</f>
        <v>1739774.3525280003</v>
      </c>
    </row>
    <row r="24" spans="1:4" s="5" customFormat="1" ht="15.6" x14ac:dyDescent="0.35">
      <c r="A24" s="30" t="s">
        <v>96</v>
      </c>
      <c r="B24" s="10">
        <f t="shared" si="1"/>
        <v>7303473.4900000002</v>
      </c>
      <c r="C24" s="10">
        <f>+'I Trimestre'!C24+'II Trimestre'!C24</f>
        <v>7303473.4900000002</v>
      </c>
      <c r="D24" s="10">
        <f>+'I Trimestre'!D24+'II Trimestre'!D24</f>
        <v>0</v>
      </c>
    </row>
    <row r="25" spans="1:4" s="5" customFormat="1" ht="15.6" x14ac:dyDescent="0.35">
      <c r="A25" s="30" t="s">
        <v>81</v>
      </c>
      <c r="B25" s="10">
        <f t="shared" si="1"/>
        <v>40000000.000079997</v>
      </c>
      <c r="C25" s="10">
        <f>+'II Trimestre'!C25</f>
        <v>37244257.647551998</v>
      </c>
      <c r="D25" s="10">
        <f>+'II Trimestre'!D25</f>
        <v>2755742.3525280003</v>
      </c>
    </row>
    <row r="26" spans="1:4" s="5" customFormat="1" ht="15.6" x14ac:dyDescent="0.35">
      <c r="A26" s="30" t="s">
        <v>97</v>
      </c>
      <c r="B26" s="10">
        <f t="shared" si="1"/>
        <v>7303473.4900000002</v>
      </c>
      <c r="C26" s="10">
        <f>+C24</f>
        <v>7303473.4900000002</v>
      </c>
      <c r="D26" s="10">
        <f>+D24</f>
        <v>0</v>
      </c>
    </row>
    <row r="27" spans="1:4" s="5" customFormat="1" ht="15.6" x14ac:dyDescent="0.35">
      <c r="A27" s="29"/>
      <c r="B27" s="10"/>
      <c r="C27" s="10"/>
      <c r="D27" s="10"/>
    </row>
    <row r="28" spans="1:4" s="5" customFormat="1" ht="15.6" x14ac:dyDescent="0.35">
      <c r="A28" s="31" t="s">
        <v>5</v>
      </c>
      <c r="B28" s="10"/>
      <c r="C28" s="10"/>
      <c r="D28" s="10"/>
    </row>
    <row r="29" spans="1:4" s="5" customFormat="1" ht="15.6" x14ac:dyDescent="0.35">
      <c r="A29" s="30" t="s">
        <v>95</v>
      </c>
      <c r="B29" s="10">
        <f>+B23</f>
        <v>20235222.027840003</v>
      </c>
      <c r="C29" s="10"/>
      <c r="D29" s="10"/>
    </row>
    <row r="30" spans="1:4" s="5" customFormat="1" ht="15.6" x14ac:dyDescent="0.35">
      <c r="A30" s="30" t="s">
        <v>96</v>
      </c>
      <c r="B30" s="10">
        <f>+'I Trimestre'!B30+'II Trimestre'!B30</f>
        <v>7303473.4900000002</v>
      </c>
      <c r="C30" s="10"/>
      <c r="D30" s="10"/>
    </row>
    <row r="31" spans="1:4" s="5" customFormat="1" ht="15.6" x14ac:dyDescent="0.35">
      <c r="A31" s="29"/>
      <c r="B31" s="10"/>
      <c r="C31" s="10"/>
      <c r="D31" s="10"/>
    </row>
    <row r="32" spans="1:4" s="5" customFormat="1" ht="15.6" x14ac:dyDescent="0.35">
      <c r="A32" s="28" t="s">
        <v>6</v>
      </c>
      <c r="B32" s="10"/>
      <c r="C32" s="10"/>
      <c r="D32" s="10"/>
    </row>
    <row r="33" spans="1:5" ht="15.6" x14ac:dyDescent="0.35">
      <c r="A33" s="30" t="s">
        <v>60</v>
      </c>
      <c r="B33" s="27">
        <v>1.0788</v>
      </c>
      <c r="C33" s="27">
        <v>1.0788</v>
      </c>
      <c r="D33" s="27">
        <v>1.0788</v>
      </c>
    </row>
    <row r="34" spans="1:5" ht="15.6" x14ac:dyDescent="0.35">
      <c r="A34" s="30" t="s">
        <v>98</v>
      </c>
      <c r="B34" s="27">
        <v>1.121</v>
      </c>
      <c r="C34" s="27">
        <v>1.121</v>
      </c>
      <c r="D34" s="27">
        <v>1.121</v>
      </c>
    </row>
    <row r="35" spans="1:5" ht="15.6" x14ac:dyDescent="0.35">
      <c r="A35" s="30" t="s">
        <v>7</v>
      </c>
      <c r="B35" s="26" t="s">
        <v>47</v>
      </c>
      <c r="C35" s="26" t="s">
        <v>47</v>
      </c>
      <c r="D35" s="26" t="s">
        <v>47</v>
      </c>
      <c r="E35" s="1" t="s">
        <v>44</v>
      </c>
    </row>
    <row r="36" spans="1:5" ht="15.6" x14ac:dyDescent="0.35">
      <c r="A36" s="29"/>
      <c r="B36" s="14"/>
      <c r="C36" s="14"/>
      <c r="D36" s="14"/>
    </row>
    <row r="37" spans="1:5" s="5" customFormat="1" ht="15.6" x14ac:dyDescent="0.35">
      <c r="A37" s="28" t="s">
        <v>8</v>
      </c>
      <c r="B37" s="10"/>
      <c r="C37" s="10"/>
      <c r="D37" s="10"/>
    </row>
    <row r="38" spans="1:5" ht="15.6" x14ac:dyDescent="0.35">
      <c r="A38" s="29" t="s">
        <v>61</v>
      </c>
      <c r="B38" s="10">
        <f>B22/B33</f>
        <v>13480339.423433445</v>
      </c>
      <c r="C38" s="10">
        <f t="shared" ref="C38" si="2">C22/C33</f>
        <v>12301761.37374861</v>
      </c>
      <c r="D38" s="10">
        <f>D22/D33</f>
        <v>1178578.0496848351</v>
      </c>
    </row>
    <row r="39" spans="1:5" ht="15.6" x14ac:dyDescent="0.35">
      <c r="A39" s="29" t="s">
        <v>99</v>
      </c>
      <c r="B39" s="10">
        <f t="shared" ref="B39:D39" si="3">B24/B34</f>
        <v>6515141.3826940237</v>
      </c>
      <c r="C39" s="10">
        <f t="shared" si="3"/>
        <v>6515141.3826940237</v>
      </c>
      <c r="D39" s="10">
        <f t="shared" si="3"/>
        <v>0</v>
      </c>
    </row>
    <row r="40" spans="1:5" s="5" customFormat="1" ht="15.6" x14ac:dyDescent="0.35">
      <c r="A40" s="29" t="s">
        <v>62</v>
      </c>
      <c r="B40" s="10">
        <f>B38/B16</f>
        <v>24376.743984508943</v>
      </c>
      <c r="C40" s="10">
        <f>C38/C16</f>
        <v>307544.03434371523</v>
      </c>
      <c r="D40" s="10">
        <f>D38/D16</f>
        <v>2297.423098800848</v>
      </c>
    </row>
    <row r="41" spans="1:5" s="5" customFormat="1" ht="15.6" x14ac:dyDescent="0.35">
      <c r="A41" s="29" t="s">
        <v>100</v>
      </c>
      <c r="B41" s="10">
        <f>B39/B18</f>
        <v>59771.939290770861</v>
      </c>
      <c r="C41" s="10">
        <f>C39/C18</f>
        <v>100232.94434913882</v>
      </c>
      <c r="D41" s="10">
        <f>D39/D18</f>
        <v>0</v>
      </c>
    </row>
    <row r="42" spans="1:5" s="5" customFormat="1" ht="15.6" x14ac:dyDescent="0.35">
      <c r="A42" s="29"/>
      <c r="B42" s="10"/>
      <c r="C42" s="10"/>
      <c r="D42" s="10"/>
    </row>
    <row r="43" spans="1:5" s="5" customFormat="1" ht="15.6" x14ac:dyDescent="0.35">
      <c r="A43" s="28" t="s">
        <v>9</v>
      </c>
      <c r="B43" s="10"/>
      <c r="C43" s="10"/>
      <c r="D43" s="10"/>
    </row>
    <row r="44" spans="1:5" s="5" customFormat="1" ht="15.6" x14ac:dyDescent="0.35">
      <c r="A44" s="29"/>
      <c r="B44" s="15"/>
      <c r="C44" s="15"/>
      <c r="D44" s="15"/>
    </row>
    <row r="45" spans="1:5" s="5" customFormat="1" ht="15.6" x14ac:dyDescent="0.35">
      <c r="A45" s="28" t="s">
        <v>10</v>
      </c>
      <c r="B45" s="15"/>
      <c r="C45" s="15"/>
      <c r="D45" s="15"/>
    </row>
    <row r="46" spans="1:5" s="5" customFormat="1" ht="15.6" x14ac:dyDescent="0.35">
      <c r="A46" s="29" t="s">
        <v>11</v>
      </c>
      <c r="B46" s="15" t="s">
        <v>42</v>
      </c>
      <c r="C46" s="15" t="s">
        <v>42</v>
      </c>
      <c r="D46" s="15" t="s">
        <v>42</v>
      </c>
    </row>
    <row r="47" spans="1:5" s="5" customFormat="1" ht="15.6" x14ac:dyDescent="0.35">
      <c r="A47" s="29" t="s">
        <v>12</v>
      </c>
      <c r="B47" s="15" t="s">
        <v>42</v>
      </c>
      <c r="C47" s="15" t="s">
        <v>42</v>
      </c>
      <c r="D47" s="15" t="s">
        <v>42</v>
      </c>
    </row>
    <row r="48" spans="1:5" s="5" customFormat="1" ht="15.6" x14ac:dyDescent="0.35">
      <c r="A48" s="29"/>
      <c r="B48" s="16"/>
      <c r="C48" s="16"/>
      <c r="D48" s="16"/>
    </row>
    <row r="49" spans="1:4" s="5" customFormat="1" ht="15.6" x14ac:dyDescent="0.35">
      <c r="A49" s="28" t="s">
        <v>13</v>
      </c>
      <c r="B49" s="16"/>
      <c r="C49" s="16"/>
      <c r="D49" s="16"/>
    </row>
    <row r="50" spans="1:4" s="5" customFormat="1" ht="15.6" x14ac:dyDescent="0.35">
      <c r="A50" s="29" t="s">
        <v>14</v>
      </c>
      <c r="B50" s="16">
        <f>B18/B17*100</f>
        <v>18.923611111111111</v>
      </c>
      <c r="C50" s="16">
        <f>C18/C17*100</f>
        <v>135.41666666666669</v>
      </c>
      <c r="D50" s="16">
        <f>D18/D17*100</f>
        <v>8.3333333333333321</v>
      </c>
    </row>
    <row r="51" spans="1:4" s="5" customFormat="1" ht="15.6" x14ac:dyDescent="0.35">
      <c r="A51" s="29" t="s">
        <v>15</v>
      </c>
      <c r="B51" s="16">
        <f>B24/B23*100</f>
        <v>36.092875481928203</v>
      </c>
      <c r="C51" s="16">
        <f t="shared" ref="C51:D51" si="4">C24/C23*100</f>
        <v>39.48795194478469</v>
      </c>
      <c r="D51" s="16">
        <f t="shared" si="4"/>
        <v>0</v>
      </c>
    </row>
    <row r="52" spans="1:4" s="5" customFormat="1" ht="15.6" x14ac:dyDescent="0.35">
      <c r="A52" s="29" t="s">
        <v>16</v>
      </c>
      <c r="B52" s="16">
        <f t="shared" ref="B52:D52" si="5">AVERAGE(B50:B51)</f>
        <v>27.508243296519659</v>
      </c>
      <c r="C52" s="16">
        <f t="shared" si="5"/>
        <v>87.452309305725692</v>
      </c>
      <c r="D52" s="16">
        <f t="shared" si="5"/>
        <v>4.1666666666666661</v>
      </c>
    </row>
    <row r="53" spans="1:4" s="5" customFormat="1" ht="15.6" x14ac:dyDescent="0.35">
      <c r="A53" s="29"/>
      <c r="B53" s="16"/>
      <c r="C53" s="16"/>
      <c r="D53" s="16"/>
    </row>
    <row r="54" spans="1:4" s="5" customFormat="1" ht="15.6" x14ac:dyDescent="0.35">
      <c r="A54" s="28" t="s">
        <v>17</v>
      </c>
      <c r="B54" s="16"/>
      <c r="C54" s="16"/>
      <c r="D54" s="16"/>
    </row>
    <row r="55" spans="1:4" s="5" customFormat="1" ht="15.6" x14ac:dyDescent="0.35">
      <c r="A55" s="29" t="s">
        <v>18</v>
      </c>
      <c r="B55" s="16">
        <f>(B18/B19)*100</f>
        <v>9.4618055555555554</v>
      </c>
      <c r="C55" s="16">
        <f>(C18/C19)*100</f>
        <v>67.708333333333343</v>
      </c>
      <c r="D55" s="16">
        <f>(D18/D19)*100</f>
        <v>4.1666666666666661</v>
      </c>
    </row>
    <row r="56" spans="1:4" s="5" customFormat="1" ht="15.6" x14ac:dyDescent="0.35">
      <c r="A56" s="29" t="s">
        <v>19</v>
      </c>
      <c r="B56" s="16">
        <f>B24/B25*100</f>
        <v>18.258683724963483</v>
      </c>
      <c r="C56" s="16">
        <f t="shared" ref="C56:D56" si="6">C24/C25*100</f>
        <v>19.609663210672277</v>
      </c>
      <c r="D56" s="16">
        <f t="shared" si="6"/>
        <v>0</v>
      </c>
    </row>
    <row r="57" spans="1:4" s="5" customFormat="1" ht="15.6" x14ac:dyDescent="0.35">
      <c r="A57" s="29" t="s">
        <v>20</v>
      </c>
      <c r="B57" s="16">
        <f t="shared" ref="B57:D57" si="7">(B55+B56)/2</f>
        <v>13.86024464025952</v>
      </c>
      <c r="C57" s="16">
        <f t="shared" si="7"/>
        <v>43.658998272002812</v>
      </c>
      <c r="D57" s="16">
        <f t="shared" si="7"/>
        <v>2.083333333333333</v>
      </c>
    </row>
    <row r="58" spans="1:4" s="5" customFormat="1" ht="15.6" x14ac:dyDescent="0.35">
      <c r="A58" s="29"/>
      <c r="B58" s="16"/>
      <c r="C58" s="16"/>
      <c r="D58" s="16"/>
    </row>
    <row r="59" spans="1:4" s="5" customFormat="1" ht="15.6" x14ac:dyDescent="0.35">
      <c r="A59" s="28" t="s">
        <v>31</v>
      </c>
      <c r="B59" s="16"/>
      <c r="C59" s="16"/>
      <c r="D59" s="16"/>
    </row>
    <row r="60" spans="1:4" s="5" customFormat="1" ht="15.6" x14ac:dyDescent="0.35">
      <c r="A60" s="29" t="s">
        <v>21</v>
      </c>
      <c r="B60" s="16">
        <f t="shared" ref="B60" si="8">B26/B24*100</f>
        <v>100</v>
      </c>
      <c r="C60" s="16"/>
      <c r="D60" s="16"/>
    </row>
    <row r="61" spans="1:4" s="5" customFormat="1" ht="15.6" x14ac:dyDescent="0.35">
      <c r="A61" s="29"/>
      <c r="B61" s="16"/>
      <c r="C61" s="16"/>
      <c r="D61" s="16"/>
    </row>
    <row r="62" spans="1:4" s="5" customFormat="1" ht="15.6" x14ac:dyDescent="0.35">
      <c r="A62" s="28" t="s">
        <v>22</v>
      </c>
      <c r="B62" s="16"/>
      <c r="C62" s="16"/>
      <c r="D62" s="16"/>
    </row>
    <row r="63" spans="1:4" s="5" customFormat="1" ht="15.6" x14ac:dyDescent="0.35">
      <c r="A63" s="29" t="s">
        <v>23</v>
      </c>
      <c r="B63" s="16">
        <f>((B18/B16)-1)*100</f>
        <v>-80.289330922242314</v>
      </c>
      <c r="C63" s="16">
        <f>((C18/C16)-1)*100</f>
        <v>62.5</v>
      </c>
      <c r="D63" s="16">
        <f>((D18/D16)-1)*100</f>
        <v>-91.423001949317737</v>
      </c>
    </row>
    <row r="64" spans="1:4" s="5" customFormat="1" ht="15.6" x14ac:dyDescent="0.35">
      <c r="A64" s="29" t="s">
        <v>24</v>
      </c>
      <c r="B64" s="16">
        <f>((B39/B38)-1)*100</f>
        <v>-51.669307589032385</v>
      </c>
      <c r="C64" s="16">
        <f t="shared" ref="C64:D64" si="9">((C39/C38)-1)*100</f>
        <v>-47.038954953255441</v>
      </c>
      <c r="D64" s="16">
        <f t="shared" si="9"/>
        <v>-100</v>
      </c>
    </row>
    <row r="65" spans="1:4" s="5" customFormat="1" ht="15.6" x14ac:dyDescent="0.35">
      <c r="A65" s="29" t="s">
        <v>25</v>
      </c>
      <c r="B65" s="16">
        <f t="shared" ref="B65:D65" si="10">((B41/B40)-1)*100</f>
        <v>145.20066883729444</v>
      </c>
      <c r="C65" s="16">
        <f t="shared" si="10"/>
        <v>-67.408587663541809</v>
      </c>
      <c r="D65" s="16">
        <f t="shared" si="10"/>
        <v>-100</v>
      </c>
    </row>
    <row r="66" spans="1:4" s="5" customFormat="1" ht="15.6" x14ac:dyDescent="0.35">
      <c r="A66" s="29"/>
      <c r="B66" s="16"/>
      <c r="C66" s="16"/>
      <c r="D66" s="16"/>
    </row>
    <row r="67" spans="1:4" s="5" customFormat="1" ht="15.6" x14ac:dyDescent="0.35">
      <c r="A67" s="28" t="s">
        <v>26</v>
      </c>
      <c r="B67" s="16"/>
      <c r="C67" s="16"/>
      <c r="D67" s="16"/>
    </row>
    <row r="68" spans="1:4" s="5" customFormat="1" ht="15.6" x14ac:dyDescent="0.35">
      <c r="A68" s="29" t="s">
        <v>36</v>
      </c>
      <c r="B68" s="16">
        <f t="shared" ref="B68:C69" si="11">B23/B17</f>
        <v>35130.593798333342</v>
      </c>
      <c r="C68" s="16">
        <f t="shared" si="11"/>
        <v>385321.82656900003</v>
      </c>
      <c r="D68" s="16">
        <f>(D23/D17)*3</f>
        <v>9885.0815484545456</v>
      </c>
    </row>
    <row r="69" spans="1:4" s="5" customFormat="1" ht="15.6" x14ac:dyDescent="0.35">
      <c r="A69" s="29" t="s">
        <v>37</v>
      </c>
      <c r="B69" s="16">
        <f t="shared" si="11"/>
        <v>67004.343944954133</v>
      </c>
      <c r="C69" s="16">
        <f>C24/C18</f>
        <v>112361.13061538462</v>
      </c>
      <c r="D69" s="16">
        <f>(D24/D18)*3</f>
        <v>0</v>
      </c>
    </row>
    <row r="70" spans="1:4" s="5" customFormat="1" ht="15.6" x14ac:dyDescent="0.35">
      <c r="A70" s="29" t="s">
        <v>27</v>
      </c>
      <c r="B70" s="16">
        <f>(B69/B68)*B52</f>
        <v>52.466286386793882</v>
      </c>
      <c r="C70" s="16">
        <f t="shared" ref="C70:D70" si="12">(C69/C68)*C52</f>
        <v>25.501385260245737</v>
      </c>
      <c r="D70" s="16">
        <f t="shared" si="12"/>
        <v>0</v>
      </c>
    </row>
    <row r="71" spans="1:4" s="5" customFormat="1" ht="15.6" x14ac:dyDescent="0.35">
      <c r="A71" s="29" t="s">
        <v>34</v>
      </c>
      <c r="B71" s="16">
        <f t="shared" ref="B71:B72" si="13">B23/(B17*6)</f>
        <v>5855.0989663888895</v>
      </c>
      <c r="C71" s="16">
        <f>C23/(C17*3)</f>
        <v>128440.60885633335</v>
      </c>
      <c r="D71" s="16">
        <f>D23/D17</f>
        <v>3295.0271828181822</v>
      </c>
    </row>
    <row r="72" spans="1:4" s="5" customFormat="1" ht="15.6" x14ac:dyDescent="0.35">
      <c r="A72" s="29" t="s">
        <v>35</v>
      </c>
      <c r="B72" s="16">
        <f t="shared" si="13"/>
        <v>11167.390657492355</v>
      </c>
      <c r="C72" s="16">
        <f>C24/(C18*3)</f>
        <v>37453.710205128205</v>
      </c>
      <c r="D72" s="16">
        <f>D24/D18</f>
        <v>0</v>
      </c>
    </row>
    <row r="73" spans="1:4" s="5" customFormat="1" ht="15.6" x14ac:dyDescent="0.35">
      <c r="A73" s="29"/>
      <c r="B73" s="16"/>
      <c r="C73" s="16"/>
      <c r="D73" s="16"/>
    </row>
    <row r="74" spans="1:4" s="5" customFormat="1" ht="15.6" x14ac:dyDescent="0.35">
      <c r="A74" s="28" t="s">
        <v>28</v>
      </c>
      <c r="B74" s="16"/>
      <c r="C74" s="16"/>
      <c r="D74" s="16"/>
    </row>
    <row r="75" spans="1:4" s="5" customFormat="1" ht="15.6" x14ac:dyDescent="0.35">
      <c r="A75" s="29" t="s">
        <v>29</v>
      </c>
      <c r="B75" s="16">
        <f>(B30/B29)*100</f>
        <v>36.092875481928203</v>
      </c>
      <c r="C75" s="16"/>
      <c r="D75" s="16"/>
    </row>
    <row r="76" spans="1:4" s="5" customFormat="1" ht="15.6" x14ac:dyDescent="0.35">
      <c r="A76" s="29" t="s">
        <v>30</v>
      </c>
      <c r="B76" s="16">
        <f>(B24/B30)*100</f>
        <v>100</v>
      </c>
      <c r="C76" s="16"/>
      <c r="D76" s="16"/>
    </row>
    <row r="77" spans="1:4" s="5" customFormat="1" ht="15.6" x14ac:dyDescent="0.35">
      <c r="A77" s="29" t="s">
        <v>29</v>
      </c>
      <c r="B77" s="16"/>
      <c r="C77" s="16"/>
      <c r="D77" s="16"/>
    </row>
    <row r="78" spans="1:4" s="5" customFormat="1" ht="15.6" x14ac:dyDescent="0.35">
      <c r="A78" s="29" t="s">
        <v>30</v>
      </c>
      <c r="B78" s="16"/>
      <c r="C78" s="16"/>
      <c r="D78" s="16"/>
    </row>
    <row r="79" spans="1:4" ht="16.2" thickBot="1" x14ac:dyDescent="0.4">
      <c r="A79" s="17"/>
      <c r="B79" s="17"/>
      <c r="C79" s="17"/>
      <c r="D79" s="17"/>
    </row>
    <row r="80" spans="1:4" customFormat="1" ht="16.2" thickTop="1" x14ac:dyDescent="0.3">
      <c r="A80" s="34" t="s">
        <v>86</v>
      </c>
      <c r="B80" s="34"/>
      <c r="C80" s="34"/>
      <c r="D80" s="34"/>
    </row>
    <row r="81" spans="1:4" customFormat="1" ht="15.6" x14ac:dyDescent="0.35">
      <c r="A81" s="28" t="s">
        <v>87</v>
      </c>
    </row>
    <row r="82" spans="1:4" customFormat="1" ht="72" customHeight="1" x14ac:dyDescent="0.35">
      <c r="A82" s="35" t="s">
        <v>88</v>
      </c>
      <c r="B82" s="35"/>
      <c r="C82" s="35"/>
      <c r="D82" s="35"/>
    </row>
    <row r="83" spans="1:4" customFormat="1" x14ac:dyDescent="0.3"/>
    <row r="84" spans="1:4" customFormat="1" x14ac:dyDescent="0.3"/>
    <row r="85" spans="1:4" customFormat="1" x14ac:dyDescent="0.3"/>
  </sheetData>
  <mergeCells count="7">
    <mergeCell ref="A80:D80"/>
    <mergeCell ref="A82:D82"/>
    <mergeCell ref="D10:D11"/>
    <mergeCell ref="A9:A11"/>
    <mergeCell ref="B9:B11"/>
    <mergeCell ref="C10:C11"/>
    <mergeCell ref="C9:D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4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1" customWidth="1"/>
    <col min="2" max="4" width="19.5546875" style="1" customWidth="1"/>
    <col min="5" max="16384" width="11.44140625" style="1"/>
  </cols>
  <sheetData>
    <row r="1" spans="1:4" s="5" customFormat="1" x14ac:dyDescent="0.3"/>
    <row r="2" spans="1:4" s="5" customFormat="1" x14ac:dyDescent="0.3"/>
    <row r="3" spans="1:4" s="5" customFormat="1" x14ac:dyDescent="0.3"/>
    <row r="4" spans="1:4" s="5" customFormat="1" x14ac:dyDescent="0.3"/>
    <row r="5" spans="1:4" s="5" customFormat="1" x14ac:dyDescent="0.3"/>
    <row r="6" spans="1:4" s="5" customFormat="1" x14ac:dyDescent="0.3"/>
    <row r="7" spans="1:4" s="5" customFormat="1" ht="30" customHeight="1" x14ac:dyDescent="0.3"/>
    <row r="8" spans="1:4" s="5" customFormat="1" ht="30" customHeight="1" x14ac:dyDescent="0.3"/>
    <row r="9" spans="1:4" s="3" customFormat="1" ht="15.6" x14ac:dyDescent="0.3">
      <c r="A9" s="38" t="s">
        <v>0</v>
      </c>
      <c r="B9" s="41" t="s">
        <v>1</v>
      </c>
      <c r="C9" s="45" t="s">
        <v>50</v>
      </c>
      <c r="D9" s="46"/>
    </row>
    <row r="10" spans="1:4" s="3" customFormat="1" ht="15" customHeight="1" x14ac:dyDescent="0.3">
      <c r="A10" s="39"/>
      <c r="B10" s="41"/>
      <c r="C10" s="43" t="s">
        <v>2</v>
      </c>
      <c r="D10" s="36" t="s">
        <v>46</v>
      </c>
    </row>
    <row r="11" spans="1:4" s="3" customFormat="1" ht="15.75" customHeight="1" thickBot="1" x14ac:dyDescent="0.35">
      <c r="A11" s="40"/>
      <c r="B11" s="42"/>
      <c r="C11" s="44"/>
      <c r="D11" s="37"/>
    </row>
    <row r="12" spans="1:4" ht="16.2" thickTop="1" x14ac:dyDescent="0.35">
      <c r="A12" s="7"/>
      <c r="B12" s="7"/>
      <c r="C12" s="7"/>
      <c r="D12" s="7"/>
    </row>
    <row r="13" spans="1:4" ht="15.6" x14ac:dyDescent="0.35">
      <c r="A13" s="28" t="s">
        <v>3</v>
      </c>
      <c r="B13" s="7"/>
      <c r="C13" s="7"/>
      <c r="D13" s="7"/>
    </row>
    <row r="14" spans="1:4" ht="15.6" x14ac:dyDescent="0.35">
      <c r="A14" s="29"/>
      <c r="B14" s="7"/>
      <c r="C14" s="7"/>
      <c r="D14" s="7"/>
    </row>
    <row r="15" spans="1:4" ht="15.6" x14ac:dyDescent="0.35">
      <c r="A15" s="28" t="s">
        <v>40</v>
      </c>
      <c r="B15" s="7"/>
      <c r="C15" s="7"/>
      <c r="D15" s="7"/>
    </row>
    <row r="16" spans="1:4" s="5" customFormat="1" ht="15.6" x14ac:dyDescent="0.35">
      <c r="A16" s="30" t="s">
        <v>63</v>
      </c>
      <c r="B16" s="10">
        <f>+SUM(C16:D16)</f>
        <v>22</v>
      </c>
      <c r="C16" s="26">
        <v>22</v>
      </c>
      <c r="D16" s="26">
        <v>0</v>
      </c>
    </row>
    <row r="17" spans="1:4" s="5" customFormat="1" ht="15.75" customHeight="1" x14ac:dyDescent="0.35">
      <c r="A17" s="30" t="s">
        <v>101</v>
      </c>
      <c r="B17" s="10">
        <f t="shared" ref="B17:B19" si="0">+SUM(C17:D17)</f>
        <v>288</v>
      </c>
      <c r="C17" s="26">
        <v>24</v>
      </c>
      <c r="D17" s="26">
        <v>264</v>
      </c>
    </row>
    <row r="18" spans="1:4" s="5" customFormat="1" ht="15.6" x14ac:dyDescent="0.35">
      <c r="A18" s="30" t="s">
        <v>102</v>
      </c>
      <c r="B18" s="10">
        <f t="shared" si="0"/>
        <v>342</v>
      </c>
      <c r="C18" s="26">
        <v>32</v>
      </c>
      <c r="D18" s="26">
        <v>310</v>
      </c>
    </row>
    <row r="19" spans="1:4" s="5" customFormat="1" ht="15.6" x14ac:dyDescent="0.35">
      <c r="A19" s="30" t="s">
        <v>81</v>
      </c>
      <c r="B19" s="10">
        <f t="shared" si="0"/>
        <v>1152</v>
      </c>
      <c r="C19" s="26">
        <v>96</v>
      </c>
      <c r="D19" s="26">
        <v>1056</v>
      </c>
    </row>
    <row r="20" spans="1:4" s="5" customFormat="1" ht="15.6" x14ac:dyDescent="0.35">
      <c r="A20" s="29"/>
      <c r="B20" s="10"/>
      <c r="C20" s="26"/>
      <c r="D20" s="26"/>
    </row>
    <row r="21" spans="1:4" s="5" customFormat="1" ht="15.6" x14ac:dyDescent="0.35">
      <c r="A21" s="31" t="s">
        <v>4</v>
      </c>
      <c r="B21" s="10"/>
      <c r="C21" s="26"/>
      <c r="D21" s="26"/>
    </row>
    <row r="22" spans="1:4" s="5" customFormat="1" ht="15.6" x14ac:dyDescent="0.35">
      <c r="A22" s="30" t="s">
        <v>63</v>
      </c>
      <c r="B22" s="10">
        <f>+SUM(C22:D22)</f>
        <v>3540470.05</v>
      </c>
      <c r="C22" s="26">
        <v>3195320.05</v>
      </c>
      <c r="D22" s="26">
        <v>345150</v>
      </c>
    </row>
    <row r="23" spans="1:4" s="5" customFormat="1" ht="15.6" x14ac:dyDescent="0.35">
      <c r="A23" s="30" t="s">
        <v>101</v>
      </c>
      <c r="B23" s="10">
        <f t="shared" ref="B23:B26" si="1">+SUM(C23:D23)</f>
        <v>9882388.9861200005</v>
      </c>
      <c r="C23" s="26">
        <v>9374404.9861200005</v>
      </c>
      <c r="D23" s="26">
        <v>507984</v>
      </c>
    </row>
    <row r="24" spans="1:4" s="5" customFormat="1" ht="15.6" x14ac:dyDescent="0.35">
      <c r="A24" s="30" t="s">
        <v>102</v>
      </c>
      <c r="B24" s="10">
        <f t="shared" si="1"/>
        <v>10350846.99</v>
      </c>
      <c r="C24" s="26">
        <v>8997716.9900000002</v>
      </c>
      <c r="D24" s="26">
        <v>1353130</v>
      </c>
    </row>
    <row r="25" spans="1:4" s="5" customFormat="1" ht="15.6" x14ac:dyDescent="0.35">
      <c r="A25" s="30" t="s">
        <v>81</v>
      </c>
      <c r="B25" s="10">
        <f t="shared" si="1"/>
        <v>40000000.000079997</v>
      </c>
      <c r="C25" s="26">
        <v>37244257.647551998</v>
      </c>
      <c r="D25" s="26">
        <v>2755742.3525280003</v>
      </c>
    </row>
    <row r="26" spans="1:4" s="5" customFormat="1" ht="15.6" x14ac:dyDescent="0.35">
      <c r="A26" s="30" t="s">
        <v>103</v>
      </c>
      <c r="B26" s="10">
        <f t="shared" si="1"/>
        <v>10350846.99</v>
      </c>
      <c r="C26" s="10">
        <f>C24</f>
        <v>8997716.9900000002</v>
      </c>
      <c r="D26" s="10">
        <f>D24</f>
        <v>1353130</v>
      </c>
    </row>
    <row r="27" spans="1:4" s="5" customFormat="1" ht="15.6" x14ac:dyDescent="0.35">
      <c r="A27" s="29"/>
      <c r="B27" s="10"/>
      <c r="C27" s="10"/>
      <c r="D27" s="10"/>
    </row>
    <row r="28" spans="1:4" s="5" customFormat="1" ht="15.6" x14ac:dyDescent="0.35">
      <c r="A28" s="31" t="s">
        <v>5</v>
      </c>
      <c r="B28" s="10"/>
      <c r="C28" s="10"/>
      <c r="D28" s="10"/>
    </row>
    <row r="29" spans="1:4" s="5" customFormat="1" ht="15.6" x14ac:dyDescent="0.35">
      <c r="A29" s="30" t="s">
        <v>101</v>
      </c>
      <c r="B29" s="10">
        <f>B23</f>
        <v>9882388.9861200005</v>
      </c>
      <c r="C29" s="10"/>
      <c r="D29" s="10"/>
    </row>
    <row r="30" spans="1:4" s="5" customFormat="1" ht="15.6" x14ac:dyDescent="0.35">
      <c r="A30" s="30" t="s">
        <v>102</v>
      </c>
      <c r="B30" s="26">
        <v>10350846.99</v>
      </c>
      <c r="C30" s="10"/>
      <c r="D30" s="10"/>
    </row>
    <row r="31" spans="1:4" ht="15.6" x14ac:dyDescent="0.35">
      <c r="A31" s="29"/>
      <c r="B31" s="13"/>
      <c r="C31" s="13"/>
      <c r="D31" s="13"/>
    </row>
    <row r="32" spans="1:4" ht="15.6" x14ac:dyDescent="0.35">
      <c r="A32" s="28" t="s">
        <v>6</v>
      </c>
      <c r="B32" s="13"/>
      <c r="C32" s="13"/>
      <c r="D32" s="13"/>
    </row>
    <row r="33" spans="1:4" ht="15.6" x14ac:dyDescent="0.35">
      <c r="A33" s="30" t="s">
        <v>64</v>
      </c>
      <c r="B33" s="27">
        <v>1.0863</v>
      </c>
      <c r="C33" s="27">
        <v>1.0863</v>
      </c>
      <c r="D33" s="27">
        <v>1.0863</v>
      </c>
    </row>
    <row r="34" spans="1:4" ht="15.6" x14ac:dyDescent="0.35">
      <c r="A34" s="30" t="s">
        <v>104</v>
      </c>
      <c r="B34" s="27">
        <v>1.1197999999999999</v>
      </c>
      <c r="C34" s="27">
        <v>1.1197999999999999</v>
      </c>
      <c r="D34" s="27">
        <v>1.1197999999999999</v>
      </c>
    </row>
    <row r="35" spans="1:4" s="5" customFormat="1" ht="15.6" x14ac:dyDescent="0.35">
      <c r="A35" s="30" t="s">
        <v>7</v>
      </c>
      <c r="B35" s="10" t="s">
        <v>47</v>
      </c>
      <c r="C35" s="10" t="s">
        <v>47</v>
      </c>
      <c r="D35" s="10" t="s">
        <v>47</v>
      </c>
    </row>
    <row r="36" spans="1:4" ht="15.6" x14ac:dyDescent="0.35">
      <c r="A36" s="29"/>
      <c r="B36" s="11"/>
      <c r="C36" s="11"/>
      <c r="D36" s="11"/>
    </row>
    <row r="37" spans="1:4" ht="15.6" x14ac:dyDescent="0.35">
      <c r="A37" s="28" t="s">
        <v>8</v>
      </c>
      <c r="B37" s="11"/>
      <c r="C37" s="11"/>
      <c r="D37" s="11"/>
    </row>
    <row r="38" spans="1:4" s="5" customFormat="1" ht="15.6" x14ac:dyDescent="0.35">
      <c r="A38" s="29" t="s">
        <v>65</v>
      </c>
      <c r="B38" s="10">
        <f>B22/B33</f>
        <v>3259201.0034060571</v>
      </c>
      <c r="C38" s="10">
        <f t="shared" ref="C38:D38" si="2">C22/C33</f>
        <v>2941471.0945411026</v>
      </c>
      <c r="D38" s="10">
        <f t="shared" si="2"/>
        <v>317729.90886495443</v>
      </c>
    </row>
    <row r="39" spans="1:4" s="5" customFormat="1" ht="15.6" x14ac:dyDescent="0.35">
      <c r="A39" s="29" t="s">
        <v>105</v>
      </c>
      <c r="B39" s="10">
        <f t="shared" ref="B39:C39" si="3">B24/B34</f>
        <v>9243478.2907662094</v>
      </c>
      <c r="C39" s="10">
        <f t="shared" si="3"/>
        <v>8035110.7251294879</v>
      </c>
      <c r="D39" s="10">
        <f t="shared" ref="D39" si="4">D24/D34</f>
        <v>1208367.565636721</v>
      </c>
    </row>
    <row r="40" spans="1:4" s="5" customFormat="1" ht="15.6" x14ac:dyDescent="0.35">
      <c r="A40" s="29" t="s">
        <v>66</v>
      </c>
      <c r="B40" s="10">
        <f>B38/B16</f>
        <v>148145.50015482077</v>
      </c>
      <c r="C40" s="10">
        <f>C38/C16</f>
        <v>133703.23157005012</v>
      </c>
      <c r="D40" s="10" t="s">
        <v>47</v>
      </c>
    </row>
    <row r="41" spans="1:4" s="5" customFormat="1" ht="15.6" x14ac:dyDescent="0.35">
      <c r="A41" s="29" t="s">
        <v>106</v>
      </c>
      <c r="B41" s="10">
        <f>B39/B18</f>
        <v>27027.714300485994</v>
      </c>
      <c r="C41" s="10">
        <f>C39/C18</f>
        <v>251097.2101602965</v>
      </c>
      <c r="D41" s="10">
        <f>D39/D18</f>
        <v>3897.959889150713</v>
      </c>
    </row>
    <row r="42" spans="1:4" s="5" customFormat="1" ht="15.6" x14ac:dyDescent="0.35">
      <c r="A42" s="29"/>
      <c r="B42" s="15"/>
      <c r="C42" s="15"/>
      <c r="D42" s="15"/>
    </row>
    <row r="43" spans="1:4" s="5" customFormat="1" ht="15.6" x14ac:dyDescent="0.35">
      <c r="A43" s="28" t="s">
        <v>9</v>
      </c>
      <c r="B43" s="15"/>
      <c r="C43" s="15"/>
      <c r="D43" s="15"/>
    </row>
    <row r="44" spans="1:4" s="5" customFormat="1" ht="15.6" x14ac:dyDescent="0.35">
      <c r="A44" s="29"/>
      <c r="B44" s="15"/>
      <c r="C44" s="15"/>
      <c r="D44" s="15"/>
    </row>
    <row r="45" spans="1:4" s="5" customFormat="1" ht="15.6" x14ac:dyDescent="0.35">
      <c r="A45" s="28" t="s">
        <v>10</v>
      </c>
      <c r="B45" s="15"/>
      <c r="C45" s="15"/>
      <c r="D45" s="15"/>
    </row>
    <row r="46" spans="1:4" s="5" customFormat="1" ht="15.6" x14ac:dyDescent="0.35">
      <c r="A46" s="29" t="s">
        <v>11</v>
      </c>
      <c r="B46" s="16" t="s">
        <v>42</v>
      </c>
      <c r="C46" s="16" t="s">
        <v>42</v>
      </c>
      <c r="D46" s="16" t="s">
        <v>42</v>
      </c>
    </row>
    <row r="47" spans="1:4" s="5" customFormat="1" ht="15.6" x14ac:dyDescent="0.35">
      <c r="A47" s="29" t="s">
        <v>12</v>
      </c>
      <c r="B47" s="16" t="s">
        <v>42</v>
      </c>
      <c r="C47" s="16" t="s">
        <v>42</v>
      </c>
      <c r="D47" s="16" t="s">
        <v>42</v>
      </c>
    </row>
    <row r="48" spans="1:4" s="5" customFormat="1" ht="15.6" x14ac:dyDescent="0.35">
      <c r="A48" s="29"/>
      <c r="B48" s="16"/>
      <c r="C48" s="16"/>
      <c r="D48" s="16"/>
    </row>
    <row r="49" spans="1:4" s="5" customFormat="1" ht="15.6" x14ac:dyDescent="0.35">
      <c r="A49" s="28" t="s">
        <v>13</v>
      </c>
      <c r="B49" s="16"/>
      <c r="C49" s="16"/>
      <c r="D49" s="16"/>
    </row>
    <row r="50" spans="1:4" s="5" customFormat="1" ht="15.6" x14ac:dyDescent="0.35">
      <c r="A50" s="29" t="s">
        <v>14</v>
      </c>
      <c r="B50" s="16">
        <f>B18/B17*100</f>
        <v>118.75</v>
      </c>
      <c r="C50" s="16">
        <f>C18/C17*100</f>
        <v>133.33333333333331</v>
      </c>
      <c r="D50" s="16">
        <f>D18/D17*100</f>
        <v>117.42424242424244</v>
      </c>
    </row>
    <row r="51" spans="1:4" s="5" customFormat="1" ht="15.6" x14ac:dyDescent="0.35">
      <c r="A51" s="29" t="s">
        <v>15</v>
      </c>
      <c r="B51" s="16">
        <f>B24/B23*100</f>
        <v>104.74033155887668</v>
      </c>
      <c r="C51" s="16">
        <f t="shared" ref="C51:D51" si="5">C24/C23*100</f>
        <v>95.98173967651563</v>
      </c>
      <c r="D51" s="16">
        <f t="shared" si="5"/>
        <v>266.37256291536738</v>
      </c>
    </row>
    <row r="52" spans="1:4" s="5" customFormat="1" ht="15.6" x14ac:dyDescent="0.35">
      <c r="A52" s="29" t="s">
        <v>16</v>
      </c>
      <c r="B52" s="16">
        <f t="shared" ref="B52:D52" si="6">AVERAGE(B50:B51)</f>
        <v>111.74516577943834</v>
      </c>
      <c r="C52" s="16">
        <f t="shared" si="6"/>
        <v>114.65753650492448</v>
      </c>
      <c r="D52" s="16">
        <f t="shared" si="6"/>
        <v>191.89840266980491</v>
      </c>
    </row>
    <row r="53" spans="1:4" s="5" customFormat="1" ht="15.6" x14ac:dyDescent="0.35">
      <c r="A53" s="29"/>
      <c r="B53" s="16"/>
      <c r="C53" s="16"/>
      <c r="D53" s="16"/>
    </row>
    <row r="54" spans="1:4" s="5" customFormat="1" ht="15.6" x14ac:dyDescent="0.35">
      <c r="A54" s="28" t="s">
        <v>17</v>
      </c>
      <c r="B54" s="16"/>
      <c r="C54" s="16"/>
      <c r="D54" s="16"/>
    </row>
    <row r="55" spans="1:4" s="5" customFormat="1" ht="15.6" x14ac:dyDescent="0.35">
      <c r="A55" s="29" t="s">
        <v>18</v>
      </c>
      <c r="B55" s="16">
        <f>(B18/B19)*100</f>
        <v>29.6875</v>
      </c>
      <c r="C55" s="16">
        <f>(C18/C19)*100</f>
        <v>33.333333333333329</v>
      </c>
      <c r="D55" s="16">
        <f>(D18/D19)*100</f>
        <v>29.356060606060609</v>
      </c>
    </row>
    <row r="56" spans="1:4" s="5" customFormat="1" ht="15.6" x14ac:dyDescent="0.35">
      <c r="A56" s="29" t="s">
        <v>19</v>
      </c>
      <c r="B56" s="16">
        <f>B24/B25*100</f>
        <v>25.877117474948246</v>
      </c>
      <c r="C56" s="16">
        <f t="shared" ref="C56:D56" si="7">C24/C25*100</f>
        <v>24.158669170283233</v>
      </c>
      <c r="D56" s="16">
        <f t="shared" si="7"/>
        <v>49.102195593818713</v>
      </c>
    </row>
    <row r="57" spans="1:4" s="5" customFormat="1" ht="15.6" x14ac:dyDescent="0.35">
      <c r="A57" s="29" t="s">
        <v>20</v>
      </c>
      <c r="B57" s="16">
        <f t="shared" ref="B57:D57" si="8">(B55+B56)/2</f>
        <v>27.782308737474125</v>
      </c>
      <c r="C57" s="16">
        <f t="shared" si="8"/>
        <v>28.746001251808281</v>
      </c>
      <c r="D57" s="16">
        <f t="shared" si="8"/>
        <v>39.229128099939658</v>
      </c>
    </row>
    <row r="58" spans="1:4" s="5" customFormat="1" ht="15.6" x14ac:dyDescent="0.35">
      <c r="A58" s="29"/>
      <c r="B58" s="16"/>
      <c r="C58" s="16"/>
      <c r="D58" s="16"/>
    </row>
    <row r="59" spans="1:4" s="5" customFormat="1" ht="15.6" x14ac:dyDescent="0.35">
      <c r="A59" s="28" t="s">
        <v>31</v>
      </c>
      <c r="B59" s="16"/>
      <c r="C59" s="16"/>
      <c r="D59" s="16"/>
    </row>
    <row r="60" spans="1:4" s="5" customFormat="1" ht="15.6" x14ac:dyDescent="0.35">
      <c r="A60" s="29" t="s">
        <v>21</v>
      </c>
      <c r="B60" s="16">
        <f t="shared" ref="B60" si="9">B26/B24*100</f>
        <v>100</v>
      </c>
      <c r="C60" s="16"/>
      <c r="D60" s="16"/>
    </row>
    <row r="61" spans="1:4" s="5" customFormat="1" ht="15.6" x14ac:dyDescent="0.35">
      <c r="A61" s="29"/>
      <c r="B61" s="16"/>
      <c r="C61" s="16"/>
      <c r="D61" s="16"/>
    </row>
    <row r="62" spans="1:4" s="5" customFormat="1" ht="15.6" x14ac:dyDescent="0.35">
      <c r="A62" s="28" t="s">
        <v>22</v>
      </c>
      <c r="B62" s="16"/>
      <c r="C62" s="16"/>
      <c r="D62" s="16"/>
    </row>
    <row r="63" spans="1:4" s="5" customFormat="1" ht="15.6" x14ac:dyDescent="0.35">
      <c r="A63" s="29" t="s">
        <v>23</v>
      </c>
      <c r="B63" s="16">
        <f>((B18/B16)-1)*100</f>
        <v>1454.5454545454545</v>
      </c>
      <c r="C63" s="16">
        <f>((C18/C16)-1)*100</f>
        <v>45.45454545454546</v>
      </c>
      <c r="D63" s="16" t="s">
        <v>47</v>
      </c>
    </row>
    <row r="64" spans="1:4" s="5" customFormat="1" ht="15.6" x14ac:dyDescent="0.35">
      <c r="A64" s="29" t="s">
        <v>24</v>
      </c>
      <c r="B64" s="16">
        <f>((B39/B38)-1)*100</f>
        <v>183.61178954922477</v>
      </c>
      <c r="C64" s="16">
        <f>((C39/C38)-1)*100</f>
        <v>173.16640099035348</v>
      </c>
      <c r="D64" s="16">
        <f>((D39/D38)-1)*100</f>
        <v>280.31281661630305</v>
      </c>
    </row>
    <row r="65" spans="1:4" s="5" customFormat="1" ht="15.6" x14ac:dyDescent="0.35">
      <c r="A65" s="29" t="s">
        <v>25</v>
      </c>
      <c r="B65" s="16">
        <f t="shared" ref="B65:C65" si="10">((B41/B40)-1)*100</f>
        <v>-81.755966754143429</v>
      </c>
      <c r="C65" s="16">
        <f t="shared" si="10"/>
        <v>87.801900680868016</v>
      </c>
      <c r="D65" s="16" t="s">
        <v>47</v>
      </c>
    </row>
    <row r="66" spans="1:4" s="5" customFormat="1" ht="15.6" x14ac:dyDescent="0.35">
      <c r="A66" s="29"/>
      <c r="B66" s="16"/>
      <c r="C66" s="16"/>
      <c r="D66" s="16"/>
    </row>
    <row r="67" spans="1:4" s="5" customFormat="1" ht="15.6" x14ac:dyDescent="0.35">
      <c r="A67" s="28" t="s">
        <v>26</v>
      </c>
      <c r="B67" s="16"/>
      <c r="C67" s="16"/>
      <c r="D67" s="16"/>
    </row>
    <row r="68" spans="1:4" s="5" customFormat="1" ht="15.6" x14ac:dyDescent="0.35">
      <c r="A68" s="29" t="s">
        <v>32</v>
      </c>
      <c r="B68" s="16">
        <f>B23/B17</f>
        <v>34313.850646250001</v>
      </c>
      <c r="C68" s="16">
        <f>C23/C17</f>
        <v>390600.20775500004</v>
      </c>
      <c r="D68" s="16">
        <f>(D23/D17)*3</f>
        <v>5772.545454545455</v>
      </c>
    </row>
    <row r="69" spans="1:4" s="5" customFormat="1" ht="15.6" x14ac:dyDescent="0.35">
      <c r="A69" s="29" t="s">
        <v>33</v>
      </c>
      <c r="B69" s="16">
        <f>B24/B18</f>
        <v>30265.634473684211</v>
      </c>
      <c r="C69" s="16">
        <f>C24/C18</f>
        <v>281178.65593750001</v>
      </c>
      <c r="D69" s="16">
        <f>(D24/D18)*3</f>
        <v>13094.806451612903</v>
      </c>
    </row>
    <row r="70" spans="1:4" s="5" customFormat="1" ht="15.6" x14ac:dyDescent="0.35">
      <c r="A70" s="29" t="s">
        <v>27</v>
      </c>
      <c r="B70" s="16">
        <f>(B69/B68)*B52</f>
        <v>98.561900748126419</v>
      </c>
      <c r="C70" s="16">
        <f t="shared" ref="C70" si="11">(C69/C68)*C52</f>
        <v>82.537723655746873</v>
      </c>
      <c r="D70" s="16">
        <f>(D69/D68)*D52</f>
        <v>435.31444856030885</v>
      </c>
    </row>
    <row r="71" spans="1:4" s="5" customFormat="1" ht="15.6" x14ac:dyDescent="0.35">
      <c r="A71" s="29" t="s">
        <v>34</v>
      </c>
      <c r="B71" s="16">
        <f>B23/(B17*3)</f>
        <v>11437.950215416668</v>
      </c>
      <c r="C71" s="16">
        <f>C23/(C17*3)</f>
        <v>130200.06925166667</v>
      </c>
      <c r="D71" s="16">
        <f>D23/D17</f>
        <v>1924.1818181818182</v>
      </c>
    </row>
    <row r="72" spans="1:4" s="5" customFormat="1" ht="15.6" x14ac:dyDescent="0.35">
      <c r="A72" s="29" t="s">
        <v>35</v>
      </c>
      <c r="B72" s="16">
        <f>B24/(B18*3)</f>
        <v>10088.544824561404</v>
      </c>
      <c r="C72" s="16">
        <f>C24/(C18*3)</f>
        <v>93726.218645833331</v>
      </c>
      <c r="D72" s="16">
        <f>D24/D18</f>
        <v>4364.9354838709678</v>
      </c>
    </row>
    <row r="73" spans="1:4" s="5" customFormat="1" ht="15.6" x14ac:dyDescent="0.35">
      <c r="A73" s="29"/>
      <c r="B73" s="16"/>
      <c r="C73" s="16"/>
      <c r="D73" s="16"/>
    </row>
    <row r="74" spans="1:4" s="5" customFormat="1" ht="15.6" x14ac:dyDescent="0.35">
      <c r="A74" s="28" t="s">
        <v>28</v>
      </c>
      <c r="B74" s="16"/>
      <c r="C74" s="16"/>
      <c r="D74" s="16"/>
    </row>
    <row r="75" spans="1:4" s="5" customFormat="1" ht="15.6" x14ac:dyDescent="0.35">
      <c r="A75" s="29" t="s">
        <v>29</v>
      </c>
      <c r="B75" s="16">
        <f>(B30/B29)*100</f>
        <v>104.74033155887668</v>
      </c>
      <c r="C75" s="16"/>
      <c r="D75" s="16"/>
    </row>
    <row r="76" spans="1:4" s="5" customFormat="1" ht="15.6" x14ac:dyDescent="0.35">
      <c r="A76" s="29" t="s">
        <v>30</v>
      </c>
      <c r="B76" s="16">
        <f>(B24/B30)*100</f>
        <v>100</v>
      </c>
      <c r="C76" s="16"/>
      <c r="D76" s="16"/>
    </row>
    <row r="77" spans="1:4" ht="16.2" thickBot="1" x14ac:dyDescent="0.4">
      <c r="A77" s="17"/>
      <c r="B77" s="19"/>
      <c r="C77" s="19"/>
      <c r="D77" s="19"/>
    </row>
    <row r="78" spans="1:4" customFormat="1" ht="16.2" thickTop="1" x14ac:dyDescent="0.3">
      <c r="A78" s="34" t="s">
        <v>86</v>
      </c>
      <c r="B78" s="34"/>
      <c r="C78" s="34"/>
      <c r="D78" s="34"/>
    </row>
    <row r="79" spans="1:4" customFormat="1" ht="15.6" x14ac:dyDescent="0.35">
      <c r="A79" s="28" t="s">
        <v>87</v>
      </c>
    </row>
    <row r="80" spans="1:4" customFormat="1" ht="72" customHeight="1" x14ac:dyDescent="0.35">
      <c r="A80" s="35" t="s">
        <v>88</v>
      </c>
      <c r="B80" s="35"/>
      <c r="C80" s="35"/>
      <c r="D80" s="35"/>
    </row>
    <row r="81" customFormat="1" x14ac:dyDescent="0.3"/>
    <row r="82" customFormat="1" x14ac:dyDescent="0.3"/>
    <row r="83" customFormat="1" x14ac:dyDescent="0.3"/>
    <row r="84" customFormat="1" x14ac:dyDescent="0.3"/>
  </sheetData>
  <mergeCells count="7">
    <mergeCell ref="A78:D78"/>
    <mergeCell ref="A80:D80"/>
    <mergeCell ref="D10:D11"/>
    <mergeCell ref="A9:A11"/>
    <mergeCell ref="B9:B11"/>
    <mergeCell ref="C10:C11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2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1" customWidth="1"/>
    <col min="2" max="4" width="19.5546875" style="1" customWidth="1"/>
    <col min="5" max="16384" width="11.44140625" style="1"/>
  </cols>
  <sheetData>
    <row r="1" spans="1:4" s="5" customFormat="1" x14ac:dyDescent="0.3"/>
    <row r="2" spans="1:4" s="5" customFormat="1" x14ac:dyDescent="0.3"/>
    <row r="3" spans="1:4" s="5" customFormat="1" x14ac:dyDescent="0.3"/>
    <row r="4" spans="1:4" s="5" customFormat="1" x14ac:dyDescent="0.3"/>
    <row r="5" spans="1:4" s="5" customFormat="1" x14ac:dyDescent="0.3"/>
    <row r="6" spans="1:4" s="5" customFormat="1" x14ac:dyDescent="0.3"/>
    <row r="7" spans="1:4" s="5" customFormat="1" ht="30" customHeight="1" x14ac:dyDescent="0.3"/>
    <row r="8" spans="1:4" s="5" customFormat="1" ht="30" customHeight="1" x14ac:dyDescent="0.3"/>
    <row r="9" spans="1:4" s="3" customFormat="1" ht="15.6" x14ac:dyDescent="0.3">
      <c r="A9" s="38" t="s">
        <v>0</v>
      </c>
      <c r="B9" s="41" t="s">
        <v>1</v>
      </c>
      <c r="C9" s="45" t="s">
        <v>50</v>
      </c>
      <c r="D9" s="46"/>
    </row>
    <row r="10" spans="1:4" s="3" customFormat="1" ht="15" customHeight="1" x14ac:dyDescent="0.3">
      <c r="A10" s="39"/>
      <c r="B10" s="41"/>
      <c r="C10" s="43" t="s">
        <v>2</v>
      </c>
      <c r="D10" s="36" t="s">
        <v>46</v>
      </c>
    </row>
    <row r="11" spans="1:4" s="3" customFormat="1" ht="15.75" customHeight="1" thickBot="1" x14ac:dyDescent="0.35">
      <c r="A11" s="40"/>
      <c r="B11" s="42"/>
      <c r="C11" s="44"/>
      <c r="D11" s="37"/>
    </row>
    <row r="12" spans="1:4" ht="16.2" thickTop="1" x14ac:dyDescent="0.35">
      <c r="A12" s="7"/>
      <c r="B12" s="7"/>
      <c r="C12" s="7"/>
      <c r="D12" s="7"/>
    </row>
    <row r="13" spans="1:4" ht="15.6" x14ac:dyDescent="0.35">
      <c r="A13" s="28" t="s">
        <v>3</v>
      </c>
      <c r="B13" s="7"/>
      <c r="C13" s="7"/>
      <c r="D13" s="7"/>
    </row>
    <row r="14" spans="1:4" ht="15.6" x14ac:dyDescent="0.35">
      <c r="A14" s="29"/>
      <c r="B14" s="20"/>
      <c r="C14" s="20"/>
      <c r="D14" s="20"/>
    </row>
    <row r="15" spans="1:4" ht="15.6" x14ac:dyDescent="0.35">
      <c r="A15" s="28" t="s">
        <v>40</v>
      </c>
      <c r="B15" s="20"/>
      <c r="C15" s="20"/>
      <c r="D15" s="20"/>
    </row>
    <row r="16" spans="1:4" s="5" customFormat="1" ht="15.6" x14ac:dyDescent="0.35">
      <c r="A16" s="30" t="s">
        <v>67</v>
      </c>
      <c r="B16" s="10">
        <f>+SUM(C16:D16)</f>
        <v>575</v>
      </c>
      <c r="C16" s="10">
        <f>+'I Trimestre'!C16+'II Trimestre'!C16+'III Trimestre'!C16</f>
        <v>62</v>
      </c>
      <c r="D16" s="10">
        <f>+'I Trimestre'!D16+'II Trimestre'!D16+'III Trimestre'!D16</f>
        <v>513</v>
      </c>
    </row>
    <row r="17" spans="1:5" s="5" customFormat="1" ht="15.6" x14ac:dyDescent="0.35">
      <c r="A17" s="30" t="s">
        <v>107</v>
      </c>
      <c r="B17" s="10">
        <f t="shared" ref="B17:B19" si="0">+SUM(C17:D17)</f>
        <v>864</v>
      </c>
      <c r="C17" s="10">
        <f>+'I Trimestre'!C17+'II Trimestre'!C17+'III Trimestre'!C17</f>
        <v>72</v>
      </c>
      <c r="D17" s="10">
        <f>+'I Trimestre'!D17+'II Trimestre'!D17+'III Trimestre'!D17</f>
        <v>792</v>
      </c>
    </row>
    <row r="18" spans="1:5" s="5" customFormat="1" ht="15.6" x14ac:dyDescent="0.35">
      <c r="A18" s="30" t="s">
        <v>108</v>
      </c>
      <c r="B18" s="10">
        <f t="shared" si="0"/>
        <v>451</v>
      </c>
      <c r="C18" s="10">
        <f>(+'I Trimestre'!C18+'II Trimestre'!C18+'III Trimestre'!C18)</f>
        <v>97</v>
      </c>
      <c r="D18" s="10">
        <f>(+'I Trimestre'!D18+'II Trimestre'!D18+'III Trimestre'!D18)</f>
        <v>354</v>
      </c>
    </row>
    <row r="19" spans="1:5" s="5" customFormat="1" ht="15.6" x14ac:dyDescent="0.35">
      <c r="A19" s="30" t="s">
        <v>81</v>
      </c>
      <c r="B19" s="10">
        <f t="shared" si="0"/>
        <v>1152</v>
      </c>
      <c r="C19" s="10">
        <f>+'III Trimestre'!C19</f>
        <v>96</v>
      </c>
      <c r="D19" s="10">
        <f>+'III Trimestre'!D19</f>
        <v>1056</v>
      </c>
    </row>
    <row r="20" spans="1:5" s="5" customFormat="1" ht="15.6" x14ac:dyDescent="0.35">
      <c r="A20" s="29"/>
      <c r="B20" s="10"/>
      <c r="C20" s="10"/>
      <c r="D20" s="10"/>
    </row>
    <row r="21" spans="1:5" s="5" customFormat="1" ht="15.6" x14ac:dyDescent="0.35">
      <c r="A21" s="31" t="s">
        <v>4</v>
      </c>
      <c r="B21" s="10"/>
      <c r="C21" s="10"/>
      <c r="D21" s="10"/>
    </row>
    <row r="22" spans="1:5" s="5" customFormat="1" ht="15.6" x14ac:dyDescent="0.35">
      <c r="A22" s="30" t="s">
        <v>67</v>
      </c>
      <c r="B22" s="10">
        <f>+SUM(C22:D22)</f>
        <v>18083060.219999999</v>
      </c>
      <c r="C22" s="10">
        <f>+'I Trimestre'!C22+'II Trimestre'!C22+'III Trimestre'!C22</f>
        <v>16466460.219999999</v>
      </c>
      <c r="D22" s="10">
        <f>+'I Trimestre'!D22+'II Trimestre'!D22+'III Trimestre'!D22</f>
        <v>1616600</v>
      </c>
    </row>
    <row r="23" spans="1:5" s="5" customFormat="1" ht="15.6" x14ac:dyDescent="0.35">
      <c r="A23" s="30" t="s">
        <v>107</v>
      </c>
      <c r="B23" s="10">
        <f t="shared" ref="B23:B26" si="1">+SUM(C23:D23)</f>
        <v>30117611.013960004</v>
      </c>
      <c r="C23" s="10">
        <f>'I Trimestre'!C23+'II Trimestre'!C23+'III Trimestre'!C23</f>
        <v>27869852.661432002</v>
      </c>
      <c r="D23" s="10">
        <f>'I Trimestre'!D23+'II Trimestre'!D23+'III Trimestre'!D23</f>
        <v>2247758.3525280003</v>
      </c>
    </row>
    <row r="24" spans="1:5" s="5" customFormat="1" ht="15.6" x14ac:dyDescent="0.35">
      <c r="A24" s="30" t="s">
        <v>108</v>
      </c>
      <c r="B24" s="10">
        <f t="shared" si="1"/>
        <v>17654320.48</v>
      </c>
      <c r="C24" s="10">
        <f>+'I Trimestre'!C24+'II Trimestre'!C24+'III Trimestre'!C24</f>
        <v>16301190.48</v>
      </c>
      <c r="D24" s="10">
        <f>+'I Trimestre'!D24+'II Trimestre'!D24+'III Trimestre'!D24</f>
        <v>1353130</v>
      </c>
      <c r="E24" s="4"/>
    </row>
    <row r="25" spans="1:5" s="5" customFormat="1" ht="15.6" x14ac:dyDescent="0.35">
      <c r="A25" s="30" t="s">
        <v>81</v>
      </c>
      <c r="B25" s="10">
        <f t="shared" si="1"/>
        <v>40000000.000079997</v>
      </c>
      <c r="C25" s="10">
        <f>+'III Trimestre'!C25</f>
        <v>37244257.647551998</v>
      </c>
      <c r="D25" s="10">
        <f>+'III Trimestre'!D25</f>
        <v>2755742.3525280003</v>
      </c>
    </row>
    <row r="26" spans="1:5" s="5" customFormat="1" ht="15.6" x14ac:dyDescent="0.35">
      <c r="A26" s="30" t="s">
        <v>109</v>
      </c>
      <c r="B26" s="10">
        <f t="shared" si="1"/>
        <v>17654320.48</v>
      </c>
      <c r="C26" s="10">
        <f>C24</f>
        <v>16301190.48</v>
      </c>
      <c r="D26" s="10">
        <f>D24</f>
        <v>1353130</v>
      </c>
    </row>
    <row r="27" spans="1:5" s="5" customFormat="1" ht="15.6" x14ac:dyDescent="0.35">
      <c r="A27" s="29"/>
      <c r="B27" s="10"/>
      <c r="C27" s="10"/>
      <c r="D27" s="10"/>
    </row>
    <row r="28" spans="1:5" s="5" customFormat="1" ht="15.6" x14ac:dyDescent="0.35">
      <c r="A28" s="31" t="s">
        <v>5</v>
      </c>
      <c r="B28" s="10"/>
      <c r="C28" s="10"/>
      <c r="D28" s="10"/>
    </row>
    <row r="29" spans="1:5" s="5" customFormat="1" ht="15.6" x14ac:dyDescent="0.35">
      <c r="A29" s="30" t="s">
        <v>107</v>
      </c>
      <c r="B29" s="10">
        <f>+B23</f>
        <v>30117611.013960004</v>
      </c>
      <c r="C29" s="10"/>
      <c r="D29" s="10"/>
    </row>
    <row r="30" spans="1:5" s="5" customFormat="1" ht="15.6" x14ac:dyDescent="0.35">
      <c r="A30" s="30" t="s">
        <v>108</v>
      </c>
      <c r="B30" s="10">
        <f>'I Trimestre'!B30+'II Trimestre'!B30+'III Trimestre'!B30</f>
        <v>17654320.48</v>
      </c>
      <c r="C30" s="10"/>
      <c r="D30" s="10"/>
    </row>
    <row r="31" spans="1:5" ht="15.6" x14ac:dyDescent="0.35">
      <c r="A31" s="29"/>
      <c r="B31" s="13"/>
      <c r="C31" s="13"/>
      <c r="D31" s="13"/>
    </row>
    <row r="32" spans="1:5" ht="15.6" x14ac:dyDescent="0.35">
      <c r="A32" s="28" t="s">
        <v>6</v>
      </c>
      <c r="B32" s="13"/>
      <c r="C32" s="13"/>
      <c r="D32" s="13"/>
    </row>
    <row r="33" spans="1:5" ht="15.6" x14ac:dyDescent="0.35">
      <c r="A33" s="30" t="s">
        <v>68</v>
      </c>
      <c r="B33" s="27">
        <v>1.0863</v>
      </c>
      <c r="C33" s="27">
        <v>1.0863</v>
      </c>
      <c r="D33" s="27">
        <v>1.0863</v>
      </c>
      <c r="E33" s="2"/>
    </row>
    <row r="34" spans="1:5" ht="15.6" x14ac:dyDescent="0.35">
      <c r="A34" s="30" t="s">
        <v>110</v>
      </c>
      <c r="B34" s="27">
        <v>1.1197999999999999</v>
      </c>
      <c r="C34" s="27">
        <v>1.1197999999999999</v>
      </c>
      <c r="D34" s="27">
        <v>1.1197999999999999</v>
      </c>
      <c r="E34" s="2"/>
    </row>
    <row r="35" spans="1:5" s="5" customFormat="1" ht="15.6" x14ac:dyDescent="0.35">
      <c r="A35" s="30" t="s">
        <v>7</v>
      </c>
      <c r="B35" s="26" t="s">
        <v>47</v>
      </c>
      <c r="C35" s="26" t="s">
        <v>47</v>
      </c>
      <c r="D35" s="26" t="s">
        <v>47</v>
      </c>
    </row>
    <row r="36" spans="1:5" ht="15.6" x14ac:dyDescent="0.35">
      <c r="A36" s="29"/>
      <c r="B36" s="11"/>
      <c r="C36" s="11"/>
      <c r="D36" s="11"/>
    </row>
    <row r="37" spans="1:5" ht="15.6" x14ac:dyDescent="0.35">
      <c r="A37" s="28" t="s">
        <v>8</v>
      </c>
      <c r="B37" s="11"/>
      <c r="C37" s="11"/>
      <c r="D37" s="11"/>
    </row>
    <row r="38" spans="1:5" s="5" customFormat="1" ht="15.6" x14ac:dyDescent="0.35">
      <c r="A38" s="29" t="s">
        <v>69</v>
      </c>
      <c r="B38" s="10">
        <f>B22/B33</f>
        <v>16646469.870201601</v>
      </c>
      <c r="C38" s="10">
        <f t="shared" ref="C38" si="2">C22/C33</f>
        <v>15158299.015005061</v>
      </c>
      <c r="D38" s="10">
        <f>D22/D33</f>
        <v>1488170.8551965386</v>
      </c>
    </row>
    <row r="39" spans="1:5" s="5" customFormat="1" ht="15.6" x14ac:dyDescent="0.35">
      <c r="A39" s="29" t="s">
        <v>111</v>
      </c>
      <c r="B39" s="10">
        <f t="shared" ref="B39:D39" si="3">B24/B34</f>
        <v>15765601.428826578</v>
      </c>
      <c r="C39" s="10">
        <f t="shared" si="3"/>
        <v>14557233.863189857</v>
      </c>
      <c r="D39" s="10">
        <f t="shared" si="3"/>
        <v>1208367.565636721</v>
      </c>
    </row>
    <row r="40" spans="1:5" s="5" customFormat="1" ht="15.6" x14ac:dyDescent="0.35">
      <c r="A40" s="29" t="s">
        <v>70</v>
      </c>
      <c r="B40" s="10">
        <f>B38/B16</f>
        <v>28950.382382959306</v>
      </c>
      <c r="C40" s="10">
        <f>C38/C16</f>
        <v>244488.69379040421</v>
      </c>
      <c r="D40" s="10">
        <f>D38/D16</f>
        <v>2900.9178463870148</v>
      </c>
    </row>
    <row r="41" spans="1:5" s="5" customFormat="1" ht="15.6" x14ac:dyDescent="0.35">
      <c r="A41" s="29" t="s">
        <v>112</v>
      </c>
      <c r="B41" s="10">
        <f>B39/B18</f>
        <v>34956.98764706558</v>
      </c>
      <c r="C41" s="10">
        <f>C39/C18</f>
        <v>150074.57590917379</v>
      </c>
      <c r="D41" s="10">
        <f>D39/D18</f>
        <v>3413.4676995387599</v>
      </c>
    </row>
    <row r="42" spans="1:5" s="5" customFormat="1" ht="15.6" x14ac:dyDescent="0.35">
      <c r="A42" s="29"/>
      <c r="B42" s="15"/>
      <c r="C42" s="15"/>
      <c r="D42" s="15"/>
    </row>
    <row r="43" spans="1:5" s="5" customFormat="1" ht="15.6" x14ac:dyDescent="0.35">
      <c r="A43" s="28" t="s">
        <v>9</v>
      </c>
      <c r="B43" s="15"/>
      <c r="C43" s="15"/>
      <c r="D43" s="15"/>
    </row>
    <row r="44" spans="1:5" s="5" customFormat="1" ht="15.6" x14ac:dyDescent="0.35">
      <c r="A44" s="29"/>
      <c r="B44" s="15"/>
      <c r="C44" s="15"/>
      <c r="D44" s="15"/>
    </row>
    <row r="45" spans="1:5" s="5" customFormat="1" ht="15.6" x14ac:dyDescent="0.35">
      <c r="A45" s="28" t="s">
        <v>10</v>
      </c>
      <c r="B45" s="15"/>
      <c r="C45" s="15"/>
      <c r="D45" s="15"/>
    </row>
    <row r="46" spans="1:5" s="5" customFormat="1" ht="15.6" x14ac:dyDescent="0.35">
      <c r="A46" s="29" t="s">
        <v>11</v>
      </c>
      <c r="B46" s="16" t="s">
        <v>42</v>
      </c>
      <c r="C46" s="16" t="s">
        <v>42</v>
      </c>
      <c r="D46" s="16" t="s">
        <v>42</v>
      </c>
    </row>
    <row r="47" spans="1:5" s="5" customFormat="1" ht="15.6" x14ac:dyDescent="0.35">
      <c r="A47" s="29" t="s">
        <v>12</v>
      </c>
      <c r="B47" s="16" t="s">
        <v>42</v>
      </c>
      <c r="C47" s="16" t="s">
        <v>42</v>
      </c>
      <c r="D47" s="16" t="s">
        <v>42</v>
      </c>
    </row>
    <row r="48" spans="1:5" s="5" customFormat="1" ht="15.6" x14ac:dyDescent="0.35">
      <c r="A48" s="29"/>
      <c r="B48" s="16"/>
      <c r="C48" s="16"/>
      <c r="D48" s="16"/>
    </row>
    <row r="49" spans="1:4" s="5" customFormat="1" ht="15.6" x14ac:dyDescent="0.35">
      <c r="A49" s="28" t="s">
        <v>13</v>
      </c>
      <c r="B49" s="16"/>
      <c r="C49" s="16"/>
      <c r="D49" s="16"/>
    </row>
    <row r="50" spans="1:4" s="5" customFormat="1" ht="15.6" x14ac:dyDescent="0.35">
      <c r="A50" s="29" t="s">
        <v>14</v>
      </c>
      <c r="B50" s="16">
        <f>B18/B17*100</f>
        <v>52.199074074074069</v>
      </c>
      <c r="C50" s="16">
        <f>C18/C17*100</f>
        <v>134.72222222222223</v>
      </c>
      <c r="D50" s="16">
        <f>D18/D17*100</f>
        <v>44.696969696969695</v>
      </c>
    </row>
    <row r="51" spans="1:4" s="5" customFormat="1" ht="15.6" x14ac:dyDescent="0.35">
      <c r="A51" s="29" t="s">
        <v>15</v>
      </c>
      <c r="B51" s="16">
        <f>B24/B23*100</f>
        <v>58.617931122813602</v>
      </c>
      <c r="C51" s="16">
        <f t="shared" ref="C51:D51" si="4">C24/C23*100</f>
        <v>58.490407818189084</v>
      </c>
      <c r="D51" s="16">
        <f t="shared" si="4"/>
        <v>60.199086724699157</v>
      </c>
    </row>
    <row r="52" spans="1:4" s="5" customFormat="1" ht="15.6" x14ac:dyDescent="0.35">
      <c r="A52" s="29" t="s">
        <v>16</v>
      </c>
      <c r="B52" s="16">
        <f t="shared" ref="B52:D52" si="5">AVERAGE(B50:B51)</f>
        <v>55.408502598443832</v>
      </c>
      <c r="C52" s="16">
        <f t="shared" si="5"/>
        <v>96.606315020205656</v>
      </c>
      <c r="D52" s="16">
        <f t="shared" si="5"/>
        <v>52.448028210834423</v>
      </c>
    </row>
    <row r="53" spans="1:4" s="5" customFormat="1" ht="15.6" x14ac:dyDescent="0.35">
      <c r="A53" s="29"/>
      <c r="B53" s="16"/>
      <c r="C53" s="16"/>
      <c r="D53" s="16"/>
    </row>
    <row r="54" spans="1:4" s="5" customFormat="1" ht="15.6" x14ac:dyDescent="0.35">
      <c r="A54" s="28" t="s">
        <v>17</v>
      </c>
      <c r="B54" s="16"/>
      <c r="C54" s="16"/>
      <c r="D54" s="16"/>
    </row>
    <row r="55" spans="1:4" s="5" customFormat="1" ht="15.6" x14ac:dyDescent="0.35">
      <c r="A55" s="29" t="s">
        <v>18</v>
      </c>
      <c r="B55" s="16">
        <f>(B18/B19)*100</f>
        <v>39.149305555555557</v>
      </c>
      <c r="C55" s="16">
        <f>(C18/C19)*100</f>
        <v>101.04166666666667</v>
      </c>
      <c r="D55" s="16">
        <f>(D18/D19)*100</f>
        <v>33.522727272727273</v>
      </c>
    </row>
    <row r="56" spans="1:4" s="5" customFormat="1" ht="15.6" x14ac:dyDescent="0.35">
      <c r="A56" s="29" t="s">
        <v>19</v>
      </c>
      <c r="B56" s="16">
        <f>B24/B25*100</f>
        <v>44.135801199911732</v>
      </c>
      <c r="C56" s="16">
        <f t="shared" ref="C56:D56" si="6">C24/C25*100</f>
        <v>43.768332380955513</v>
      </c>
      <c r="D56" s="16">
        <f t="shared" si="6"/>
        <v>49.102195593818713</v>
      </c>
    </row>
    <row r="57" spans="1:4" s="5" customFormat="1" ht="15.6" x14ac:dyDescent="0.35">
      <c r="A57" s="29" t="s">
        <v>20</v>
      </c>
      <c r="B57" s="16">
        <f t="shared" ref="B57:D57" si="7">(B55+B56)/2</f>
        <v>41.642553377733648</v>
      </c>
      <c r="C57" s="16">
        <f t="shared" si="7"/>
        <v>72.404999523811085</v>
      </c>
      <c r="D57" s="16">
        <f t="shared" si="7"/>
        <v>41.312461433272993</v>
      </c>
    </row>
    <row r="58" spans="1:4" s="5" customFormat="1" ht="15.6" x14ac:dyDescent="0.35">
      <c r="A58" s="29"/>
      <c r="B58" s="16"/>
      <c r="C58" s="16"/>
      <c r="D58" s="16"/>
    </row>
    <row r="59" spans="1:4" s="5" customFormat="1" ht="15.6" x14ac:dyDescent="0.35">
      <c r="A59" s="28" t="s">
        <v>31</v>
      </c>
      <c r="B59" s="16"/>
      <c r="C59" s="16"/>
      <c r="D59" s="16"/>
    </row>
    <row r="60" spans="1:4" s="5" customFormat="1" ht="15.6" x14ac:dyDescent="0.35">
      <c r="A60" s="29" t="s">
        <v>21</v>
      </c>
      <c r="B60" s="16">
        <f t="shared" ref="B60" si="8">B26/B24*100</f>
        <v>100</v>
      </c>
      <c r="C60" s="16"/>
      <c r="D60" s="16"/>
    </row>
    <row r="61" spans="1:4" s="5" customFormat="1" ht="15.6" x14ac:dyDescent="0.35">
      <c r="A61" s="29"/>
      <c r="B61" s="16"/>
      <c r="C61" s="16"/>
      <c r="D61" s="16"/>
    </row>
    <row r="62" spans="1:4" s="5" customFormat="1" ht="15.6" x14ac:dyDescent="0.35">
      <c r="A62" s="28" t="s">
        <v>22</v>
      </c>
      <c r="B62" s="16"/>
      <c r="C62" s="16"/>
      <c r="D62" s="16"/>
    </row>
    <row r="63" spans="1:4" s="5" customFormat="1" ht="15.6" x14ac:dyDescent="0.35">
      <c r="A63" s="29" t="s">
        <v>23</v>
      </c>
      <c r="B63" s="16">
        <f>((B18/B16)-1)*100</f>
        <v>-21.565217391304348</v>
      </c>
      <c r="C63" s="16">
        <f>((C18/C16)-1)*100</f>
        <v>56.451612903225801</v>
      </c>
      <c r="D63" s="16">
        <f>((D18/D16)-1)*100</f>
        <v>-30.994152046783629</v>
      </c>
    </row>
    <row r="64" spans="1:4" s="5" customFormat="1" ht="15.6" x14ac:dyDescent="0.35">
      <c r="A64" s="29" t="s">
        <v>24</v>
      </c>
      <c r="B64" s="16">
        <f>((B39/B38)-1)*100</f>
        <v>-5.2916230783070839</v>
      </c>
      <c r="C64" s="16">
        <f>((C39/C38)-1)*100</f>
        <v>-3.9652546187419535</v>
      </c>
      <c r="D64" s="16">
        <f t="shared" ref="D64" si="9">((D39/D38)-1)*100</f>
        <v>-18.801825649438943</v>
      </c>
    </row>
    <row r="65" spans="1:4" s="5" customFormat="1" ht="15.6" x14ac:dyDescent="0.35">
      <c r="A65" s="29" t="s">
        <v>25</v>
      </c>
      <c r="B65" s="16">
        <f t="shared" ref="B65:D65" si="10">((B41/B40)-1)*100</f>
        <v>20.747930665129545</v>
      </c>
      <c r="C65" s="16">
        <f t="shared" si="10"/>
        <v>-38.616966869711355</v>
      </c>
      <c r="D65" s="16">
        <f t="shared" si="10"/>
        <v>17.668540796152055</v>
      </c>
    </row>
    <row r="66" spans="1:4" s="5" customFormat="1" ht="15.6" x14ac:dyDescent="0.35">
      <c r="A66" s="29"/>
      <c r="B66" s="16"/>
      <c r="C66" s="16"/>
      <c r="D66" s="16"/>
    </row>
    <row r="67" spans="1:4" s="5" customFormat="1" ht="15.6" x14ac:dyDescent="0.35">
      <c r="A67" s="28" t="s">
        <v>26</v>
      </c>
      <c r="B67" s="16"/>
      <c r="C67" s="16"/>
      <c r="D67" s="16"/>
    </row>
    <row r="68" spans="1:4" s="5" customFormat="1" ht="15.6" x14ac:dyDescent="0.35">
      <c r="A68" s="7" t="s">
        <v>48</v>
      </c>
      <c r="B68" s="16">
        <f>B23/B17</f>
        <v>34858.346080972224</v>
      </c>
      <c r="C68" s="16">
        <f>C23/C17</f>
        <v>387081.28696433338</v>
      </c>
      <c r="D68" s="16">
        <f>(D23/D17)*3</f>
        <v>8514.2361838181823</v>
      </c>
    </row>
    <row r="69" spans="1:4" s="5" customFormat="1" ht="15.6" x14ac:dyDescent="0.35">
      <c r="A69" s="7" t="s">
        <v>49</v>
      </c>
      <c r="B69" s="16">
        <f>B24/B18</f>
        <v>39144.834767184038</v>
      </c>
      <c r="C69" s="16">
        <f>C24/C18</f>
        <v>168053.51010309279</v>
      </c>
      <c r="D69" s="16">
        <f>(D24/D18)*3</f>
        <v>11467.203389830509</v>
      </c>
    </row>
    <row r="70" spans="1:4" s="5" customFormat="1" ht="15.6" x14ac:dyDescent="0.35">
      <c r="A70" s="7" t="s">
        <v>27</v>
      </c>
      <c r="B70" s="16">
        <f>(B69/B68)*B52</f>
        <v>62.222019193765419</v>
      </c>
      <c r="C70" s="16">
        <f t="shared" ref="C70" si="11">(C69/C68)*C52</f>
        <v>41.942173088741001</v>
      </c>
      <c r="D70" s="16">
        <f>(D69/D68)*D52</f>
        <v>70.638421803739107</v>
      </c>
    </row>
    <row r="71" spans="1:4" s="5" customFormat="1" ht="15.6" x14ac:dyDescent="0.35">
      <c r="A71" s="7" t="s">
        <v>34</v>
      </c>
      <c r="B71" s="16">
        <f>B23/(B17*3)</f>
        <v>11619.448693657409</v>
      </c>
      <c r="C71" s="16">
        <f>C23/(C17*3)</f>
        <v>129027.09565477779</v>
      </c>
      <c r="D71" s="16">
        <f>D23/D17</f>
        <v>2838.0787279393944</v>
      </c>
    </row>
    <row r="72" spans="1:4" s="5" customFormat="1" ht="15.6" x14ac:dyDescent="0.35">
      <c r="A72" s="7" t="s">
        <v>35</v>
      </c>
      <c r="B72" s="16">
        <f>B24/(B18*3)</f>
        <v>13048.278255728012</v>
      </c>
      <c r="C72" s="16">
        <f>C24/(C18*3)</f>
        <v>56017.83670103093</v>
      </c>
      <c r="D72" s="16">
        <f>D24/D18</f>
        <v>3822.4011299435028</v>
      </c>
    </row>
    <row r="73" spans="1:4" s="5" customFormat="1" ht="15.6" x14ac:dyDescent="0.35">
      <c r="A73" s="29"/>
      <c r="B73" s="16"/>
      <c r="C73" s="16"/>
      <c r="D73" s="16"/>
    </row>
    <row r="74" spans="1:4" s="5" customFormat="1" ht="15.6" x14ac:dyDescent="0.35">
      <c r="A74" s="28" t="s">
        <v>28</v>
      </c>
      <c r="B74" s="16"/>
      <c r="C74" s="16"/>
      <c r="D74" s="16"/>
    </row>
    <row r="75" spans="1:4" s="5" customFormat="1" ht="15.6" x14ac:dyDescent="0.35">
      <c r="A75" s="29" t="s">
        <v>29</v>
      </c>
      <c r="B75" s="16">
        <f>(B30/B29)*100</f>
        <v>58.617931122813602</v>
      </c>
      <c r="C75" s="16"/>
      <c r="D75" s="16"/>
    </row>
    <row r="76" spans="1:4" s="5" customFormat="1" ht="15.6" x14ac:dyDescent="0.35">
      <c r="A76" s="29" t="s">
        <v>30</v>
      </c>
      <c r="B76" s="16">
        <f>(B24/B30)*100</f>
        <v>100</v>
      </c>
      <c r="C76" s="16"/>
      <c r="D76" s="16"/>
    </row>
    <row r="77" spans="1:4" ht="16.2" thickBot="1" x14ac:dyDescent="0.4">
      <c r="A77" s="17"/>
      <c r="B77" s="18"/>
      <c r="C77" s="18"/>
      <c r="D77" s="18"/>
    </row>
    <row r="78" spans="1:4" customFormat="1" ht="16.2" thickTop="1" x14ac:dyDescent="0.3">
      <c r="A78" s="34" t="s">
        <v>86</v>
      </c>
      <c r="B78" s="34"/>
      <c r="C78" s="34"/>
      <c r="D78" s="34"/>
    </row>
    <row r="79" spans="1:4" customFormat="1" ht="15.6" x14ac:dyDescent="0.35">
      <c r="A79" s="28" t="s">
        <v>87</v>
      </c>
    </row>
    <row r="80" spans="1:4" customFormat="1" ht="72" customHeight="1" x14ac:dyDescent="0.35">
      <c r="A80" s="35" t="s">
        <v>88</v>
      </c>
      <c r="B80" s="35"/>
      <c r="C80" s="35"/>
      <c r="D80" s="35"/>
    </row>
    <row r="81" customFormat="1" x14ac:dyDescent="0.3"/>
    <row r="82" customFormat="1" x14ac:dyDescent="0.3"/>
  </sheetData>
  <mergeCells count="7">
    <mergeCell ref="A80:D80"/>
    <mergeCell ref="D10:D11"/>
    <mergeCell ref="A78:D78"/>
    <mergeCell ref="A9:A11"/>
    <mergeCell ref="B9:B11"/>
    <mergeCell ref="C10:C11"/>
    <mergeCell ref="C9:D9"/>
  </mergeCells>
  <pageMargins left="0.7" right="0.7" top="0.75" bottom="0.75" header="0.3" footer="0.3"/>
  <ignoredErrors>
    <ignoredError sqref="B68:B70 B73:B76" evalError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D80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5" customWidth="1"/>
    <col min="2" max="4" width="19.5546875" style="5" customWidth="1"/>
    <col min="5" max="16384" width="11.44140625" style="5"/>
  </cols>
  <sheetData>
    <row r="7" spans="1:4" ht="30" customHeight="1" x14ac:dyDescent="0.3"/>
    <row r="8" spans="1:4" ht="30" customHeight="1" x14ac:dyDescent="0.3"/>
    <row r="9" spans="1:4" s="3" customFormat="1" ht="15.6" x14ac:dyDescent="0.3">
      <c r="A9" s="38" t="s">
        <v>0</v>
      </c>
      <c r="B9" s="41" t="s">
        <v>1</v>
      </c>
      <c r="C9" s="45" t="s">
        <v>50</v>
      </c>
      <c r="D9" s="46"/>
    </row>
    <row r="10" spans="1:4" s="3" customFormat="1" ht="15" customHeight="1" x14ac:dyDescent="0.3">
      <c r="A10" s="39"/>
      <c r="B10" s="41"/>
      <c r="C10" s="43" t="s">
        <v>2</v>
      </c>
      <c r="D10" s="36" t="s">
        <v>46</v>
      </c>
    </row>
    <row r="11" spans="1:4" s="3" customFormat="1" ht="15.75" customHeight="1" thickBot="1" x14ac:dyDescent="0.35">
      <c r="A11" s="40"/>
      <c r="B11" s="42"/>
      <c r="C11" s="44"/>
      <c r="D11" s="37"/>
    </row>
    <row r="12" spans="1:4" ht="16.2" thickTop="1" x14ac:dyDescent="0.35">
      <c r="A12" s="7"/>
      <c r="B12" s="7"/>
      <c r="C12" s="7"/>
      <c r="D12" s="7"/>
    </row>
    <row r="13" spans="1:4" ht="15.6" x14ac:dyDescent="0.35">
      <c r="A13" s="8" t="s">
        <v>3</v>
      </c>
      <c r="B13" s="7"/>
      <c r="C13" s="7"/>
      <c r="D13" s="7"/>
    </row>
    <row r="14" spans="1:4" ht="15.6" x14ac:dyDescent="0.35">
      <c r="A14" s="7"/>
      <c r="B14" s="7"/>
      <c r="C14" s="7"/>
      <c r="D14" s="7"/>
    </row>
    <row r="15" spans="1:4" ht="15.6" x14ac:dyDescent="0.35">
      <c r="A15" s="8" t="s">
        <v>40</v>
      </c>
      <c r="B15" s="7"/>
      <c r="C15" s="7"/>
      <c r="D15" s="7"/>
    </row>
    <row r="16" spans="1:4" ht="15.6" x14ac:dyDescent="0.35">
      <c r="A16" s="9" t="s">
        <v>71</v>
      </c>
      <c r="B16" s="10">
        <f>+SUM(C16:D16)</f>
        <v>10</v>
      </c>
      <c r="C16" s="10">
        <v>10</v>
      </c>
      <c r="D16" s="10">
        <v>0</v>
      </c>
    </row>
    <row r="17" spans="1:4" ht="15.6" x14ac:dyDescent="0.35">
      <c r="A17" s="9" t="s">
        <v>113</v>
      </c>
      <c r="B17" s="10">
        <f>+SUM(C17:D17)</f>
        <v>288</v>
      </c>
      <c r="C17" s="10">
        <v>24</v>
      </c>
      <c r="D17" s="10">
        <v>264</v>
      </c>
    </row>
    <row r="18" spans="1:4" ht="15.6" x14ac:dyDescent="0.35">
      <c r="A18" s="9" t="s">
        <v>114</v>
      </c>
      <c r="B18" s="10">
        <f>+SUM(C18:D18)</f>
        <v>518</v>
      </c>
      <c r="C18" s="10">
        <v>27</v>
      </c>
      <c r="D18" s="10">
        <v>491</v>
      </c>
    </row>
    <row r="19" spans="1:4" ht="15.6" x14ac:dyDescent="0.35">
      <c r="A19" s="9" t="s">
        <v>81</v>
      </c>
      <c r="B19" s="10">
        <f>+SUM(C19:D19)</f>
        <v>1152</v>
      </c>
      <c r="C19" s="10">
        <v>96</v>
      </c>
      <c r="D19" s="10">
        <v>1056</v>
      </c>
    </row>
    <row r="20" spans="1:4" ht="15.6" x14ac:dyDescent="0.35">
      <c r="A20" s="7"/>
      <c r="B20" s="10"/>
      <c r="C20" s="10"/>
      <c r="D20" s="10"/>
    </row>
    <row r="21" spans="1:4" ht="15.6" x14ac:dyDescent="0.35">
      <c r="A21" s="12" t="s">
        <v>4</v>
      </c>
      <c r="B21" s="10"/>
      <c r="C21" s="10"/>
      <c r="D21" s="10"/>
    </row>
    <row r="22" spans="1:4" ht="15.6" x14ac:dyDescent="0.35">
      <c r="A22" s="9" t="s">
        <v>71</v>
      </c>
      <c r="B22" s="10">
        <f>+SUM(C22:D22)</f>
        <v>10187730.379999999</v>
      </c>
      <c r="C22" s="10">
        <v>10187730.379999999</v>
      </c>
      <c r="D22" s="10">
        <v>0</v>
      </c>
    </row>
    <row r="23" spans="1:4" ht="15.6" x14ac:dyDescent="0.35">
      <c r="A23" s="9" t="s">
        <v>113</v>
      </c>
      <c r="B23" s="10">
        <f>+SUM(C23:D23)</f>
        <v>9882388.9861200005</v>
      </c>
      <c r="C23" s="10">
        <v>9374404.9861200005</v>
      </c>
      <c r="D23" s="10">
        <v>507984</v>
      </c>
    </row>
    <row r="24" spans="1:4" ht="15.6" x14ac:dyDescent="0.35">
      <c r="A24" s="9" t="s">
        <v>114</v>
      </c>
      <c r="B24" s="10">
        <f>+SUM(C24:D24)</f>
        <v>8518191.7899999991</v>
      </c>
      <c r="C24" s="10">
        <v>5287101.79</v>
      </c>
      <c r="D24" s="10">
        <v>3231090</v>
      </c>
    </row>
    <row r="25" spans="1:4" ht="15.6" x14ac:dyDescent="0.35">
      <c r="A25" s="9" t="s">
        <v>81</v>
      </c>
      <c r="B25" s="10">
        <f>+SUM(C25:D25)</f>
        <v>40000000.000079997</v>
      </c>
      <c r="C25" s="10">
        <v>37244257.647551998</v>
      </c>
      <c r="D25" s="10">
        <v>2755742.3525280003</v>
      </c>
    </row>
    <row r="26" spans="1:4" ht="15.6" x14ac:dyDescent="0.35">
      <c r="A26" s="9" t="s">
        <v>115</v>
      </c>
      <c r="B26" s="10">
        <f>+SUM(C26:D26)</f>
        <v>8518191.7899999991</v>
      </c>
      <c r="C26" s="10">
        <f>+C24</f>
        <v>5287101.79</v>
      </c>
      <c r="D26" s="10">
        <f>+D24</f>
        <v>3231090</v>
      </c>
    </row>
    <row r="27" spans="1:4" ht="15.6" x14ac:dyDescent="0.35">
      <c r="A27" s="8"/>
      <c r="B27" s="10"/>
      <c r="C27" s="10"/>
      <c r="D27" s="10"/>
    </row>
    <row r="28" spans="1:4" ht="15.6" x14ac:dyDescent="0.35">
      <c r="A28" s="12" t="s">
        <v>5</v>
      </c>
      <c r="B28" s="10"/>
      <c r="C28" s="10"/>
      <c r="D28" s="10"/>
    </row>
    <row r="29" spans="1:4" ht="15.6" x14ac:dyDescent="0.35">
      <c r="A29" s="9" t="s">
        <v>113</v>
      </c>
      <c r="B29" s="10">
        <f>B23</f>
        <v>9882388.9861200005</v>
      </c>
      <c r="C29" s="10"/>
      <c r="D29" s="10"/>
    </row>
    <row r="30" spans="1:4" ht="15.6" x14ac:dyDescent="0.35">
      <c r="A30" s="9" t="s">
        <v>114</v>
      </c>
      <c r="B30" s="10">
        <v>8518191.7899999991</v>
      </c>
      <c r="C30" s="10"/>
      <c r="D30" s="10"/>
    </row>
    <row r="31" spans="1:4" ht="15.6" x14ac:dyDescent="0.35">
      <c r="A31" s="7"/>
      <c r="B31" s="15"/>
      <c r="C31" s="15"/>
      <c r="D31" s="15"/>
    </row>
    <row r="32" spans="1:4" ht="15.6" x14ac:dyDescent="0.35">
      <c r="A32" s="8" t="s">
        <v>6</v>
      </c>
      <c r="B32" s="15"/>
      <c r="C32" s="15"/>
      <c r="D32" s="15"/>
    </row>
    <row r="33" spans="1:4" ht="15.6" x14ac:dyDescent="0.35">
      <c r="A33" s="9" t="s">
        <v>72</v>
      </c>
      <c r="B33" s="33">
        <v>1.0863</v>
      </c>
      <c r="C33" s="33">
        <v>1.0863</v>
      </c>
      <c r="D33" s="33">
        <v>1.0863</v>
      </c>
    </row>
    <row r="34" spans="1:4" ht="15.6" x14ac:dyDescent="0.35">
      <c r="A34" s="9" t="s">
        <v>116</v>
      </c>
      <c r="B34" s="33">
        <v>1.1144000000000001</v>
      </c>
      <c r="C34" s="33">
        <v>1.1144000000000001</v>
      </c>
      <c r="D34" s="33">
        <v>1.1144000000000001</v>
      </c>
    </row>
    <row r="35" spans="1:4" ht="15.6" x14ac:dyDescent="0.35">
      <c r="A35" s="9" t="s">
        <v>7</v>
      </c>
      <c r="B35" s="10" t="s">
        <v>45</v>
      </c>
      <c r="C35" s="10" t="s">
        <v>45</v>
      </c>
      <c r="D35" s="10" t="s">
        <v>45</v>
      </c>
    </row>
    <row r="36" spans="1:4" ht="15.6" x14ac:dyDescent="0.35">
      <c r="A36" s="7"/>
      <c r="B36" s="10"/>
      <c r="C36" s="10"/>
      <c r="D36" s="10"/>
    </row>
    <row r="37" spans="1:4" ht="15.6" x14ac:dyDescent="0.35">
      <c r="A37" s="8" t="s">
        <v>8</v>
      </c>
      <c r="B37" s="10"/>
      <c r="C37" s="10"/>
      <c r="D37" s="10"/>
    </row>
    <row r="38" spans="1:4" ht="15.6" x14ac:dyDescent="0.35">
      <c r="A38" s="7" t="s">
        <v>73</v>
      </c>
      <c r="B38" s="10">
        <f>B22/B33</f>
        <v>9378376.4889993537</v>
      </c>
      <c r="C38" s="10">
        <f t="shared" ref="C38" si="0">C22/C33</f>
        <v>9378376.4889993537</v>
      </c>
      <c r="D38" s="10">
        <f t="shared" ref="D38" si="1">D22/D33</f>
        <v>0</v>
      </c>
    </row>
    <row r="39" spans="1:4" ht="15.6" x14ac:dyDescent="0.35">
      <c r="A39" s="7" t="s">
        <v>117</v>
      </c>
      <c r="B39" s="10">
        <f t="shared" ref="B39:C39" si="2">B24/B34</f>
        <v>7643747.1195262009</v>
      </c>
      <c r="C39" s="10">
        <f t="shared" si="2"/>
        <v>4744348.3399138544</v>
      </c>
      <c r="D39" s="10">
        <f t="shared" ref="D39" si="3">D24/D34</f>
        <v>2899398.7796123475</v>
      </c>
    </row>
    <row r="40" spans="1:4" ht="15.6" x14ac:dyDescent="0.35">
      <c r="A40" s="7" t="s">
        <v>74</v>
      </c>
      <c r="B40" s="10">
        <f>B38/B16</f>
        <v>937837.64889993542</v>
      </c>
      <c r="C40" s="10">
        <f t="shared" ref="C40" si="4">C38/C16</f>
        <v>937837.64889993542</v>
      </c>
      <c r="D40" s="10" t="s">
        <v>47</v>
      </c>
    </row>
    <row r="41" spans="1:4" ht="15.6" x14ac:dyDescent="0.35">
      <c r="A41" s="7" t="s">
        <v>118</v>
      </c>
      <c r="B41" s="10">
        <f>B39/B18</f>
        <v>14756.268570513901</v>
      </c>
      <c r="C41" s="10">
        <f t="shared" ref="C41" si="5">C39/C18</f>
        <v>175716.60518199462</v>
      </c>
      <c r="D41" s="10">
        <f t="shared" ref="D41" si="6">D39/D18</f>
        <v>5905.0891641799335</v>
      </c>
    </row>
    <row r="42" spans="1:4" ht="15.6" x14ac:dyDescent="0.35">
      <c r="A42" s="7"/>
      <c r="B42" s="15"/>
      <c r="C42" s="15"/>
      <c r="D42" s="15"/>
    </row>
    <row r="43" spans="1:4" ht="15.6" x14ac:dyDescent="0.35">
      <c r="A43" s="8" t="s">
        <v>9</v>
      </c>
      <c r="B43" s="15"/>
      <c r="C43" s="15"/>
      <c r="D43" s="15"/>
    </row>
    <row r="44" spans="1:4" ht="15.6" x14ac:dyDescent="0.35">
      <c r="A44" s="7"/>
      <c r="B44" s="15"/>
      <c r="C44" s="15"/>
      <c r="D44" s="15"/>
    </row>
    <row r="45" spans="1:4" ht="15.6" x14ac:dyDescent="0.35">
      <c r="A45" s="8" t="s">
        <v>10</v>
      </c>
      <c r="B45" s="15"/>
      <c r="C45" s="15"/>
      <c r="D45" s="15"/>
    </row>
    <row r="46" spans="1:4" ht="15.6" x14ac:dyDescent="0.35">
      <c r="A46" s="7" t="s">
        <v>11</v>
      </c>
      <c r="B46" s="16" t="s">
        <v>42</v>
      </c>
      <c r="C46" s="16" t="s">
        <v>42</v>
      </c>
      <c r="D46" s="16" t="s">
        <v>42</v>
      </c>
    </row>
    <row r="47" spans="1:4" ht="15.6" x14ac:dyDescent="0.35">
      <c r="A47" s="7" t="s">
        <v>12</v>
      </c>
      <c r="B47" s="16" t="s">
        <v>42</v>
      </c>
      <c r="C47" s="16" t="s">
        <v>42</v>
      </c>
      <c r="D47" s="16" t="s">
        <v>42</v>
      </c>
    </row>
    <row r="48" spans="1:4" ht="15.6" x14ac:dyDescent="0.35">
      <c r="A48" s="7"/>
      <c r="B48" s="16"/>
      <c r="C48" s="16"/>
      <c r="D48" s="16"/>
    </row>
    <row r="49" spans="1:4" ht="15.6" x14ac:dyDescent="0.35">
      <c r="A49" s="8" t="s">
        <v>13</v>
      </c>
      <c r="B49" s="16"/>
      <c r="C49" s="16"/>
      <c r="D49" s="16"/>
    </row>
    <row r="50" spans="1:4" ht="15.6" x14ac:dyDescent="0.35">
      <c r="A50" s="7" t="s">
        <v>14</v>
      </c>
      <c r="B50" s="16">
        <f>B18/B17*100</f>
        <v>179.86111111111111</v>
      </c>
      <c r="C50" s="16">
        <f t="shared" ref="C50:D50" si="7">C18/C17*100</f>
        <v>112.5</v>
      </c>
      <c r="D50" s="16">
        <f t="shared" si="7"/>
        <v>185.9848484848485</v>
      </c>
    </row>
    <row r="51" spans="1:4" ht="15.6" x14ac:dyDescent="0.35">
      <c r="A51" s="7" t="s">
        <v>15</v>
      </c>
      <c r="B51" s="16">
        <f>B24/B23*100</f>
        <v>86.195673960658283</v>
      </c>
      <c r="C51" s="16">
        <f t="shared" ref="C51:D51" si="8">C24/C23*100</f>
        <v>56.399331987771248</v>
      </c>
      <c r="D51" s="16">
        <f t="shared" si="8"/>
        <v>636.06137201171691</v>
      </c>
    </row>
    <row r="52" spans="1:4" ht="15.6" x14ac:dyDescent="0.35">
      <c r="A52" s="7" t="s">
        <v>16</v>
      </c>
      <c r="B52" s="16">
        <f t="shared" ref="B52" si="9">AVERAGE(B50:B51)</f>
        <v>133.02839253588471</v>
      </c>
      <c r="C52" s="16">
        <f t="shared" ref="C52:D52" si="10">AVERAGE(C50:C51)</f>
        <v>84.449665993885617</v>
      </c>
      <c r="D52" s="16">
        <f t="shared" si="10"/>
        <v>411.02311024828271</v>
      </c>
    </row>
    <row r="53" spans="1:4" ht="15.6" x14ac:dyDescent="0.35">
      <c r="A53" s="7"/>
      <c r="B53" s="16"/>
      <c r="C53" s="16"/>
      <c r="D53" s="16"/>
    </row>
    <row r="54" spans="1:4" ht="15.6" x14ac:dyDescent="0.35">
      <c r="A54" s="8" t="s">
        <v>17</v>
      </c>
      <c r="B54" s="16"/>
      <c r="C54" s="16"/>
      <c r="D54" s="16"/>
    </row>
    <row r="55" spans="1:4" ht="15.6" x14ac:dyDescent="0.35">
      <c r="A55" s="7" t="s">
        <v>18</v>
      </c>
      <c r="B55" s="16">
        <f>(B18/B19)*100</f>
        <v>44.965277777777779</v>
      </c>
      <c r="C55" s="16">
        <f t="shared" ref="C55:D55" si="11">(C18/C19)*100</f>
        <v>28.125</v>
      </c>
      <c r="D55" s="16">
        <f t="shared" si="11"/>
        <v>46.496212121212125</v>
      </c>
    </row>
    <row r="56" spans="1:4" ht="15.6" x14ac:dyDescent="0.35">
      <c r="A56" s="7" t="s">
        <v>19</v>
      </c>
      <c r="B56" s="16">
        <f>B24/B25*100</f>
        <v>21.295479474957407</v>
      </c>
      <c r="C56" s="16">
        <f t="shared" ref="C56:D56" si="12">C24/C25*100</f>
        <v>14.195750228216758</v>
      </c>
      <c r="D56" s="16">
        <f t="shared" si="12"/>
        <v>117.24935014465107</v>
      </c>
    </row>
    <row r="57" spans="1:4" ht="15.6" x14ac:dyDescent="0.35">
      <c r="A57" s="7" t="s">
        <v>20</v>
      </c>
      <c r="B57" s="16">
        <f t="shared" ref="B57" si="13">(B55+B56)/2</f>
        <v>33.130378626367595</v>
      </c>
      <c r="C57" s="16">
        <f t="shared" ref="C57:D57" si="14">(C55+C56)/2</f>
        <v>21.16037511410838</v>
      </c>
      <c r="D57" s="16">
        <f t="shared" si="14"/>
        <v>81.872781132931607</v>
      </c>
    </row>
    <row r="58" spans="1:4" ht="15.6" x14ac:dyDescent="0.35">
      <c r="A58" s="7"/>
      <c r="B58" s="16"/>
      <c r="C58" s="16"/>
      <c r="D58" s="16"/>
    </row>
    <row r="59" spans="1:4" ht="15.6" x14ac:dyDescent="0.35">
      <c r="A59" s="8" t="s">
        <v>31</v>
      </c>
      <c r="B59" s="16"/>
      <c r="C59" s="16"/>
      <c r="D59" s="16"/>
    </row>
    <row r="60" spans="1:4" ht="15.6" x14ac:dyDescent="0.35">
      <c r="A60" s="7" t="s">
        <v>21</v>
      </c>
      <c r="B60" s="16">
        <f t="shared" ref="B60" si="15">B26/B24*100</f>
        <v>100</v>
      </c>
      <c r="C60" s="16"/>
      <c r="D60" s="16"/>
    </row>
    <row r="61" spans="1:4" ht="15.6" x14ac:dyDescent="0.35">
      <c r="A61" s="7"/>
      <c r="B61" s="16"/>
      <c r="C61" s="16"/>
      <c r="D61" s="16"/>
    </row>
    <row r="62" spans="1:4" ht="15.6" x14ac:dyDescent="0.35">
      <c r="A62" s="8" t="s">
        <v>22</v>
      </c>
      <c r="B62" s="16"/>
      <c r="C62" s="16"/>
      <c r="D62" s="16"/>
    </row>
    <row r="63" spans="1:4" ht="15.6" x14ac:dyDescent="0.35">
      <c r="A63" s="7" t="s">
        <v>23</v>
      </c>
      <c r="B63" s="16">
        <f>((B18/B16)-1)*100</f>
        <v>5080</v>
      </c>
      <c r="C63" s="16">
        <f t="shared" ref="C63" si="16">((C18/C16)-1)*100</f>
        <v>170.00000000000003</v>
      </c>
      <c r="D63" s="16" t="s">
        <v>47</v>
      </c>
    </row>
    <row r="64" spans="1:4" ht="15.6" x14ac:dyDescent="0.35">
      <c r="A64" s="7" t="s">
        <v>24</v>
      </c>
      <c r="B64" s="16">
        <f>((B39/B38)-1)*100</f>
        <v>-18.496051758082409</v>
      </c>
      <c r="C64" s="16">
        <f t="shared" ref="C64" si="17">((C39/C38)-1)*100</f>
        <v>-49.411837480838194</v>
      </c>
      <c r="D64" s="16" t="s">
        <v>47</v>
      </c>
    </row>
    <row r="65" spans="1:4" ht="15.6" x14ac:dyDescent="0.35">
      <c r="A65" s="7" t="s">
        <v>25</v>
      </c>
      <c r="B65" s="16">
        <f>((B41/B40)-1)*100</f>
        <v>-98.426564705754487</v>
      </c>
      <c r="C65" s="16">
        <f t="shared" ref="C65" si="18">((C41/C40)-1)*100</f>
        <v>-81.263643511421549</v>
      </c>
      <c r="D65" s="16" t="s">
        <v>47</v>
      </c>
    </row>
    <row r="66" spans="1:4" ht="15.6" x14ac:dyDescent="0.35">
      <c r="A66" s="7"/>
      <c r="B66" s="16"/>
      <c r="C66" s="16"/>
      <c r="D66" s="16"/>
    </row>
    <row r="67" spans="1:4" ht="15.6" x14ac:dyDescent="0.35">
      <c r="A67" s="8" t="s">
        <v>26</v>
      </c>
      <c r="B67" s="16"/>
      <c r="C67" s="16"/>
      <c r="D67" s="16"/>
    </row>
    <row r="68" spans="1:4" ht="15.6" x14ac:dyDescent="0.35">
      <c r="A68" s="7" t="s">
        <v>32</v>
      </c>
      <c r="B68" s="16">
        <f>B23/B17</f>
        <v>34313.850646250001</v>
      </c>
      <c r="C68" s="16">
        <f>C23/C17</f>
        <v>390600.20775500004</v>
      </c>
      <c r="D68" s="16">
        <f>(D23/D17)*3</f>
        <v>5772.545454545455</v>
      </c>
    </row>
    <row r="69" spans="1:4" ht="15.6" x14ac:dyDescent="0.35">
      <c r="A69" s="7" t="s">
        <v>33</v>
      </c>
      <c r="B69" s="16">
        <f>B24/B18</f>
        <v>16444.385694980694</v>
      </c>
      <c r="C69" s="16">
        <f>C24/C18</f>
        <v>195818.58481481482</v>
      </c>
      <c r="D69" s="16">
        <f>(D24/D18)*3</f>
        <v>19741.894093686355</v>
      </c>
    </row>
    <row r="70" spans="1:4" ht="15.6" x14ac:dyDescent="0.35">
      <c r="A70" s="7" t="s">
        <v>27</v>
      </c>
      <c r="B70" s="16">
        <f>(B69/B68)*B52</f>
        <v>63.751813161267819</v>
      </c>
      <c r="C70" s="16">
        <f t="shared" ref="C70" si="19">(C69/C68)*C52</f>
        <v>42.336931099071563</v>
      </c>
      <c r="D70" s="16">
        <f>(D69/D68)*D52</f>
        <v>1405.6839875015094</v>
      </c>
    </row>
    <row r="71" spans="1:4" ht="15.6" x14ac:dyDescent="0.35">
      <c r="A71" s="7" t="s">
        <v>34</v>
      </c>
      <c r="B71" s="16">
        <f>B23/(B17*3)</f>
        <v>11437.950215416668</v>
      </c>
      <c r="C71" s="16">
        <f>C23/(C17*3)</f>
        <v>130200.06925166667</v>
      </c>
      <c r="D71" s="16">
        <f>D23/D17</f>
        <v>1924.1818181818182</v>
      </c>
    </row>
    <row r="72" spans="1:4" ht="15.6" x14ac:dyDescent="0.35">
      <c r="A72" s="7" t="s">
        <v>35</v>
      </c>
      <c r="B72" s="16">
        <f>B24/(B18*3)</f>
        <v>5481.4618983268974</v>
      </c>
      <c r="C72" s="16">
        <f>C24/(C18*3)</f>
        <v>65272.861604938269</v>
      </c>
      <c r="D72" s="16">
        <f>D24/D18</f>
        <v>6580.6313645621185</v>
      </c>
    </row>
    <row r="73" spans="1:4" ht="15.6" x14ac:dyDescent="0.35">
      <c r="A73" s="7"/>
      <c r="B73" s="16"/>
      <c r="C73" s="16"/>
      <c r="D73" s="16"/>
    </row>
    <row r="74" spans="1:4" ht="15.6" x14ac:dyDescent="0.35">
      <c r="A74" s="8" t="s">
        <v>28</v>
      </c>
      <c r="B74" s="16"/>
      <c r="C74" s="16"/>
      <c r="D74" s="16"/>
    </row>
    <row r="75" spans="1:4" ht="15.6" x14ac:dyDescent="0.35">
      <c r="A75" s="7" t="s">
        <v>29</v>
      </c>
      <c r="B75" s="16">
        <f>(B30/B29)*100</f>
        <v>86.195673960658283</v>
      </c>
      <c r="C75" s="16"/>
      <c r="D75" s="16"/>
    </row>
    <row r="76" spans="1:4" ht="15.6" x14ac:dyDescent="0.35">
      <c r="A76" s="7" t="s">
        <v>30</v>
      </c>
      <c r="B76" s="16">
        <f>(B24/B30)*100</f>
        <v>100</v>
      </c>
      <c r="C76" s="16"/>
      <c r="D76" s="16"/>
    </row>
    <row r="77" spans="1:4" ht="16.2" thickBot="1" x14ac:dyDescent="0.4">
      <c r="A77" s="17"/>
      <c r="B77" s="18"/>
      <c r="C77" s="18"/>
      <c r="D77" s="18"/>
    </row>
    <row r="78" spans="1:4" ht="16.2" thickTop="1" x14ac:dyDescent="0.3">
      <c r="A78" s="47" t="s">
        <v>86</v>
      </c>
      <c r="B78" s="47"/>
      <c r="C78" s="47"/>
      <c r="D78" s="47"/>
    </row>
    <row r="79" spans="1:4" ht="15.6" x14ac:dyDescent="0.35">
      <c r="A79" s="8" t="s">
        <v>87</v>
      </c>
    </row>
    <row r="80" spans="1:4" ht="72" customHeight="1" x14ac:dyDescent="0.35">
      <c r="A80" s="48" t="s">
        <v>88</v>
      </c>
      <c r="B80" s="48"/>
      <c r="C80" s="48"/>
      <c r="D80" s="48"/>
    </row>
  </sheetData>
  <mergeCells count="7">
    <mergeCell ref="A78:D78"/>
    <mergeCell ref="A80:D80"/>
    <mergeCell ref="D10:D11"/>
    <mergeCell ref="A9:A11"/>
    <mergeCell ref="B9:B11"/>
    <mergeCell ref="C10:C11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AI80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5" customWidth="1"/>
    <col min="2" max="5" width="19.5546875" style="5" customWidth="1"/>
    <col min="6" max="16384" width="11.44140625" style="5"/>
  </cols>
  <sheetData>
    <row r="7" spans="1:35" ht="30" customHeight="1" x14ac:dyDescent="0.3"/>
    <row r="8" spans="1:35" ht="30" customHeight="1" x14ac:dyDescent="0.3"/>
    <row r="9" spans="1:35" s="3" customFormat="1" ht="15.6" x14ac:dyDescent="0.3">
      <c r="A9" s="38" t="s">
        <v>0</v>
      </c>
      <c r="B9" s="41" t="s">
        <v>1</v>
      </c>
      <c r="C9" s="45" t="s">
        <v>50</v>
      </c>
      <c r="D9" s="46"/>
      <c r="E9" s="32"/>
    </row>
    <row r="10" spans="1:35" s="3" customFormat="1" ht="15" customHeight="1" x14ac:dyDescent="0.3">
      <c r="A10" s="39"/>
      <c r="B10" s="41"/>
      <c r="C10" s="43" t="s">
        <v>2</v>
      </c>
      <c r="D10" s="36" t="s">
        <v>46</v>
      </c>
      <c r="E10" s="24"/>
    </row>
    <row r="11" spans="1:35" s="3" customFormat="1" ht="15.75" customHeight="1" thickBot="1" x14ac:dyDescent="0.35">
      <c r="A11" s="40"/>
      <c r="B11" s="42"/>
      <c r="C11" s="44"/>
      <c r="D11" s="37"/>
      <c r="E11" s="24"/>
    </row>
    <row r="12" spans="1:35" ht="16.2" thickTop="1" x14ac:dyDescent="0.35">
      <c r="A12" s="7"/>
      <c r="B12" s="7"/>
      <c r="C12" s="7"/>
      <c r="D12" s="7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.6" x14ac:dyDescent="0.35">
      <c r="A13" s="8" t="s">
        <v>3</v>
      </c>
      <c r="B13" s="7"/>
      <c r="C13" s="7"/>
      <c r="D13" s="7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 ht="15.6" x14ac:dyDescent="0.35">
      <c r="A14" s="7"/>
      <c r="B14" s="7"/>
      <c r="C14" s="7"/>
      <c r="D14" s="7"/>
      <c r="E14" s="7"/>
    </row>
    <row r="15" spans="1:35" ht="15.6" x14ac:dyDescent="0.35">
      <c r="A15" s="7" t="s">
        <v>40</v>
      </c>
      <c r="B15" s="7"/>
      <c r="C15" s="7"/>
      <c r="D15" s="7"/>
      <c r="E15" s="7"/>
    </row>
    <row r="16" spans="1:35" ht="15.6" x14ac:dyDescent="0.35">
      <c r="A16" s="9" t="s">
        <v>75</v>
      </c>
      <c r="B16" s="10">
        <f>+SUM(C16:D16)</f>
        <v>585</v>
      </c>
      <c r="C16" s="10">
        <f>+'I Trimestre'!C16+'II Trimestre'!C16+'III Trimestre'!C16+'IV Trimestre'!C16</f>
        <v>72</v>
      </c>
      <c r="D16" s="10">
        <f>+'I Trimestre'!D16+'II Trimestre'!D16+'III Trimestre'!D16+'IV Trimestre'!D16</f>
        <v>513</v>
      </c>
      <c r="E16" s="10"/>
    </row>
    <row r="17" spans="1:7" ht="15.6" x14ac:dyDescent="0.35">
      <c r="A17" s="9" t="s">
        <v>119</v>
      </c>
      <c r="B17" s="10">
        <f t="shared" ref="B17:B19" si="0">+SUM(C17:D17)</f>
        <v>1152</v>
      </c>
      <c r="C17" s="10">
        <f>+'I Trimestre'!C17+'II Trimestre'!C17+'III Trimestre'!C17+'IV Trimestre'!C17</f>
        <v>96</v>
      </c>
      <c r="D17" s="10">
        <f>+'I Trimestre'!D17+'II Trimestre'!D17+'III Trimestre'!D17+'IV Trimestre'!D17</f>
        <v>1056</v>
      </c>
      <c r="E17" s="10"/>
    </row>
    <row r="18" spans="1:7" ht="15.6" x14ac:dyDescent="0.35">
      <c r="A18" s="9" t="s">
        <v>120</v>
      </c>
      <c r="B18" s="10">
        <f t="shared" si="0"/>
        <v>969</v>
      </c>
      <c r="C18" s="10">
        <f>+'I Trimestre'!C18+'II Trimestre'!C18+'III Trimestre'!C18+'IV Trimestre'!C18</f>
        <v>124</v>
      </c>
      <c r="D18" s="10">
        <f>+'I Trimestre'!D18+'II Trimestre'!D18+'III Trimestre'!D18+'IV Trimestre'!D18</f>
        <v>845</v>
      </c>
      <c r="E18" s="10"/>
    </row>
    <row r="19" spans="1:7" ht="15.6" x14ac:dyDescent="0.35">
      <c r="A19" s="9" t="s">
        <v>81</v>
      </c>
      <c r="B19" s="10">
        <f t="shared" si="0"/>
        <v>1152</v>
      </c>
      <c r="C19" s="10">
        <f>+'IV Trimestre'!C19</f>
        <v>96</v>
      </c>
      <c r="D19" s="10">
        <f>+'IV Trimestre'!D19</f>
        <v>1056</v>
      </c>
      <c r="E19" s="10"/>
    </row>
    <row r="20" spans="1:7" ht="15.6" x14ac:dyDescent="0.35">
      <c r="A20" s="7"/>
      <c r="B20" s="10"/>
      <c r="C20" s="10"/>
      <c r="D20" s="10"/>
      <c r="E20" s="10"/>
    </row>
    <row r="21" spans="1:7" ht="15.6" x14ac:dyDescent="0.35">
      <c r="A21" s="21" t="s">
        <v>4</v>
      </c>
      <c r="B21" s="10"/>
      <c r="C21" s="10"/>
      <c r="D21" s="10"/>
      <c r="E21" s="10"/>
    </row>
    <row r="22" spans="1:7" ht="15.6" x14ac:dyDescent="0.35">
      <c r="A22" s="9" t="s">
        <v>75</v>
      </c>
      <c r="B22" s="10">
        <f>+SUM(C22:D22)</f>
        <v>28270790.599999998</v>
      </c>
      <c r="C22" s="10">
        <f>+'I Trimestre'!C22+'II Trimestre'!C22+'III Trimestre'!C22+'IV Trimestre'!C22</f>
        <v>26654190.599999998</v>
      </c>
      <c r="D22" s="10">
        <f>+'I Trimestre'!D22+'II Trimestre'!D22+'III Trimestre'!D22+'IV Trimestre'!D22</f>
        <v>1616600</v>
      </c>
      <c r="E22" s="10"/>
    </row>
    <row r="23" spans="1:7" ht="15.6" x14ac:dyDescent="0.35">
      <c r="A23" s="9" t="s">
        <v>119</v>
      </c>
      <c r="B23" s="10">
        <f t="shared" ref="B23:B26" si="1">+SUM(C23:D23)</f>
        <v>40000000.000079997</v>
      </c>
      <c r="C23" s="10">
        <f>'IV Trimestre'!C25</f>
        <v>37244257.647551998</v>
      </c>
      <c r="D23" s="10">
        <f>'IV Trimestre'!D25</f>
        <v>2755742.3525280003</v>
      </c>
      <c r="E23" s="10"/>
    </row>
    <row r="24" spans="1:7" ht="15.6" x14ac:dyDescent="0.35">
      <c r="A24" s="9" t="s">
        <v>120</v>
      </c>
      <c r="B24" s="10">
        <f t="shared" si="1"/>
        <v>26172512.27</v>
      </c>
      <c r="C24" s="10">
        <f>+'I Trimestre'!C24+'II Trimestre'!C24+'III Trimestre'!C24+'IV Trimestre'!C24</f>
        <v>21588292.27</v>
      </c>
      <c r="D24" s="10">
        <f>+'I Trimestre'!D24+'II Trimestre'!D24+'III Trimestre'!D24+'IV Trimestre'!D24</f>
        <v>4584220</v>
      </c>
      <c r="E24" s="10"/>
      <c r="G24" s="4"/>
    </row>
    <row r="25" spans="1:7" ht="15.6" x14ac:dyDescent="0.35">
      <c r="A25" s="9" t="s">
        <v>81</v>
      </c>
      <c r="B25" s="10">
        <f t="shared" si="1"/>
        <v>40000000.000079997</v>
      </c>
      <c r="C25" s="10">
        <f>+'IV Trimestre'!C25</f>
        <v>37244257.647551998</v>
      </c>
      <c r="D25" s="10">
        <f>+'IV Trimestre'!D25</f>
        <v>2755742.3525280003</v>
      </c>
      <c r="E25" s="10"/>
    </row>
    <row r="26" spans="1:7" ht="15.6" x14ac:dyDescent="0.35">
      <c r="A26" s="9" t="s">
        <v>121</v>
      </c>
      <c r="B26" s="10">
        <f t="shared" si="1"/>
        <v>26172512.27</v>
      </c>
      <c r="C26" s="10">
        <f>C24</f>
        <v>21588292.27</v>
      </c>
      <c r="D26" s="10">
        <f>D24</f>
        <v>4584220</v>
      </c>
      <c r="E26" s="10"/>
    </row>
    <row r="27" spans="1:7" ht="15.6" x14ac:dyDescent="0.35">
      <c r="A27" s="7"/>
      <c r="B27" s="10"/>
      <c r="C27" s="10"/>
      <c r="D27" s="10"/>
      <c r="E27" s="10"/>
    </row>
    <row r="28" spans="1:7" ht="15.6" x14ac:dyDescent="0.35">
      <c r="A28" s="21" t="s">
        <v>5</v>
      </c>
      <c r="B28" s="10"/>
      <c r="C28" s="10"/>
      <c r="D28" s="10"/>
      <c r="E28" s="10"/>
    </row>
    <row r="29" spans="1:7" ht="15.6" x14ac:dyDescent="0.35">
      <c r="A29" s="9" t="s">
        <v>119</v>
      </c>
      <c r="B29" s="10">
        <f>+B23</f>
        <v>40000000.000079997</v>
      </c>
      <c r="C29" s="10"/>
      <c r="D29" s="10"/>
      <c r="E29" s="10"/>
    </row>
    <row r="30" spans="1:7" ht="15.6" x14ac:dyDescent="0.35">
      <c r="A30" s="9" t="s">
        <v>120</v>
      </c>
      <c r="B30" s="10">
        <f>+'I Trimestre'!B30+'II Trimestre'!B30+'III Trimestre'!B30+'IV Trimestre'!B30</f>
        <v>26172512.27</v>
      </c>
      <c r="C30" s="10"/>
      <c r="D30" s="10"/>
      <c r="E30" s="10"/>
    </row>
    <row r="31" spans="1:7" ht="15.6" x14ac:dyDescent="0.35">
      <c r="A31" s="7"/>
      <c r="B31" s="15"/>
      <c r="C31" s="10"/>
      <c r="D31" s="15"/>
      <c r="E31" s="15"/>
    </row>
    <row r="32" spans="1:7" ht="15.6" x14ac:dyDescent="0.35">
      <c r="A32" s="7" t="s">
        <v>6</v>
      </c>
      <c r="B32" s="15"/>
      <c r="C32" s="15"/>
      <c r="D32" s="15"/>
      <c r="E32" s="15"/>
    </row>
    <row r="33" spans="1:5" ht="15.6" x14ac:dyDescent="0.35">
      <c r="A33" s="9" t="s">
        <v>76</v>
      </c>
      <c r="B33" s="33">
        <v>1.0863</v>
      </c>
      <c r="C33" s="33">
        <v>1.0863</v>
      </c>
      <c r="D33" s="33">
        <v>1.0863</v>
      </c>
      <c r="E33" s="14"/>
    </row>
    <row r="34" spans="1:5" ht="15.6" x14ac:dyDescent="0.35">
      <c r="A34" s="9" t="s">
        <v>122</v>
      </c>
      <c r="B34" s="33">
        <v>1.1144000000000001</v>
      </c>
      <c r="C34" s="33">
        <v>1.1144000000000001</v>
      </c>
      <c r="D34" s="33">
        <v>1.1144000000000001</v>
      </c>
      <c r="E34" s="14"/>
    </row>
    <row r="35" spans="1:5" ht="15.6" x14ac:dyDescent="0.35">
      <c r="A35" s="9" t="s">
        <v>7</v>
      </c>
      <c r="B35" s="10" t="s">
        <v>45</v>
      </c>
      <c r="C35" s="10" t="s">
        <v>45</v>
      </c>
      <c r="D35" s="10" t="s">
        <v>45</v>
      </c>
      <c r="E35" s="10"/>
    </row>
    <row r="36" spans="1:5" ht="15.6" x14ac:dyDescent="0.35">
      <c r="A36" s="7"/>
      <c r="B36" s="10"/>
      <c r="C36" s="10"/>
      <c r="D36" s="10"/>
      <c r="E36" s="10"/>
    </row>
    <row r="37" spans="1:5" ht="15.6" x14ac:dyDescent="0.35">
      <c r="A37" s="8" t="s">
        <v>8</v>
      </c>
      <c r="B37" s="10"/>
      <c r="C37" s="10"/>
      <c r="D37" s="10"/>
      <c r="E37" s="10"/>
    </row>
    <row r="38" spans="1:5" ht="15.6" x14ac:dyDescent="0.35">
      <c r="A38" s="7" t="s">
        <v>77</v>
      </c>
      <c r="B38" s="10">
        <f>B22/B33</f>
        <v>26024846.359200954</v>
      </c>
      <c r="C38" s="10">
        <f t="shared" ref="C38:D38" si="2">C22/C33</f>
        <v>24536675.504004415</v>
      </c>
      <c r="D38" s="10">
        <f t="shared" si="2"/>
        <v>1488170.8551965386</v>
      </c>
      <c r="E38" s="10"/>
    </row>
    <row r="39" spans="1:5" ht="15.6" x14ac:dyDescent="0.35">
      <c r="A39" s="7" t="s">
        <v>123</v>
      </c>
      <c r="B39" s="10">
        <f t="shared" ref="B39" si="3">B24/B34</f>
        <v>23485743.243000716</v>
      </c>
      <c r="C39" s="10">
        <f t="shared" ref="C39:D39" si="4">C24/C34</f>
        <v>19372121.563173007</v>
      </c>
      <c r="D39" s="10">
        <f t="shared" si="4"/>
        <v>4113621.6798277097</v>
      </c>
      <c r="E39" s="10"/>
    </row>
    <row r="40" spans="1:5" ht="15.6" x14ac:dyDescent="0.35">
      <c r="A40" s="7" t="s">
        <v>78</v>
      </c>
      <c r="B40" s="10">
        <f>B38/B16</f>
        <v>44486.916853334966</v>
      </c>
      <c r="C40" s="10">
        <f t="shared" ref="C40:D40" si="5">C38/C16</f>
        <v>340787.15977783909</v>
      </c>
      <c r="D40" s="10">
        <f t="shared" si="5"/>
        <v>2900.9178463870148</v>
      </c>
      <c r="E40" s="10"/>
    </row>
    <row r="41" spans="1:5" ht="15.6" x14ac:dyDescent="0.35">
      <c r="A41" s="7" t="s">
        <v>124</v>
      </c>
      <c r="B41" s="10">
        <f>B39/B18</f>
        <v>24237.093130031699</v>
      </c>
      <c r="C41" s="10">
        <f t="shared" ref="C41:D41" si="6">C39/C18</f>
        <v>156226.78679978231</v>
      </c>
      <c r="D41" s="10">
        <f t="shared" si="6"/>
        <v>4868.1913370742122</v>
      </c>
      <c r="E41" s="10"/>
    </row>
    <row r="42" spans="1:5" ht="15.6" x14ac:dyDescent="0.35">
      <c r="A42" s="7"/>
      <c r="B42" s="22"/>
      <c r="C42" s="22"/>
      <c r="D42" s="22"/>
      <c r="E42" s="22"/>
    </row>
    <row r="43" spans="1:5" ht="15.6" x14ac:dyDescent="0.35">
      <c r="A43" s="8" t="s">
        <v>9</v>
      </c>
      <c r="B43" s="22"/>
      <c r="C43" s="22"/>
      <c r="D43" s="22"/>
      <c r="E43" s="22"/>
    </row>
    <row r="44" spans="1:5" ht="15.6" x14ac:dyDescent="0.35">
      <c r="A44" s="7"/>
      <c r="B44" s="22"/>
      <c r="C44" s="22"/>
      <c r="D44" s="22"/>
      <c r="E44" s="22"/>
    </row>
    <row r="45" spans="1:5" ht="15.6" x14ac:dyDescent="0.35">
      <c r="A45" s="7" t="s">
        <v>10</v>
      </c>
      <c r="B45" s="22"/>
      <c r="C45" s="22"/>
      <c r="D45" s="22"/>
      <c r="E45" s="22"/>
    </row>
    <row r="46" spans="1:5" ht="15.6" x14ac:dyDescent="0.35">
      <c r="A46" s="7" t="s">
        <v>11</v>
      </c>
      <c r="B46" s="16" t="s">
        <v>43</v>
      </c>
      <c r="C46" s="16" t="s">
        <v>42</v>
      </c>
      <c r="D46" s="16" t="s">
        <v>42</v>
      </c>
      <c r="E46" s="16"/>
    </row>
    <row r="47" spans="1:5" ht="15.6" x14ac:dyDescent="0.35">
      <c r="A47" s="7" t="s">
        <v>12</v>
      </c>
      <c r="B47" s="16" t="s">
        <v>42</v>
      </c>
      <c r="C47" s="16" t="s">
        <v>42</v>
      </c>
      <c r="D47" s="16" t="s">
        <v>42</v>
      </c>
      <c r="E47" s="16"/>
    </row>
    <row r="48" spans="1:5" ht="15.6" x14ac:dyDescent="0.35">
      <c r="A48" s="7"/>
      <c r="B48" s="16"/>
      <c r="C48" s="16"/>
      <c r="D48" s="16"/>
      <c r="E48" s="16"/>
    </row>
    <row r="49" spans="1:5" ht="15.6" x14ac:dyDescent="0.35">
      <c r="A49" s="7" t="s">
        <v>13</v>
      </c>
      <c r="B49" s="16"/>
      <c r="C49" s="16"/>
      <c r="D49" s="16"/>
      <c r="E49" s="16"/>
    </row>
    <row r="50" spans="1:5" ht="15.6" x14ac:dyDescent="0.35">
      <c r="A50" s="7" t="s">
        <v>14</v>
      </c>
      <c r="B50" s="16">
        <f>B18/B17*100</f>
        <v>84.114583333333343</v>
      </c>
      <c r="C50" s="16">
        <f t="shared" ref="C50:D50" si="7">C18/C17*100</f>
        <v>129.16666666666669</v>
      </c>
      <c r="D50" s="16">
        <f t="shared" si="7"/>
        <v>80.018939393939391</v>
      </c>
      <c r="E50" s="16"/>
    </row>
    <row r="51" spans="1:5" ht="15.6" x14ac:dyDescent="0.35">
      <c r="A51" s="7" t="s">
        <v>15</v>
      </c>
      <c r="B51" s="16">
        <f>B24/B23*100</f>
        <v>65.431280674869143</v>
      </c>
      <c r="C51" s="16">
        <f t="shared" ref="C51:D51" si="8">C24/C23*100</f>
        <v>57.964082609172266</v>
      </c>
      <c r="D51" s="16">
        <f t="shared" si="8"/>
        <v>166.35154573846981</v>
      </c>
      <c r="E51" s="16"/>
    </row>
    <row r="52" spans="1:5" ht="15.6" x14ac:dyDescent="0.35">
      <c r="A52" s="7" t="s">
        <v>16</v>
      </c>
      <c r="B52" s="16">
        <f t="shared" ref="B52" si="9">AVERAGE(B50:B51)</f>
        <v>74.77293200410125</v>
      </c>
      <c r="C52" s="16">
        <f t="shared" ref="C52:D52" si="10">AVERAGE(C50:C51)</f>
        <v>93.565374637919476</v>
      </c>
      <c r="D52" s="16">
        <f t="shared" si="10"/>
        <v>123.18524256620461</v>
      </c>
      <c r="E52" s="16"/>
    </row>
    <row r="53" spans="1:5" ht="15.6" x14ac:dyDescent="0.35">
      <c r="A53" s="7"/>
      <c r="B53" s="16"/>
      <c r="C53" s="16"/>
      <c r="D53" s="16"/>
      <c r="E53" s="16"/>
    </row>
    <row r="54" spans="1:5" ht="15.6" x14ac:dyDescent="0.35">
      <c r="A54" s="7" t="s">
        <v>17</v>
      </c>
      <c r="B54" s="16"/>
      <c r="C54" s="16"/>
      <c r="D54" s="16"/>
      <c r="E54" s="16"/>
    </row>
    <row r="55" spans="1:5" ht="15.6" x14ac:dyDescent="0.35">
      <c r="A55" s="7" t="s">
        <v>18</v>
      </c>
      <c r="B55" s="16">
        <f>(B18/B19)*100</f>
        <v>84.114583333333343</v>
      </c>
      <c r="C55" s="16">
        <f t="shared" ref="C55:D55" si="11">(C18/C19)*100</f>
        <v>129.16666666666669</v>
      </c>
      <c r="D55" s="16">
        <f t="shared" si="11"/>
        <v>80.018939393939391</v>
      </c>
      <c r="E55" s="16"/>
    </row>
    <row r="56" spans="1:5" ht="15.6" x14ac:dyDescent="0.35">
      <c r="A56" s="7" t="s">
        <v>19</v>
      </c>
      <c r="B56" s="16">
        <f>B24/B25*100</f>
        <v>65.431280674869143</v>
      </c>
      <c r="C56" s="16">
        <f t="shared" ref="C56:D56" si="12">C24/C25*100</f>
        <v>57.964082609172266</v>
      </c>
      <c r="D56" s="16">
        <f t="shared" si="12"/>
        <v>166.35154573846981</v>
      </c>
      <c r="E56" s="16"/>
    </row>
    <row r="57" spans="1:5" ht="15.6" x14ac:dyDescent="0.35">
      <c r="A57" s="7" t="s">
        <v>20</v>
      </c>
      <c r="B57" s="16">
        <f t="shared" ref="B57" si="13">(B55+B56)/2</f>
        <v>74.77293200410125</v>
      </c>
      <c r="C57" s="16">
        <f t="shared" ref="C57:D57" si="14">(C55+C56)/2</f>
        <v>93.565374637919476</v>
      </c>
      <c r="D57" s="16">
        <f t="shared" si="14"/>
        <v>123.18524256620461</v>
      </c>
      <c r="E57" s="16"/>
    </row>
    <row r="58" spans="1:5" ht="15.6" x14ac:dyDescent="0.35">
      <c r="A58" s="7"/>
      <c r="B58" s="16"/>
      <c r="C58" s="16"/>
      <c r="D58" s="16"/>
      <c r="E58" s="16"/>
    </row>
    <row r="59" spans="1:5" ht="15.6" x14ac:dyDescent="0.35">
      <c r="A59" s="7" t="s">
        <v>31</v>
      </c>
      <c r="B59" s="16"/>
      <c r="C59" s="16"/>
      <c r="D59" s="16"/>
      <c r="E59" s="16"/>
    </row>
    <row r="60" spans="1:5" ht="15.6" x14ac:dyDescent="0.35">
      <c r="A60" s="7" t="s">
        <v>21</v>
      </c>
      <c r="B60" s="16">
        <f t="shared" ref="B60" si="15">B26/B24*100</f>
        <v>100</v>
      </c>
      <c r="C60" s="16"/>
      <c r="D60" s="16"/>
      <c r="E60" s="16"/>
    </row>
    <row r="61" spans="1:5" ht="15.6" x14ac:dyDescent="0.35">
      <c r="A61" s="7"/>
      <c r="B61" s="16"/>
      <c r="C61" s="16"/>
      <c r="D61" s="16"/>
      <c r="E61" s="16"/>
    </row>
    <row r="62" spans="1:5" ht="15.6" x14ac:dyDescent="0.35">
      <c r="A62" s="7" t="s">
        <v>22</v>
      </c>
      <c r="B62" s="16"/>
      <c r="C62" s="16"/>
      <c r="D62" s="16"/>
      <c r="E62" s="16"/>
    </row>
    <row r="63" spans="1:5" ht="15.6" x14ac:dyDescent="0.35">
      <c r="A63" s="7" t="s">
        <v>23</v>
      </c>
      <c r="B63" s="16">
        <f>((B18/B16)-1)*100</f>
        <v>65.641025641025649</v>
      </c>
      <c r="C63" s="16">
        <f t="shared" ref="C63:D63" si="16">((C18/C16)-1)*100</f>
        <v>72.222222222222229</v>
      </c>
      <c r="D63" s="16">
        <f t="shared" si="16"/>
        <v>64.717348927875236</v>
      </c>
      <c r="E63" s="16"/>
    </row>
    <row r="64" spans="1:5" ht="15.6" x14ac:dyDescent="0.35">
      <c r="A64" s="7" t="s">
        <v>24</v>
      </c>
      <c r="B64" s="16">
        <f>((B39/B38)-1)*100</f>
        <v>-9.7564576603256352</v>
      </c>
      <c r="C64" s="16">
        <f t="shared" ref="C64:D64" si="17">((C39/C38)-1)*100</f>
        <v>-21.048303548655344</v>
      </c>
      <c r="D64" s="16">
        <f t="shared" si="17"/>
        <v>176.42133061962397</v>
      </c>
      <c r="E64" s="16"/>
    </row>
    <row r="65" spans="1:5" ht="15.6" x14ac:dyDescent="0.35">
      <c r="A65" s="7" t="s">
        <v>25</v>
      </c>
      <c r="B65" s="16">
        <f t="shared" ref="B65" si="18">((B41/B40)-1)*100</f>
        <v>-45.518604469856037</v>
      </c>
      <c r="C65" s="16">
        <f t="shared" ref="C65:D65" si="19">((C41/C40)-1)*100</f>
        <v>-54.157079479864393</v>
      </c>
      <c r="D65" s="16">
        <f t="shared" si="19"/>
        <v>67.815553382091238</v>
      </c>
      <c r="E65" s="16"/>
    </row>
    <row r="66" spans="1:5" ht="15.6" x14ac:dyDescent="0.35">
      <c r="A66" s="7"/>
      <c r="B66" s="16"/>
      <c r="C66" s="16"/>
      <c r="D66" s="16"/>
      <c r="E66" s="16"/>
    </row>
    <row r="67" spans="1:5" ht="15.6" x14ac:dyDescent="0.35">
      <c r="A67" s="7" t="s">
        <v>26</v>
      </c>
      <c r="B67" s="16"/>
      <c r="C67" s="16"/>
      <c r="D67" s="16"/>
      <c r="E67" s="16"/>
    </row>
    <row r="68" spans="1:5" ht="15.6" x14ac:dyDescent="0.35">
      <c r="A68" s="7" t="s">
        <v>38</v>
      </c>
      <c r="B68" s="16">
        <f>B23/B17</f>
        <v>34722.222222291661</v>
      </c>
      <c r="C68" s="16">
        <f>C23/C17</f>
        <v>387961.017162</v>
      </c>
      <c r="D68" s="16">
        <f>(D23/D17)*3</f>
        <v>7828.8135015000007</v>
      </c>
      <c r="E68" s="16"/>
    </row>
    <row r="69" spans="1:5" ht="15.6" x14ac:dyDescent="0.35">
      <c r="A69" s="7" t="s">
        <v>39</v>
      </c>
      <c r="B69" s="16">
        <f>B24/B18</f>
        <v>27009.816584107328</v>
      </c>
      <c r="C69" s="16">
        <f>C24/C18</f>
        <v>174099.13120967741</v>
      </c>
      <c r="D69" s="16">
        <f>(D24/D18)*3</f>
        <v>16275.337278106508</v>
      </c>
      <c r="E69" s="16"/>
    </row>
    <row r="70" spans="1:5" ht="15.6" x14ac:dyDescent="0.35">
      <c r="A70" s="7" t="s">
        <v>27</v>
      </c>
      <c r="B70" s="16">
        <f>(B69/B68)*B52</f>
        <v>58.164571551820735</v>
      </c>
      <c r="C70" s="16">
        <f t="shared" ref="C70:D70" si="20">(C69/C68)*C52</f>
        <v>41.987853715126576</v>
      </c>
      <c r="D70" s="16">
        <f t="shared" si="20"/>
        <v>256.09006653003127</v>
      </c>
      <c r="E70" s="16"/>
    </row>
    <row r="71" spans="1:5" ht="15.6" x14ac:dyDescent="0.35">
      <c r="A71" s="7" t="s">
        <v>34</v>
      </c>
      <c r="B71" s="16">
        <f>B23/(B17*12)</f>
        <v>2893.5185185243054</v>
      </c>
      <c r="C71" s="16">
        <f>C23/(C17*3)</f>
        <v>129320.339054</v>
      </c>
      <c r="D71" s="16">
        <f>D23/D17</f>
        <v>2609.6045005000001</v>
      </c>
      <c r="E71" s="16"/>
    </row>
    <row r="72" spans="1:5" ht="15.6" x14ac:dyDescent="0.35">
      <c r="A72" s="7" t="s">
        <v>35</v>
      </c>
      <c r="B72" s="16">
        <f>B24/(B18*12)</f>
        <v>2250.8180486756105</v>
      </c>
      <c r="C72" s="16">
        <f>C24/(C18*3)</f>
        <v>58033.043736559135</v>
      </c>
      <c r="D72" s="16">
        <f>D24/D18</f>
        <v>5425.1124260355027</v>
      </c>
      <c r="E72" s="16"/>
    </row>
    <row r="73" spans="1:5" ht="15.6" x14ac:dyDescent="0.35">
      <c r="A73" s="7"/>
      <c r="B73" s="16"/>
      <c r="C73" s="16"/>
      <c r="D73" s="16"/>
      <c r="E73" s="16"/>
    </row>
    <row r="74" spans="1:5" ht="15.6" x14ac:dyDescent="0.35">
      <c r="A74" s="7" t="s">
        <v>28</v>
      </c>
      <c r="B74" s="16"/>
      <c r="C74" s="16"/>
      <c r="D74" s="16"/>
      <c r="E74" s="16"/>
    </row>
    <row r="75" spans="1:5" ht="15.6" x14ac:dyDescent="0.35">
      <c r="A75" s="7" t="s">
        <v>29</v>
      </c>
      <c r="B75" s="16">
        <f>(B30/B29)*100</f>
        <v>65.431280674869143</v>
      </c>
      <c r="C75" s="16"/>
      <c r="D75" s="16"/>
      <c r="E75" s="16"/>
    </row>
    <row r="76" spans="1:5" ht="15.6" x14ac:dyDescent="0.35">
      <c r="A76" s="7" t="s">
        <v>30</v>
      </c>
      <c r="B76" s="16">
        <f>(B24/B30)*100</f>
        <v>100</v>
      </c>
      <c r="C76" s="16"/>
      <c r="D76" s="16"/>
      <c r="E76" s="16"/>
    </row>
    <row r="77" spans="1:5" ht="16.2" thickBot="1" x14ac:dyDescent="0.4">
      <c r="A77" s="17"/>
      <c r="B77" s="23"/>
      <c r="C77" s="23"/>
      <c r="D77" s="23"/>
      <c r="E77" s="25"/>
    </row>
    <row r="78" spans="1:5" ht="16.2" thickTop="1" x14ac:dyDescent="0.3">
      <c r="A78" s="47" t="s">
        <v>86</v>
      </c>
      <c r="B78" s="47"/>
      <c r="C78" s="47"/>
      <c r="D78" s="47"/>
    </row>
    <row r="79" spans="1:5" ht="15.6" x14ac:dyDescent="0.35">
      <c r="A79" s="8" t="s">
        <v>87</v>
      </c>
    </row>
    <row r="80" spans="1:5" ht="72" customHeight="1" x14ac:dyDescent="0.35">
      <c r="A80" s="48" t="s">
        <v>88</v>
      </c>
      <c r="B80" s="48"/>
      <c r="C80" s="48"/>
      <c r="D80" s="48"/>
    </row>
  </sheetData>
  <mergeCells count="7">
    <mergeCell ref="A78:D78"/>
    <mergeCell ref="A80:D80"/>
    <mergeCell ref="D10:D11"/>
    <mergeCell ref="A9:A11"/>
    <mergeCell ref="B9:B11"/>
    <mergeCell ref="C10:C11"/>
    <mergeCell ref="C9:D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FAM ASTORGA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2012-04-23T15:28:09Z</dcterms:created>
  <dcterms:modified xsi:type="dcterms:W3CDTF">2025-12-30T19:27:57Z</dcterms:modified>
</cp:coreProperties>
</file>