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604BD345-E13C-4BCF-BAF9-47CD056DC585}" xr6:coauthVersionLast="47" xr6:coauthVersionMax="47" xr10:uidLastSave="{00000000-0000-0000-0000-000000000000}"/>
  <bookViews>
    <workbookView xWindow="-108" yWindow="-108" windowWidth="23256" windowHeight="13896" tabRatio="721" xr2:uid="{00000000-000D-0000-FFFF-FFFF00000000}"/>
  </bookViews>
  <sheets>
    <sheet name="I Trimestre" sheetId="8" r:id="rId1"/>
    <sheet name="II Trimestre" sheetId="2" r:id="rId2"/>
    <sheet name="I Semestre" sheetId="5" r:id="rId3"/>
    <sheet name="III Trimestre" sheetId="3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8" i="7" l="1"/>
  <c r="F67" i="7"/>
  <c r="E68" i="7"/>
  <c r="E67" i="7"/>
  <c r="D68" i="7"/>
  <c r="D67" i="7"/>
  <c r="C68" i="7"/>
  <c r="C67" i="7"/>
  <c r="B68" i="7"/>
  <c r="B67" i="7"/>
  <c r="E68" i="4"/>
  <c r="E67" i="4"/>
  <c r="D68" i="6"/>
  <c r="D67" i="6"/>
  <c r="D68" i="5"/>
  <c r="D67" i="5"/>
  <c r="F68" i="8"/>
  <c r="F67" i="8"/>
  <c r="E68" i="8"/>
  <c r="E67" i="8"/>
  <c r="D68" i="8"/>
  <c r="D67" i="8"/>
  <c r="D29" i="7" l="1"/>
  <c r="B29" i="7"/>
  <c r="C62" i="7"/>
  <c r="C51" i="7" l="1"/>
  <c r="B50" i="7"/>
  <c r="B49" i="7"/>
  <c r="F62" i="7"/>
  <c r="E62" i="7"/>
  <c r="D62" i="7"/>
  <c r="F63" i="4"/>
  <c r="F64" i="4"/>
  <c r="E63" i="4"/>
  <c r="E64" i="4"/>
  <c r="F62" i="4" l="1"/>
  <c r="E62" i="4"/>
  <c r="D62" i="4"/>
  <c r="F62" i="6"/>
  <c r="E62" i="6"/>
  <c r="D62" i="6"/>
  <c r="D29" i="6"/>
  <c r="F62" i="3"/>
  <c r="E62" i="3"/>
  <c r="D62" i="3"/>
  <c r="F63" i="5"/>
  <c r="F62" i="5"/>
  <c r="E62" i="5"/>
  <c r="D62" i="5"/>
  <c r="D29" i="5"/>
  <c r="F62" i="2"/>
  <c r="E62" i="2"/>
  <c r="D62" i="2"/>
  <c r="C62" i="2"/>
  <c r="F62" i="8"/>
  <c r="E62" i="8"/>
  <c r="D62" i="8"/>
  <c r="E59" i="8"/>
  <c r="F59" i="8"/>
  <c r="D29" i="8" l="1"/>
  <c r="C62" i="4" l="1"/>
  <c r="D50" i="4"/>
  <c r="F22" i="7" l="1"/>
  <c r="D22" i="7"/>
  <c r="E25" i="3" l="1"/>
  <c r="F25" i="3"/>
  <c r="D25" i="3"/>
  <c r="E25" i="2"/>
  <c r="F25" i="2"/>
  <c r="D25" i="2"/>
  <c r="C15" i="5" l="1"/>
  <c r="E22" i="7" l="1"/>
  <c r="B22" i="7" s="1"/>
  <c r="B15" i="4" l="1"/>
  <c r="B15" i="3"/>
  <c r="B15" i="2"/>
  <c r="B15" i="8"/>
  <c r="C15" i="7"/>
  <c r="B15" i="7" l="1"/>
  <c r="B15" i="5"/>
  <c r="B15" i="6"/>
  <c r="D21" i="7"/>
  <c r="E25" i="4"/>
  <c r="E59" i="4" s="1"/>
  <c r="F25" i="4"/>
  <c r="F59" i="4" s="1"/>
  <c r="E59" i="3"/>
  <c r="F59" i="3"/>
  <c r="E59" i="2"/>
  <c r="F59" i="2"/>
  <c r="F25" i="8"/>
  <c r="E25" i="8"/>
  <c r="B17" i="4"/>
  <c r="B54" i="4" s="1"/>
  <c r="B17" i="3"/>
  <c r="B49" i="3" s="1"/>
  <c r="B17" i="2"/>
  <c r="B54" i="2" s="1"/>
  <c r="B17" i="8"/>
  <c r="F21" i="5"/>
  <c r="F37" i="5" s="1"/>
  <c r="E21" i="5"/>
  <c r="E37" i="5" s="1"/>
  <c r="D21" i="5"/>
  <c r="D37" i="5" s="1"/>
  <c r="F71" i="4"/>
  <c r="E71" i="4"/>
  <c r="D71" i="4"/>
  <c r="F70" i="4"/>
  <c r="E70" i="4"/>
  <c r="D70" i="4"/>
  <c r="F68" i="4"/>
  <c r="D68" i="4"/>
  <c r="F67" i="4"/>
  <c r="D67" i="4"/>
  <c r="F71" i="3"/>
  <c r="E71" i="3"/>
  <c r="D71" i="3"/>
  <c r="F70" i="3"/>
  <c r="E70" i="3"/>
  <c r="D70" i="3"/>
  <c r="F68" i="3"/>
  <c r="E68" i="3"/>
  <c r="D68" i="3"/>
  <c r="F67" i="3"/>
  <c r="E67" i="3"/>
  <c r="D67" i="3"/>
  <c r="F71" i="2"/>
  <c r="E71" i="2"/>
  <c r="D71" i="2"/>
  <c r="F70" i="2"/>
  <c r="E70" i="2"/>
  <c r="D70" i="2"/>
  <c r="F68" i="2"/>
  <c r="E68" i="2"/>
  <c r="D68" i="2"/>
  <c r="F67" i="2"/>
  <c r="E67" i="2"/>
  <c r="D67" i="2"/>
  <c r="F71" i="8"/>
  <c r="E71" i="8"/>
  <c r="F70" i="8"/>
  <c r="E70" i="8"/>
  <c r="D70" i="8"/>
  <c r="F55" i="4"/>
  <c r="F56" i="4" s="1"/>
  <c r="E55" i="4"/>
  <c r="E56" i="4" s="1"/>
  <c r="D55" i="4"/>
  <c r="D56" i="4" s="1"/>
  <c r="C54" i="4"/>
  <c r="C56" i="4" s="1"/>
  <c r="F55" i="3"/>
  <c r="F56" i="3" s="1"/>
  <c r="E55" i="3"/>
  <c r="E56" i="3" s="1"/>
  <c r="D55" i="3"/>
  <c r="D56" i="3" s="1"/>
  <c r="C54" i="3"/>
  <c r="C56" i="3" s="1"/>
  <c r="F55" i="2"/>
  <c r="F56" i="2" s="1"/>
  <c r="E55" i="2"/>
  <c r="E56" i="2" s="1"/>
  <c r="D55" i="2"/>
  <c r="D56" i="2" s="1"/>
  <c r="C54" i="2"/>
  <c r="C56" i="2" s="1"/>
  <c r="F55" i="8"/>
  <c r="F56" i="8" s="1"/>
  <c r="E55" i="8"/>
  <c r="E56" i="8" s="1"/>
  <c r="C54" i="8"/>
  <c r="C56" i="8" s="1"/>
  <c r="B29" i="6"/>
  <c r="E21" i="6"/>
  <c r="E37" i="6" s="1"/>
  <c r="F21" i="6"/>
  <c r="F37" i="6" s="1"/>
  <c r="D21" i="6"/>
  <c r="D37" i="6" s="1"/>
  <c r="D51" i="4"/>
  <c r="C49" i="4"/>
  <c r="C51" i="4" s="1"/>
  <c r="D38" i="4"/>
  <c r="D40" i="4" s="1"/>
  <c r="E38" i="4"/>
  <c r="F38" i="4"/>
  <c r="D37" i="4"/>
  <c r="D39" i="4" s="1"/>
  <c r="E37" i="4"/>
  <c r="F37" i="4"/>
  <c r="F39" i="4" s="1"/>
  <c r="C62" i="3"/>
  <c r="C49" i="3"/>
  <c r="C51" i="3" s="1"/>
  <c r="D50" i="3"/>
  <c r="D51" i="3" s="1"/>
  <c r="F50" i="3"/>
  <c r="F51" i="3" s="1"/>
  <c r="D38" i="3"/>
  <c r="D40" i="3" s="1"/>
  <c r="E38" i="3"/>
  <c r="F38" i="3"/>
  <c r="F40" i="3" s="1"/>
  <c r="D37" i="3"/>
  <c r="D39" i="3" s="1"/>
  <c r="E37" i="3"/>
  <c r="E39" i="3" s="1"/>
  <c r="F37" i="3"/>
  <c r="F39" i="3" s="1"/>
  <c r="E23" i="5"/>
  <c r="F23" i="5"/>
  <c r="F25" i="5" s="1"/>
  <c r="F59" i="5" s="1"/>
  <c r="E22" i="5"/>
  <c r="F22" i="5"/>
  <c r="D22" i="5"/>
  <c r="D50" i="2"/>
  <c r="D51" i="2" s="1"/>
  <c r="F50" i="2"/>
  <c r="F51" i="2" s="1"/>
  <c r="F37" i="2"/>
  <c r="F39" i="2" s="1"/>
  <c r="E37" i="2"/>
  <c r="E39" i="2" s="1"/>
  <c r="D37" i="2"/>
  <c r="D39" i="2" s="1"/>
  <c r="E37" i="8"/>
  <c r="E39" i="8" s="1"/>
  <c r="F37" i="8"/>
  <c r="F39" i="8" s="1"/>
  <c r="D37" i="8"/>
  <c r="D39" i="8" s="1"/>
  <c r="F38" i="2"/>
  <c r="E38" i="2"/>
  <c r="E40" i="2" s="1"/>
  <c r="D38" i="2"/>
  <c r="D40" i="2" s="1"/>
  <c r="C18" i="7"/>
  <c r="C16" i="7"/>
  <c r="C17" i="7"/>
  <c r="C18" i="6"/>
  <c r="C15" i="6"/>
  <c r="C16" i="6"/>
  <c r="C17" i="6"/>
  <c r="C18" i="5"/>
  <c r="C16" i="5"/>
  <c r="C17" i="5"/>
  <c r="C49" i="2"/>
  <c r="C51" i="2" s="1"/>
  <c r="C62" i="8"/>
  <c r="C49" i="8"/>
  <c r="C51" i="8" s="1"/>
  <c r="D59" i="3"/>
  <c r="D59" i="2"/>
  <c r="B21" i="8"/>
  <c r="D25" i="4"/>
  <c r="D59" i="4" s="1"/>
  <c r="B22" i="4"/>
  <c r="B67" i="4" s="1"/>
  <c r="B23" i="4"/>
  <c r="B24" i="4"/>
  <c r="E21" i="7"/>
  <c r="E37" i="7" s="1"/>
  <c r="E39" i="7" s="1"/>
  <c r="F21" i="7"/>
  <c r="F37" i="7" s="1"/>
  <c r="B21" i="4"/>
  <c r="B37" i="4" s="1"/>
  <c r="B39" i="4" s="1"/>
  <c r="B21" i="3"/>
  <c r="B37" i="3" s="1"/>
  <c r="B39" i="3" s="1"/>
  <c r="B21" i="2"/>
  <c r="B37" i="2" s="1"/>
  <c r="B39" i="2" s="1"/>
  <c r="E24" i="5"/>
  <c r="F24" i="5"/>
  <c r="D24" i="5"/>
  <c r="E24" i="6"/>
  <c r="F24" i="6"/>
  <c r="D24" i="6"/>
  <c r="E23" i="6"/>
  <c r="E25" i="6" s="1"/>
  <c r="E59" i="6" s="1"/>
  <c r="F23" i="6"/>
  <c r="E22" i="6"/>
  <c r="F22" i="6"/>
  <c r="D22" i="6"/>
  <c r="B18" i="5"/>
  <c r="B16" i="5"/>
  <c r="B18" i="6"/>
  <c r="B16" i="6"/>
  <c r="E24" i="7"/>
  <c r="F24" i="7"/>
  <c r="D24" i="7"/>
  <c r="B24" i="3"/>
  <c r="B23" i="3"/>
  <c r="B75" i="3" s="1"/>
  <c r="B22" i="3"/>
  <c r="C70" i="3" s="1"/>
  <c r="B24" i="2"/>
  <c r="B23" i="2"/>
  <c r="B75" i="2" s="1"/>
  <c r="B22" i="2"/>
  <c r="C70" i="2" s="1"/>
  <c r="B24" i="8"/>
  <c r="B22" i="8"/>
  <c r="B28" i="8" s="1"/>
  <c r="B16" i="7"/>
  <c r="B18" i="7"/>
  <c r="B49" i="4"/>
  <c r="B49" i="2"/>
  <c r="E23" i="7"/>
  <c r="E25" i="7" s="1"/>
  <c r="E59" i="7" s="1"/>
  <c r="F23" i="7"/>
  <c r="B29" i="5"/>
  <c r="F38" i="8"/>
  <c r="E38" i="8"/>
  <c r="E40" i="8" s="1"/>
  <c r="F50" i="8"/>
  <c r="F51" i="8" s="1"/>
  <c r="E50" i="8"/>
  <c r="E51" i="8" s="1"/>
  <c r="D71" i="8"/>
  <c r="D55" i="8"/>
  <c r="D56" i="8" s="1"/>
  <c r="D50" i="8"/>
  <c r="D51" i="8" s="1"/>
  <c r="D23" i="5"/>
  <c r="D25" i="5" s="1"/>
  <c r="D59" i="5" s="1"/>
  <c r="D25" i="8"/>
  <c r="D59" i="8" s="1"/>
  <c r="D38" i="8"/>
  <c r="D23" i="6"/>
  <c r="D25" i="6" s="1"/>
  <c r="D59" i="6" s="1"/>
  <c r="D23" i="7"/>
  <c r="B23" i="8"/>
  <c r="C68" i="8" s="1"/>
  <c r="F39" i="7" l="1"/>
  <c r="B74" i="8"/>
  <c r="D74" i="8"/>
  <c r="B24" i="7"/>
  <c r="B62" i="3"/>
  <c r="C70" i="8"/>
  <c r="B67" i="8"/>
  <c r="C67" i="8"/>
  <c r="C69" i="8" s="1"/>
  <c r="B23" i="7"/>
  <c r="B75" i="7" s="1"/>
  <c r="B70" i="8"/>
  <c r="B68" i="8"/>
  <c r="D37" i="7"/>
  <c r="D39" i="7" s="1"/>
  <c r="B21" i="7"/>
  <c r="B37" i="7" s="1"/>
  <c r="B39" i="7" s="1"/>
  <c r="F68" i="5"/>
  <c r="E68" i="5"/>
  <c r="F67" i="6"/>
  <c r="E67" i="6"/>
  <c r="F67" i="5"/>
  <c r="E67" i="5"/>
  <c r="F68" i="6"/>
  <c r="E68" i="6"/>
  <c r="B62" i="4"/>
  <c r="E40" i="4"/>
  <c r="B37" i="8"/>
  <c r="B39" i="8" s="1"/>
  <c r="C71" i="8"/>
  <c r="B75" i="8"/>
  <c r="C49" i="7"/>
  <c r="C68" i="4"/>
  <c r="B75" i="4"/>
  <c r="B54" i="3"/>
  <c r="B68" i="3"/>
  <c r="D63" i="8"/>
  <c r="D55" i="7"/>
  <c r="D56" i="7" s="1"/>
  <c r="D70" i="6"/>
  <c r="F70" i="6"/>
  <c r="D70" i="5"/>
  <c r="E70" i="6"/>
  <c r="C54" i="5"/>
  <c r="C56" i="5" s="1"/>
  <c r="D50" i="5"/>
  <c r="D51" i="5" s="1"/>
  <c r="D55" i="5"/>
  <c r="D56" i="5" s="1"/>
  <c r="B50" i="8"/>
  <c r="D55" i="6"/>
  <c r="D56" i="6" s="1"/>
  <c r="D38" i="5"/>
  <c r="D40" i="5" s="1"/>
  <c r="E63" i="2"/>
  <c r="B28" i="3"/>
  <c r="B74" i="3" s="1"/>
  <c r="C67" i="3"/>
  <c r="C71" i="4"/>
  <c r="D38" i="6"/>
  <c r="D40" i="6" s="1"/>
  <c r="B62" i="2"/>
  <c r="C49" i="5"/>
  <c r="C51" i="5" s="1"/>
  <c r="C62" i="5"/>
  <c r="E50" i="7"/>
  <c r="E51" i="7" s="1"/>
  <c r="B55" i="8"/>
  <c r="B38" i="8"/>
  <c r="B40" i="8" s="1"/>
  <c r="F55" i="5"/>
  <c r="F56" i="5" s="1"/>
  <c r="F71" i="5"/>
  <c r="F38" i="5"/>
  <c r="F50" i="5"/>
  <c r="F51" i="5" s="1"/>
  <c r="B25" i="8"/>
  <c r="B59" i="8" s="1"/>
  <c r="D40" i="8"/>
  <c r="D64" i="8" s="1"/>
  <c r="B24" i="5"/>
  <c r="F39" i="6"/>
  <c r="D50" i="6"/>
  <c r="D51" i="6" s="1"/>
  <c r="B50" i="3"/>
  <c r="B51" i="3" s="1"/>
  <c r="B55" i="2"/>
  <c r="B56" i="2" s="1"/>
  <c r="E38" i="6"/>
  <c r="E40" i="6" s="1"/>
  <c r="B21" i="6"/>
  <c r="B37" i="6" s="1"/>
  <c r="B39" i="6" s="1"/>
  <c r="B25" i="3"/>
  <c r="B59" i="3" s="1"/>
  <c r="D63" i="2"/>
  <c r="F63" i="2"/>
  <c r="D64" i="4"/>
  <c r="D63" i="4"/>
  <c r="F50" i="7"/>
  <c r="F51" i="7" s="1"/>
  <c r="F55" i="7"/>
  <c r="F56" i="7" s="1"/>
  <c r="E55" i="7"/>
  <c r="E56" i="7" s="1"/>
  <c r="B25" i="4"/>
  <c r="B59" i="4" s="1"/>
  <c r="B38" i="4"/>
  <c r="B55" i="4"/>
  <c r="B56" i="4" s="1"/>
  <c r="F70" i="7"/>
  <c r="C70" i="4"/>
  <c r="B70" i="4"/>
  <c r="E70" i="7"/>
  <c r="B50" i="4"/>
  <c r="B51" i="4" s="1"/>
  <c r="C67" i="4"/>
  <c r="B38" i="3"/>
  <c r="B63" i="3" s="1"/>
  <c r="C71" i="3"/>
  <c r="B24" i="6"/>
  <c r="E55" i="6"/>
  <c r="E56" i="6" s="1"/>
  <c r="E25" i="5"/>
  <c r="E59" i="5" s="1"/>
  <c r="E38" i="5"/>
  <c r="E63" i="5" s="1"/>
  <c r="E39" i="5"/>
  <c r="B17" i="6"/>
  <c r="B49" i="8"/>
  <c r="B71" i="8"/>
  <c r="F71" i="7"/>
  <c r="B71" i="3"/>
  <c r="B71" i="2"/>
  <c r="C71" i="2"/>
  <c r="C68" i="2"/>
  <c r="F64" i="3"/>
  <c r="F25" i="6"/>
  <c r="F59" i="6" s="1"/>
  <c r="D70" i="7"/>
  <c r="B62" i="8"/>
  <c r="F25" i="7"/>
  <c r="F59" i="7" s="1"/>
  <c r="F38" i="7"/>
  <c r="F63" i="7" s="1"/>
  <c r="B67" i="2"/>
  <c r="B71" i="4"/>
  <c r="B68" i="4"/>
  <c r="D39" i="5"/>
  <c r="E40" i="3"/>
  <c r="E64" i="3" s="1"/>
  <c r="E63" i="3"/>
  <c r="D71" i="7"/>
  <c r="C54" i="7"/>
  <c r="C56" i="7" s="1"/>
  <c r="D50" i="7"/>
  <c r="D51" i="7" s="1"/>
  <c r="B28" i="2"/>
  <c r="B74" i="2" s="1"/>
  <c r="F40" i="8"/>
  <c r="B22" i="5"/>
  <c r="B67" i="5" s="1"/>
  <c r="C68" i="3"/>
  <c r="E39" i="4"/>
  <c r="F40" i="4"/>
  <c r="B54" i="8"/>
  <c r="B17" i="5"/>
  <c r="B25" i="2"/>
  <c r="B59" i="2" s="1"/>
  <c r="C49" i="6"/>
  <c r="C51" i="6" s="1"/>
  <c r="B17" i="7"/>
  <c r="B62" i="7" s="1"/>
  <c r="D71" i="6"/>
  <c r="D71" i="5"/>
  <c r="B28" i="4"/>
  <c r="B74" i="4" s="1"/>
  <c r="B22" i="6"/>
  <c r="B21" i="5"/>
  <c r="B37" i="5" s="1"/>
  <c r="B39" i="5" s="1"/>
  <c r="F38" i="6"/>
  <c r="F40" i="6" s="1"/>
  <c r="F71" i="6"/>
  <c r="F55" i="6"/>
  <c r="F56" i="6" s="1"/>
  <c r="E71" i="6"/>
  <c r="B55" i="3"/>
  <c r="C54" i="6"/>
  <c r="C56" i="6" s="1"/>
  <c r="D63" i="3"/>
  <c r="F63" i="3"/>
  <c r="D64" i="3"/>
  <c r="B70" i="3"/>
  <c r="F50" i="6"/>
  <c r="F51" i="6" s="1"/>
  <c r="B67" i="3"/>
  <c r="E50" i="6"/>
  <c r="E51" i="6" s="1"/>
  <c r="D39" i="6"/>
  <c r="E39" i="6"/>
  <c r="B23" i="6"/>
  <c r="B75" i="6" s="1"/>
  <c r="B23" i="5"/>
  <c r="B75" i="5" s="1"/>
  <c r="B38" i="2"/>
  <c r="B40" i="2" s="1"/>
  <c r="B64" i="2" s="1"/>
  <c r="B50" i="2"/>
  <c r="B51" i="2" s="1"/>
  <c r="B68" i="2"/>
  <c r="E71" i="7"/>
  <c r="E50" i="5"/>
  <c r="E51" i="5" s="1"/>
  <c r="E38" i="7"/>
  <c r="E55" i="5"/>
  <c r="E56" i="5" s="1"/>
  <c r="E71" i="5"/>
  <c r="D38" i="7"/>
  <c r="D25" i="7"/>
  <c r="C62" i="6"/>
  <c r="B70" i="2"/>
  <c r="C67" i="2"/>
  <c r="E70" i="5"/>
  <c r="F70" i="5"/>
  <c r="F40" i="2"/>
  <c r="F64" i="2" s="1"/>
  <c r="D64" i="2"/>
  <c r="E64" i="2"/>
  <c r="F39" i="5"/>
  <c r="C67" i="5" l="1"/>
  <c r="C69" i="4"/>
  <c r="B56" i="3"/>
  <c r="C68" i="5"/>
  <c r="D59" i="7"/>
  <c r="B25" i="7"/>
  <c r="B59" i="7" s="1"/>
  <c r="B70" i="6"/>
  <c r="B67" i="6"/>
  <c r="B68" i="5"/>
  <c r="B68" i="6"/>
  <c r="B64" i="8"/>
  <c r="C68" i="6"/>
  <c r="C67" i="6"/>
  <c r="B69" i="3"/>
  <c r="C69" i="3"/>
  <c r="B40" i="3"/>
  <c r="B64" i="3" s="1"/>
  <c r="B63" i="2"/>
  <c r="C70" i="6"/>
  <c r="D63" i="5"/>
  <c r="D64" i="6"/>
  <c r="B51" i="8"/>
  <c r="B69" i="8" s="1"/>
  <c r="D63" i="6"/>
  <c r="F40" i="5"/>
  <c r="F64" i="5" s="1"/>
  <c r="D64" i="5"/>
  <c r="B63" i="8"/>
  <c r="C69" i="2"/>
  <c r="B56" i="8"/>
  <c r="B25" i="5"/>
  <c r="B59" i="5" s="1"/>
  <c r="F64" i="6"/>
  <c r="E64" i="6"/>
  <c r="B69" i="2"/>
  <c r="E40" i="5"/>
  <c r="E64" i="5" s="1"/>
  <c r="F63" i="6"/>
  <c r="E63" i="6"/>
  <c r="B25" i="6"/>
  <c r="B59" i="6" s="1"/>
  <c r="B40" i="4"/>
  <c r="B64" i="4" s="1"/>
  <c r="B63" i="4"/>
  <c r="C71" i="7"/>
  <c r="B38" i="7"/>
  <c r="B63" i="7" s="1"/>
  <c r="B55" i="7"/>
  <c r="B54" i="7"/>
  <c r="B71" i="7"/>
  <c r="B69" i="4"/>
  <c r="B70" i="5"/>
  <c r="B28" i="5"/>
  <c r="B28" i="6"/>
  <c r="C70" i="5"/>
  <c r="B54" i="5"/>
  <c r="B49" i="5"/>
  <c r="B62" i="5"/>
  <c r="F40" i="7"/>
  <c r="F64" i="7" s="1"/>
  <c r="B70" i="7"/>
  <c r="B28" i="7"/>
  <c r="C70" i="7"/>
  <c r="B49" i="6"/>
  <c r="B54" i="6"/>
  <c r="B62" i="6"/>
  <c r="C71" i="6"/>
  <c r="B50" i="6"/>
  <c r="B55" i="6"/>
  <c r="B71" i="6"/>
  <c r="B38" i="6"/>
  <c r="B55" i="5"/>
  <c r="B50" i="5"/>
  <c r="B71" i="5"/>
  <c r="B38" i="5"/>
  <c r="C71" i="5"/>
  <c r="E40" i="7"/>
  <c r="E64" i="7" s="1"/>
  <c r="E63" i="7"/>
  <c r="D40" i="7"/>
  <c r="D64" i="7" s="1"/>
  <c r="D63" i="7"/>
  <c r="B74" i="6" l="1"/>
  <c r="D75" i="6"/>
  <c r="B74" i="7"/>
  <c r="D75" i="7"/>
  <c r="B74" i="5"/>
  <c r="D75" i="5"/>
  <c r="B40" i="7"/>
  <c r="B64" i="7" s="1"/>
  <c r="C69" i="5"/>
  <c r="B51" i="6"/>
  <c r="B69" i="6" s="1"/>
  <c r="C69" i="6"/>
  <c r="B51" i="7"/>
  <c r="B69" i="7" s="1"/>
  <c r="B51" i="5"/>
  <c r="B69" i="5" s="1"/>
  <c r="C69" i="7"/>
  <c r="B56" i="7"/>
  <c r="B56" i="5"/>
  <c r="B56" i="6"/>
  <c r="B40" i="5"/>
  <c r="B64" i="5" s="1"/>
  <c r="B63" i="5"/>
  <c r="B40" i="6"/>
  <c r="B64" i="6" s="1"/>
  <c r="B63" i="6"/>
</calcChain>
</file>

<file path=xl/sharedStrings.xml><?xml version="1.0" encoding="utf-8"?>
<sst xmlns="http://schemas.openxmlformats.org/spreadsheetml/2006/main" count="546" uniqueCount="124">
  <si>
    <t>Indicador</t>
  </si>
  <si>
    <t>Total programa</t>
  </si>
  <si>
    <t>Equipamiento</t>
  </si>
  <si>
    <t>Construcción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</si>
  <si>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</si>
  <si>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</si>
  <si>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</si>
  <si>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</si>
  <si>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</si>
  <si>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</si>
  <si>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</si>
  <si>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</si>
  <si>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</si>
  <si>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</si>
  <si>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</si>
  <si>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</si>
  <si>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</si>
  <si>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</si>
  <si>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</si>
  <si>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</si>
  <si>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</si>
  <si>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</si>
  <si>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</si>
  <si>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</si>
  <si>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</si>
  <si>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</si>
  <si>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</si>
  <si>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</si>
  <si>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</si>
  <si>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</si>
  <si>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</si>
  <si>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</si>
  <si>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</si>
  <si>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</si>
  <si>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</si>
  <si>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</si>
  <si>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</si>
  <si>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</si>
  <si>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</si>
  <si>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</si>
  <si>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</si>
  <si>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</si>
  <si>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>na</t>
  </si>
  <si>
    <t>n.d.</t>
  </si>
  <si>
    <t>Subsidio para atención directa</t>
  </si>
  <si>
    <t>Productos</t>
  </si>
  <si>
    <t>Subsidio para 
atención directa</t>
  </si>
  <si>
    <t>Promedio 
mensual</t>
  </si>
  <si>
    <t xml:space="preserve">Gasto programado anual por beneficiario (GPB) </t>
  </si>
  <si>
    <t xml:space="preserve">Gasto efectivo anual por beneficiario (GEB) </t>
  </si>
  <si>
    <t>Efectivos 1T 2021</t>
  </si>
  <si>
    <t>IPC (1T 2021)</t>
  </si>
  <si>
    <t>Gasto efectivo real 1T 2021</t>
  </si>
  <si>
    <t>Gasto efectivo real por beneficiario 1T 2021</t>
  </si>
  <si>
    <t xml:space="preserve">Con Superávit </t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</si>
  <si>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</si>
  <si>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</si>
  <si>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</si>
  <si>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</si>
  <si>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</si>
  <si>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</si>
  <si>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</si>
  <si>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</si>
  <si>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</si>
  <si>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</si>
  <si>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</si>
  <si>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</si>
  <si>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Efectivos 3 TA 2021</t>
  </si>
  <si>
    <t>IPC (3 TA 2021)</t>
  </si>
  <si>
    <t>Gasto efectivo real 3 TA 2021</t>
  </si>
  <si>
    <t>Gasto efectivo real por beneficiario 3 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</si>
  <si>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</si>
  <si>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</si>
  <si>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</si>
  <si>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</si>
  <si>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</si>
  <si>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</si>
  <si>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</si>
  <si>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</si>
  <si>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</si>
  <si>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</si>
  <si>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</si>
  <si>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</si>
  <si>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</si>
  <si>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</si>
  <si>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</si>
  <si>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Ciudad de los Niños 2021 y 2022 - Cronogramas de Metas e Inversión - Modificaciones 2022 - IPC, INEC 2021 y 2022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</si>
  <si>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El dato del ingreso efectivo recibido no incorpora los ¢ 844 002 442,83 con los que la Unidad Ejecutora ya disponía por concepto de superávit comprometido del año 2021, por ende, se procedió a realizar un "cálculo adicional" donde se refleje el monto del superávit con el que dispone la UE. </t>
    </r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</si>
  <si>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</si>
  <si>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</si>
  <si>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</si>
  <si>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</si>
  <si>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</si>
  <si>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</si>
  <si>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</si>
  <si>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>Efectivos 1S 2022</t>
  </si>
  <si>
    <t>En transferencias 1S 2022</t>
  </si>
  <si>
    <t>IPC (1S 2022)</t>
  </si>
  <si>
    <t>Gasto efectivo real 1S 2022</t>
  </si>
  <si>
    <t>Gasto efectivo real por beneficiario 1S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</si>
  <si>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</si>
  <si>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</si>
  <si>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</si>
  <si>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</si>
  <si>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</si>
  <si>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</si>
  <si>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3 TA 2022</t>
  </si>
  <si>
    <t>Efectivos 3 TA 2022</t>
  </si>
  <si>
    <t>En transferencias 3 TA 2022</t>
  </si>
  <si>
    <t>IPC (3 TA 2022)</t>
  </si>
  <si>
    <t>Gasto efectivo real 3 TA 2022</t>
  </si>
  <si>
    <t>Gasto efectivo real por beneficiario 3 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</si>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</sst>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#,##0.0____"/>
    <numFmt numFmtId="167" formatCode="_(* #,##0_);_(* \(#,##0\);_(* &quot;-&quot;??_);_(@_)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  <font>
      <b/>
      <u/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/>
    <xf numFmtId="167" fontId="0" fillId="0" borderId="0" xfId="1" applyNumberFormat="1" applyFont="1" applyFill="1"/>
    <xf numFmtId="164" fontId="0" fillId="0" borderId="0" xfId="1" applyFont="1" applyFill="1"/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168" fontId="0" fillId="0" borderId="0" xfId="1" applyNumberFormat="1" applyFont="1" applyFill="1"/>
    <xf numFmtId="0" fontId="0" fillId="0" borderId="0" xfId="0" applyFont="1" applyFill="1"/>
    <xf numFmtId="4" fontId="0" fillId="0" borderId="0" xfId="0" applyNumberFormat="1" applyFont="1" applyFill="1"/>
    <xf numFmtId="165" fontId="0" fillId="0" borderId="0" xfId="0" applyNumberFormat="1" applyFont="1" applyFill="1"/>
    <xf numFmtId="0" fontId="3" fillId="0" borderId="0" xfId="0" applyFont="1" applyFill="1" applyBorder="1" applyAlignment="1">
      <alignment vertical="top" wrapText="1"/>
    </xf>
    <xf numFmtId="0" fontId="0" fillId="0" borderId="0" xfId="0" applyFont="1" applyFill="1" applyAlignment="1"/>
    <xf numFmtId="0" fontId="4" fillId="0" borderId="0" xfId="0" applyFont="1" applyFill="1"/>
    <xf numFmtId="10" fontId="0" fillId="0" borderId="0" xfId="2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/>
    <xf numFmtId="4" fontId="6" fillId="0" borderId="0" xfId="0" applyNumberFormat="1" applyFont="1" applyFill="1"/>
    <xf numFmtId="0" fontId="6" fillId="0" borderId="0" xfId="0" applyFont="1" applyFill="1" applyAlignment="1">
      <alignment horizontal="left" indent="1"/>
    </xf>
    <xf numFmtId="3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3" fontId="6" fillId="0" borderId="0" xfId="1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0" fontId="6" fillId="0" borderId="3" xfId="0" applyFont="1" applyFill="1" applyBorder="1"/>
    <xf numFmtId="4" fontId="6" fillId="0" borderId="0" xfId="1" applyNumberFormat="1" applyFont="1" applyFill="1" applyAlignment="1">
      <alignment horizontal="right"/>
    </xf>
    <xf numFmtId="3" fontId="6" fillId="0" borderId="0" xfId="0" applyNumberFormat="1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166" fontId="6" fillId="0" borderId="0" xfId="0" applyNumberFormat="1" applyFont="1"/>
    <xf numFmtId="0" fontId="6" fillId="0" borderId="0" xfId="0" applyFont="1" applyAlignment="1">
      <alignment vertical="top" wrapText="1"/>
    </xf>
    <xf numFmtId="0" fontId="4" fillId="0" borderId="0" xfId="0" applyFont="1"/>
    <xf numFmtId="3" fontId="6" fillId="0" borderId="0" xfId="0" applyNumberFormat="1" applyFont="1" applyAlignment="1">
      <alignment horizontal="right"/>
    </xf>
    <xf numFmtId="164" fontId="6" fillId="0" borderId="0" xfId="1" applyFont="1" applyFill="1" applyAlignment="1">
      <alignment horizontal="right" vertical="center"/>
    </xf>
    <xf numFmtId="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0" fillId="0" borderId="0" xfId="0" applyFont="1"/>
    <xf numFmtId="0" fontId="6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resultado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(Anual!$B$49,Anual!$C$49)</c:f>
              <c:numCache>
                <c:formatCode>#,##0.00</c:formatCode>
                <c:ptCount val="2"/>
                <c:pt idx="0">
                  <c:v>95.572916666666657</c:v>
                </c:pt>
                <c:pt idx="1">
                  <c:v>95.572916666666657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E-4048-9B5B-BE454D51A82E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(Anual!$B$50,Anual!$C$50,Anual!$D$50,Anual!$E$50,Anual!$F$50)</c:f>
              <c:numCache>
                <c:formatCode>#,##0.00</c:formatCode>
                <c:ptCount val="5"/>
                <c:pt idx="0">
                  <c:v>57.995249005483586</c:v>
                </c:pt>
                <c:pt idx="2">
                  <c:v>99.991973242537298</c:v>
                </c:pt>
                <c:pt idx="3">
                  <c:v>91.41602471595661</c:v>
                </c:pt>
                <c:pt idx="4">
                  <c:v>49.257336443876085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E-4048-9B5B-BE454D51A82E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(Anual!$B$51,Anual!$C$51,Anual!$D$51,Anual!$E$51,Anual!$F$51)</c:f>
              <c:numCache>
                <c:formatCode>#,##0.00</c:formatCode>
                <c:ptCount val="5"/>
                <c:pt idx="0">
                  <c:v>76.784082836075129</c:v>
                </c:pt>
                <c:pt idx="1">
                  <c:v>95.572916666666657</c:v>
                </c:pt>
                <c:pt idx="2">
                  <c:v>99.991973242537298</c:v>
                </c:pt>
                <c:pt idx="3">
                  <c:v>91.41602471595661</c:v>
                </c:pt>
                <c:pt idx="4">
                  <c:v>49.257336443876085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E-4048-9B5B-BE454D51A8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avance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(Anual!$B$54,Anual!$C$54)</c:f>
              <c:numCache>
                <c:formatCode>#,##0.00</c:formatCode>
                <c:ptCount val="2"/>
                <c:pt idx="0">
                  <c:v>95.572916666666657</c:v>
                </c:pt>
                <c:pt idx="1">
                  <c:v>95.572916666666657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C-4C5E-B1D6-B165B6C775A5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(Anual!$B$55,Anual!$C$55,Anual!$D$55,Anual!$E$55,Anual!$F$55)</c:f>
              <c:numCache>
                <c:formatCode>#,##0.00</c:formatCode>
                <c:ptCount val="5"/>
                <c:pt idx="0">
                  <c:v>57.995249005483586</c:v>
                </c:pt>
                <c:pt idx="2">
                  <c:v>99.991973242537298</c:v>
                </c:pt>
                <c:pt idx="3">
                  <c:v>91.41602471595661</c:v>
                </c:pt>
                <c:pt idx="4">
                  <c:v>49.257336443876085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CC-4C5E-B1D6-B165B6C775A5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Anual!$B$56:$F$56</c:f>
              <c:numCache>
                <c:formatCode>#,##0.00</c:formatCode>
                <c:ptCount val="5"/>
                <c:pt idx="0">
                  <c:v>76.784082836075129</c:v>
                </c:pt>
                <c:pt idx="1">
                  <c:v>95.572916666666657</c:v>
                </c:pt>
                <c:pt idx="2">
                  <c:v>99.991973242537298</c:v>
                </c:pt>
                <c:pt idx="3">
                  <c:v>91.41602471595661</c:v>
                </c:pt>
                <c:pt idx="4">
                  <c:v>49.257336443876085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C5E-B1D6-B165B6C775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11594608"/>
        <c:axId val="511596176"/>
        <c:axId val="0"/>
      </c:bar3DChart>
      <c:catAx>
        <c:axId val="51159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176"/>
        <c:crosses val="autoZero"/>
        <c:auto val="1"/>
        <c:lblAlgn val="ctr"/>
        <c:lblOffset val="100"/>
        <c:noMultiLvlLbl val="0"/>
      </c:catAx>
      <c:valAx>
        <c:axId val="511596176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4608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expansión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550923810947952E-2"/>
          <c:y val="0.18747293603348539"/>
          <c:w val="0.9263222965591611"/>
          <c:h val="0.568113673084657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-0.95358042461317627</c:v>
                </c:pt>
                <c:pt idx="1">
                  <c:v>-0.95358042461317627</c:v>
                </c:pt>
                <c:pt idx="2">
                  <c:v>-0.95358042461317627</c:v>
                </c:pt>
                <c:pt idx="3">
                  <c:v>-0.95358042461317627</c:v>
                </c:pt>
                <c:pt idx="4">
                  <c:v>-0.95358042461317627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0-4D44-800E-92B3E1E54A12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219.77228962583712</c:v>
                </c:pt>
                <c:pt idx="2">
                  <c:v>-2.4096143143804594</c:v>
                </c:pt>
                <c:pt idx="3">
                  <c:v>142.0946675754787</c:v>
                </c:pt>
                <c:pt idx="4">
                  <c:v>2661.2971327024234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40-4D44-800E-92B3E1E54A12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4"/>
              <c:layout>
                <c:manualLayout>
                  <c:x val="2.6128073906175203E-2"/>
                  <c:y val="-7.0329719013390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8-4ECC-B5AA-CED50CE652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222.85093292287058</c:v>
                </c:pt>
                <c:pt idx="2">
                  <c:v>-1.4700520180429888</c:v>
                </c:pt>
                <c:pt idx="3">
                  <c:v>144.42546092361687</c:v>
                </c:pt>
                <c:pt idx="4">
                  <c:v>2687.8818280763066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40-4D44-800E-92B3E1E54A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159184"/>
        <c:axId val="509156832"/>
        <c:axId val="0"/>
      </c:bar3DChart>
      <c:catAx>
        <c:axId val="50915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6832"/>
        <c:crosses val="autoZero"/>
        <c:auto val="1"/>
        <c:lblAlgn val="ctr"/>
        <c:lblOffset val="100"/>
        <c:noMultiLvlLbl val="0"/>
      </c:catAx>
      <c:valAx>
        <c:axId val="50915683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918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54156951574911"/>
          <c:w val="0.99885673365178151"/>
          <c:h val="0.14145835313014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gasto medio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(Anual!$B$9:$C$10,Anual!$D$10:$F$10)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Anual!$B$70:$F$70</c:f>
              <c:numCache>
                <c:formatCode>#,##0.00</c:formatCode>
                <c:ptCount val="5"/>
                <c:pt idx="0">
                  <c:v>3601439.0038124998</c:v>
                </c:pt>
                <c:pt idx="1">
                  <c:v>3601439.0038124998</c:v>
                </c:pt>
                <c:pt idx="2">
                  <c:v>558333.33333333337</c:v>
                </c:pt>
                <c:pt idx="3">
                  <c:v>74533.159375000003</c:v>
                </c:pt>
                <c:pt idx="4">
                  <c:v>2968572.5111041665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3-476A-BC3F-5E65C5049A86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(Anual!$B$9:$C$10,Anual!$D$10:$F$10)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Anual!$B$71:$F$71</c:f>
              <c:numCache>
                <c:formatCode>#,##0.00</c:formatCode>
                <c:ptCount val="5"/>
                <c:pt idx="0">
                  <c:v>2185413.5992588559</c:v>
                </c:pt>
                <c:pt idx="1">
                  <c:v>2185413.5992588559</c:v>
                </c:pt>
                <c:pt idx="2">
                  <c:v>584149.29327520425</c:v>
                </c:pt>
                <c:pt idx="3">
                  <c:v>71291.380207084469</c:v>
                </c:pt>
                <c:pt idx="4">
                  <c:v>1529972.9257765668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3-476A-BC3F-5E65C5049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953504"/>
        <c:axId val="509955072"/>
        <c:axId val="0"/>
      </c:bar3DChart>
      <c:catAx>
        <c:axId val="5099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5072"/>
        <c:crosses val="autoZero"/>
        <c:auto val="1"/>
        <c:lblAlgn val="ctr"/>
        <c:lblOffset val="100"/>
        <c:noMultiLvlLbl val="0"/>
      </c:catAx>
      <c:valAx>
        <c:axId val="509955072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3504"/>
        <c:crosses val="autoZero"/>
        <c:crossBetween val="between"/>
        <c:majorUnit val="1000000"/>
        <c:minorUnit val="40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600"/>
              <a:t>Ciudad de los niños: Indicadores de giro de recursos 2022</a:t>
            </a:r>
          </a:p>
        </c:rich>
      </c:tx>
      <c:layout>
        <c:manualLayout>
          <c:xMode val="edge"/>
          <c:yMode val="edge"/>
          <c:x val="0.13055806467595868"/>
          <c:y val="1.6698134542260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5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882085860376024E-2"/>
          <c:y val="0.13079865731220516"/>
          <c:w val="0.92610213907732242"/>
          <c:h val="0.6506434698460615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Anual!$A$74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Anual!$B$74</c:f>
              <c:numCache>
                <c:formatCode>#,##0.00</c:formatCode>
                <c:ptCount val="1"/>
                <c:pt idx="0">
                  <c:v>48.862875781840799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255-B291-80D0E663F8D3}"/>
            </c:ext>
          </c:extLst>
        </c:ser>
        <c:ser>
          <c:idx val="2"/>
          <c:order val="1"/>
          <c:tx>
            <c:strRef>
              <c:f>Anual!$A$75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118.68979890667161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6-4255-B291-80D0E663F8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952720"/>
        <c:axId val="577961336"/>
        <c:axId val="0"/>
      </c:bar3DChart>
      <c:catAx>
        <c:axId val="5099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77961336"/>
        <c:crosses val="autoZero"/>
        <c:auto val="1"/>
        <c:lblAlgn val="ctr"/>
        <c:lblOffset val="100"/>
        <c:noMultiLvlLbl val="0"/>
      </c:catAx>
      <c:valAx>
        <c:axId val="57796133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272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Ciudad de los niños: Índice de eficiencia (IE) 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5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Anual!$B$69</c:f>
              <c:numCache>
                <c:formatCode>#,##0.00</c:formatCode>
                <c:ptCount val="1"/>
                <c:pt idx="0">
                  <c:v>46.593869466881976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8-4131-BCF1-65B16D7AFE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158792"/>
        <c:axId val="509159576"/>
        <c:axId val="0"/>
      </c:bar3DChart>
      <c:catAx>
        <c:axId val="50915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9576"/>
        <c:crosses val="autoZero"/>
        <c:auto val="1"/>
        <c:lblAlgn val="ctr"/>
        <c:lblOffset val="100"/>
        <c:noMultiLvlLbl val="0"/>
      </c:catAx>
      <c:valAx>
        <c:axId val="509159576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8792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15874</xdr:colOff>
      <xdr:row>6</xdr:row>
      <xdr:rowOff>23812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23624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1049000" cy="404812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850"/>
          <a:ext cx="11049000" cy="404812"/>
        </a:xfrm>
        <a:prstGeom prst="rect">
          <a:avLst/>
        </a:prstGeom>
      </xdr:spPr>
    </xdr:pic>
    <xdr:clientData/>
  </xdr:oneCellAnchor>
  <xdr:twoCellAnchor>
    <xdr:from>
      <xdr:col>0</xdr:col>
      <xdr:colOff>404813</xdr:colOff>
      <xdr:row>6</xdr:row>
      <xdr:rowOff>47625</xdr:rowOff>
    </xdr:from>
    <xdr:to>
      <xdr:col>5</xdr:col>
      <xdr:colOff>1262063</xdr:colOff>
      <xdr:row>7</xdr:row>
      <xdr:rowOff>134937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4813" y="1143000"/>
          <a:ext cx="10699750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22-06-2022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0848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1020425" cy="404812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850"/>
          <a:ext cx="11020425" cy="404812"/>
        </a:xfrm>
        <a:prstGeom prst="rect">
          <a:avLst/>
        </a:prstGeom>
      </xdr:spPr>
    </xdr:pic>
    <xdr:clientData/>
  </xdr:oneCellAnchor>
  <xdr:twoCellAnchor>
    <xdr:from>
      <xdr:col>0</xdr:col>
      <xdr:colOff>404812</xdr:colOff>
      <xdr:row>6</xdr:row>
      <xdr:rowOff>47623</xdr:rowOff>
    </xdr:from>
    <xdr:to>
      <xdr:col>5</xdr:col>
      <xdr:colOff>1107280</xdr:colOff>
      <xdr:row>7</xdr:row>
      <xdr:rowOff>154778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04812" y="1190623"/>
          <a:ext cx="10094118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05-10-2022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0848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1020425" cy="365125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850"/>
          <a:ext cx="11020425" cy="365125"/>
        </a:xfrm>
        <a:prstGeom prst="rect">
          <a:avLst/>
        </a:prstGeom>
      </xdr:spPr>
    </xdr:pic>
    <xdr:clientData/>
  </xdr:oneCellAnchor>
  <xdr:twoCellAnchor>
    <xdr:from>
      <xdr:col>0</xdr:col>
      <xdr:colOff>47626</xdr:colOff>
      <xdr:row>6</xdr:row>
      <xdr:rowOff>47624</xdr:rowOff>
    </xdr:from>
    <xdr:to>
      <xdr:col>5</xdr:col>
      <xdr:colOff>797721</xdr:colOff>
      <xdr:row>7</xdr:row>
      <xdr:rowOff>154779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47626" y="1190624"/>
          <a:ext cx="10141745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Programa Atención a Jóvenes en Riesgo Social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05-10-2022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56106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1077575" cy="404812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850"/>
          <a:ext cx="11077575" cy="404812"/>
        </a:xfrm>
        <a:prstGeom prst="rect">
          <a:avLst/>
        </a:prstGeom>
      </xdr:spPr>
    </xdr:pic>
    <xdr:clientData/>
  </xdr:oneCellAnchor>
  <xdr:twoCellAnchor>
    <xdr:from>
      <xdr:col>0</xdr:col>
      <xdr:colOff>404812</xdr:colOff>
      <xdr:row>6</xdr:row>
      <xdr:rowOff>47623</xdr:rowOff>
    </xdr:from>
    <xdr:to>
      <xdr:col>5</xdr:col>
      <xdr:colOff>1107280</xdr:colOff>
      <xdr:row>7</xdr:row>
      <xdr:rowOff>154778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404812" y="1190623"/>
          <a:ext cx="10132218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11905</xdr:colOff>
      <xdr:row>6</xdr:row>
      <xdr:rowOff>23812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6580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1058525" cy="404812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850"/>
          <a:ext cx="11058525" cy="404812"/>
        </a:xfrm>
        <a:prstGeom prst="rect">
          <a:avLst/>
        </a:prstGeom>
      </xdr:spPr>
    </xdr:pic>
    <xdr:clientData/>
  </xdr:oneCellAnchor>
  <xdr:twoCellAnchor>
    <xdr:from>
      <xdr:col>0</xdr:col>
      <xdr:colOff>47626</xdr:colOff>
      <xdr:row>6</xdr:row>
      <xdr:rowOff>47624</xdr:rowOff>
    </xdr:from>
    <xdr:to>
      <xdr:col>5</xdr:col>
      <xdr:colOff>1178718</xdr:colOff>
      <xdr:row>7</xdr:row>
      <xdr:rowOff>154779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47626" y="1190624"/>
          <a:ext cx="1055131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Programa Atención a Jóvenes en Riesgo Social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14-12-2022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2753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1058525" cy="37306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850"/>
          <a:ext cx="11058525" cy="373063"/>
        </a:xfrm>
        <a:prstGeom prst="rect">
          <a:avLst/>
        </a:prstGeom>
      </xdr:spPr>
    </xdr:pic>
    <xdr:clientData/>
  </xdr:oneCellAnchor>
  <xdr:twoCellAnchor>
    <xdr:from>
      <xdr:col>0</xdr:col>
      <xdr:colOff>178594</xdr:colOff>
      <xdr:row>6</xdr:row>
      <xdr:rowOff>47625</xdr:rowOff>
    </xdr:from>
    <xdr:to>
      <xdr:col>5</xdr:col>
      <xdr:colOff>1095375</xdr:colOff>
      <xdr:row>7</xdr:row>
      <xdr:rowOff>154780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78594" y="1190625"/>
          <a:ext cx="10179844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 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16-03-2023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</xdr:colOff>
      <xdr:row>12</xdr:row>
      <xdr:rowOff>188117</xdr:rowOff>
    </xdr:from>
    <xdr:to>
      <xdr:col>16</xdr:col>
      <xdr:colOff>11906</xdr:colOff>
      <xdr:row>28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236803</xdr:colOff>
      <xdr:row>12</xdr:row>
      <xdr:rowOff>174890</xdr:rowOff>
    </xdr:from>
    <xdr:to>
      <xdr:col>25</xdr:col>
      <xdr:colOff>440531</xdr:colOff>
      <xdr:row>28</xdr:row>
      <xdr:rowOff>83343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231515</xdr:colOff>
      <xdr:row>28</xdr:row>
      <xdr:rowOff>166690</xdr:rowOff>
    </xdr:from>
    <xdr:to>
      <xdr:col>27</xdr:col>
      <xdr:colOff>619125</xdr:colOff>
      <xdr:row>46</xdr:row>
      <xdr:rowOff>158750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49209</xdr:rowOff>
    </xdr:from>
    <xdr:to>
      <xdr:col>17</xdr:col>
      <xdr:colOff>168010</xdr:colOff>
      <xdr:row>65</xdr:row>
      <xdr:rowOff>41010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13231</xdr:colOff>
      <xdr:row>29</xdr:row>
      <xdr:rowOff>10845</xdr:rowOff>
    </xdr:from>
    <xdr:to>
      <xdr:col>16</xdr:col>
      <xdr:colOff>11906</xdr:colOff>
      <xdr:row>46</xdr:row>
      <xdr:rowOff>169333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269876</xdr:colOff>
      <xdr:row>47</xdr:row>
      <xdr:rowOff>73024</xdr:rowOff>
    </xdr:from>
    <xdr:to>
      <xdr:col>26</xdr:col>
      <xdr:colOff>493448</xdr:colOff>
      <xdr:row>65</xdr:row>
      <xdr:rowOff>52917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6</xdr:row>
      <xdr:rowOff>52398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715625" cy="1195398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1587</xdr:rowOff>
    </xdr:from>
    <xdr:ext cx="11020425" cy="379413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087437"/>
          <a:ext cx="11020425" cy="379413"/>
        </a:xfrm>
        <a:prstGeom prst="rect">
          <a:avLst/>
        </a:prstGeom>
      </xdr:spPr>
    </xdr:pic>
    <xdr:clientData/>
  </xdr:oneCellAnchor>
  <xdr:twoCellAnchor>
    <xdr:from>
      <xdr:col>0</xdr:col>
      <xdr:colOff>202406</xdr:colOff>
      <xdr:row>6</xdr:row>
      <xdr:rowOff>39688</xdr:rowOff>
    </xdr:from>
    <xdr:to>
      <xdr:col>5</xdr:col>
      <xdr:colOff>1301750</xdr:colOff>
      <xdr:row>7</xdr:row>
      <xdr:rowOff>166686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202406" y="1135063"/>
          <a:ext cx="10925969" cy="309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 2022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16-03-2023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172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77734375" style="7" customWidth="1"/>
    <col min="2" max="6" width="19.5546875" style="7" customWidth="1"/>
    <col min="7" max="7" width="13.77734375" style="7" bestFit="1" customWidth="1"/>
    <col min="8" max="16384" width="11.44140625" style="7"/>
  </cols>
  <sheetData>
    <row r="8" spans="1:7" ht="15.75" customHeight="1" x14ac:dyDescent="0.3"/>
    <row r="9" spans="1:7" s="1" customFormat="1" ht="15.6" x14ac:dyDescent="0.35">
      <c r="A9" s="48" t="s">
        <v>0</v>
      </c>
      <c r="B9" s="50" t="s">
        <v>1</v>
      </c>
      <c r="C9" s="50" t="s">
        <v>47</v>
      </c>
      <c r="D9" s="52" t="s">
        <v>45</v>
      </c>
      <c r="E9" s="52"/>
      <c r="F9" s="52"/>
    </row>
    <row r="10" spans="1:7" s="1" customFormat="1" ht="31.8" thickBot="1" x14ac:dyDescent="0.35">
      <c r="A10" s="49"/>
      <c r="B10" s="51"/>
      <c r="C10" s="51"/>
      <c r="D10" s="28" t="s">
        <v>44</v>
      </c>
      <c r="E10" s="14" t="s">
        <v>2</v>
      </c>
      <c r="F10" s="14" t="s">
        <v>3</v>
      </c>
    </row>
    <row r="11" spans="1:7" ht="16.2" thickTop="1" x14ac:dyDescent="0.35">
      <c r="A11" s="15"/>
      <c r="B11" s="15"/>
      <c r="C11" s="15"/>
      <c r="D11" s="15"/>
      <c r="E11" s="15"/>
      <c r="F11" s="15"/>
    </row>
    <row r="12" spans="1:7" ht="15.6" x14ac:dyDescent="0.35">
      <c r="A12" s="35" t="s">
        <v>4</v>
      </c>
      <c r="B12" s="15"/>
      <c r="C12" s="15"/>
      <c r="D12" s="15"/>
      <c r="E12" s="15"/>
      <c r="F12" s="15"/>
    </row>
    <row r="13" spans="1:7" ht="15.6" x14ac:dyDescent="0.35">
      <c r="A13" s="36"/>
      <c r="B13" s="17"/>
      <c r="C13" s="17"/>
      <c r="D13" s="17"/>
      <c r="E13" s="17"/>
      <c r="F13" s="17"/>
      <c r="G13" s="8"/>
    </row>
    <row r="14" spans="1:7" ht="15.6" x14ac:dyDescent="0.35">
      <c r="A14" s="35" t="s">
        <v>5</v>
      </c>
      <c r="B14" s="17"/>
      <c r="C14" s="17"/>
      <c r="D14" s="17"/>
      <c r="E14" s="17"/>
      <c r="F14" s="17"/>
      <c r="G14" s="8"/>
    </row>
    <row r="15" spans="1:7" ht="15.6" x14ac:dyDescent="0.35">
      <c r="A15" s="37" t="s">
        <v>50</v>
      </c>
      <c r="B15" s="19">
        <f>C15</f>
        <v>498</v>
      </c>
      <c r="C15" s="42">
        <v>498</v>
      </c>
      <c r="D15" s="19"/>
      <c r="E15" s="19"/>
      <c r="F15" s="19"/>
      <c r="G15" s="8"/>
    </row>
    <row r="16" spans="1:7" ht="15.6" x14ac:dyDescent="0.35">
      <c r="A16" s="37" t="s">
        <v>79</v>
      </c>
      <c r="B16" s="19">
        <v>480</v>
      </c>
      <c r="C16" s="42">
        <v>480</v>
      </c>
      <c r="D16" s="19"/>
      <c r="E16" s="19"/>
      <c r="F16" s="19"/>
      <c r="G16" s="8"/>
    </row>
    <row r="17" spans="1:7" ht="15.6" x14ac:dyDescent="0.35">
      <c r="A17" s="37" t="s">
        <v>80</v>
      </c>
      <c r="B17" s="19">
        <f>C17</f>
        <v>496</v>
      </c>
      <c r="C17" s="42">
        <v>496</v>
      </c>
      <c r="D17" s="19"/>
      <c r="E17" s="19"/>
      <c r="F17" s="19"/>
    </row>
    <row r="18" spans="1:7" ht="15.6" x14ac:dyDescent="0.35">
      <c r="A18" s="37" t="s">
        <v>81</v>
      </c>
      <c r="B18" s="19">
        <v>480</v>
      </c>
      <c r="C18" s="42">
        <v>480</v>
      </c>
      <c r="D18" s="19"/>
      <c r="E18" s="19"/>
      <c r="F18" s="19"/>
      <c r="G18" s="8"/>
    </row>
    <row r="19" spans="1:7" ht="15.6" x14ac:dyDescent="0.35">
      <c r="A19" s="36"/>
      <c r="B19" s="19"/>
      <c r="C19" s="19"/>
      <c r="D19" s="19"/>
      <c r="E19" s="19"/>
      <c r="F19" s="19"/>
      <c r="G19" s="8"/>
    </row>
    <row r="20" spans="1:7" ht="15.6" x14ac:dyDescent="0.35">
      <c r="A20" s="38" t="s">
        <v>6</v>
      </c>
      <c r="B20" s="19"/>
      <c r="C20" s="19"/>
      <c r="D20" s="19"/>
      <c r="E20" s="19"/>
      <c r="F20" s="19"/>
      <c r="G20" s="8"/>
    </row>
    <row r="21" spans="1:7" ht="15.6" x14ac:dyDescent="0.35">
      <c r="A21" s="37" t="s">
        <v>50</v>
      </c>
      <c r="B21" s="21">
        <f>SUM(D21:F21)</f>
        <v>54742776.960000001</v>
      </c>
      <c r="C21" s="21"/>
      <c r="D21" s="21">
        <v>54742776.960000001</v>
      </c>
      <c r="E21" s="42">
        <v>0</v>
      </c>
      <c r="F21" s="21">
        <v>0</v>
      </c>
      <c r="G21" s="8"/>
    </row>
    <row r="22" spans="1:7" ht="15.6" x14ac:dyDescent="0.35">
      <c r="A22" s="37" t="s">
        <v>79</v>
      </c>
      <c r="B22" s="21">
        <f>SUM(D22:F22)</f>
        <v>1109402442.8299999</v>
      </c>
      <c r="C22" s="21"/>
      <c r="D22" s="21">
        <v>54400000</v>
      </c>
      <c r="E22" s="21">
        <v>21775916.5</v>
      </c>
      <c r="F22" s="21">
        <v>1033226526.33</v>
      </c>
      <c r="G22" s="8"/>
    </row>
    <row r="23" spans="1:7" ht="15.6" x14ac:dyDescent="0.35">
      <c r="A23" s="37" t="s">
        <v>80</v>
      </c>
      <c r="B23" s="21">
        <f>SUM(D23:F23)</f>
        <v>145103184.97</v>
      </c>
      <c r="C23" s="21"/>
      <c r="D23" s="21">
        <v>58730467.890000001</v>
      </c>
      <c r="E23" s="42">
        <v>5110360</v>
      </c>
      <c r="F23" s="21">
        <v>81262357.079999998</v>
      </c>
      <c r="G23" s="8"/>
    </row>
    <row r="24" spans="1:7" ht="15.6" x14ac:dyDescent="0.35">
      <c r="A24" s="37" t="s">
        <v>81</v>
      </c>
      <c r="B24" s="21">
        <f>SUM(D24:F24)</f>
        <v>1728690721.8299999</v>
      </c>
      <c r="C24" s="21"/>
      <c r="D24" s="21">
        <v>268000000</v>
      </c>
      <c r="E24" s="21">
        <v>35775916.5</v>
      </c>
      <c r="F24" s="21">
        <v>1424914805.3299999</v>
      </c>
      <c r="G24" s="8"/>
    </row>
    <row r="25" spans="1:7" ht="15.6" x14ac:dyDescent="0.35">
      <c r="A25" s="37" t="s">
        <v>82</v>
      </c>
      <c r="B25" s="19">
        <f>D25+E25+F25</f>
        <v>145103184.97</v>
      </c>
      <c r="C25" s="19"/>
      <c r="D25" s="19">
        <f>D23</f>
        <v>58730467.890000001</v>
      </c>
      <c r="E25" s="19">
        <f>E23</f>
        <v>5110360</v>
      </c>
      <c r="F25" s="19">
        <f>F23</f>
        <v>81262357.079999998</v>
      </c>
      <c r="G25" s="8"/>
    </row>
    <row r="26" spans="1:7" ht="15.6" x14ac:dyDescent="0.35">
      <c r="A26" s="36"/>
      <c r="B26" s="19"/>
      <c r="C26" s="19"/>
      <c r="D26" s="19"/>
      <c r="E26" s="19"/>
      <c r="F26" s="19"/>
      <c r="G26" s="8"/>
    </row>
    <row r="27" spans="1:7" ht="15.6" x14ac:dyDescent="0.35">
      <c r="A27" s="38" t="s">
        <v>7</v>
      </c>
      <c r="B27" s="19"/>
      <c r="C27" s="19"/>
      <c r="D27" s="19"/>
      <c r="E27" s="19"/>
      <c r="F27" s="19"/>
      <c r="G27" s="8"/>
    </row>
    <row r="28" spans="1:7" ht="15.6" x14ac:dyDescent="0.35">
      <c r="A28" s="37" t="s">
        <v>79</v>
      </c>
      <c r="B28" s="19">
        <f>B22</f>
        <v>1109402442.8299999</v>
      </c>
      <c r="C28" s="19"/>
      <c r="D28" s="30" t="s">
        <v>54</v>
      </c>
      <c r="E28" s="19"/>
      <c r="F28" s="19"/>
      <c r="G28" s="8"/>
    </row>
    <row r="29" spans="1:7" ht="15.6" x14ac:dyDescent="0.35">
      <c r="A29" s="37" t="s">
        <v>80</v>
      </c>
      <c r="B29" s="42">
        <v>211172000</v>
      </c>
      <c r="C29" s="19"/>
      <c r="D29" s="31">
        <f>+B29+844002442.83</f>
        <v>1055174442.83</v>
      </c>
      <c r="E29" s="19"/>
      <c r="F29" s="19"/>
      <c r="G29" s="8"/>
    </row>
    <row r="30" spans="1:7" ht="15.6" x14ac:dyDescent="0.35">
      <c r="A30" s="36"/>
      <c r="B30" s="23"/>
      <c r="C30" s="23"/>
      <c r="D30" s="23"/>
      <c r="E30" s="23"/>
      <c r="F30" s="23"/>
      <c r="G30" s="8"/>
    </row>
    <row r="31" spans="1:7" ht="15.6" x14ac:dyDescent="0.35">
      <c r="A31" s="35" t="s">
        <v>8</v>
      </c>
      <c r="B31" s="23"/>
      <c r="C31" s="23"/>
      <c r="D31" s="23"/>
      <c r="E31" s="23"/>
      <c r="F31" s="23"/>
      <c r="G31" s="8"/>
    </row>
    <row r="32" spans="1:7" ht="15.6" x14ac:dyDescent="0.35">
      <c r="A32" s="37" t="s">
        <v>51</v>
      </c>
      <c r="B32" s="43">
        <v>1.07</v>
      </c>
      <c r="C32" s="43">
        <v>1.07</v>
      </c>
      <c r="D32" s="43">
        <v>1.07</v>
      </c>
      <c r="E32" s="43">
        <v>1.07</v>
      </c>
      <c r="F32" s="43">
        <v>1.07</v>
      </c>
      <c r="G32" s="8"/>
    </row>
    <row r="33" spans="1:7" ht="15.6" x14ac:dyDescent="0.35">
      <c r="A33" s="37" t="s">
        <v>83</v>
      </c>
      <c r="B33" s="43">
        <v>1.0573999999999999</v>
      </c>
      <c r="C33" s="43">
        <v>1.0573999999999999</v>
      </c>
      <c r="D33" s="43">
        <v>1.0573999999999999</v>
      </c>
      <c r="E33" s="43">
        <v>1.0573999999999999</v>
      </c>
      <c r="F33" s="43">
        <v>1.0573999999999999</v>
      </c>
      <c r="G33" s="8"/>
    </row>
    <row r="34" spans="1:7" ht="15.6" x14ac:dyDescent="0.35">
      <c r="A34" s="37" t="s">
        <v>9</v>
      </c>
      <c r="B34" s="19" t="s">
        <v>43</v>
      </c>
      <c r="C34" s="19" t="s">
        <v>43</v>
      </c>
      <c r="D34" s="19" t="s">
        <v>43</v>
      </c>
      <c r="E34" s="19" t="s">
        <v>43</v>
      </c>
      <c r="F34" s="19" t="s">
        <v>43</v>
      </c>
      <c r="G34" s="8"/>
    </row>
    <row r="35" spans="1:7" ht="15.6" x14ac:dyDescent="0.35">
      <c r="A35" s="36"/>
      <c r="B35" s="23"/>
      <c r="C35" s="23"/>
      <c r="D35" s="23"/>
      <c r="E35" s="23"/>
      <c r="F35" s="23"/>
      <c r="G35" s="8"/>
    </row>
    <row r="36" spans="1:7" ht="15.6" x14ac:dyDescent="0.35">
      <c r="A36" s="35" t="s">
        <v>10</v>
      </c>
      <c r="B36" s="23"/>
      <c r="C36" s="23"/>
      <c r="D36" s="23"/>
      <c r="E36" s="23"/>
      <c r="F36" s="23"/>
      <c r="G36" s="8"/>
    </row>
    <row r="37" spans="1:7" ht="15.6" x14ac:dyDescent="0.35">
      <c r="A37" s="37" t="s">
        <v>52</v>
      </c>
      <c r="B37" s="21">
        <f>B21/B32</f>
        <v>51161473.794392519</v>
      </c>
      <c r="C37" s="19"/>
      <c r="D37" s="21">
        <f>D21/D32</f>
        <v>51161473.794392519</v>
      </c>
      <c r="E37" s="21">
        <f t="shared" ref="E37:F37" si="0">E21/E32</f>
        <v>0</v>
      </c>
      <c r="F37" s="21">
        <f t="shared" si="0"/>
        <v>0</v>
      </c>
      <c r="G37" s="8"/>
    </row>
    <row r="38" spans="1:7" ht="15.6" x14ac:dyDescent="0.35">
      <c r="A38" s="37" t="s">
        <v>84</v>
      </c>
      <c r="B38" s="21">
        <f>B23/B33</f>
        <v>137226390.17401174</v>
      </c>
      <c r="C38" s="19"/>
      <c r="D38" s="21">
        <f>D23/D33</f>
        <v>55542337.705693215</v>
      </c>
      <c r="E38" s="19">
        <f>E23/E33</f>
        <v>4832948.7421978442</v>
      </c>
      <c r="F38" s="21">
        <f t="shared" ref="F38" si="1">F23/F33</f>
        <v>76851103.726120681</v>
      </c>
      <c r="G38" s="8"/>
    </row>
    <row r="39" spans="1:7" ht="15.6" x14ac:dyDescent="0.35">
      <c r="A39" s="37" t="s">
        <v>53</v>
      </c>
      <c r="B39" s="21">
        <f>B37/$B$15</f>
        <v>102733.88312127012</v>
      </c>
      <c r="C39" s="19"/>
      <c r="D39" s="21">
        <f>D37/$C$15</f>
        <v>102733.88312127012</v>
      </c>
      <c r="E39" s="21">
        <f t="shared" ref="E39:F39" si="2">E37/$C$15</f>
        <v>0</v>
      </c>
      <c r="F39" s="21">
        <f t="shared" si="2"/>
        <v>0</v>
      </c>
      <c r="G39" s="8"/>
    </row>
    <row r="40" spans="1:7" ht="15.6" x14ac:dyDescent="0.35">
      <c r="A40" s="37" t="s">
        <v>85</v>
      </c>
      <c r="B40" s="21">
        <f>B38/$B$17</f>
        <v>276666.10922179784</v>
      </c>
      <c r="C40" s="19"/>
      <c r="D40" s="21">
        <f>D38/$C$17</f>
        <v>111980.51956792986</v>
      </c>
      <c r="E40" s="19">
        <f t="shared" ref="E40:F40" si="3">E38/$C$17</f>
        <v>9743.8482705601691</v>
      </c>
      <c r="F40" s="21">
        <f t="shared" si="3"/>
        <v>154941.74138330782</v>
      </c>
    </row>
    <row r="41" spans="1:7" ht="15.6" x14ac:dyDescent="0.35">
      <c r="A41" s="36"/>
      <c r="B41" s="23"/>
      <c r="C41" s="23"/>
      <c r="D41" s="23"/>
      <c r="E41" s="23"/>
      <c r="F41" s="23"/>
      <c r="G41" s="8"/>
    </row>
    <row r="42" spans="1:7" ht="15.6" x14ac:dyDescent="0.35">
      <c r="A42" s="35" t="s">
        <v>11</v>
      </c>
      <c r="B42" s="23"/>
      <c r="C42" s="23"/>
      <c r="D42" s="23"/>
      <c r="E42" s="23"/>
      <c r="F42" s="23"/>
      <c r="G42" s="8"/>
    </row>
    <row r="43" spans="1:7" ht="15.6" x14ac:dyDescent="0.35">
      <c r="A43" s="36"/>
      <c r="B43" s="23"/>
      <c r="C43" s="23"/>
      <c r="D43" s="23"/>
      <c r="E43" s="23"/>
      <c r="F43" s="23"/>
      <c r="G43" s="8"/>
    </row>
    <row r="44" spans="1:7" ht="15.6" x14ac:dyDescent="0.35">
      <c r="A44" s="35" t="s">
        <v>12</v>
      </c>
      <c r="B44" s="23"/>
      <c r="C44" s="23"/>
      <c r="D44" s="23"/>
      <c r="E44" s="23"/>
      <c r="F44" s="23"/>
      <c r="G44" s="8"/>
    </row>
    <row r="45" spans="1:7" ht="15.6" x14ac:dyDescent="0.35">
      <c r="A45" s="36" t="s">
        <v>13</v>
      </c>
      <c r="B45" s="23" t="s">
        <v>42</v>
      </c>
      <c r="C45" s="23" t="s">
        <v>42</v>
      </c>
      <c r="D45" s="23" t="s">
        <v>42</v>
      </c>
      <c r="E45" s="23" t="s">
        <v>42</v>
      </c>
      <c r="F45" s="23" t="s">
        <v>42</v>
      </c>
      <c r="G45" s="8"/>
    </row>
    <row r="46" spans="1:7" ht="15.6" x14ac:dyDescent="0.35">
      <c r="A46" s="36" t="s">
        <v>14</v>
      </c>
      <c r="B46" s="23" t="s">
        <v>42</v>
      </c>
      <c r="C46" s="23" t="s">
        <v>42</v>
      </c>
      <c r="D46" s="23" t="s">
        <v>42</v>
      </c>
      <c r="E46" s="23" t="s">
        <v>42</v>
      </c>
      <c r="F46" s="23" t="s">
        <v>42</v>
      </c>
      <c r="G46" s="8"/>
    </row>
    <row r="47" spans="1:7" ht="15.6" x14ac:dyDescent="0.35">
      <c r="A47" s="36"/>
      <c r="B47" s="23"/>
      <c r="C47" s="23"/>
      <c r="D47" s="23"/>
      <c r="E47" s="23"/>
      <c r="F47" s="23"/>
      <c r="G47" s="8"/>
    </row>
    <row r="48" spans="1:7" ht="15.6" x14ac:dyDescent="0.35">
      <c r="A48" s="35" t="s">
        <v>15</v>
      </c>
      <c r="B48" s="23"/>
      <c r="C48" s="23"/>
      <c r="D48" s="23"/>
      <c r="E48" s="23"/>
      <c r="F48" s="23"/>
      <c r="G48" s="8"/>
    </row>
    <row r="49" spans="1:7" ht="15.6" x14ac:dyDescent="0.35">
      <c r="A49" s="36" t="s">
        <v>16</v>
      </c>
      <c r="B49" s="23">
        <f>B17/B16*100</f>
        <v>103.33333333333334</v>
      </c>
      <c r="C49" s="23">
        <f>C17/C16*100</f>
        <v>103.33333333333334</v>
      </c>
      <c r="D49" s="23"/>
      <c r="E49" s="23"/>
      <c r="F49" s="23"/>
      <c r="G49" s="8"/>
    </row>
    <row r="50" spans="1:7" ht="15.6" x14ac:dyDescent="0.35">
      <c r="A50" s="36" t="s">
        <v>17</v>
      </c>
      <c r="B50" s="23">
        <f>B23/B22*100</f>
        <v>13.079400167882538</v>
      </c>
      <c r="C50" s="23"/>
      <c r="D50" s="23">
        <f>D23/D22*100</f>
        <v>107.96041891544117</v>
      </c>
      <c r="E50" s="23">
        <f t="shared" ref="E50" si="4">E23/E22*100</f>
        <v>23.46794450649184</v>
      </c>
      <c r="F50" s="23">
        <f>F23/F22*100</f>
        <v>7.8649120022733321</v>
      </c>
      <c r="G50" s="8"/>
    </row>
    <row r="51" spans="1:7" ht="15.6" x14ac:dyDescent="0.35">
      <c r="A51" s="36" t="s">
        <v>18</v>
      </c>
      <c r="B51" s="23">
        <f>AVERAGE(B49:B50)</f>
        <v>58.206366750607941</v>
      </c>
      <c r="C51" s="23">
        <f>AVERAGE(C49:C50)</f>
        <v>103.33333333333334</v>
      </c>
      <c r="D51" s="23">
        <f t="shared" ref="D51:F51" si="5">AVERAGE(D49:D50)</f>
        <v>107.96041891544117</v>
      </c>
      <c r="E51" s="23">
        <f t="shared" si="5"/>
        <v>23.46794450649184</v>
      </c>
      <c r="F51" s="23">
        <f t="shared" si="5"/>
        <v>7.8649120022733321</v>
      </c>
      <c r="G51" s="8"/>
    </row>
    <row r="52" spans="1:7" ht="15.6" x14ac:dyDescent="0.35">
      <c r="A52" s="36"/>
      <c r="B52" s="23"/>
      <c r="C52" s="23"/>
      <c r="D52" s="23"/>
      <c r="E52" s="23"/>
      <c r="F52" s="23"/>
      <c r="G52" s="8"/>
    </row>
    <row r="53" spans="1:7" ht="15.6" x14ac:dyDescent="0.35">
      <c r="A53" s="35" t="s">
        <v>19</v>
      </c>
      <c r="B53" s="23"/>
      <c r="C53" s="23"/>
      <c r="D53" s="23"/>
      <c r="E53" s="23"/>
      <c r="F53" s="23"/>
      <c r="G53" s="8"/>
    </row>
    <row r="54" spans="1:7" ht="15.6" x14ac:dyDescent="0.35">
      <c r="A54" s="36" t="s">
        <v>20</v>
      </c>
      <c r="B54" s="23">
        <f>(B17/B18)*100</f>
        <v>103.33333333333334</v>
      </c>
      <c r="C54" s="23">
        <f t="shared" ref="C54" si="6">(C17/C18)*100</f>
        <v>103.33333333333334</v>
      </c>
      <c r="D54" s="23"/>
      <c r="E54" s="23"/>
      <c r="F54" s="23"/>
      <c r="G54" s="8"/>
    </row>
    <row r="55" spans="1:7" ht="15.6" x14ac:dyDescent="0.35">
      <c r="A55" s="36" t="s">
        <v>21</v>
      </c>
      <c r="B55" s="23">
        <f>B23/B24*100</f>
        <v>8.3938198509212274</v>
      </c>
      <c r="C55" s="23"/>
      <c r="D55" s="23">
        <f t="shared" ref="D55:F55" si="7">D23/D24*100</f>
        <v>21.914353690298508</v>
      </c>
      <c r="E55" s="23">
        <f t="shared" si="7"/>
        <v>14.284358026159861</v>
      </c>
      <c r="F55" s="23">
        <f t="shared" si="7"/>
        <v>5.7029625052692348</v>
      </c>
      <c r="G55" s="8"/>
    </row>
    <row r="56" spans="1:7" ht="15.6" x14ac:dyDescent="0.35">
      <c r="A56" s="36" t="s">
        <v>22</v>
      </c>
      <c r="B56" s="23">
        <f>AVERAGE(B54:B55)</f>
        <v>55.863576592127288</v>
      </c>
      <c r="C56" s="23">
        <f t="shared" ref="C56:F56" si="8">AVERAGE(C54:C55)</f>
        <v>103.33333333333334</v>
      </c>
      <c r="D56" s="23">
        <f t="shared" si="8"/>
        <v>21.914353690298508</v>
      </c>
      <c r="E56" s="23">
        <f t="shared" si="8"/>
        <v>14.284358026159861</v>
      </c>
      <c r="F56" s="23">
        <f t="shared" si="8"/>
        <v>5.7029625052692348</v>
      </c>
      <c r="G56" s="8"/>
    </row>
    <row r="57" spans="1:7" ht="15.6" x14ac:dyDescent="0.35">
      <c r="A57" s="36"/>
      <c r="B57" s="23"/>
      <c r="C57" s="23"/>
      <c r="D57" s="23"/>
      <c r="E57" s="23"/>
      <c r="F57" s="23"/>
      <c r="G57" s="8"/>
    </row>
    <row r="58" spans="1:7" ht="15.6" x14ac:dyDescent="0.35">
      <c r="A58" s="35" t="s">
        <v>33</v>
      </c>
      <c r="B58" s="23"/>
      <c r="C58" s="23"/>
      <c r="D58" s="23"/>
      <c r="E58" s="23"/>
      <c r="F58" s="23"/>
      <c r="G58" s="8"/>
    </row>
    <row r="59" spans="1:7" ht="15.6" x14ac:dyDescent="0.35">
      <c r="A59" s="36" t="s">
        <v>23</v>
      </c>
      <c r="B59" s="23">
        <f>B25/B23*100</f>
        <v>100</v>
      </c>
      <c r="C59" s="23"/>
      <c r="D59" s="23">
        <f t="shared" ref="D59:F59" si="9">D25/D23*100</f>
        <v>100</v>
      </c>
      <c r="E59" s="23">
        <f t="shared" si="9"/>
        <v>100</v>
      </c>
      <c r="F59" s="23">
        <f t="shared" si="9"/>
        <v>100</v>
      </c>
      <c r="G59" s="8"/>
    </row>
    <row r="60" spans="1:7" ht="15.6" x14ac:dyDescent="0.35">
      <c r="A60" s="36"/>
      <c r="B60" s="23"/>
      <c r="C60" s="23"/>
      <c r="D60" s="23"/>
      <c r="E60" s="23"/>
      <c r="F60" s="23"/>
      <c r="G60" s="8"/>
    </row>
    <row r="61" spans="1:7" ht="15.6" x14ac:dyDescent="0.35">
      <c r="A61" s="35" t="s">
        <v>24</v>
      </c>
      <c r="B61" s="23"/>
      <c r="C61" s="23"/>
      <c r="D61" s="23"/>
      <c r="E61" s="23"/>
      <c r="F61" s="23"/>
      <c r="G61" s="8"/>
    </row>
    <row r="62" spans="1:7" ht="15.6" x14ac:dyDescent="0.35">
      <c r="A62" s="36" t="s">
        <v>25</v>
      </c>
      <c r="B62" s="23">
        <f>((B17/B15)-1)*100</f>
        <v>-0.40160642570281624</v>
      </c>
      <c r="C62" s="23">
        <f>((C17/C15)-1)*100</f>
        <v>-0.40160642570281624</v>
      </c>
      <c r="D62" s="23">
        <f>((C17/C15)-1)*100</f>
        <v>-0.40160642570281624</v>
      </c>
      <c r="E62" s="23">
        <f>((C17/C15)-1)*100</f>
        <v>-0.40160642570281624</v>
      </c>
      <c r="F62" s="23">
        <f>((C17/C15)-1)*100</f>
        <v>-0.40160642570281624</v>
      </c>
      <c r="G62" s="8"/>
    </row>
    <row r="63" spans="1:7" ht="15.6" x14ac:dyDescent="0.35">
      <c r="A63" s="36" t="s">
        <v>26</v>
      </c>
      <c r="B63" s="23">
        <f>((B38/B37)-1)*100</f>
        <v>168.22212105440215</v>
      </c>
      <c r="C63" s="23"/>
      <c r="D63" s="23">
        <f t="shared" ref="D63" si="10">((D38/D37)-1)*100</f>
        <v>8.562818047240949</v>
      </c>
      <c r="E63" s="23" t="s">
        <v>43</v>
      </c>
      <c r="F63" s="23" t="s">
        <v>43</v>
      </c>
      <c r="G63" s="8"/>
    </row>
    <row r="64" spans="1:7" ht="15.6" x14ac:dyDescent="0.35">
      <c r="A64" s="36" t="s">
        <v>27</v>
      </c>
      <c r="B64" s="23">
        <f>((B40/B39)-1)*100</f>
        <v>169.30366186510537</v>
      </c>
      <c r="C64" s="23"/>
      <c r="D64" s="23">
        <f t="shared" ref="D64" si="11">((D40/D39)-1)*100</f>
        <v>9.0005713458185319</v>
      </c>
      <c r="E64" s="23" t="s">
        <v>43</v>
      </c>
      <c r="F64" s="23" t="s">
        <v>43</v>
      </c>
      <c r="G64" s="8"/>
    </row>
    <row r="65" spans="1:7" ht="15.6" x14ac:dyDescent="0.35">
      <c r="A65" s="36"/>
      <c r="B65" s="23"/>
      <c r="C65" s="23"/>
      <c r="D65" s="23"/>
      <c r="E65" s="23"/>
      <c r="F65" s="23"/>
      <c r="G65" s="8"/>
    </row>
    <row r="66" spans="1:7" ht="15.6" x14ac:dyDescent="0.35">
      <c r="A66" s="35" t="s">
        <v>28</v>
      </c>
      <c r="B66" s="23"/>
      <c r="C66" s="23"/>
      <c r="D66" s="23"/>
      <c r="E66" s="23"/>
      <c r="F66" s="23"/>
      <c r="G66" s="8"/>
    </row>
    <row r="67" spans="1:7" ht="15.6" x14ac:dyDescent="0.35">
      <c r="A67" s="36" t="s">
        <v>34</v>
      </c>
      <c r="B67" s="23">
        <f>B22/($B$16*3)</f>
        <v>770418.36307638884</v>
      </c>
      <c r="C67" s="23">
        <f>B22/(C16*3)</f>
        <v>770418.36307638884</v>
      </c>
      <c r="D67" s="23">
        <f>D22/($C$16*3)</f>
        <v>37777.777777777781</v>
      </c>
      <c r="E67" s="23">
        <f>E22/($C$16*3)</f>
        <v>15122.164236111112</v>
      </c>
      <c r="F67" s="23">
        <f>F22/($C$16*3)</f>
        <v>717518.42106249998</v>
      </c>
      <c r="G67" s="8"/>
    </row>
    <row r="68" spans="1:7" ht="15.6" x14ac:dyDescent="0.35">
      <c r="A68" s="36" t="s">
        <v>35</v>
      </c>
      <c r="B68" s="23">
        <f>B23/($B$17*3)</f>
        <v>97515.581297043012</v>
      </c>
      <c r="C68" s="23">
        <f>B23/(C17*3)</f>
        <v>97515.581297043012</v>
      </c>
      <c r="D68" s="23">
        <f>D23/($C$17*3)</f>
        <v>39469.40046370968</v>
      </c>
      <c r="E68" s="23">
        <f>E23/($C$17*3)</f>
        <v>3434.3817204301076</v>
      </c>
      <c r="F68" s="23">
        <f>F23/($C$17*3)</f>
        <v>54611.799112903223</v>
      </c>
    </row>
    <row r="69" spans="1:7" ht="15.6" x14ac:dyDescent="0.35">
      <c r="A69" s="36" t="s">
        <v>29</v>
      </c>
      <c r="B69" s="23">
        <f>(B68/B67)*B51</f>
        <v>7.3674615779006531</v>
      </c>
      <c r="C69" s="23">
        <f>(C68/C67)*C51</f>
        <v>13.079400167882541</v>
      </c>
      <c r="D69" s="23"/>
      <c r="E69" s="23"/>
      <c r="F69" s="23"/>
      <c r="G69" s="8"/>
    </row>
    <row r="70" spans="1:7" ht="15.6" x14ac:dyDescent="0.35">
      <c r="A70" s="39" t="s">
        <v>36</v>
      </c>
      <c r="B70" s="23">
        <f>B22/($B$16)</f>
        <v>2311255.0892291665</v>
      </c>
      <c r="C70" s="23">
        <f>B22/(C16)</f>
        <v>2311255.0892291665</v>
      </c>
      <c r="D70" s="23">
        <f>D22/($C$16)</f>
        <v>113333.33333333333</v>
      </c>
      <c r="E70" s="23">
        <f t="shared" ref="E70:F70" si="12">E22/($C$16)</f>
        <v>45366.492708333331</v>
      </c>
      <c r="F70" s="23">
        <f t="shared" si="12"/>
        <v>2152555.2631875002</v>
      </c>
      <c r="G70" s="8"/>
    </row>
    <row r="71" spans="1:7" ht="15.6" x14ac:dyDescent="0.35">
      <c r="A71" s="39" t="s">
        <v>37</v>
      </c>
      <c r="B71" s="23">
        <f>B23/($B$17)</f>
        <v>292546.74389112904</v>
      </c>
      <c r="C71" s="23">
        <f>B23/(C17)</f>
        <v>292546.74389112904</v>
      </c>
      <c r="D71" s="23">
        <f>D23/($C$17)</f>
        <v>118408.20139112903</v>
      </c>
      <c r="E71" s="23">
        <f t="shared" ref="E71:F71" si="13">E23/($C$17)</f>
        <v>10303.145161290322</v>
      </c>
      <c r="F71" s="23">
        <f t="shared" si="13"/>
        <v>163835.39733870968</v>
      </c>
      <c r="G71" s="8"/>
    </row>
    <row r="72" spans="1:7" ht="15.6" x14ac:dyDescent="0.35">
      <c r="A72" s="36"/>
      <c r="B72" s="23"/>
      <c r="C72" s="23"/>
      <c r="D72" s="23"/>
      <c r="E72" s="23"/>
      <c r="F72" s="23"/>
      <c r="G72" s="8"/>
    </row>
    <row r="73" spans="1:7" ht="15.6" x14ac:dyDescent="0.35">
      <c r="A73" s="35" t="s">
        <v>30</v>
      </c>
      <c r="B73" s="23"/>
      <c r="C73" s="23"/>
      <c r="D73" s="32" t="s">
        <v>54</v>
      </c>
      <c r="E73" s="23"/>
      <c r="F73" s="23"/>
      <c r="G73" s="8"/>
    </row>
    <row r="74" spans="1:7" ht="15.6" x14ac:dyDescent="0.35">
      <c r="A74" s="36" t="s">
        <v>31</v>
      </c>
      <c r="B74" s="23">
        <f>(B29/B28)*100</f>
        <v>19.034751668773737</v>
      </c>
      <c r="C74" s="23"/>
      <c r="D74" s="33">
        <f>(D29/B28)*100</f>
        <v>95.111963169860303</v>
      </c>
      <c r="E74" s="23"/>
      <c r="F74" s="23"/>
      <c r="G74" s="8"/>
    </row>
    <row r="75" spans="1:7" ht="15.6" x14ac:dyDescent="0.35">
      <c r="A75" s="36" t="s">
        <v>32</v>
      </c>
      <c r="B75" s="23">
        <f>(B23/B29)*100</f>
        <v>68.713269263917567</v>
      </c>
      <c r="C75" s="23"/>
      <c r="D75" s="23"/>
      <c r="E75" s="23"/>
      <c r="F75" s="23"/>
      <c r="G75" s="8"/>
    </row>
    <row r="76" spans="1:7" ht="16.2" thickBot="1" x14ac:dyDescent="0.4">
      <c r="A76" s="25"/>
      <c r="B76" s="25"/>
      <c r="C76" s="25"/>
      <c r="D76" s="25"/>
      <c r="E76" s="25"/>
      <c r="F76" s="25"/>
    </row>
    <row r="77" spans="1:7" customFormat="1" ht="16.2" thickTop="1" x14ac:dyDescent="0.3">
      <c r="A77" s="53" t="s">
        <v>86</v>
      </c>
      <c r="B77" s="53"/>
      <c r="C77" s="53"/>
      <c r="D77" s="53"/>
      <c r="E77" s="53"/>
      <c r="F77" s="53"/>
    </row>
    <row r="78" spans="1:7" customFormat="1" x14ac:dyDescent="0.3"/>
    <row r="79" spans="1:7" customFormat="1" ht="38.25" customHeight="1" x14ac:dyDescent="0.3">
      <c r="A79" s="47" t="s">
        <v>87</v>
      </c>
      <c r="B79" s="47"/>
      <c r="C79" s="47"/>
      <c r="D79" s="47"/>
      <c r="E79" s="47"/>
      <c r="F79" s="47"/>
      <c r="G79" s="40"/>
    </row>
    <row r="80" spans="1:7" customFormat="1" x14ac:dyDescent="0.3"/>
    <row r="81" spans="1:1" customFormat="1" x14ac:dyDescent="0.3"/>
    <row r="82" spans="1:1" customFormat="1" x14ac:dyDescent="0.3">
      <c r="A82" s="41"/>
    </row>
    <row r="83" spans="1:1" x14ac:dyDescent="0.3">
      <c r="A83" s="5"/>
    </row>
    <row r="84" spans="1:1" x14ac:dyDescent="0.3">
      <c r="A84" s="11"/>
    </row>
    <row r="85" spans="1:1" x14ac:dyDescent="0.3">
      <c r="A85" s="11"/>
    </row>
    <row r="86" spans="1:1" x14ac:dyDescent="0.3">
      <c r="A86" s="12"/>
    </row>
    <row r="87" spans="1:1" x14ac:dyDescent="0.3">
      <c r="A87" s="2"/>
    </row>
    <row r="170" spans="1:5" x14ac:dyDescent="0.3">
      <c r="A170" s="2"/>
      <c r="B170" s="2"/>
      <c r="C170" s="2"/>
      <c r="D170" s="2"/>
      <c r="E170" s="2"/>
    </row>
    <row r="171" spans="1:5" x14ac:dyDescent="0.3">
      <c r="A171" s="2"/>
      <c r="B171" s="6"/>
      <c r="C171" s="6"/>
      <c r="D171" s="6"/>
      <c r="E171" s="6"/>
    </row>
    <row r="172" spans="1:5" x14ac:dyDescent="0.3">
      <c r="A172" s="2"/>
      <c r="B172" s="6"/>
      <c r="C172" s="6"/>
      <c r="D172" s="6"/>
      <c r="E172" s="6"/>
    </row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7" customWidth="1"/>
    <col min="2" max="6" width="19.5546875" style="7" customWidth="1"/>
    <col min="7" max="7" width="13.77734375" style="7" bestFit="1" customWidth="1"/>
    <col min="8" max="16384" width="11.44140625" style="7"/>
  </cols>
  <sheetData>
    <row r="9" spans="1:7" s="1" customFormat="1" ht="17.25" customHeight="1" x14ac:dyDescent="0.35">
      <c r="A9" s="48" t="s">
        <v>0</v>
      </c>
      <c r="B9" s="50" t="s">
        <v>1</v>
      </c>
      <c r="C9" s="50" t="s">
        <v>47</v>
      </c>
      <c r="D9" s="52" t="s">
        <v>45</v>
      </c>
      <c r="E9" s="52"/>
      <c r="F9" s="52"/>
    </row>
    <row r="10" spans="1:7" s="1" customFormat="1" ht="31.8" thickBot="1" x14ac:dyDescent="0.35">
      <c r="A10" s="49"/>
      <c r="B10" s="51"/>
      <c r="C10" s="51"/>
      <c r="D10" s="28" t="s">
        <v>44</v>
      </c>
      <c r="E10" s="14" t="s">
        <v>2</v>
      </c>
      <c r="F10" s="14" t="s">
        <v>3</v>
      </c>
    </row>
    <row r="11" spans="1:7" ht="16.2" thickTop="1" x14ac:dyDescent="0.35">
      <c r="A11" s="15"/>
      <c r="B11" s="15"/>
      <c r="C11" s="15"/>
      <c r="D11" s="15"/>
      <c r="E11" s="15"/>
      <c r="F11" s="15"/>
    </row>
    <row r="12" spans="1:7" ht="15.6" x14ac:dyDescent="0.35">
      <c r="A12" s="35" t="s">
        <v>4</v>
      </c>
      <c r="B12" s="15"/>
      <c r="C12" s="15"/>
      <c r="D12" s="15"/>
      <c r="E12" s="15"/>
      <c r="F12" s="15"/>
    </row>
    <row r="13" spans="1:7" ht="15.6" x14ac:dyDescent="0.35">
      <c r="A13" s="36"/>
      <c r="B13" s="17"/>
      <c r="C13" s="17"/>
      <c r="D13" s="17"/>
      <c r="E13" s="17"/>
      <c r="F13" s="17"/>
      <c r="G13" s="8"/>
    </row>
    <row r="14" spans="1:7" ht="15.6" x14ac:dyDescent="0.35">
      <c r="A14" s="35" t="s">
        <v>5</v>
      </c>
      <c r="B14" s="17"/>
      <c r="C14" s="17"/>
      <c r="D14" s="17"/>
      <c r="E14" s="17"/>
      <c r="F14" s="17"/>
      <c r="G14" s="8"/>
    </row>
    <row r="15" spans="1:7" ht="15.6" x14ac:dyDescent="0.35">
      <c r="A15" s="37" t="s">
        <v>55</v>
      </c>
      <c r="B15" s="19">
        <f>C15</f>
        <v>471.66666666666669</v>
      </c>
      <c r="C15" s="42">
        <v>471.66666666666669</v>
      </c>
      <c r="D15" s="42"/>
      <c r="E15" s="42"/>
      <c r="F15" s="42"/>
      <c r="G15" s="8"/>
    </row>
    <row r="16" spans="1:7" ht="15.6" x14ac:dyDescent="0.35">
      <c r="A16" s="37" t="s">
        <v>88</v>
      </c>
      <c r="B16" s="19">
        <v>480</v>
      </c>
      <c r="C16" s="42">
        <v>480</v>
      </c>
      <c r="D16" s="42"/>
      <c r="E16" s="42"/>
      <c r="F16" s="42"/>
      <c r="G16" s="8"/>
    </row>
    <row r="17" spans="1:7" ht="15.6" x14ac:dyDescent="0.35">
      <c r="A17" s="37" t="s">
        <v>89</v>
      </c>
      <c r="B17" s="19">
        <f>C17</f>
        <v>467</v>
      </c>
      <c r="C17" s="42">
        <v>467</v>
      </c>
      <c r="D17" s="42"/>
      <c r="E17" s="42"/>
      <c r="F17" s="42"/>
    </row>
    <row r="18" spans="1:7" ht="15.6" x14ac:dyDescent="0.35">
      <c r="A18" s="37" t="s">
        <v>81</v>
      </c>
      <c r="B18" s="19">
        <v>480</v>
      </c>
      <c r="C18" s="42">
        <v>480</v>
      </c>
      <c r="D18" s="42"/>
      <c r="E18" s="42"/>
      <c r="F18" s="42"/>
      <c r="G18" s="8"/>
    </row>
    <row r="19" spans="1:7" ht="15.6" x14ac:dyDescent="0.35">
      <c r="A19" s="36"/>
      <c r="B19" s="19"/>
      <c r="C19" s="42"/>
      <c r="D19" s="42"/>
      <c r="E19" s="42"/>
      <c r="F19" s="42"/>
      <c r="G19" s="8"/>
    </row>
    <row r="20" spans="1:7" ht="15.6" x14ac:dyDescent="0.35">
      <c r="A20" s="38" t="s">
        <v>6</v>
      </c>
      <c r="B20" s="19"/>
      <c r="C20" s="42"/>
      <c r="D20" s="42"/>
      <c r="E20" s="42"/>
      <c r="F20" s="42"/>
      <c r="G20" s="8"/>
    </row>
    <row r="21" spans="1:7" ht="15.6" x14ac:dyDescent="0.35">
      <c r="A21" s="37" t="s">
        <v>55</v>
      </c>
      <c r="B21" s="19">
        <f>SUM(D21:F21)</f>
        <v>116097582.74999999</v>
      </c>
      <c r="C21" s="42"/>
      <c r="D21" s="42">
        <v>99908084.709999993</v>
      </c>
      <c r="E21" s="21">
        <v>11208305.879999999</v>
      </c>
      <c r="F21" s="21">
        <v>4981192.16</v>
      </c>
      <c r="G21" s="8"/>
    </row>
    <row r="22" spans="1:7" ht="15.6" x14ac:dyDescent="0.35">
      <c r="A22" s="37" t="s">
        <v>88</v>
      </c>
      <c r="B22" s="19">
        <f>SUM(D22:F22)</f>
        <v>345600000</v>
      </c>
      <c r="C22" s="42"/>
      <c r="D22" s="42">
        <v>81600000</v>
      </c>
      <c r="E22" s="42">
        <v>14000000</v>
      </c>
      <c r="F22" s="42">
        <v>250000000</v>
      </c>
      <c r="G22" s="8"/>
    </row>
    <row r="23" spans="1:7" ht="15.6" x14ac:dyDescent="0.35">
      <c r="A23" s="37" t="s">
        <v>89</v>
      </c>
      <c r="B23" s="19">
        <f>SUM(D23:F23)</f>
        <v>336596113.72999996</v>
      </c>
      <c r="C23" s="42"/>
      <c r="D23" s="42">
        <v>84158241.25999999</v>
      </c>
      <c r="E23" s="21">
        <v>24971784.829999998</v>
      </c>
      <c r="F23" s="21">
        <v>227466087.63999999</v>
      </c>
      <c r="G23" s="8"/>
    </row>
    <row r="24" spans="1:7" ht="15.6" x14ac:dyDescent="0.35">
      <c r="A24" s="37" t="s">
        <v>81</v>
      </c>
      <c r="B24" s="19">
        <f>SUM(D24:F24)</f>
        <v>1728690721.8299999</v>
      </c>
      <c r="C24" s="42"/>
      <c r="D24" s="42">
        <v>268000000</v>
      </c>
      <c r="E24" s="42">
        <v>35775916.5</v>
      </c>
      <c r="F24" s="42">
        <v>1424914805.3299999</v>
      </c>
      <c r="G24" s="8"/>
    </row>
    <row r="25" spans="1:7" ht="15.6" x14ac:dyDescent="0.35">
      <c r="A25" s="37" t="s">
        <v>90</v>
      </c>
      <c r="B25" s="19">
        <f>D25+E25+F25</f>
        <v>336596113.72999996</v>
      </c>
      <c r="C25" s="19"/>
      <c r="D25" s="19">
        <f>+D23</f>
        <v>84158241.25999999</v>
      </c>
      <c r="E25" s="19">
        <f t="shared" ref="E25:F25" si="0">+E23</f>
        <v>24971784.829999998</v>
      </c>
      <c r="F25" s="19">
        <f t="shared" si="0"/>
        <v>227466087.63999999</v>
      </c>
      <c r="G25" s="8"/>
    </row>
    <row r="26" spans="1:7" ht="15.6" x14ac:dyDescent="0.35">
      <c r="A26" s="36"/>
      <c r="B26" s="19"/>
      <c r="C26" s="19"/>
      <c r="D26" s="19"/>
      <c r="E26" s="19"/>
      <c r="F26" s="19"/>
      <c r="G26" s="8"/>
    </row>
    <row r="27" spans="1:7" ht="15.6" x14ac:dyDescent="0.35">
      <c r="A27" s="38" t="s">
        <v>7</v>
      </c>
      <c r="B27" s="19"/>
      <c r="C27" s="19"/>
      <c r="D27" s="19"/>
      <c r="E27" s="19"/>
      <c r="F27" s="19"/>
      <c r="G27" s="8"/>
    </row>
    <row r="28" spans="1:7" ht="15.6" x14ac:dyDescent="0.35">
      <c r="A28" s="37" t="s">
        <v>88</v>
      </c>
      <c r="B28" s="19">
        <f>B22</f>
        <v>345600000</v>
      </c>
      <c r="C28" s="19"/>
      <c r="D28" s="22"/>
      <c r="E28" s="19"/>
      <c r="F28" s="19"/>
      <c r="G28" s="8"/>
    </row>
    <row r="29" spans="1:7" ht="15.6" x14ac:dyDescent="0.35">
      <c r="A29" s="37" t="s">
        <v>89</v>
      </c>
      <c r="B29" s="42">
        <v>211172000.04000002</v>
      </c>
      <c r="C29" s="19"/>
      <c r="D29" s="19"/>
      <c r="E29" s="19"/>
      <c r="F29" s="19"/>
      <c r="G29" s="8"/>
    </row>
    <row r="30" spans="1:7" ht="15.6" x14ac:dyDescent="0.35">
      <c r="A30" s="36"/>
      <c r="B30" s="23"/>
      <c r="C30" s="23"/>
      <c r="D30" s="23"/>
      <c r="E30" s="23"/>
      <c r="F30" s="23"/>
      <c r="G30" s="8"/>
    </row>
    <row r="31" spans="1:7" ht="15.6" x14ac:dyDescent="0.35">
      <c r="A31" s="35" t="s">
        <v>8</v>
      </c>
      <c r="B31" s="23"/>
      <c r="C31" s="23"/>
      <c r="D31" s="23"/>
      <c r="E31" s="23"/>
      <c r="F31" s="23"/>
      <c r="G31" s="8"/>
    </row>
    <row r="32" spans="1:7" ht="15.6" x14ac:dyDescent="0.35">
      <c r="A32" s="37" t="s">
        <v>56</v>
      </c>
      <c r="B32" s="44">
        <v>1.0788</v>
      </c>
      <c r="C32" s="44">
        <v>1.0788</v>
      </c>
      <c r="D32" s="44">
        <v>1.0788</v>
      </c>
      <c r="E32" s="44">
        <v>1.0788</v>
      </c>
      <c r="F32" s="44">
        <v>1.0788</v>
      </c>
      <c r="G32" s="8"/>
    </row>
    <row r="33" spans="1:7" ht="15.6" x14ac:dyDescent="0.35">
      <c r="A33" s="37" t="s">
        <v>91</v>
      </c>
      <c r="B33" s="44">
        <v>1.121</v>
      </c>
      <c r="C33" s="44">
        <v>1.121</v>
      </c>
      <c r="D33" s="44">
        <v>1.121</v>
      </c>
      <c r="E33" s="44">
        <v>1.121</v>
      </c>
      <c r="F33" s="44">
        <v>1.121</v>
      </c>
      <c r="G33" s="8"/>
    </row>
    <row r="34" spans="1:7" ht="15.6" x14ac:dyDescent="0.35">
      <c r="A34" s="37" t="s">
        <v>9</v>
      </c>
      <c r="B34" s="19" t="s">
        <v>43</v>
      </c>
      <c r="C34" s="19" t="s">
        <v>43</v>
      </c>
      <c r="D34" s="19" t="s">
        <v>43</v>
      </c>
      <c r="E34" s="19" t="s">
        <v>43</v>
      </c>
      <c r="F34" s="19" t="s">
        <v>43</v>
      </c>
      <c r="G34" s="8"/>
    </row>
    <row r="35" spans="1:7" ht="15.6" x14ac:dyDescent="0.35">
      <c r="A35" s="36"/>
      <c r="B35" s="23"/>
      <c r="C35" s="23"/>
      <c r="D35" s="23"/>
      <c r="E35" s="23"/>
      <c r="F35" s="23"/>
      <c r="G35" s="8"/>
    </row>
    <row r="36" spans="1:7" ht="15.6" x14ac:dyDescent="0.35">
      <c r="A36" s="35" t="s">
        <v>10</v>
      </c>
      <c r="B36" s="23"/>
      <c r="C36" s="23"/>
      <c r="D36" s="23"/>
      <c r="E36" s="23"/>
      <c r="F36" s="23"/>
      <c r="G36" s="8"/>
    </row>
    <row r="37" spans="1:7" ht="15.6" x14ac:dyDescent="0.35">
      <c r="A37" s="37" t="s">
        <v>57</v>
      </c>
      <c r="B37" s="19">
        <f>B21/B32</f>
        <v>107617336.62402669</v>
      </c>
      <c r="C37" s="19"/>
      <c r="D37" s="21">
        <f>D21/D32</f>
        <v>92610386.271783456</v>
      </c>
      <c r="E37" s="21">
        <f t="shared" ref="E37:F37" si="1">E21/E32</f>
        <v>10389605.005561734</v>
      </c>
      <c r="F37" s="21">
        <f t="shared" si="1"/>
        <v>4617345.346681498</v>
      </c>
      <c r="G37" s="8"/>
    </row>
    <row r="38" spans="1:7" ht="15.6" x14ac:dyDescent="0.35">
      <c r="A38" s="37" t="s">
        <v>92</v>
      </c>
      <c r="B38" s="19">
        <f>B23/B33</f>
        <v>300264151.40945584</v>
      </c>
      <c r="C38" s="19"/>
      <c r="D38" s="21">
        <f>D23/D33</f>
        <v>75074256.253345221</v>
      </c>
      <c r="E38" s="21">
        <f>E23/E33</f>
        <v>22276346.859946474</v>
      </c>
      <c r="F38" s="21">
        <f t="shared" ref="F38" si="2">F23/F33</f>
        <v>202913548.29616413</v>
      </c>
      <c r="G38" s="8"/>
    </row>
    <row r="39" spans="1:7" ht="15.6" x14ac:dyDescent="0.35">
      <c r="A39" s="37" t="s">
        <v>58</v>
      </c>
      <c r="B39" s="19">
        <f>B37/B15</f>
        <v>228163.96457390816</v>
      </c>
      <c r="C39" s="19"/>
      <c r="D39" s="21">
        <f>D37/$C$15</f>
        <v>196347.1087034278</v>
      </c>
      <c r="E39" s="21">
        <f t="shared" ref="E39:F39" si="3">E37/$C$15</f>
        <v>22027.431107198019</v>
      </c>
      <c r="F39" s="21">
        <f t="shared" si="3"/>
        <v>9789.4247632823281</v>
      </c>
      <c r="G39" s="8"/>
    </row>
    <row r="40" spans="1:7" ht="15.6" x14ac:dyDescent="0.35">
      <c r="A40" s="37" t="s">
        <v>93</v>
      </c>
      <c r="B40" s="19">
        <f>B38/B17</f>
        <v>642963.92164765706</v>
      </c>
      <c r="C40" s="19"/>
      <c r="D40" s="21">
        <f>D38/$C$17</f>
        <v>160758.57870095337</v>
      </c>
      <c r="E40" s="21">
        <f t="shared" ref="E40:F40" si="4">E38/$C$17</f>
        <v>47700.956873547053</v>
      </c>
      <c r="F40" s="21">
        <f t="shared" si="4"/>
        <v>434504.38607315661</v>
      </c>
    </row>
    <row r="41" spans="1:7" ht="15.6" x14ac:dyDescent="0.35">
      <c r="A41" s="36"/>
      <c r="B41" s="23"/>
      <c r="C41" s="23"/>
      <c r="D41" s="23"/>
      <c r="E41" s="23"/>
      <c r="F41" s="23"/>
      <c r="G41" s="8"/>
    </row>
    <row r="42" spans="1:7" ht="15.6" x14ac:dyDescent="0.35">
      <c r="A42" s="35" t="s">
        <v>11</v>
      </c>
      <c r="B42" s="23"/>
      <c r="C42" s="23"/>
      <c r="D42" s="23"/>
      <c r="E42" s="23"/>
      <c r="F42" s="23"/>
      <c r="G42" s="8"/>
    </row>
    <row r="43" spans="1:7" ht="15.6" x14ac:dyDescent="0.35">
      <c r="A43" s="36"/>
      <c r="B43" s="23"/>
      <c r="C43" s="23"/>
      <c r="D43" s="23"/>
      <c r="E43" s="23"/>
      <c r="F43" s="23"/>
      <c r="G43" s="8"/>
    </row>
    <row r="44" spans="1:7" ht="15.6" x14ac:dyDescent="0.35">
      <c r="A44" s="35" t="s">
        <v>12</v>
      </c>
      <c r="B44" s="23"/>
      <c r="C44" s="23"/>
      <c r="D44" s="23"/>
      <c r="E44" s="23"/>
      <c r="F44" s="23"/>
      <c r="G44" s="8"/>
    </row>
    <row r="45" spans="1:7" ht="15.6" x14ac:dyDescent="0.35">
      <c r="A45" s="36" t="s">
        <v>13</v>
      </c>
      <c r="B45" s="23" t="s">
        <v>42</v>
      </c>
      <c r="C45" s="23" t="s">
        <v>42</v>
      </c>
      <c r="D45" s="23" t="s">
        <v>42</v>
      </c>
      <c r="E45" s="23" t="s">
        <v>42</v>
      </c>
      <c r="F45" s="23" t="s">
        <v>42</v>
      </c>
      <c r="G45" s="8"/>
    </row>
    <row r="46" spans="1:7" ht="15.6" x14ac:dyDescent="0.35">
      <c r="A46" s="36" t="s">
        <v>14</v>
      </c>
      <c r="B46" s="23" t="s">
        <v>42</v>
      </c>
      <c r="C46" s="23" t="s">
        <v>42</v>
      </c>
      <c r="D46" s="23" t="s">
        <v>42</v>
      </c>
      <c r="E46" s="23" t="s">
        <v>42</v>
      </c>
      <c r="F46" s="23" t="s">
        <v>42</v>
      </c>
      <c r="G46" s="8"/>
    </row>
    <row r="47" spans="1:7" ht="15.6" x14ac:dyDescent="0.35">
      <c r="A47" s="36"/>
      <c r="B47" s="23"/>
      <c r="C47" s="23"/>
      <c r="D47" s="23"/>
      <c r="E47" s="23"/>
      <c r="F47" s="23"/>
      <c r="G47" s="8"/>
    </row>
    <row r="48" spans="1:7" ht="15.6" x14ac:dyDescent="0.35">
      <c r="A48" s="35" t="s">
        <v>15</v>
      </c>
      <c r="B48" s="23"/>
      <c r="C48" s="23"/>
      <c r="D48" s="23"/>
      <c r="E48" s="23"/>
      <c r="F48" s="23"/>
      <c r="G48" s="8"/>
    </row>
    <row r="49" spans="1:7" ht="15.6" x14ac:dyDescent="0.35">
      <c r="A49" s="36" t="s">
        <v>16</v>
      </c>
      <c r="B49" s="23">
        <f>B17/B16*100</f>
        <v>97.291666666666671</v>
      </c>
      <c r="C49" s="23">
        <f>C17/C16*100</f>
        <v>97.291666666666671</v>
      </c>
      <c r="D49" s="23"/>
      <c r="E49" s="23"/>
      <c r="F49" s="23"/>
      <c r="G49" s="8"/>
    </row>
    <row r="50" spans="1:7" ht="15.6" x14ac:dyDescent="0.35">
      <c r="A50" s="36" t="s">
        <v>17</v>
      </c>
      <c r="B50" s="23">
        <f>B23/B22*100</f>
        <v>97.39470883391202</v>
      </c>
      <c r="C50" s="23"/>
      <c r="D50" s="23">
        <f t="shared" ref="D50:F50" si="5">D23/D22*100</f>
        <v>103.13509958333331</v>
      </c>
      <c r="E50" s="23" t="s">
        <v>43</v>
      </c>
      <c r="F50" s="23">
        <f t="shared" si="5"/>
        <v>90.986435055999991</v>
      </c>
      <c r="G50" s="8"/>
    </row>
    <row r="51" spans="1:7" ht="15.6" x14ac:dyDescent="0.35">
      <c r="A51" s="36" t="s">
        <v>18</v>
      </c>
      <c r="B51" s="23">
        <f>AVERAGE(B49:B50)</f>
        <v>97.343187750289346</v>
      </c>
      <c r="C51" s="23">
        <f t="shared" ref="C51:F51" si="6">AVERAGE(C49:C50)</f>
        <v>97.291666666666671</v>
      </c>
      <c r="D51" s="23">
        <f t="shared" si="6"/>
        <v>103.13509958333331</v>
      </c>
      <c r="E51" s="23" t="s">
        <v>43</v>
      </c>
      <c r="F51" s="23">
        <f t="shared" si="6"/>
        <v>90.986435055999991</v>
      </c>
      <c r="G51" s="8"/>
    </row>
    <row r="52" spans="1:7" ht="15.6" x14ac:dyDescent="0.35">
      <c r="A52" s="36"/>
      <c r="B52" s="23"/>
      <c r="C52" s="23"/>
      <c r="D52" s="23"/>
      <c r="E52" s="23"/>
      <c r="F52" s="23"/>
      <c r="G52" s="8"/>
    </row>
    <row r="53" spans="1:7" ht="15.6" x14ac:dyDescent="0.35">
      <c r="A53" s="35" t="s">
        <v>19</v>
      </c>
      <c r="B53" s="23"/>
      <c r="C53" s="23"/>
      <c r="D53" s="23"/>
      <c r="E53" s="23"/>
      <c r="F53" s="23"/>
      <c r="G53" s="8"/>
    </row>
    <row r="54" spans="1:7" ht="15.6" x14ac:dyDescent="0.35">
      <c r="A54" s="36" t="s">
        <v>20</v>
      </c>
      <c r="B54" s="23">
        <f>(B17/B18)*100</f>
        <v>97.291666666666671</v>
      </c>
      <c r="C54" s="23">
        <f t="shared" ref="C54" si="7">(C17/C18)*100</f>
        <v>97.291666666666671</v>
      </c>
      <c r="D54" s="23"/>
      <c r="E54" s="23"/>
      <c r="F54" s="23"/>
      <c r="G54" s="8"/>
    </row>
    <row r="55" spans="1:7" ht="15.6" x14ac:dyDescent="0.35">
      <c r="A55" s="36" t="s">
        <v>21</v>
      </c>
      <c r="B55" s="23">
        <f>B23/B24*100</f>
        <v>19.471158691340566</v>
      </c>
      <c r="C55" s="23"/>
      <c r="D55" s="23">
        <f t="shared" ref="D55:F55" si="8">D23/D24*100</f>
        <v>31.402328828358208</v>
      </c>
      <c r="E55" s="23">
        <f t="shared" si="8"/>
        <v>69.800545375266623</v>
      </c>
      <c r="F55" s="23">
        <f t="shared" si="8"/>
        <v>15.96348685473308</v>
      </c>
      <c r="G55" s="8"/>
    </row>
    <row r="56" spans="1:7" ht="15.6" x14ac:dyDescent="0.35">
      <c r="A56" s="36" t="s">
        <v>22</v>
      </c>
      <c r="B56" s="23">
        <f>AVERAGE(B54:B55)</f>
        <v>58.381412679003617</v>
      </c>
      <c r="C56" s="23">
        <f t="shared" ref="C56:F56" si="9">AVERAGE(C54:C55)</f>
        <v>97.291666666666671</v>
      </c>
      <c r="D56" s="23">
        <f t="shared" si="9"/>
        <v>31.402328828358208</v>
      </c>
      <c r="E56" s="23">
        <f t="shared" si="9"/>
        <v>69.800545375266623</v>
      </c>
      <c r="F56" s="23">
        <f t="shared" si="9"/>
        <v>15.96348685473308</v>
      </c>
      <c r="G56" s="8"/>
    </row>
    <row r="57" spans="1:7" ht="15.6" x14ac:dyDescent="0.35">
      <c r="A57" s="36"/>
      <c r="B57" s="23"/>
      <c r="C57" s="23"/>
      <c r="D57" s="23"/>
      <c r="E57" s="23"/>
      <c r="F57" s="23"/>
      <c r="G57" s="8"/>
    </row>
    <row r="58" spans="1:7" ht="15.6" x14ac:dyDescent="0.35">
      <c r="A58" s="35" t="s">
        <v>33</v>
      </c>
      <c r="B58" s="23"/>
      <c r="C58" s="23"/>
      <c r="D58" s="23"/>
      <c r="E58" s="23"/>
      <c r="F58" s="23"/>
      <c r="G58" s="8"/>
    </row>
    <row r="59" spans="1:7" ht="15.6" x14ac:dyDescent="0.35">
      <c r="A59" s="36" t="s">
        <v>23</v>
      </c>
      <c r="B59" s="23">
        <f>B25/B23*100</f>
        <v>100</v>
      </c>
      <c r="C59" s="23"/>
      <c r="D59" s="23">
        <f t="shared" ref="D59:F59" si="10">D25/D23*100</f>
        <v>100</v>
      </c>
      <c r="E59" s="23">
        <f t="shared" si="10"/>
        <v>100</v>
      </c>
      <c r="F59" s="23">
        <f t="shared" si="10"/>
        <v>100</v>
      </c>
      <c r="G59" s="8"/>
    </row>
    <row r="60" spans="1:7" ht="15.6" x14ac:dyDescent="0.35">
      <c r="A60" s="36"/>
      <c r="B60" s="23"/>
      <c r="C60" s="23"/>
      <c r="D60" s="23"/>
      <c r="E60" s="23"/>
      <c r="F60" s="23"/>
      <c r="G60" s="8"/>
    </row>
    <row r="61" spans="1:7" ht="15.6" x14ac:dyDescent="0.35">
      <c r="A61" s="35" t="s">
        <v>24</v>
      </c>
      <c r="B61" s="23"/>
      <c r="C61" s="23"/>
      <c r="D61" s="23"/>
      <c r="E61" s="23"/>
      <c r="F61" s="23"/>
      <c r="G61" s="8"/>
    </row>
    <row r="62" spans="1:7" ht="15.6" x14ac:dyDescent="0.35">
      <c r="A62" s="36" t="s">
        <v>25</v>
      </c>
      <c r="B62" s="23">
        <f>((B17/B15)-1)*100</f>
        <v>-0.98939929328621945</v>
      </c>
      <c r="C62" s="23">
        <f>((C17/C15)-1)*100</f>
        <v>-0.98939929328621945</v>
      </c>
      <c r="D62" s="23">
        <f>((C17/C15)-1)*100</f>
        <v>-0.98939929328621945</v>
      </c>
      <c r="E62" s="23">
        <f>((C17/C15)-1)*100</f>
        <v>-0.98939929328621945</v>
      </c>
      <c r="F62" s="23">
        <f>((C17/C15)-1)*100</f>
        <v>-0.98939929328621945</v>
      </c>
      <c r="G62" s="8"/>
    </row>
    <row r="63" spans="1:7" ht="15.6" x14ac:dyDescent="0.35">
      <c r="A63" s="36" t="s">
        <v>26</v>
      </c>
      <c r="B63" s="23">
        <f>((B38/B37)-1)*100</f>
        <v>179.01094826241848</v>
      </c>
      <c r="C63" s="23"/>
      <c r="D63" s="23">
        <f t="shared" ref="D63:F63" si="11">((D38/D37)-1)*100</f>
        <v>-18.935381574778233</v>
      </c>
      <c r="E63" s="23">
        <f t="shared" si="11"/>
        <v>114.40994963736895</v>
      </c>
      <c r="F63" s="23">
        <f t="shared" si="11"/>
        <v>4294.593279491186</v>
      </c>
      <c r="G63" s="8"/>
    </row>
    <row r="64" spans="1:7" ht="15.6" x14ac:dyDescent="0.35">
      <c r="A64" s="36" t="s">
        <v>27</v>
      </c>
      <c r="B64" s="23">
        <f>((B40/B39)-1)*100</f>
        <v>181.79906623220714</v>
      </c>
      <c r="C64" s="23"/>
      <c r="D64" s="23">
        <f t="shared" ref="D64:F64" si="12">((D40/D39)-1)*100</f>
        <v>-18.125314010214979</v>
      </c>
      <c r="E64" s="23">
        <f t="shared" si="12"/>
        <v>116.55251872724986</v>
      </c>
      <c r="F64" s="23">
        <f t="shared" si="12"/>
        <v>4338.5078447394926</v>
      </c>
      <c r="G64" s="8"/>
    </row>
    <row r="65" spans="1:7" ht="15.6" x14ac:dyDescent="0.35">
      <c r="A65" s="36"/>
      <c r="B65" s="23"/>
      <c r="C65" s="23"/>
      <c r="D65" s="23"/>
      <c r="E65" s="23"/>
      <c r="F65" s="23"/>
      <c r="G65" s="8"/>
    </row>
    <row r="66" spans="1:7" ht="15.6" x14ac:dyDescent="0.35">
      <c r="A66" s="35" t="s">
        <v>28</v>
      </c>
      <c r="B66" s="23"/>
      <c r="C66" s="23"/>
      <c r="D66" s="23"/>
      <c r="E66" s="23"/>
      <c r="F66" s="23"/>
      <c r="G66" s="8"/>
    </row>
    <row r="67" spans="1:7" ht="15.6" x14ac:dyDescent="0.35">
      <c r="A67" s="36" t="s">
        <v>34</v>
      </c>
      <c r="B67" s="26">
        <f>B22/($B$16*3)</f>
        <v>240000</v>
      </c>
      <c r="C67" s="26">
        <f>B22/(C16*3)</f>
        <v>240000</v>
      </c>
      <c r="D67" s="26">
        <f>D22/($C$16*3)</f>
        <v>56666.666666666664</v>
      </c>
      <c r="E67" s="26">
        <f t="shared" ref="E67:F67" si="13">E22/($C$16*3)</f>
        <v>9722.2222222222226</v>
      </c>
      <c r="F67" s="26">
        <f t="shared" si="13"/>
        <v>173611.11111111112</v>
      </c>
    </row>
    <row r="68" spans="1:7" ht="15.6" x14ac:dyDescent="0.35">
      <c r="A68" s="36" t="s">
        <v>35</v>
      </c>
      <c r="B68" s="26">
        <f>B23/($B$17*3)</f>
        <v>240254.18538900782</v>
      </c>
      <c r="C68" s="26">
        <f>B23/(C17*3)</f>
        <v>240254.18538900782</v>
      </c>
      <c r="D68" s="26">
        <f>D23/($C$17*3)</f>
        <v>60070.122241256242</v>
      </c>
      <c r="E68" s="26">
        <f t="shared" ref="E68:F68" si="14">E23/($C$17*3)</f>
        <v>17824.257551748749</v>
      </c>
      <c r="F68" s="26">
        <f t="shared" si="14"/>
        <v>162359.80559600284</v>
      </c>
      <c r="G68" s="8"/>
    </row>
    <row r="69" spans="1:7" ht="15.6" x14ac:dyDescent="0.35">
      <c r="A69" s="36" t="s">
        <v>29</v>
      </c>
      <c r="B69" s="23">
        <f>(B68/B67)*B51</f>
        <v>97.446284483812562</v>
      </c>
      <c r="C69" s="23">
        <f>(C68/C67)*C51</f>
        <v>97.394708833912034</v>
      </c>
      <c r="D69" s="23"/>
      <c r="E69" s="23"/>
      <c r="F69" s="23"/>
      <c r="G69" s="8"/>
    </row>
    <row r="70" spans="1:7" ht="15.6" x14ac:dyDescent="0.35">
      <c r="A70" s="39" t="s">
        <v>36</v>
      </c>
      <c r="B70" s="26">
        <f>B22/($B$16)</f>
        <v>720000</v>
      </c>
      <c r="C70" s="26">
        <f>B22/C16</f>
        <v>720000</v>
      </c>
      <c r="D70" s="23">
        <f>D22/($C$16)</f>
        <v>170000</v>
      </c>
      <c r="E70" s="23">
        <f t="shared" ref="E70:F70" si="15">E22/($C$16)</f>
        <v>29166.666666666668</v>
      </c>
      <c r="F70" s="23">
        <f t="shared" si="15"/>
        <v>520833.33333333331</v>
      </c>
      <c r="G70" s="8"/>
    </row>
    <row r="71" spans="1:7" ht="15.6" x14ac:dyDescent="0.35">
      <c r="A71" s="39" t="s">
        <v>37</v>
      </c>
      <c r="B71" s="26">
        <f>B23/($B$17)</f>
        <v>720762.55616702349</v>
      </c>
      <c r="C71" s="26">
        <f>B23/C17</f>
        <v>720762.55616702349</v>
      </c>
      <c r="D71" s="23">
        <f>D23/($C$17)</f>
        <v>180210.3667237687</v>
      </c>
      <c r="E71" s="23">
        <f t="shared" ref="E71:F71" si="16">E23/($C$17)</f>
        <v>53472.772655246248</v>
      </c>
      <c r="F71" s="23">
        <f t="shared" si="16"/>
        <v>487079.41678800853</v>
      </c>
      <c r="G71" s="8"/>
    </row>
    <row r="72" spans="1:7" ht="15.6" x14ac:dyDescent="0.35">
      <c r="A72" s="36"/>
      <c r="B72" s="23"/>
      <c r="C72" s="23"/>
      <c r="D72" s="23"/>
      <c r="E72" s="23"/>
      <c r="F72" s="23"/>
      <c r="G72" s="8"/>
    </row>
    <row r="73" spans="1:7" ht="15.6" x14ac:dyDescent="0.35">
      <c r="A73" s="35" t="s">
        <v>30</v>
      </c>
      <c r="B73" s="23"/>
      <c r="C73" s="23"/>
      <c r="D73" s="23"/>
      <c r="E73" s="23"/>
      <c r="F73" s="23"/>
      <c r="G73" s="8"/>
    </row>
    <row r="74" spans="1:7" ht="15.6" x14ac:dyDescent="0.35">
      <c r="A74" s="36" t="s">
        <v>31</v>
      </c>
      <c r="B74" s="23">
        <f>(B29/B28)*100</f>
        <v>61.10300927083334</v>
      </c>
      <c r="C74" s="23"/>
      <c r="D74" s="23"/>
      <c r="E74" s="23"/>
      <c r="F74" s="23"/>
    </row>
    <row r="75" spans="1:7" ht="15.6" x14ac:dyDescent="0.35">
      <c r="A75" s="36" t="s">
        <v>32</v>
      </c>
      <c r="B75" s="23">
        <f>(B23/B29)*100</f>
        <v>159.39429169882476</v>
      </c>
      <c r="C75" s="23"/>
      <c r="D75" s="23"/>
      <c r="E75" s="23"/>
      <c r="F75" s="23"/>
      <c r="G75" s="8"/>
    </row>
    <row r="76" spans="1:7" ht="16.2" thickBot="1" x14ac:dyDescent="0.4">
      <c r="A76" s="25"/>
      <c r="B76" s="25"/>
      <c r="C76" s="25"/>
      <c r="D76" s="25"/>
      <c r="E76" s="25"/>
      <c r="F76" s="25"/>
    </row>
    <row r="77" spans="1:7" customFormat="1" ht="16.2" thickTop="1" x14ac:dyDescent="0.3">
      <c r="A77" s="53" t="s">
        <v>86</v>
      </c>
      <c r="B77" s="53"/>
      <c r="C77" s="53"/>
      <c r="D77" s="53"/>
      <c r="E77" s="53"/>
      <c r="F77" s="53"/>
    </row>
    <row r="78" spans="1:7" customFormat="1" x14ac:dyDescent="0.3"/>
    <row r="79" spans="1:7" customFormat="1" x14ac:dyDescent="0.3"/>
    <row r="80" spans="1:7" customFormat="1" x14ac:dyDescent="0.3">
      <c r="A80" s="41"/>
    </row>
    <row r="81" spans="1:1" customFormat="1" x14ac:dyDescent="0.3">
      <c r="A81" s="2"/>
    </row>
    <row r="82" spans="1:1" customFormat="1" x14ac:dyDescent="0.3"/>
    <row r="83" spans="1:1" customFormat="1" x14ac:dyDescent="0.3"/>
    <row r="84" spans="1:1" x14ac:dyDescent="0.3">
      <c r="A84" s="11"/>
    </row>
    <row r="85" spans="1:1" x14ac:dyDescent="0.3">
      <c r="A85" s="11"/>
    </row>
    <row r="86" spans="1:1" x14ac:dyDescent="0.3">
      <c r="A86" s="12"/>
    </row>
    <row r="87" spans="1:1" x14ac:dyDescent="0.3">
      <c r="A87" s="2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7" customWidth="1"/>
    <col min="2" max="6" width="19.5546875" style="7" customWidth="1"/>
    <col min="7" max="7" width="13.77734375" style="7" bestFit="1" customWidth="1"/>
    <col min="8" max="16384" width="11.44140625" style="7"/>
  </cols>
  <sheetData>
    <row r="9" spans="1:7" s="1" customFormat="1" ht="17.25" customHeight="1" x14ac:dyDescent="0.35">
      <c r="A9" s="48" t="s">
        <v>0</v>
      </c>
      <c r="B9" s="50" t="s">
        <v>1</v>
      </c>
      <c r="C9" s="50" t="s">
        <v>47</v>
      </c>
      <c r="D9" s="52" t="s">
        <v>45</v>
      </c>
      <c r="E9" s="52"/>
      <c r="F9" s="52"/>
    </row>
    <row r="10" spans="1:7" s="1" customFormat="1" ht="31.8" thickBot="1" x14ac:dyDescent="0.35">
      <c r="A10" s="49"/>
      <c r="B10" s="51"/>
      <c r="C10" s="51"/>
      <c r="D10" s="28" t="s">
        <v>44</v>
      </c>
      <c r="E10" s="14" t="s">
        <v>2</v>
      </c>
      <c r="F10" s="14" t="s">
        <v>3</v>
      </c>
    </row>
    <row r="11" spans="1:7" ht="16.2" thickTop="1" x14ac:dyDescent="0.35">
      <c r="A11" s="15"/>
      <c r="B11" s="15"/>
      <c r="C11" s="15"/>
      <c r="D11" s="15"/>
      <c r="E11" s="15"/>
      <c r="F11" s="15"/>
    </row>
    <row r="12" spans="1:7" ht="15.6" x14ac:dyDescent="0.35">
      <c r="A12" s="35" t="s">
        <v>4</v>
      </c>
      <c r="B12" s="15"/>
      <c r="C12" s="15"/>
      <c r="D12" s="15"/>
      <c r="E12" s="15"/>
      <c r="F12" s="15"/>
    </row>
    <row r="13" spans="1:7" ht="15.6" x14ac:dyDescent="0.35">
      <c r="A13" s="36"/>
      <c r="B13" s="17"/>
      <c r="C13" s="17"/>
      <c r="D13" s="17"/>
      <c r="E13" s="17"/>
      <c r="F13" s="17"/>
      <c r="G13" s="8"/>
    </row>
    <row r="14" spans="1:7" ht="15.6" x14ac:dyDescent="0.35">
      <c r="A14" s="35" t="s">
        <v>5</v>
      </c>
      <c r="B14" s="17"/>
      <c r="C14" s="17"/>
      <c r="D14" s="17"/>
      <c r="E14" s="17"/>
      <c r="F14" s="17"/>
      <c r="G14" s="8"/>
    </row>
    <row r="15" spans="1:7" ht="15.6" x14ac:dyDescent="0.35">
      <c r="A15" s="37" t="s">
        <v>59</v>
      </c>
      <c r="B15" s="19">
        <f>('I Trimestre'!B15+'II Trimestre'!B15)/2</f>
        <v>484.83333333333337</v>
      </c>
      <c r="C15" s="19">
        <f>('I Trimestre'!C15+'II Trimestre'!C15)/2</f>
        <v>484.83333333333337</v>
      </c>
      <c r="D15" s="19"/>
      <c r="E15" s="19"/>
      <c r="F15" s="19"/>
      <c r="G15" s="8"/>
    </row>
    <row r="16" spans="1:7" ht="15.6" x14ac:dyDescent="0.35">
      <c r="A16" s="37" t="s">
        <v>94</v>
      </c>
      <c r="B16" s="19">
        <f>'I Trimestre'!B16</f>
        <v>480</v>
      </c>
      <c r="C16" s="19">
        <f>('I Trimestre'!C16+'II Trimestre'!C16)/2</f>
        <v>480</v>
      </c>
      <c r="D16" s="19"/>
      <c r="E16" s="19"/>
      <c r="F16" s="19"/>
      <c r="G16" s="8"/>
    </row>
    <row r="17" spans="1:7" ht="15.6" x14ac:dyDescent="0.35">
      <c r="A17" s="37" t="s">
        <v>95</v>
      </c>
      <c r="B17" s="19">
        <f>('I Trimestre'!B17+'II Trimestre'!B17)/2</f>
        <v>481.5</v>
      </c>
      <c r="C17" s="19">
        <f>('I Trimestre'!C17+'II Trimestre'!C17)/2</f>
        <v>481.5</v>
      </c>
      <c r="D17" s="19"/>
      <c r="E17" s="19"/>
      <c r="F17" s="19"/>
    </row>
    <row r="18" spans="1:7" ht="15.6" x14ac:dyDescent="0.35">
      <c r="A18" s="37" t="s">
        <v>81</v>
      </c>
      <c r="B18" s="19">
        <f>'I Trimestre'!B18</f>
        <v>480</v>
      </c>
      <c r="C18" s="19">
        <f>'II Trimestre'!C18</f>
        <v>480</v>
      </c>
      <c r="D18" s="19"/>
      <c r="E18" s="19"/>
      <c r="F18" s="19"/>
      <c r="G18" s="8"/>
    </row>
    <row r="19" spans="1:7" ht="15.6" x14ac:dyDescent="0.35">
      <c r="A19" s="36"/>
      <c r="B19" s="19"/>
      <c r="C19" s="19"/>
      <c r="D19" s="19"/>
      <c r="E19" s="19"/>
      <c r="F19" s="19"/>
      <c r="G19" s="8"/>
    </row>
    <row r="20" spans="1:7" ht="15.6" x14ac:dyDescent="0.35">
      <c r="A20" s="38" t="s">
        <v>6</v>
      </c>
      <c r="B20" s="19"/>
      <c r="C20" s="19"/>
      <c r="D20" s="19"/>
      <c r="E20" s="19"/>
      <c r="F20" s="19"/>
      <c r="G20" s="8"/>
    </row>
    <row r="21" spans="1:7" ht="15.6" x14ac:dyDescent="0.35">
      <c r="A21" s="37" t="s">
        <v>59</v>
      </c>
      <c r="B21" s="19">
        <f>+'I Trimestre'!B21+'II Trimestre'!B21</f>
        <v>170840359.70999998</v>
      </c>
      <c r="C21" s="19"/>
      <c r="D21" s="19">
        <f>'I Trimestre'!D21+'II Trimestre'!D21</f>
        <v>154650861.66999999</v>
      </c>
      <c r="E21" s="19">
        <f>'I Trimestre'!E21+'II Trimestre'!E21</f>
        <v>11208305.879999999</v>
      </c>
      <c r="F21" s="19">
        <f>'I Trimestre'!F21+'II Trimestre'!F21</f>
        <v>4981192.16</v>
      </c>
      <c r="G21" s="8"/>
    </row>
    <row r="22" spans="1:7" ht="15.6" x14ac:dyDescent="0.35">
      <c r="A22" s="37" t="s">
        <v>94</v>
      </c>
      <c r="B22" s="19">
        <f>+'I Trimestre'!B22+'II Trimestre'!B22</f>
        <v>1455002442.8299999</v>
      </c>
      <c r="C22" s="19"/>
      <c r="D22" s="19">
        <f>'I Trimestre'!D22+'II Trimestre'!D22</f>
        <v>136000000</v>
      </c>
      <c r="E22" s="19">
        <f>'I Trimestre'!E22+'II Trimestre'!E22</f>
        <v>35775916.5</v>
      </c>
      <c r="F22" s="19">
        <f>'I Trimestre'!F22+'II Trimestre'!F22</f>
        <v>1283226526.3299999</v>
      </c>
      <c r="G22" s="8"/>
    </row>
    <row r="23" spans="1:7" ht="15.6" x14ac:dyDescent="0.35">
      <c r="A23" s="37" t="s">
        <v>95</v>
      </c>
      <c r="B23" s="19">
        <f>+'I Trimestre'!B23+'II Trimestre'!B23</f>
        <v>481699298.69999993</v>
      </c>
      <c r="C23" s="19"/>
      <c r="D23" s="19">
        <f>'I Trimestre'!D23+'II Trimestre'!D23</f>
        <v>142888709.14999998</v>
      </c>
      <c r="E23" s="19">
        <f>'I Trimestre'!E23+'II Trimestre'!E23</f>
        <v>30082144.829999998</v>
      </c>
      <c r="F23" s="19">
        <f>'I Trimestre'!F23+'II Trimestre'!F23</f>
        <v>308728444.71999997</v>
      </c>
      <c r="G23" s="8"/>
    </row>
    <row r="24" spans="1:7" ht="15.6" x14ac:dyDescent="0.35">
      <c r="A24" s="37" t="s">
        <v>81</v>
      </c>
      <c r="B24" s="19">
        <f>SUM(D24:F24)</f>
        <v>1728690721.8299999</v>
      </c>
      <c r="C24" s="19"/>
      <c r="D24" s="19">
        <f>+'II Trimestre'!D24</f>
        <v>268000000</v>
      </c>
      <c r="E24" s="19">
        <f>+'II Trimestre'!E24</f>
        <v>35775916.5</v>
      </c>
      <c r="F24" s="19">
        <f>+'II Trimestre'!F24</f>
        <v>1424914805.3299999</v>
      </c>
      <c r="G24" s="8"/>
    </row>
    <row r="25" spans="1:7" ht="15.6" x14ac:dyDescent="0.35">
      <c r="A25" s="37" t="s">
        <v>96</v>
      </c>
      <c r="B25" s="19">
        <f>D25+E25+F25</f>
        <v>481699298.69999993</v>
      </c>
      <c r="C25" s="19"/>
      <c r="D25" s="19">
        <f>D23</f>
        <v>142888709.14999998</v>
      </c>
      <c r="E25" s="19">
        <f t="shared" ref="E25:F25" si="0">E23</f>
        <v>30082144.829999998</v>
      </c>
      <c r="F25" s="19">
        <f t="shared" si="0"/>
        <v>308728444.71999997</v>
      </c>
      <c r="G25" s="8"/>
    </row>
    <row r="26" spans="1:7" ht="15.6" x14ac:dyDescent="0.35">
      <c r="A26" s="36"/>
      <c r="B26" s="19"/>
      <c r="C26" s="19"/>
      <c r="D26" s="19"/>
      <c r="E26" s="19"/>
      <c r="F26" s="19"/>
      <c r="G26" s="8"/>
    </row>
    <row r="27" spans="1:7" ht="15.6" x14ac:dyDescent="0.35">
      <c r="A27" s="38" t="s">
        <v>7</v>
      </c>
      <c r="B27" s="19"/>
      <c r="C27" s="19"/>
      <c r="D27" s="19"/>
      <c r="E27" s="19"/>
      <c r="F27" s="19"/>
      <c r="G27" s="8"/>
    </row>
    <row r="28" spans="1:7" ht="15.6" x14ac:dyDescent="0.35">
      <c r="A28" s="37" t="s">
        <v>94</v>
      </c>
      <c r="B28" s="19">
        <f>B22</f>
        <v>1455002442.8299999</v>
      </c>
      <c r="C28" s="19"/>
      <c r="D28" s="30" t="s">
        <v>54</v>
      </c>
      <c r="E28" s="19"/>
      <c r="F28" s="19"/>
      <c r="G28" s="8"/>
    </row>
    <row r="29" spans="1:7" ht="15.6" x14ac:dyDescent="0.35">
      <c r="A29" s="37" t="s">
        <v>95</v>
      </c>
      <c r="B29" s="19">
        <f>'I Trimestre'!B29+'II Trimestre'!B29</f>
        <v>422344000.04000002</v>
      </c>
      <c r="C29" s="19"/>
      <c r="D29" s="31">
        <f>+B29+844002442.83</f>
        <v>1266346442.8700001</v>
      </c>
      <c r="E29" s="19"/>
      <c r="F29" s="19"/>
      <c r="G29" s="8"/>
    </row>
    <row r="30" spans="1:7" ht="15.6" x14ac:dyDescent="0.35">
      <c r="A30" s="36"/>
      <c r="B30" s="23"/>
      <c r="C30" s="23"/>
      <c r="D30" s="23"/>
      <c r="E30" s="23"/>
      <c r="F30" s="23"/>
      <c r="G30" s="8"/>
    </row>
    <row r="31" spans="1:7" ht="15.6" x14ac:dyDescent="0.35">
      <c r="A31" s="35" t="s">
        <v>8</v>
      </c>
      <c r="B31" s="23"/>
      <c r="C31" s="23"/>
      <c r="D31" s="23"/>
      <c r="E31" s="23"/>
      <c r="F31" s="23"/>
      <c r="G31" s="8"/>
    </row>
    <row r="32" spans="1:7" ht="15.6" x14ac:dyDescent="0.35">
      <c r="A32" s="37" t="s">
        <v>60</v>
      </c>
      <c r="B32" s="44">
        <v>1.0788</v>
      </c>
      <c r="C32" s="44">
        <v>1.0788</v>
      </c>
      <c r="D32" s="44">
        <v>1.0788</v>
      </c>
      <c r="E32" s="44">
        <v>1.0788</v>
      </c>
      <c r="F32" s="44">
        <v>1.0788</v>
      </c>
      <c r="G32" s="8"/>
    </row>
    <row r="33" spans="1:7" ht="15.6" x14ac:dyDescent="0.35">
      <c r="A33" s="37" t="s">
        <v>97</v>
      </c>
      <c r="B33" s="44">
        <v>1.121</v>
      </c>
      <c r="C33" s="44">
        <v>1.121</v>
      </c>
      <c r="D33" s="44">
        <v>1.121</v>
      </c>
      <c r="E33" s="44">
        <v>1.121</v>
      </c>
      <c r="F33" s="44">
        <v>1.121</v>
      </c>
      <c r="G33" s="8"/>
    </row>
    <row r="34" spans="1:7" ht="15.6" x14ac:dyDescent="0.35">
      <c r="A34" s="37" t="s">
        <v>9</v>
      </c>
      <c r="B34" s="19" t="s">
        <v>43</v>
      </c>
      <c r="C34" s="19" t="s">
        <v>43</v>
      </c>
      <c r="D34" s="19" t="s">
        <v>43</v>
      </c>
      <c r="E34" s="19" t="s">
        <v>43</v>
      </c>
      <c r="F34" s="19" t="s">
        <v>43</v>
      </c>
      <c r="G34" s="8"/>
    </row>
    <row r="35" spans="1:7" ht="15.6" x14ac:dyDescent="0.35">
      <c r="A35" s="36"/>
      <c r="B35" s="23"/>
      <c r="C35" s="23"/>
      <c r="D35" s="23"/>
      <c r="E35" s="23"/>
      <c r="F35" s="23"/>
      <c r="G35" s="8"/>
    </row>
    <row r="36" spans="1:7" ht="15.6" x14ac:dyDescent="0.35">
      <c r="A36" s="35" t="s">
        <v>10</v>
      </c>
      <c r="B36" s="23"/>
      <c r="C36" s="23"/>
      <c r="D36" s="23"/>
      <c r="E36" s="23"/>
      <c r="F36" s="23"/>
      <c r="G36" s="8"/>
    </row>
    <row r="37" spans="1:7" ht="15.6" x14ac:dyDescent="0.35">
      <c r="A37" s="37" t="s">
        <v>61</v>
      </c>
      <c r="B37" s="19">
        <f>B21/B32</f>
        <v>158361475.44493881</v>
      </c>
      <c r="C37" s="19"/>
      <c r="D37" s="19">
        <f t="shared" ref="D37:F37" si="1">D21/D32</f>
        <v>143354525.09269556</v>
      </c>
      <c r="E37" s="19">
        <f t="shared" si="1"/>
        <v>10389605.005561734</v>
      </c>
      <c r="F37" s="19">
        <f t="shared" si="1"/>
        <v>4617345.346681498</v>
      </c>
      <c r="G37" s="8"/>
    </row>
    <row r="38" spans="1:7" ht="15.6" x14ac:dyDescent="0.35">
      <c r="A38" s="37" t="s">
        <v>98</v>
      </c>
      <c r="B38" s="19">
        <f>B23/B33</f>
        <v>429704994.38001776</v>
      </c>
      <c r="C38" s="19"/>
      <c r="D38" s="19">
        <f t="shared" ref="D38:F38" si="2">D23/D33</f>
        <v>127465396.20874217</v>
      </c>
      <c r="E38" s="19">
        <f t="shared" si="2"/>
        <v>26835097.975022301</v>
      </c>
      <c r="F38" s="19">
        <f t="shared" si="2"/>
        <v>275404500.1962533</v>
      </c>
      <c r="G38" s="8"/>
    </row>
    <row r="39" spans="1:7" ht="15.6" x14ac:dyDescent="0.35">
      <c r="A39" s="37" t="s">
        <v>62</v>
      </c>
      <c r="B39" s="19">
        <f>B37/B15</f>
        <v>326630.75031613366</v>
      </c>
      <c r="C39" s="19"/>
      <c r="D39" s="21">
        <f>D37/$C$15</f>
        <v>295677.94793955766</v>
      </c>
      <c r="E39" s="21">
        <f t="shared" ref="E39:F39" si="3">E37/$C$15</f>
        <v>21429.22998740818</v>
      </c>
      <c r="F39" s="21">
        <f t="shared" si="3"/>
        <v>9523.5723891677499</v>
      </c>
      <c r="G39" s="8"/>
    </row>
    <row r="40" spans="1:7" ht="15.6" x14ac:dyDescent="0.35">
      <c r="A40" s="37" t="s">
        <v>99</v>
      </c>
      <c r="B40" s="19">
        <f>B38/B17</f>
        <v>892429.89487023419</v>
      </c>
      <c r="C40" s="19"/>
      <c r="D40" s="21">
        <f>D38/$C$17</f>
        <v>264725.64113965147</v>
      </c>
      <c r="E40" s="21">
        <f t="shared" ref="E40:F40" si="4">E38/$C$17</f>
        <v>55732.290706173</v>
      </c>
      <c r="F40" s="21">
        <f t="shared" si="4"/>
        <v>571971.96302440972</v>
      </c>
    </row>
    <row r="41" spans="1:7" ht="15.6" x14ac:dyDescent="0.35">
      <c r="A41" s="36"/>
      <c r="B41" s="23"/>
      <c r="C41" s="23"/>
      <c r="D41" s="23"/>
      <c r="E41" s="23"/>
      <c r="F41" s="23"/>
      <c r="G41" s="8"/>
    </row>
    <row r="42" spans="1:7" ht="15.6" x14ac:dyDescent="0.35">
      <c r="A42" s="35" t="s">
        <v>11</v>
      </c>
      <c r="B42" s="23"/>
      <c r="C42" s="23"/>
      <c r="D42" s="23"/>
      <c r="E42" s="23"/>
      <c r="F42" s="23"/>
      <c r="G42" s="8"/>
    </row>
    <row r="43" spans="1:7" ht="15.6" x14ac:dyDescent="0.35">
      <c r="A43" s="36"/>
      <c r="B43" s="23"/>
      <c r="C43" s="23"/>
      <c r="D43" s="23"/>
      <c r="E43" s="23"/>
      <c r="F43" s="23"/>
      <c r="G43" s="8"/>
    </row>
    <row r="44" spans="1:7" ht="15.6" x14ac:dyDescent="0.35">
      <c r="A44" s="35" t="s">
        <v>12</v>
      </c>
      <c r="B44" s="23"/>
      <c r="C44" s="23"/>
      <c r="D44" s="23"/>
      <c r="E44" s="23"/>
      <c r="F44" s="23"/>
      <c r="G44" s="8"/>
    </row>
    <row r="45" spans="1:7" ht="15.6" x14ac:dyDescent="0.35">
      <c r="A45" s="36" t="s">
        <v>13</v>
      </c>
      <c r="B45" s="23" t="s">
        <v>42</v>
      </c>
      <c r="C45" s="23" t="s">
        <v>42</v>
      </c>
      <c r="D45" s="23" t="s">
        <v>42</v>
      </c>
      <c r="E45" s="23" t="s">
        <v>42</v>
      </c>
      <c r="F45" s="23" t="s">
        <v>42</v>
      </c>
      <c r="G45" s="8"/>
    </row>
    <row r="46" spans="1:7" ht="15.6" x14ac:dyDescent="0.35">
      <c r="A46" s="36" t="s">
        <v>14</v>
      </c>
      <c r="B46" s="23" t="s">
        <v>42</v>
      </c>
      <c r="C46" s="23" t="s">
        <v>42</v>
      </c>
      <c r="D46" s="23" t="s">
        <v>42</v>
      </c>
      <c r="E46" s="23" t="s">
        <v>42</v>
      </c>
      <c r="F46" s="23" t="s">
        <v>42</v>
      </c>
      <c r="G46" s="8"/>
    </row>
    <row r="47" spans="1:7" ht="15.6" x14ac:dyDescent="0.35">
      <c r="A47" s="36"/>
      <c r="B47" s="23"/>
      <c r="C47" s="23"/>
      <c r="D47" s="23"/>
      <c r="E47" s="23"/>
      <c r="F47" s="23"/>
      <c r="G47" s="8"/>
    </row>
    <row r="48" spans="1:7" ht="15.6" x14ac:dyDescent="0.35">
      <c r="A48" s="35" t="s">
        <v>15</v>
      </c>
      <c r="B48" s="23"/>
      <c r="C48" s="23"/>
      <c r="D48" s="23"/>
      <c r="E48" s="23"/>
      <c r="F48" s="23"/>
      <c r="G48" s="8"/>
    </row>
    <row r="49" spans="1:7" ht="15.6" x14ac:dyDescent="0.35">
      <c r="A49" s="36" t="s">
        <v>16</v>
      </c>
      <c r="B49" s="23">
        <f>B17/B16*100</f>
        <v>100.3125</v>
      </c>
      <c r="C49" s="23">
        <f>C17/C16*100</f>
        <v>100.3125</v>
      </c>
      <c r="D49" s="23"/>
      <c r="E49" s="23"/>
      <c r="F49" s="23"/>
      <c r="G49" s="8"/>
    </row>
    <row r="50" spans="1:7" ht="15.6" x14ac:dyDescent="0.35">
      <c r="A50" s="36" t="s">
        <v>17</v>
      </c>
      <c r="B50" s="23">
        <f>B23/B22*100</f>
        <v>33.106425427237639</v>
      </c>
      <c r="C50" s="23"/>
      <c r="D50" s="23">
        <f>D23/D22*100</f>
        <v>105.06522731617645</v>
      </c>
      <c r="E50" s="23">
        <f t="shared" ref="E50" si="5">E23/E22*100</f>
        <v>84.084903401426487</v>
      </c>
      <c r="F50" s="23">
        <f>F23/F22*100</f>
        <v>24.058764246633572</v>
      </c>
      <c r="G50" s="8"/>
    </row>
    <row r="51" spans="1:7" ht="15.6" x14ac:dyDescent="0.35">
      <c r="A51" s="36" t="s">
        <v>18</v>
      </c>
      <c r="B51" s="23">
        <f>AVERAGE(B49:B50)</f>
        <v>66.709462713618819</v>
      </c>
      <c r="C51" s="23">
        <f>AVERAGE(C49:C50)</f>
        <v>100.3125</v>
      </c>
      <c r="D51" s="23">
        <f t="shared" ref="D51:F51" si="6">AVERAGE(D49:D50)</f>
        <v>105.06522731617645</v>
      </c>
      <c r="E51" s="23">
        <f t="shared" si="6"/>
        <v>84.084903401426487</v>
      </c>
      <c r="F51" s="23">
        <f t="shared" si="6"/>
        <v>24.058764246633572</v>
      </c>
      <c r="G51" s="8"/>
    </row>
    <row r="52" spans="1:7" ht="15.6" x14ac:dyDescent="0.35">
      <c r="A52" s="36"/>
      <c r="B52" s="23"/>
      <c r="C52" s="23"/>
      <c r="D52" s="23"/>
      <c r="E52" s="23"/>
      <c r="F52" s="23"/>
      <c r="G52" s="8"/>
    </row>
    <row r="53" spans="1:7" ht="15.6" x14ac:dyDescent="0.35">
      <c r="A53" s="35" t="s">
        <v>19</v>
      </c>
      <c r="B53" s="23"/>
      <c r="C53" s="23"/>
      <c r="D53" s="23"/>
      <c r="E53" s="23"/>
      <c r="F53" s="23"/>
      <c r="G53" s="8"/>
    </row>
    <row r="54" spans="1:7" ht="15.6" x14ac:dyDescent="0.35">
      <c r="A54" s="36" t="s">
        <v>20</v>
      </c>
      <c r="B54" s="23">
        <f>(B17/B18)*100</f>
        <v>100.3125</v>
      </c>
      <c r="C54" s="23">
        <f t="shared" ref="C54" si="7">(C17/C18)*100</f>
        <v>100.3125</v>
      </c>
      <c r="D54" s="23"/>
      <c r="E54" s="23"/>
      <c r="F54" s="23"/>
      <c r="G54" s="8"/>
    </row>
    <row r="55" spans="1:7" ht="15.6" x14ac:dyDescent="0.35">
      <c r="A55" s="36" t="s">
        <v>21</v>
      </c>
      <c r="B55" s="23">
        <f>B23/B24*100</f>
        <v>27.864978542261792</v>
      </c>
      <c r="C55" s="23"/>
      <c r="D55" s="23">
        <f t="shared" ref="D55:F55" si="8">D23/D24*100</f>
        <v>53.316682518656712</v>
      </c>
      <c r="E55" s="23">
        <f t="shared" si="8"/>
        <v>84.084903401426487</v>
      </c>
      <c r="F55" s="23">
        <f t="shared" si="8"/>
        <v>21.666449360002314</v>
      </c>
      <c r="G55" s="8"/>
    </row>
    <row r="56" spans="1:7" ht="15.6" x14ac:dyDescent="0.35">
      <c r="A56" s="36" t="s">
        <v>22</v>
      </c>
      <c r="B56" s="23">
        <f>AVERAGE(B54:B55)</f>
        <v>64.088739271130891</v>
      </c>
      <c r="C56" s="23">
        <f t="shared" ref="C56:F56" si="9">AVERAGE(C54:C55)</f>
        <v>100.3125</v>
      </c>
      <c r="D56" s="23">
        <f t="shared" si="9"/>
        <v>53.316682518656712</v>
      </c>
      <c r="E56" s="23">
        <f t="shared" si="9"/>
        <v>84.084903401426487</v>
      </c>
      <c r="F56" s="23">
        <f t="shared" si="9"/>
        <v>21.666449360002314</v>
      </c>
      <c r="G56" s="8"/>
    </row>
    <row r="57" spans="1:7" ht="15.6" x14ac:dyDescent="0.35">
      <c r="A57" s="36"/>
      <c r="B57" s="23"/>
      <c r="C57" s="23"/>
      <c r="D57" s="23"/>
      <c r="E57" s="23"/>
      <c r="F57" s="23"/>
      <c r="G57" s="8"/>
    </row>
    <row r="58" spans="1:7" ht="15.6" x14ac:dyDescent="0.35">
      <c r="A58" s="35" t="s">
        <v>33</v>
      </c>
      <c r="B58" s="23"/>
      <c r="C58" s="23"/>
      <c r="D58" s="23"/>
      <c r="E58" s="23"/>
      <c r="F58" s="23"/>
      <c r="G58" s="8"/>
    </row>
    <row r="59" spans="1:7" ht="15.6" x14ac:dyDescent="0.35">
      <c r="A59" s="36" t="s">
        <v>23</v>
      </c>
      <c r="B59" s="23">
        <f>B25/B23*100</f>
        <v>100</v>
      </c>
      <c r="C59" s="23"/>
      <c r="D59" s="23">
        <f t="shared" ref="D59:F59" si="10">D25/D23*100</f>
        <v>100</v>
      </c>
      <c r="E59" s="23">
        <f t="shared" si="10"/>
        <v>100</v>
      </c>
      <c r="F59" s="23">
        <f t="shared" si="10"/>
        <v>100</v>
      </c>
      <c r="G59" s="8"/>
    </row>
    <row r="60" spans="1:7" ht="15.6" x14ac:dyDescent="0.35">
      <c r="A60" s="36"/>
      <c r="B60" s="23"/>
      <c r="C60" s="23"/>
      <c r="D60" s="23"/>
      <c r="E60" s="23"/>
      <c r="F60" s="23"/>
      <c r="G60" s="8"/>
    </row>
    <row r="61" spans="1:7" ht="15.6" x14ac:dyDescent="0.35">
      <c r="A61" s="35" t="s">
        <v>24</v>
      </c>
      <c r="B61" s="23"/>
      <c r="C61" s="23"/>
      <c r="D61" s="23"/>
      <c r="E61" s="23"/>
      <c r="F61" s="23"/>
      <c r="G61" s="8"/>
    </row>
    <row r="62" spans="1:7" ht="15.6" x14ac:dyDescent="0.35">
      <c r="A62" s="36" t="s">
        <v>25</v>
      </c>
      <c r="B62" s="23">
        <f>((B17/B15)-1)*100</f>
        <v>-0.68752148504641619</v>
      </c>
      <c r="C62" s="23">
        <f t="shared" ref="C62" si="11">((C17/C15)-1)*100</f>
        <v>-0.68752148504641619</v>
      </c>
      <c r="D62" s="23">
        <f>((C17/C15)-1)*100</f>
        <v>-0.68752148504641619</v>
      </c>
      <c r="E62" s="23">
        <f>((C17/C15)-1)*100</f>
        <v>-0.68752148504641619</v>
      </c>
      <c r="F62" s="23">
        <f>((C17/C15)-1)*100</f>
        <v>-0.68752148504641619</v>
      </c>
      <c r="G62" s="8"/>
    </row>
    <row r="63" spans="1:7" ht="15.6" x14ac:dyDescent="0.35">
      <c r="A63" s="36" t="s">
        <v>26</v>
      </c>
      <c r="B63" s="23">
        <f>((B38/B37)-1)*100</f>
        <v>171.34439937030214</v>
      </c>
      <c r="C63" s="23"/>
      <c r="D63" s="23">
        <f t="shared" ref="D63:E63" si="12">((D38/D37)-1)*100</f>
        <v>-11.083800022133383</v>
      </c>
      <c r="E63" s="23">
        <f t="shared" si="12"/>
        <v>158.28795185819877</v>
      </c>
      <c r="F63" s="23">
        <f>((F38/F37)-1)*100</f>
        <v>5864.5636078355601</v>
      </c>
      <c r="G63" s="8"/>
    </row>
    <row r="64" spans="1:7" ht="15.6" x14ac:dyDescent="0.35">
      <c r="A64" s="36" t="s">
        <v>27</v>
      </c>
      <c r="B64" s="23">
        <f>((B40/B39)-1)*100</f>
        <v>173.2228652711004</v>
      </c>
      <c r="C64" s="23"/>
      <c r="D64" s="23">
        <f t="shared" ref="D64:F64" si="13">((D40/D39)-1)*100</f>
        <v>-10.468250004979552</v>
      </c>
      <c r="E64" s="23">
        <f t="shared" si="13"/>
        <v>160.07603044496378</v>
      </c>
      <c r="F64" s="23">
        <f t="shared" si="13"/>
        <v>5905.8551523688629</v>
      </c>
      <c r="G64" s="8"/>
    </row>
    <row r="65" spans="1:7" ht="15.6" x14ac:dyDescent="0.35">
      <c r="A65" s="36"/>
      <c r="B65" s="23"/>
      <c r="C65" s="23"/>
      <c r="D65" s="23"/>
      <c r="E65" s="23"/>
      <c r="F65" s="23"/>
      <c r="G65" s="8"/>
    </row>
    <row r="66" spans="1:7" ht="15.6" x14ac:dyDescent="0.35">
      <c r="A66" s="35" t="s">
        <v>28</v>
      </c>
      <c r="B66" s="23"/>
      <c r="C66" s="23"/>
      <c r="D66" s="23"/>
      <c r="E66" s="23"/>
      <c r="F66" s="23"/>
      <c r="G66" s="8"/>
    </row>
    <row r="67" spans="1:7" ht="15.6" x14ac:dyDescent="0.35">
      <c r="A67" s="36" t="s">
        <v>34</v>
      </c>
      <c r="B67" s="26">
        <f>B22/($B$16*6)</f>
        <v>505209.18153819442</v>
      </c>
      <c r="C67" s="26">
        <f>B22/(C16*6)</f>
        <v>505209.18153819442</v>
      </c>
      <c r="D67" s="26">
        <f>D22/($C$16*6)</f>
        <v>47222.222222222219</v>
      </c>
      <c r="E67" s="26">
        <f>E22/($C$16*6)</f>
        <v>12422.193229166667</v>
      </c>
      <c r="F67" s="26">
        <f>F22/($C$16*6)</f>
        <v>445564.76608680555</v>
      </c>
      <c r="G67" s="8"/>
    </row>
    <row r="68" spans="1:7" ht="15.6" x14ac:dyDescent="0.35">
      <c r="A68" s="36" t="s">
        <v>35</v>
      </c>
      <c r="B68" s="26">
        <f>B23/($B$17*6)</f>
        <v>166735.65202492211</v>
      </c>
      <c r="C68" s="26">
        <f>B23/(C17*6)</f>
        <v>166735.65202492211</v>
      </c>
      <c r="D68" s="26">
        <f>D23/($C$17*6)</f>
        <v>49459.573952924882</v>
      </c>
      <c r="E68" s="26">
        <f>E23/($C$17*6)</f>
        <v>10412.649646936656</v>
      </c>
      <c r="F68" s="26">
        <f>F23/($C$17*6)</f>
        <v>106863.42842506057</v>
      </c>
    </row>
    <row r="69" spans="1:7" ht="15.6" x14ac:dyDescent="0.35">
      <c r="A69" s="36" t="s">
        <v>29</v>
      </c>
      <c r="B69" s="23">
        <f>(B68/B67)*B51</f>
        <v>22.016317533901674</v>
      </c>
      <c r="C69" s="23">
        <f>(C68/C67)*C51</f>
        <v>33.106425427237646</v>
      </c>
      <c r="D69" s="23"/>
      <c r="E69" s="23"/>
      <c r="F69" s="23"/>
      <c r="G69" s="8"/>
    </row>
    <row r="70" spans="1:7" ht="15.6" x14ac:dyDescent="0.35">
      <c r="A70" s="39" t="s">
        <v>38</v>
      </c>
      <c r="B70" s="26">
        <f>B22/($B$16)</f>
        <v>3031255.0892291665</v>
      </c>
      <c r="C70" s="26">
        <f>B22/C16</f>
        <v>3031255.0892291665</v>
      </c>
      <c r="D70" s="26">
        <f>D22/($C$16)</f>
        <v>283333.33333333331</v>
      </c>
      <c r="E70" s="26">
        <f t="shared" ref="E70:F70" si="14">E22/($C$16)</f>
        <v>74533.159375000003</v>
      </c>
      <c r="F70" s="26">
        <f t="shared" si="14"/>
        <v>2673388.5965208332</v>
      </c>
      <c r="G70" s="8"/>
    </row>
    <row r="71" spans="1:7" ht="15.6" x14ac:dyDescent="0.35">
      <c r="A71" s="39" t="s">
        <v>39</v>
      </c>
      <c r="B71" s="26">
        <f>B23/($B$17)</f>
        <v>1000413.9121495326</v>
      </c>
      <c r="C71" s="26">
        <f>B23/C17</f>
        <v>1000413.9121495326</v>
      </c>
      <c r="D71" s="26">
        <f>D23/($C$17)</f>
        <v>296757.44371754926</v>
      </c>
      <c r="E71" s="26">
        <f t="shared" ref="E71:F71" si="15">E23/($C$17)</f>
        <v>62475.897881619931</v>
      </c>
      <c r="F71" s="26">
        <f t="shared" si="15"/>
        <v>641180.57055036339</v>
      </c>
      <c r="G71" s="8"/>
    </row>
    <row r="72" spans="1:7" ht="15.6" x14ac:dyDescent="0.35">
      <c r="A72" s="36"/>
      <c r="B72" s="23"/>
      <c r="C72" s="23"/>
      <c r="D72" s="23"/>
      <c r="E72" s="23"/>
      <c r="F72" s="23"/>
      <c r="G72" s="8"/>
    </row>
    <row r="73" spans="1:7" ht="15.6" x14ac:dyDescent="0.35">
      <c r="A73" s="35" t="s">
        <v>30</v>
      </c>
      <c r="B73" s="23"/>
      <c r="C73" s="23"/>
      <c r="D73" s="23"/>
      <c r="E73" s="23"/>
      <c r="F73" s="23"/>
      <c r="G73" s="8"/>
    </row>
    <row r="74" spans="1:7" ht="15.6" x14ac:dyDescent="0.35">
      <c r="A74" s="36" t="s">
        <v>31</v>
      </c>
      <c r="B74" s="23">
        <f>(B29/B28)*100</f>
        <v>29.027030306460176</v>
      </c>
      <c r="C74" s="23"/>
      <c r="D74" s="32" t="s">
        <v>54</v>
      </c>
      <c r="E74" s="23"/>
      <c r="F74" s="23"/>
      <c r="G74" s="8"/>
    </row>
    <row r="75" spans="1:7" ht="15.6" x14ac:dyDescent="0.35">
      <c r="A75" s="36" t="s">
        <v>32</v>
      </c>
      <c r="B75" s="23">
        <f>(B23/B29)*100</f>
        <v>114.05378048566533</v>
      </c>
      <c r="C75" s="23"/>
      <c r="D75" s="33">
        <f>(D29/B28)*100</f>
        <v>87.033973661716928</v>
      </c>
      <c r="E75" s="23"/>
      <c r="F75" s="23"/>
      <c r="G75" s="8"/>
    </row>
    <row r="76" spans="1:7" ht="16.2" thickBot="1" x14ac:dyDescent="0.4">
      <c r="A76" s="25"/>
      <c r="B76" s="25"/>
      <c r="C76" s="25"/>
      <c r="D76" s="25"/>
      <c r="E76" s="25"/>
      <c r="F76" s="25"/>
    </row>
    <row r="77" spans="1:7" customFormat="1" ht="16.2" thickTop="1" x14ac:dyDescent="0.3">
      <c r="A77" s="53" t="s">
        <v>86</v>
      </c>
      <c r="B77" s="53"/>
      <c r="C77" s="53"/>
      <c r="D77" s="53"/>
      <c r="E77" s="53"/>
      <c r="F77" s="53"/>
    </row>
    <row r="78" spans="1:7" customFormat="1" x14ac:dyDescent="0.3"/>
    <row r="79" spans="1:7" customFormat="1" ht="38.25" customHeight="1" x14ac:dyDescent="0.3">
      <c r="A79" s="47" t="s">
        <v>87</v>
      </c>
      <c r="B79" s="47"/>
      <c r="C79" s="47"/>
      <c r="D79" s="47"/>
      <c r="E79" s="47"/>
      <c r="F79" s="47"/>
      <c r="G79" s="40"/>
    </row>
    <row r="80" spans="1:7" customFormat="1" x14ac:dyDescent="0.3">
      <c r="A80" s="2"/>
    </row>
    <row r="81" spans="1:1" x14ac:dyDescent="0.3">
      <c r="A81" s="4"/>
    </row>
    <row r="82" spans="1:1" x14ac:dyDescent="0.3">
      <c r="A82" s="4"/>
    </row>
    <row r="83" spans="1:1" x14ac:dyDescent="0.3">
      <c r="A83" s="5"/>
    </row>
    <row r="84" spans="1:1" x14ac:dyDescent="0.3">
      <c r="A84" s="11"/>
    </row>
    <row r="85" spans="1:1" x14ac:dyDescent="0.3">
      <c r="A85" s="11"/>
    </row>
    <row r="86" spans="1:1" x14ac:dyDescent="0.3">
      <c r="A86" s="12"/>
    </row>
    <row r="87" spans="1:1" x14ac:dyDescent="0.3">
      <c r="A87" s="2"/>
    </row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7" customWidth="1"/>
    <col min="2" max="6" width="19.77734375" style="7" customWidth="1"/>
    <col min="7" max="7" width="13.77734375" style="7" bestFit="1" customWidth="1"/>
    <col min="8" max="16384" width="11.44140625" style="7"/>
  </cols>
  <sheetData>
    <row r="8" spans="1:7" ht="17.25" customHeight="1" x14ac:dyDescent="0.3"/>
    <row r="9" spans="1:7" s="1" customFormat="1" ht="17.25" customHeight="1" x14ac:dyDescent="0.35">
      <c r="A9" s="48" t="s">
        <v>0</v>
      </c>
      <c r="B9" s="50" t="s">
        <v>1</v>
      </c>
      <c r="C9" s="50" t="s">
        <v>47</v>
      </c>
      <c r="D9" s="52" t="s">
        <v>45</v>
      </c>
      <c r="E9" s="52"/>
      <c r="F9" s="52"/>
    </row>
    <row r="10" spans="1:7" s="1" customFormat="1" ht="31.8" thickBot="1" x14ac:dyDescent="0.35">
      <c r="A10" s="49"/>
      <c r="B10" s="51"/>
      <c r="C10" s="51"/>
      <c r="D10" s="28" t="s">
        <v>44</v>
      </c>
      <c r="E10" s="14" t="s">
        <v>2</v>
      </c>
      <c r="F10" s="14" t="s">
        <v>3</v>
      </c>
    </row>
    <row r="11" spans="1:7" ht="16.2" thickTop="1" x14ac:dyDescent="0.35">
      <c r="A11" s="15"/>
      <c r="B11" s="15"/>
      <c r="C11" s="15"/>
      <c r="D11" s="15"/>
      <c r="E11" s="15"/>
      <c r="F11" s="15"/>
    </row>
    <row r="12" spans="1:7" ht="15.6" x14ac:dyDescent="0.35">
      <c r="A12" s="35" t="s">
        <v>4</v>
      </c>
      <c r="B12" s="15"/>
      <c r="C12" s="15"/>
      <c r="D12" s="15"/>
      <c r="E12" s="15"/>
      <c r="F12" s="15"/>
    </row>
    <row r="13" spans="1:7" ht="15.6" x14ac:dyDescent="0.35">
      <c r="A13" s="36"/>
      <c r="B13" s="17"/>
      <c r="C13" s="17"/>
      <c r="D13" s="17"/>
      <c r="E13" s="17"/>
      <c r="F13" s="17"/>
      <c r="G13" s="8"/>
    </row>
    <row r="14" spans="1:7" ht="15.6" x14ac:dyDescent="0.35">
      <c r="A14" s="35" t="s">
        <v>5</v>
      </c>
      <c r="B14" s="27"/>
      <c r="C14" s="27"/>
      <c r="D14" s="27"/>
      <c r="E14" s="27"/>
      <c r="F14" s="27"/>
      <c r="G14" s="8"/>
    </row>
    <row r="15" spans="1:7" ht="15.6" x14ac:dyDescent="0.35">
      <c r="A15" s="37" t="s">
        <v>63</v>
      </c>
      <c r="B15" s="19">
        <f>C15</f>
        <v>453</v>
      </c>
      <c r="C15" s="42">
        <v>453</v>
      </c>
      <c r="D15" s="42"/>
      <c r="E15" s="42"/>
      <c r="F15" s="42"/>
      <c r="G15" s="8"/>
    </row>
    <row r="16" spans="1:7" ht="15.6" x14ac:dyDescent="0.35">
      <c r="A16" s="37" t="s">
        <v>100</v>
      </c>
      <c r="B16" s="19">
        <v>480</v>
      </c>
      <c r="C16" s="42">
        <v>480</v>
      </c>
      <c r="D16" s="42"/>
      <c r="E16" s="42"/>
      <c r="F16" s="42"/>
      <c r="G16" s="8"/>
    </row>
    <row r="17" spans="1:7" ht="15.6" x14ac:dyDescent="0.35">
      <c r="A17" s="37" t="s">
        <v>101</v>
      </c>
      <c r="B17" s="19">
        <f>C17</f>
        <v>443</v>
      </c>
      <c r="C17" s="42">
        <v>443</v>
      </c>
      <c r="D17" s="42"/>
      <c r="E17" s="42"/>
      <c r="F17" s="42"/>
    </row>
    <row r="18" spans="1:7" ht="15.6" x14ac:dyDescent="0.35">
      <c r="A18" s="37" t="s">
        <v>81</v>
      </c>
      <c r="B18" s="19">
        <v>480</v>
      </c>
      <c r="C18" s="42">
        <v>480</v>
      </c>
      <c r="D18" s="42"/>
      <c r="E18" s="42"/>
      <c r="F18" s="42"/>
      <c r="G18" s="8"/>
    </row>
    <row r="19" spans="1:7" ht="15.6" x14ac:dyDescent="0.35">
      <c r="A19" s="36"/>
      <c r="B19" s="19"/>
      <c r="C19" s="42"/>
      <c r="D19" s="42"/>
      <c r="E19" s="42"/>
      <c r="F19" s="42"/>
      <c r="G19" s="8"/>
    </row>
    <row r="20" spans="1:7" ht="15.6" x14ac:dyDescent="0.35">
      <c r="A20" s="38" t="s">
        <v>6</v>
      </c>
      <c r="B20" s="19"/>
      <c r="C20" s="42"/>
      <c r="D20" s="42"/>
      <c r="E20" s="42"/>
      <c r="F20" s="42"/>
      <c r="G20" s="8"/>
    </row>
    <row r="21" spans="1:7" ht="15.6" x14ac:dyDescent="0.35">
      <c r="A21" s="37" t="s">
        <v>63</v>
      </c>
      <c r="B21" s="19">
        <f>SUM(D21:F21)</f>
        <v>54012509.789999999</v>
      </c>
      <c r="C21" s="42"/>
      <c r="D21" s="42">
        <v>50250370.039999999</v>
      </c>
      <c r="E21" s="21">
        <v>519006.53</v>
      </c>
      <c r="F21" s="21">
        <v>3243133.22</v>
      </c>
      <c r="G21" s="8"/>
    </row>
    <row r="22" spans="1:7" ht="15.6" x14ac:dyDescent="0.35">
      <c r="A22" s="37" t="s">
        <v>100</v>
      </c>
      <c r="B22" s="19">
        <f>SUM(D22:F22)</f>
        <v>223288279</v>
      </c>
      <c r="C22" s="42"/>
      <c r="D22" s="42">
        <v>81600000</v>
      </c>
      <c r="E22" s="42">
        <v>0</v>
      </c>
      <c r="F22" s="42">
        <v>141688279</v>
      </c>
      <c r="G22" s="8"/>
    </row>
    <row r="23" spans="1:7" ht="15.6" x14ac:dyDescent="0.35">
      <c r="A23" s="37" t="s">
        <v>101</v>
      </c>
      <c r="B23" s="19">
        <f>SUM(D23:F23)</f>
        <v>310046016.58000004</v>
      </c>
      <c r="C23" s="42"/>
      <c r="D23" s="42">
        <v>108818699.06999999</v>
      </c>
      <c r="E23" s="21">
        <v>1159934.78</v>
      </c>
      <c r="F23" s="21">
        <v>200067382.73000002</v>
      </c>
      <c r="G23" s="8"/>
    </row>
    <row r="24" spans="1:7" ht="15.6" x14ac:dyDescent="0.35">
      <c r="A24" s="37" t="s">
        <v>81</v>
      </c>
      <c r="B24" s="19">
        <f>SUM(D24:F24)</f>
        <v>1728690721.8299999</v>
      </c>
      <c r="C24" s="42"/>
      <c r="D24" s="42">
        <v>268000000</v>
      </c>
      <c r="E24" s="42">
        <v>35775916.5</v>
      </c>
      <c r="F24" s="42">
        <v>1424914805.3299999</v>
      </c>
      <c r="G24" s="8"/>
    </row>
    <row r="25" spans="1:7" ht="15.6" x14ac:dyDescent="0.35">
      <c r="A25" s="37" t="s">
        <v>102</v>
      </c>
      <c r="B25" s="19">
        <f>D25+E25+F25</f>
        <v>310046016.58000004</v>
      </c>
      <c r="C25" s="19"/>
      <c r="D25" s="19">
        <f>+D23</f>
        <v>108818699.06999999</v>
      </c>
      <c r="E25" s="19">
        <f t="shared" ref="E25:F25" si="0">+E23</f>
        <v>1159934.78</v>
      </c>
      <c r="F25" s="19">
        <f t="shared" si="0"/>
        <v>200067382.73000002</v>
      </c>
      <c r="G25" s="8"/>
    </row>
    <row r="26" spans="1:7" ht="15.6" x14ac:dyDescent="0.35">
      <c r="A26" s="36"/>
      <c r="B26" s="19"/>
      <c r="C26" s="19"/>
      <c r="D26" s="19"/>
      <c r="E26" s="19"/>
      <c r="F26" s="19"/>
      <c r="G26" s="8"/>
    </row>
    <row r="27" spans="1:7" ht="15.6" x14ac:dyDescent="0.35">
      <c r="A27" s="38" t="s">
        <v>7</v>
      </c>
      <c r="B27" s="19"/>
      <c r="C27" s="19"/>
      <c r="D27" s="19"/>
      <c r="E27" s="19"/>
      <c r="F27" s="19"/>
      <c r="G27" s="8"/>
    </row>
    <row r="28" spans="1:7" ht="15.6" x14ac:dyDescent="0.35">
      <c r="A28" s="37" t="s">
        <v>100</v>
      </c>
      <c r="B28" s="19">
        <f>B22</f>
        <v>223288279</v>
      </c>
      <c r="C28" s="19"/>
      <c r="D28" s="22"/>
      <c r="E28" s="19"/>
      <c r="F28" s="19"/>
      <c r="G28" s="8"/>
    </row>
    <row r="29" spans="1:7" ht="15.6" x14ac:dyDescent="0.35">
      <c r="A29" s="37" t="s">
        <v>101</v>
      </c>
      <c r="B29" s="42">
        <v>211172000.00999999</v>
      </c>
      <c r="C29" s="19"/>
      <c r="D29" s="19"/>
      <c r="E29" s="19"/>
      <c r="F29" s="19"/>
      <c r="G29" s="8"/>
    </row>
    <row r="30" spans="1:7" ht="15.6" x14ac:dyDescent="0.35">
      <c r="A30" s="36"/>
      <c r="B30" s="23"/>
      <c r="C30" s="23"/>
      <c r="D30" s="23"/>
      <c r="E30" s="23"/>
      <c r="F30" s="23"/>
      <c r="G30" s="8"/>
    </row>
    <row r="31" spans="1:7" ht="15.6" x14ac:dyDescent="0.35">
      <c r="A31" s="35" t="s">
        <v>8</v>
      </c>
      <c r="B31" s="19"/>
      <c r="C31" s="19"/>
      <c r="D31" s="19"/>
      <c r="E31" s="19"/>
      <c r="F31" s="19"/>
      <c r="G31" s="8"/>
    </row>
    <row r="32" spans="1:7" ht="15.6" x14ac:dyDescent="0.35">
      <c r="A32" s="37" t="s">
        <v>64</v>
      </c>
      <c r="B32" s="45">
        <v>1.0863</v>
      </c>
      <c r="C32" s="45">
        <v>1.0863</v>
      </c>
      <c r="D32" s="45">
        <v>1.0863</v>
      </c>
      <c r="E32" s="45">
        <v>1.0863</v>
      </c>
      <c r="F32" s="45">
        <v>1.0863</v>
      </c>
      <c r="G32" s="8"/>
    </row>
    <row r="33" spans="1:7" ht="15.6" x14ac:dyDescent="0.35">
      <c r="A33" s="37" t="s">
        <v>103</v>
      </c>
      <c r="B33" s="45">
        <v>1.1197999999999999</v>
      </c>
      <c r="C33" s="45">
        <v>1.1197999999999999</v>
      </c>
      <c r="D33" s="45">
        <v>1.1197999999999999</v>
      </c>
      <c r="E33" s="45">
        <v>1.1197999999999999</v>
      </c>
      <c r="F33" s="45">
        <v>1.1197999999999999</v>
      </c>
      <c r="G33" s="8"/>
    </row>
    <row r="34" spans="1:7" ht="15.6" x14ac:dyDescent="0.35">
      <c r="A34" s="37" t="s">
        <v>9</v>
      </c>
      <c r="B34" s="19" t="s">
        <v>43</v>
      </c>
      <c r="C34" s="19" t="s">
        <v>43</v>
      </c>
      <c r="D34" s="19" t="s">
        <v>43</v>
      </c>
      <c r="E34" s="19" t="s">
        <v>43</v>
      </c>
      <c r="F34" s="19" t="s">
        <v>43</v>
      </c>
      <c r="G34" s="8"/>
    </row>
    <row r="35" spans="1:7" ht="15.6" x14ac:dyDescent="0.35">
      <c r="A35" s="36"/>
      <c r="B35" s="23"/>
      <c r="C35" s="23"/>
      <c r="D35" s="23"/>
      <c r="E35" s="23"/>
      <c r="F35" s="23"/>
      <c r="G35" s="8"/>
    </row>
    <row r="36" spans="1:7" ht="15.6" x14ac:dyDescent="0.35">
      <c r="A36" s="35" t="s">
        <v>10</v>
      </c>
      <c r="B36" s="23"/>
      <c r="C36" s="23"/>
      <c r="D36" s="23"/>
      <c r="E36" s="23"/>
      <c r="F36" s="23"/>
      <c r="G36" s="8"/>
    </row>
    <row r="37" spans="1:7" ht="15.6" x14ac:dyDescent="0.35">
      <c r="A37" s="37" t="s">
        <v>65</v>
      </c>
      <c r="B37" s="19">
        <f>B21/B32</f>
        <v>49721540.817453742</v>
      </c>
      <c r="C37" s="19"/>
      <c r="D37" s="19">
        <f>D21/D32</f>
        <v>46258280.438184664</v>
      </c>
      <c r="E37" s="19">
        <f>E21/E32</f>
        <v>477774.58344840282</v>
      </c>
      <c r="F37" s="19">
        <f>F21/F32</f>
        <v>2985485.7958206758</v>
      </c>
      <c r="G37" s="8"/>
    </row>
    <row r="38" spans="1:7" ht="15.6" x14ac:dyDescent="0.35">
      <c r="A38" s="37" t="s">
        <v>104</v>
      </c>
      <c r="B38" s="19">
        <f>B23/B33</f>
        <v>276876242.70405436</v>
      </c>
      <c r="C38" s="19"/>
      <c r="D38" s="19">
        <f t="shared" ref="D38:F38" si="1">D23/D33</f>
        <v>97176905.759957135</v>
      </c>
      <c r="E38" s="19">
        <f t="shared" si="1"/>
        <v>1035841.0251830685</v>
      </c>
      <c r="F38" s="19">
        <f t="shared" si="1"/>
        <v>178663495.91891411</v>
      </c>
      <c r="G38" s="8"/>
    </row>
    <row r="39" spans="1:7" ht="15.6" x14ac:dyDescent="0.35">
      <c r="A39" s="37" t="s">
        <v>66</v>
      </c>
      <c r="B39" s="19">
        <f>B37/B15</f>
        <v>109760.57575596853</v>
      </c>
      <c r="C39" s="19"/>
      <c r="D39" s="19">
        <f t="shared" ref="D39:F39" si="2">D37/$C$15</f>
        <v>102115.40935581604</v>
      </c>
      <c r="E39" s="19">
        <f t="shared" si="2"/>
        <v>1054.6900296874235</v>
      </c>
      <c r="F39" s="19">
        <f t="shared" si="2"/>
        <v>6590.4763704650677</v>
      </c>
      <c r="G39" s="8"/>
    </row>
    <row r="40" spans="1:7" ht="15.6" x14ac:dyDescent="0.35">
      <c r="A40" s="37" t="s">
        <v>105</v>
      </c>
      <c r="B40" s="19">
        <f>B38/B17</f>
        <v>625002.80520102568</v>
      </c>
      <c r="C40" s="19"/>
      <c r="D40" s="19">
        <f t="shared" ref="D40:F40" si="3">D38/$C$17</f>
        <v>219360.96108342469</v>
      </c>
      <c r="E40" s="19">
        <f t="shared" si="3"/>
        <v>2338.241591835369</v>
      </c>
      <c r="F40" s="19">
        <f t="shared" si="3"/>
        <v>403303.60252576548</v>
      </c>
    </row>
    <row r="41" spans="1:7" ht="15.6" x14ac:dyDescent="0.35">
      <c r="A41" s="36"/>
      <c r="B41" s="23"/>
      <c r="C41" s="23"/>
      <c r="D41" s="23"/>
      <c r="E41" s="23"/>
      <c r="F41" s="23"/>
      <c r="G41" s="8"/>
    </row>
    <row r="42" spans="1:7" ht="15.6" x14ac:dyDescent="0.35">
      <c r="A42" s="35" t="s">
        <v>11</v>
      </c>
      <c r="B42" s="23"/>
      <c r="C42" s="23"/>
      <c r="D42" s="23"/>
      <c r="E42" s="23"/>
      <c r="F42" s="23"/>
      <c r="G42" s="8"/>
    </row>
    <row r="43" spans="1:7" ht="15.6" x14ac:dyDescent="0.35">
      <c r="A43" s="36"/>
      <c r="B43" s="23"/>
      <c r="C43" s="23"/>
      <c r="D43" s="23"/>
      <c r="E43" s="23"/>
      <c r="F43" s="23"/>
      <c r="G43" s="8"/>
    </row>
    <row r="44" spans="1:7" ht="15.6" x14ac:dyDescent="0.35">
      <c r="A44" s="35" t="s">
        <v>12</v>
      </c>
      <c r="B44" s="23"/>
      <c r="C44" s="23"/>
      <c r="D44" s="23"/>
      <c r="E44" s="23"/>
      <c r="F44" s="23"/>
      <c r="G44" s="8"/>
    </row>
    <row r="45" spans="1:7" ht="15.6" x14ac:dyDescent="0.35">
      <c r="A45" s="36" t="s">
        <v>13</v>
      </c>
      <c r="B45" s="23" t="s">
        <v>42</v>
      </c>
      <c r="C45" s="23" t="s">
        <v>42</v>
      </c>
      <c r="D45" s="23" t="s">
        <v>42</v>
      </c>
      <c r="E45" s="23" t="s">
        <v>42</v>
      </c>
      <c r="F45" s="23" t="s">
        <v>42</v>
      </c>
      <c r="G45" s="8"/>
    </row>
    <row r="46" spans="1:7" ht="15.6" x14ac:dyDescent="0.35">
      <c r="A46" s="36" t="s">
        <v>14</v>
      </c>
      <c r="B46" s="23" t="s">
        <v>42</v>
      </c>
      <c r="C46" s="23" t="s">
        <v>42</v>
      </c>
      <c r="D46" s="23" t="s">
        <v>42</v>
      </c>
      <c r="E46" s="23" t="s">
        <v>42</v>
      </c>
      <c r="F46" s="23" t="s">
        <v>42</v>
      </c>
      <c r="G46" s="8"/>
    </row>
    <row r="47" spans="1:7" ht="15.6" x14ac:dyDescent="0.35">
      <c r="A47" s="36"/>
      <c r="B47" s="23"/>
      <c r="C47" s="23"/>
      <c r="D47" s="23"/>
      <c r="E47" s="23"/>
      <c r="F47" s="23"/>
      <c r="G47" s="8"/>
    </row>
    <row r="48" spans="1:7" ht="15.6" x14ac:dyDescent="0.35">
      <c r="A48" s="35" t="s">
        <v>15</v>
      </c>
      <c r="B48" s="23"/>
      <c r="C48" s="23"/>
      <c r="D48" s="23"/>
      <c r="E48" s="23"/>
      <c r="F48" s="23"/>
      <c r="G48" s="8"/>
    </row>
    <row r="49" spans="1:7" ht="15.6" x14ac:dyDescent="0.35">
      <c r="A49" s="36" t="s">
        <v>16</v>
      </c>
      <c r="B49" s="23">
        <f>B17/B16*100</f>
        <v>92.291666666666671</v>
      </c>
      <c r="C49" s="23">
        <f t="shared" ref="C49" si="4">C17/C16*100</f>
        <v>92.291666666666671</v>
      </c>
      <c r="D49" s="23"/>
      <c r="E49" s="23"/>
      <c r="F49" s="23"/>
      <c r="G49" s="8"/>
    </row>
    <row r="50" spans="1:7" ht="15.6" x14ac:dyDescent="0.35">
      <c r="A50" s="36" t="s">
        <v>17</v>
      </c>
      <c r="B50" s="23">
        <f>B23/B22*100</f>
        <v>138.85458653205887</v>
      </c>
      <c r="C50" s="23"/>
      <c r="D50" s="23">
        <f>D23/D22*100</f>
        <v>133.3562488602941</v>
      </c>
      <c r="E50" s="23" t="s">
        <v>43</v>
      </c>
      <c r="F50" s="23">
        <f>F23/F22*100</f>
        <v>141.20249334809128</v>
      </c>
      <c r="G50" s="8"/>
    </row>
    <row r="51" spans="1:7" ht="15.6" x14ac:dyDescent="0.35">
      <c r="A51" s="36" t="s">
        <v>18</v>
      </c>
      <c r="B51" s="23">
        <f>AVERAGE(B49:B50)</f>
        <v>115.57312659936278</v>
      </c>
      <c r="C51" s="23">
        <f t="shared" ref="C51:F51" si="5">AVERAGE(C49:C50)</f>
        <v>92.291666666666671</v>
      </c>
      <c r="D51" s="23">
        <f t="shared" si="5"/>
        <v>133.3562488602941</v>
      </c>
      <c r="E51" s="23" t="s">
        <v>43</v>
      </c>
      <c r="F51" s="23">
        <f t="shared" si="5"/>
        <v>141.20249334809128</v>
      </c>
      <c r="G51" s="8"/>
    </row>
    <row r="52" spans="1:7" ht="15.6" x14ac:dyDescent="0.35">
      <c r="A52" s="36"/>
      <c r="B52" s="23"/>
      <c r="C52" s="23"/>
      <c r="D52" s="23"/>
      <c r="E52" s="23"/>
      <c r="F52" s="23"/>
      <c r="G52" s="8"/>
    </row>
    <row r="53" spans="1:7" ht="15.6" x14ac:dyDescent="0.35">
      <c r="A53" s="35" t="s">
        <v>19</v>
      </c>
      <c r="B53" s="23"/>
      <c r="C53" s="23"/>
      <c r="D53" s="23"/>
      <c r="E53" s="23"/>
      <c r="F53" s="23"/>
      <c r="G53" s="8"/>
    </row>
    <row r="54" spans="1:7" ht="15.6" x14ac:dyDescent="0.35">
      <c r="A54" s="36" t="s">
        <v>20</v>
      </c>
      <c r="B54" s="23">
        <f>(B17/B18)*100</f>
        <v>92.291666666666671</v>
      </c>
      <c r="C54" s="23">
        <f t="shared" ref="C54" si="6">(C17/C18)*100</f>
        <v>92.291666666666671</v>
      </c>
      <c r="D54" s="23"/>
      <c r="E54" s="23"/>
      <c r="F54" s="23"/>
      <c r="G54" s="8"/>
    </row>
    <row r="55" spans="1:7" ht="15.6" x14ac:dyDescent="0.35">
      <c r="A55" s="36" t="s">
        <v>21</v>
      </c>
      <c r="B55" s="23">
        <f>B23/B24*100</f>
        <v>17.935308650918419</v>
      </c>
      <c r="C55" s="23"/>
      <c r="D55" s="23">
        <f t="shared" ref="D55:F55" si="7">D23/D24*100</f>
        <v>40.603992190298506</v>
      </c>
      <c r="E55" s="23">
        <f t="shared" si="7"/>
        <v>3.2422224040018657</v>
      </c>
      <c r="F55" s="23">
        <f t="shared" si="7"/>
        <v>14.04065576283109</v>
      </c>
      <c r="G55" s="8"/>
    </row>
    <row r="56" spans="1:7" ht="15.6" x14ac:dyDescent="0.35">
      <c r="A56" s="36" t="s">
        <v>22</v>
      </c>
      <c r="B56" s="23">
        <f>AVERAGE(B54:B55)</f>
        <v>55.113487658792543</v>
      </c>
      <c r="C56" s="23">
        <f t="shared" ref="C56:F56" si="8">AVERAGE(C54:C55)</f>
        <v>92.291666666666671</v>
      </c>
      <c r="D56" s="23">
        <f t="shared" si="8"/>
        <v>40.603992190298506</v>
      </c>
      <c r="E56" s="23">
        <f t="shared" si="8"/>
        <v>3.2422224040018657</v>
      </c>
      <c r="F56" s="23">
        <f t="shared" si="8"/>
        <v>14.04065576283109</v>
      </c>
      <c r="G56" s="8"/>
    </row>
    <row r="57" spans="1:7" ht="15.6" x14ac:dyDescent="0.35">
      <c r="A57" s="36"/>
      <c r="B57" s="23"/>
      <c r="C57" s="23"/>
      <c r="D57" s="23"/>
      <c r="E57" s="23"/>
      <c r="F57" s="23"/>
      <c r="G57" s="8"/>
    </row>
    <row r="58" spans="1:7" ht="15.6" x14ac:dyDescent="0.35">
      <c r="A58" s="35" t="s">
        <v>33</v>
      </c>
      <c r="B58" s="23"/>
      <c r="C58" s="23"/>
      <c r="D58" s="23"/>
      <c r="E58" s="23"/>
      <c r="F58" s="23"/>
      <c r="G58" s="8"/>
    </row>
    <row r="59" spans="1:7" ht="15.6" x14ac:dyDescent="0.35">
      <c r="A59" s="36" t="s">
        <v>23</v>
      </c>
      <c r="B59" s="23">
        <f>B25/B23*100</f>
        <v>100</v>
      </c>
      <c r="C59" s="23"/>
      <c r="D59" s="23">
        <f t="shared" ref="D59:F59" si="9">D25/D23*100</f>
        <v>100</v>
      </c>
      <c r="E59" s="23">
        <f t="shared" si="9"/>
        <v>100</v>
      </c>
      <c r="F59" s="23">
        <f t="shared" si="9"/>
        <v>100</v>
      </c>
      <c r="G59" s="8"/>
    </row>
    <row r="60" spans="1:7" ht="15.6" x14ac:dyDescent="0.35">
      <c r="A60" s="36"/>
      <c r="B60" s="23"/>
      <c r="C60" s="23"/>
      <c r="D60" s="23"/>
      <c r="E60" s="23"/>
      <c r="F60" s="23"/>
      <c r="G60" s="8"/>
    </row>
    <row r="61" spans="1:7" ht="15.6" x14ac:dyDescent="0.35">
      <c r="A61" s="35" t="s">
        <v>24</v>
      </c>
      <c r="B61" s="23"/>
      <c r="C61" s="23"/>
      <c r="D61" s="23"/>
      <c r="E61" s="23"/>
      <c r="F61" s="23"/>
      <c r="G61" s="8"/>
    </row>
    <row r="62" spans="1:7" ht="15.6" x14ac:dyDescent="0.35">
      <c r="A62" s="36" t="s">
        <v>25</v>
      </c>
      <c r="B62" s="23">
        <f>((B17/B15)-1)*100</f>
        <v>-2.2075055187637971</v>
      </c>
      <c r="C62" s="23">
        <f t="shared" ref="C62" si="10">((C17/C15)-1)*100</f>
        <v>-2.2075055187637971</v>
      </c>
      <c r="D62" s="23">
        <f>((C17/C15)-1)*100</f>
        <v>-2.2075055187637971</v>
      </c>
      <c r="E62" s="23">
        <f>((C17/C15)-1)*100</f>
        <v>-2.2075055187637971</v>
      </c>
      <c r="F62" s="23">
        <f>((C17/C15)-1)*100</f>
        <v>-2.2075055187637971</v>
      </c>
      <c r="G62" s="8"/>
    </row>
    <row r="63" spans="1:7" ht="15.6" x14ac:dyDescent="0.35">
      <c r="A63" s="36" t="s">
        <v>26</v>
      </c>
      <c r="B63" s="23">
        <f>((B38/B37)-1)*100</f>
        <v>456.85370596331671</v>
      </c>
      <c r="C63" s="23" t="s">
        <v>43</v>
      </c>
      <c r="D63" s="23">
        <f t="shared" ref="D63:F63" si="11">((D38/D37)-1)*100</f>
        <v>110.07461764562447</v>
      </c>
      <c r="E63" s="23">
        <f t="shared" si="11"/>
        <v>116.80538502210509</v>
      </c>
      <c r="F63" s="23">
        <f t="shared" si="11"/>
        <v>5884.402812065684</v>
      </c>
      <c r="G63" s="8"/>
    </row>
    <row r="64" spans="1:7" ht="15.6" x14ac:dyDescent="0.35">
      <c r="A64" s="36" t="s">
        <v>27</v>
      </c>
      <c r="B64" s="23">
        <f>((B40/B39)-1)*100</f>
        <v>469.42376704601008</v>
      </c>
      <c r="C64" s="23" t="s">
        <v>43</v>
      </c>
      <c r="D64" s="23">
        <f t="shared" ref="D64:F64" si="12">((D40/D39)-1)*100</f>
        <v>114.81670833739929</v>
      </c>
      <c r="E64" s="23">
        <f t="shared" si="12"/>
        <v>121.69941177203971</v>
      </c>
      <c r="F64" s="23">
        <f t="shared" si="12"/>
        <v>6019.4909116608469</v>
      </c>
      <c r="G64" s="8"/>
    </row>
    <row r="65" spans="1:7" ht="15.6" x14ac:dyDescent="0.35">
      <c r="A65" s="36"/>
      <c r="B65" s="23"/>
      <c r="C65" s="23"/>
      <c r="D65" s="23"/>
      <c r="E65" s="23"/>
      <c r="F65" s="23"/>
      <c r="G65" s="8"/>
    </row>
    <row r="66" spans="1:7" ht="15.6" x14ac:dyDescent="0.35">
      <c r="A66" s="35" t="s">
        <v>28</v>
      </c>
      <c r="B66" s="23"/>
      <c r="C66" s="23"/>
      <c r="D66" s="23"/>
      <c r="E66" s="23"/>
      <c r="F66" s="23"/>
      <c r="G66" s="8"/>
    </row>
    <row r="67" spans="1:7" ht="15.6" x14ac:dyDescent="0.35">
      <c r="A67" s="36" t="s">
        <v>34</v>
      </c>
      <c r="B67" s="26">
        <f>B22/($B$16*3)</f>
        <v>155061.3048611111</v>
      </c>
      <c r="C67" s="26">
        <f>B22/(C16*3)</f>
        <v>155061.3048611111</v>
      </c>
      <c r="D67" s="26">
        <f>D22/($C$16*3)</f>
        <v>56666.666666666664</v>
      </c>
      <c r="E67" s="26">
        <f>E22/($C$16*3)</f>
        <v>0</v>
      </c>
      <c r="F67" s="26">
        <f>F22/($C$16*3)</f>
        <v>98394.638194444444</v>
      </c>
      <c r="G67" s="8"/>
    </row>
    <row r="68" spans="1:7" ht="15.6" x14ac:dyDescent="0.35">
      <c r="A68" s="36" t="s">
        <v>35</v>
      </c>
      <c r="B68" s="26">
        <f>B23/($B$17*3)</f>
        <v>233292.71375470283</v>
      </c>
      <c r="C68" s="26">
        <f>B23/(C17*3)</f>
        <v>233292.71375470283</v>
      </c>
      <c r="D68" s="26">
        <f>D23/($C$17*3)</f>
        <v>81880.134740406313</v>
      </c>
      <c r="E68" s="26">
        <f t="shared" ref="E68:F68" si="13">E23/($C$17*3)</f>
        <v>872.78764484574867</v>
      </c>
      <c r="F68" s="26">
        <f t="shared" si="13"/>
        <v>150539.79136945072</v>
      </c>
    </row>
    <row r="69" spans="1:7" ht="15.6" x14ac:dyDescent="0.35">
      <c r="A69" s="36" t="s">
        <v>29</v>
      </c>
      <c r="B69" s="23">
        <f>(B68/B67)*B51</f>
        <v>173.88199051743729</v>
      </c>
      <c r="C69" s="23">
        <f>(C68/C67)*C51</f>
        <v>138.8545865320589</v>
      </c>
      <c r="D69" s="23"/>
      <c r="E69" s="23"/>
      <c r="F69" s="23"/>
      <c r="G69" s="8"/>
    </row>
    <row r="70" spans="1:7" ht="15.6" x14ac:dyDescent="0.35">
      <c r="A70" s="39" t="s">
        <v>36</v>
      </c>
      <c r="B70" s="26">
        <f>B22/($B$16)</f>
        <v>465183.91458333336</v>
      </c>
      <c r="C70" s="26">
        <f>B22/C16</f>
        <v>465183.91458333336</v>
      </c>
      <c r="D70" s="26">
        <f>D22/($C$16)</f>
        <v>170000</v>
      </c>
      <c r="E70" s="26">
        <f>E22/($C$16)</f>
        <v>0</v>
      </c>
      <c r="F70" s="26">
        <f>F22/($C$16)</f>
        <v>295183.91458333336</v>
      </c>
      <c r="G70" s="8"/>
    </row>
    <row r="71" spans="1:7" ht="15.6" x14ac:dyDescent="0.35">
      <c r="A71" s="39" t="s">
        <v>37</v>
      </c>
      <c r="B71" s="26">
        <f>B23/($B$17)</f>
        <v>699878.14126410848</v>
      </c>
      <c r="C71" s="26">
        <f>B23/C17</f>
        <v>699878.14126410848</v>
      </c>
      <c r="D71" s="26">
        <f>D23/($C$17)</f>
        <v>245640.40422121895</v>
      </c>
      <c r="E71" s="26">
        <f t="shared" ref="E71:F71" si="14">E23/($C$17)</f>
        <v>2618.362934537246</v>
      </c>
      <c r="F71" s="26">
        <f t="shared" si="14"/>
        <v>451619.37410835217</v>
      </c>
      <c r="G71" s="8"/>
    </row>
    <row r="72" spans="1:7" ht="15.6" x14ac:dyDescent="0.35">
      <c r="A72" s="36"/>
      <c r="B72" s="23"/>
      <c r="C72" s="23"/>
      <c r="D72" s="23"/>
      <c r="E72" s="23"/>
      <c r="F72" s="23"/>
      <c r="G72" s="8"/>
    </row>
    <row r="73" spans="1:7" ht="15.6" x14ac:dyDescent="0.35">
      <c r="A73" s="35" t="s">
        <v>30</v>
      </c>
      <c r="B73" s="23"/>
      <c r="C73" s="23"/>
      <c r="D73" s="23"/>
      <c r="E73" s="23"/>
      <c r="F73" s="23"/>
      <c r="G73" s="8"/>
    </row>
    <row r="74" spans="1:7" ht="15.6" x14ac:dyDescent="0.35">
      <c r="A74" s="36" t="s">
        <v>31</v>
      </c>
      <c r="B74" s="23">
        <f>(B29/B28)*100</f>
        <v>94.573705774318768</v>
      </c>
      <c r="C74" s="23"/>
      <c r="D74" s="23"/>
      <c r="E74" s="23"/>
      <c r="F74" s="23"/>
      <c r="G74" s="8"/>
    </row>
    <row r="75" spans="1:7" ht="15.6" x14ac:dyDescent="0.35">
      <c r="A75" s="36" t="s">
        <v>32</v>
      </c>
      <c r="B75" s="23">
        <f>(B23/B29)*100</f>
        <v>146.82155615579617</v>
      </c>
      <c r="C75" s="23"/>
      <c r="D75" s="23"/>
      <c r="E75" s="23"/>
      <c r="F75" s="23"/>
      <c r="G75" s="8"/>
    </row>
    <row r="76" spans="1:7" ht="16.2" thickBot="1" x14ac:dyDescent="0.4">
      <c r="A76" s="25"/>
      <c r="B76" s="25"/>
      <c r="C76" s="25"/>
      <c r="D76" s="25"/>
      <c r="E76" s="25"/>
      <c r="F76" s="25"/>
    </row>
    <row r="77" spans="1:7" customFormat="1" ht="16.2" thickTop="1" x14ac:dyDescent="0.3">
      <c r="A77" s="53" t="s">
        <v>86</v>
      </c>
      <c r="B77" s="53"/>
      <c r="C77" s="53"/>
      <c r="D77" s="53"/>
      <c r="E77" s="53"/>
      <c r="F77" s="53"/>
    </row>
    <row r="78" spans="1:7" customFormat="1" x14ac:dyDescent="0.3"/>
    <row r="79" spans="1:7" customFormat="1" x14ac:dyDescent="0.3"/>
    <row r="80" spans="1:7" customFormat="1" x14ac:dyDescent="0.3"/>
    <row r="81" spans="1:1" customFormat="1" x14ac:dyDescent="0.3"/>
    <row r="82" spans="1:1" customFormat="1" x14ac:dyDescent="0.3"/>
    <row r="83" spans="1:1" customFormat="1" x14ac:dyDescent="0.3"/>
    <row r="84" spans="1:1" customFormat="1" x14ac:dyDescent="0.3"/>
    <row r="85" spans="1:1" customFormat="1" x14ac:dyDescent="0.3"/>
    <row r="86" spans="1:1" customFormat="1" x14ac:dyDescent="0.3"/>
    <row r="87" spans="1:1" x14ac:dyDescent="0.3">
      <c r="A87" s="2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7" customWidth="1"/>
    <col min="2" max="3" width="19.77734375" style="7" customWidth="1"/>
    <col min="4" max="4" width="19.5546875" style="7" customWidth="1"/>
    <col min="5" max="6" width="19.77734375" style="7" customWidth="1"/>
    <col min="7" max="7" width="13.77734375" style="7" bestFit="1" customWidth="1"/>
    <col min="8" max="16384" width="11.44140625" style="7"/>
  </cols>
  <sheetData>
    <row r="9" spans="1:7" s="1" customFormat="1" ht="17.25" customHeight="1" x14ac:dyDescent="0.35">
      <c r="A9" s="48" t="s">
        <v>0</v>
      </c>
      <c r="B9" s="50" t="s">
        <v>1</v>
      </c>
      <c r="C9" s="50" t="s">
        <v>47</v>
      </c>
      <c r="D9" s="52" t="s">
        <v>45</v>
      </c>
      <c r="E9" s="52"/>
      <c r="F9" s="52"/>
    </row>
    <row r="10" spans="1:7" s="1" customFormat="1" ht="31.8" thickBot="1" x14ac:dyDescent="0.35">
      <c r="A10" s="49"/>
      <c r="B10" s="51"/>
      <c r="C10" s="51"/>
      <c r="D10" s="28" t="s">
        <v>44</v>
      </c>
      <c r="E10" s="14" t="s">
        <v>2</v>
      </c>
      <c r="F10" s="14" t="s">
        <v>3</v>
      </c>
    </row>
    <row r="11" spans="1:7" ht="16.2" thickTop="1" x14ac:dyDescent="0.35">
      <c r="A11" s="15"/>
      <c r="B11" s="15"/>
      <c r="C11" s="15"/>
      <c r="D11" s="15"/>
      <c r="E11" s="15"/>
      <c r="F11" s="15"/>
    </row>
    <row r="12" spans="1:7" ht="15.6" x14ac:dyDescent="0.35">
      <c r="A12" s="35" t="s">
        <v>4</v>
      </c>
      <c r="B12" s="15"/>
      <c r="C12" s="15"/>
      <c r="D12" s="15"/>
      <c r="E12" s="15"/>
      <c r="F12" s="15"/>
    </row>
    <row r="13" spans="1:7" ht="15.6" x14ac:dyDescent="0.35">
      <c r="A13" s="36"/>
      <c r="B13" s="17"/>
      <c r="C13" s="17"/>
      <c r="D13" s="17"/>
      <c r="E13" s="17"/>
      <c r="F13" s="17"/>
      <c r="G13" s="8"/>
    </row>
    <row r="14" spans="1:7" ht="15.6" x14ac:dyDescent="0.35">
      <c r="A14" s="35" t="s">
        <v>5</v>
      </c>
      <c r="B14" s="17"/>
      <c r="C14" s="17"/>
      <c r="D14" s="17"/>
      <c r="E14" s="17"/>
      <c r="F14" s="17"/>
      <c r="G14" s="8"/>
    </row>
    <row r="15" spans="1:7" ht="15.6" x14ac:dyDescent="0.35">
      <c r="A15" s="37" t="s">
        <v>67</v>
      </c>
      <c r="B15" s="19">
        <f>('I Trimestre'!B15+'II Trimestre'!B15+'III Trimestre'!B15)/3</f>
        <v>474.22222222222223</v>
      </c>
      <c r="C15" s="19">
        <f>('I Trimestre'!C15+'II Trimestre'!C15+'III Trimestre'!C15)/3</f>
        <v>474.22222222222223</v>
      </c>
      <c r="D15" s="19"/>
      <c r="E15" s="19"/>
      <c r="F15" s="19"/>
      <c r="G15" s="8"/>
    </row>
    <row r="16" spans="1:7" ht="15.6" x14ac:dyDescent="0.35">
      <c r="A16" s="37" t="s">
        <v>106</v>
      </c>
      <c r="B16" s="19">
        <f>'I Trimestre'!B16</f>
        <v>480</v>
      </c>
      <c r="C16" s="19">
        <f>('I Trimestre'!C16+'II Trimestre'!C16+'III Trimestre'!C16)/3</f>
        <v>480</v>
      </c>
      <c r="D16" s="19"/>
      <c r="E16" s="19"/>
      <c r="F16" s="19"/>
      <c r="G16" s="8"/>
    </row>
    <row r="17" spans="1:7" ht="15.6" x14ac:dyDescent="0.35">
      <c r="A17" s="37" t="s">
        <v>107</v>
      </c>
      <c r="B17" s="19">
        <f>('I Trimestre'!B17+'II Trimestre'!B17+'III Trimestre'!B17)/3</f>
        <v>468.66666666666669</v>
      </c>
      <c r="C17" s="19">
        <f>('I Trimestre'!C17+'II Trimestre'!C17+'III Trimestre'!C17)/3</f>
        <v>468.66666666666669</v>
      </c>
      <c r="D17" s="19"/>
      <c r="E17" s="19"/>
      <c r="F17" s="19"/>
    </row>
    <row r="18" spans="1:7" ht="15.6" x14ac:dyDescent="0.35">
      <c r="A18" s="37" t="s">
        <v>81</v>
      </c>
      <c r="B18" s="19">
        <f>'I Trimestre'!B18</f>
        <v>480</v>
      </c>
      <c r="C18" s="19">
        <f>+'III Trimestre'!C18</f>
        <v>480</v>
      </c>
      <c r="D18" s="19"/>
      <c r="E18" s="19"/>
      <c r="F18" s="19"/>
      <c r="G18" s="8"/>
    </row>
    <row r="19" spans="1:7" ht="15.6" x14ac:dyDescent="0.35">
      <c r="A19" s="36"/>
      <c r="B19" s="19"/>
      <c r="C19" s="19"/>
      <c r="D19" s="19"/>
      <c r="E19" s="19"/>
      <c r="F19" s="19"/>
      <c r="G19" s="8"/>
    </row>
    <row r="20" spans="1:7" ht="15.6" x14ac:dyDescent="0.35">
      <c r="A20" s="38" t="s">
        <v>6</v>
      </c>
      <c r="B20" s="19"/>
      <c r="C20" s="19"/>
      <c r="D20" s="19"/>
      <c r="E20" s="19"/>
      <c r="F20" s="19"/>
      <c r="G20" s="8"/>
    </row>
    <row r="21" spans="1:7" ht="15.6" x14ac:dyDescent="0.35">
      <c r="A21" s="37" t="s">
        <v>67</v>
      </c>
      <c r="B21" s="19">
        <f>+'I Trimestre'!B21+'II Trimestre'!B21+'III Trimestre'!B21</f>
        <v>224852869.49999997</v>
      </c>
      <c r="C21" s="19"/>
      <c r="D21" s="19">
        <f>'I Trimestre'!D21+'II Trimestre'!D21+'III Trimestre'!D21</f>
        <v>204901231.70999998</v>
      </c>
      <c r="E21" s="19">
        <f>'I Trimestre'!E21+'II Trimestre'!E21+'III Trimestre'!E21</f>
        <v>11727312.409999998</v>
      </c>
      <c r="F21" s="19">
        <f>'I Trimestre'!F21+'II Trimestre'!F21+'III Trimestre'!F21</f>
        <v>8224325.3800000008</v>
      </c>
      <c r="G21" s="8"/>
    </row>
    <row r="22" spans="1:7" ht="15.6" x14ac:dyDescent="0.35">
      <c r="A22" s="37" t="s">
        <v>106</v>
      </c>
      <c r="B22" s="19">
        <f>+'I Trimestre'!B22+'II Trimestre'!B22+'III Trimestre'!B22</f>
        <v>1678290721.8299999</v>
      </c>
      <c r="C22" s="19"/>
      <c r="D22" s="19">
        <f>'I Trimestre'!D22+'II Trimestre'!D22+'III Trimestre'!D22</f>
        <v>217600000</v>
      </c>
      <c r="E22" s="19">
        <f>'I Trimestre'!E22+'II Trimestre'!E22+'III Trimestre'!E22</f>
        <v>35775916.5</v>
      </c>
      <c r="F22" s="19">
        <f>'I Trimestre'!F22+'II Trimestre'!F22+'III Trimestre'!F22</f>
        <v>1424914805.3299999</v>
      </c>
      <c r="G22" s="8"/>
    </row>
    <row r="23" spans="1:7" ht="15.6" x14ac:dyDescent="0.35">
      <c r="A23" s="37" t="s">
        <v>107</v>
      </c>
      <c r="B23" s="19">
        <f>+'I Trimestre'!B23+'II Trimestre'!B23+'III Trimestre'!B23</f>
        <v>791745315.27999997</v>
      </c>
      <c r="C23" s="19"/>
      <c r="D23" s="19">
        <f>'I Trimestre'!D23+'II Trimestre'!D23+'III Trimestre'!D23</f>
        <v>251707408.21999997</v>
      </c>
      <c r="E23" s="19">
        <f>'I Trimestre'!E23+'II Trimestre'!E23+'III Trimestre'!E23</f>
        <v>31242079.609999999</v>
      </c>
      <c r="F23" s="19">
        <f>'I Trimestre'!F23+'II Trimestre'!F23+'III Trimestre'!F23</f>
        <v>508795827.44999999</v>
      </c>
      <c r="G23" s="8"/>
    </row>
    <row r="24" spans="1:7" ht="15.6" x14ac:dyDescent="0.35">
      <c r="A24" s="37" t="s">
        <v>81</v>
      </c>
      <c r="B24" s="19">
        <f>+SUM(D24:F24)</f>
        <v>1728690721.8299999</v>
      </c>
      <c r="C24" s="19"/>
      <c r="D24" s="19">
        <f>+'III Trimestre'!D24</f>
        <v>268000000</v>
      </c>
      <c r="E24" s="19">
        <f>+'III Trimestre'!E24</f>
        <v>35775916.5</v>
      </c>
      <c r="F24" s="19">
        <f>+'III Trimestre'!F24</f>
        <v>1424914805.3299999</v>
      </c>
      <c r="G24" s="8"/>
    </row>
    <row r="25" spans="1:7" ht="15.6" x14ac:dyDescent="0.35">
      <c r="A25" s="37" t="s">
        <v>108</v>
      </c>
      <c r="B25" s="19">
        <f>D25+E25+F25</f>
        <v>791745315.27999997</v>
      </c>
      <c r="C25" s="19"/>
      <c r="D25" s="19">
        <f>D23</f>
        <v>251707408.21999997</v>
      </c>
      <c r="E25" s="19">
        <f t="shared" ref="E25:F25" si="0">E23</f>
        <v>31242079.609999999</v>
      </c>
      <c r="F25" s="19">
        <f t="shared" si="0"/>
        <v>508795827.44999999</v>
      </c>
      <c r="G25" s="8"/>
    </row>
    <row r="26" spans="1:7" ht="15.6" x14ac:dyDescent="0.35">
      <c r="A26" s="36"/>
      <c r="B26" s="19"/>
      <c r="C26" s="19"/>
      <c r="D26" s="19"/>
      <c r="E26" s="19"/>
      <c r="F26" s="19"/>
      <c r="G26" s="8"/>
    </row>
    <row r="27" spans="1:7" ht="15.6" x14ac:dyDescent="0.35">
      <c r="A27" s="38" t="s">
        <v>7</v>
      </c>
      <c r="B27" s="19"/>
      <c r="C27" s="19"/>
      <c r="D27" s="19"/>
      <c r="E27" s="19"/>
      <c r="F27" s="19"/>
      <c r="G27" s="8"/>
    </row>
    <row r="28" spans="1:7" ht="15.6" x14ac:dyDescent="0.35">
      <c r="A28" s="37" t="s">
        <v>106</v>
      </c>
      <c r="B28" s="19">
        <f>B22</f>
        <v>1678290721.8299999</v>
      </c>
      <c r="C28" s="19"/>
      <c r="D28" s="30" t="s">
        <v>54</v>
      </c>
      <c r="E28" s="19"/>
      <c r="F28" s="19"/>
      <c r="G28" s="8"/>
    </row>
    <row r="29" spans="1:7" ht="15.6" x14ac:dyDescent="0.35">
      <c r="A29" s="37" t="s">
        <v>107</v>
      </c>
      <c r="B29" s="19">
        <f>'I Trimestre'!B29+'II Trimestre'!B29+'III Trimestre'!B29</f>
        <v>633516000.04999995</v>
      </c>
      <c r="C29" s="19"/>
      <c r="D29" s="31">
        <f>+B29+844002442.83</f>
        <v>1477518442.8800001</v>
      </c>
      <c r="E29" s="19"/>
      <c r="F29" s="19"/>
      <c r="G29" s="8"/>
    </row>
    <row r="30" spans="1:7" ht="15.6" x14ac:dyDescent="0.35">
      <c r="A30" s="36"/>
      <c r="B30" s="23"/>
      <c r="C30" s="23"/>
      <c r="D30" s="23"/>
      <c r="E30" s="23"/>
      <c r="F30" s="23"/>
      <c r="G30" s="8"/>
    </row>
    <row r="31" spans="1:7" ht="15.6" x14ac:dyDescent="0.35">
      <c r="A31" s="35" t="s">
        <v>8</v>
      </c>
      <c r="B31" s="23"/>
      <c r="C31" s="23"/>
      <c r="D31" s="23"/>
      <c r="E31" s="23"/>
      <c r="F31" s="23"/>
      <c r="G31" s="8"/>
    </row>
    <row r="32" spans="1:7" ht="15.6" x14ac:dyDescent="0.35">
      <c r="A32" s="37" t="s">
        <v>68</v>
      </c>
      <c r="B32" s="45">
        <v>1.0863</v>
      </c>
      <c r="C32" s="45">
        <v>1.0863</v>
      </c>
      <c r="D32" s="45">
        <v>1.0863</v>
      </c>
      <c r="E32" s="45">
        <v>1.0863</v>
      </c>
      <c r="F32" s="45">
        <v>1.0863</v>
      </c>
      <c r="G32" s="8"/>
    </row>
    <row r="33" spans="1:7" ht="15.6" x14ac:dyDescent="0.35">
      <c r="A33" s="37" t="s">
        <v>109</v>
      </c>
      <c r="B33" s="45">
        <v>1.1197999999999999</v>
      </c>
      <c r="C33" s="45">
        <v>1.1197999999999999</v>
      </c>
      <c r="D33" s="45">
        <v>1.1197999999999999</v>
      </c>
      <c r="E33" s="45">
        <v>1.1197999999999999</v>
      </c>
      <c r="F33" s="45">
        <v>1.1197999999999999</v>
      </c>
      <c r="G33" s="8"/>
    </row>
    <row r="34" spans="1:7" ht="15.6" x14ac:dyDescent="0.35">
      <c r="A34" s="37" t="s">
        <v>9</v>
      </c>
      <c r="B34" s="19" t="s">
        <v>43</v>
      </c>
      <c r="C34" s="19" t="s">
        <v>43</v>
      </c>
      <c r="D34" s="19" t="s">
        <v>43</v>
      </c>
      <c r="E34" s="19" t="s">
        <v>43</v>
      </c>
      <c r="F34" s="19" t="s">
        <v>43</v>
      </c>
      <c r="G34" s="8"/>
    </row>
    <row r="35" spans="1:7" ht="15.6" x14ac:dyDescent="0.35">
      <c r="A35" s="36"/>
      <c r="B35" s="23"/>
      <c r="C35" s="23"/>
      <c r="D35" s="23"/>
      <c r="E35" s="23"/>
      <c r="F35" s="23"/>
      <c r="G35" s="8"/>
    </row>
    <row r="36" spans="1:7" ht="15.6" x14ac:dyDescent="0.35">
      <c r="A36" s="35" t="s">
        <v>10</v>
      </c>
      <c r="B36" s="19"/>
      <c r="C36" s="19"/>
      <c r="D36" s="19"/>
      <c r="E36" s="19"/>
      <c r="F36" s="19"/>
      <c r="G36" s="8"/>
    </row>
    <row r="37" spans="1:7" ht="15.6" x14ac:dyDescent="0.35">
      <c r="A37" s="37" t="s">
        <v>69</v>
      </c>
      <c r="B37" s="19">
        <f>B21/B32</f>
        <v>206989661.69566414</v>
      </c>
      <c r="C37" s="19"/>
      <c r="D37" s="19">
        <f t="shared" ref="D37:F37" si="1">D21/D32</f>
        <v>188623061.50234738</v>
      </c>
      <c r="E37" s="19">
        <f t="shared" si="1"/>
        <v>10795647.988585103</v>
      </c>
      <c r="F37" s="19">
        <f t="shared" si="1"/>
        <v>7570952.2047316581</v>
      </c>
      <c r="G37" s="8"/>
    </row>
    <row r="38" spans="1:7" ht="15.6" x14ac:dyDescent="0.35">
      <c r="A38" s="37" t="s">
        <v>110</v>
      </c>
      <c r="B38" s="19">
        <f>B23/B33</f>
        <v>707041717.52098596</v>
      </c>
      <c r="C38" s="19"/>
      <c r="D38" s="19">
        <f t="shared" ref="D38:F38" si="2">D23/D33</f>
        <v>224778896.42793354</v>
      </c>
      <c r="E38" s="19">
        <f t="shared" si="2"/>
        <v>27899696.026076086</v>
      </c>
      <c r="F38" s="19">
        <f t="shared" si="2"/>
        <v>454363125.06697625</v>
      </c>
      <c r="G38" s="8"/>
    </row>
    <row r="39" spans="1:7" ht="15.6" x14ac:dyDescent="0.35">
      <c r="A39" s="37" t="s">
        <v>70</v>
      </c>
      <c r="B39" s="19">
        <f>B37/B15</f>
        <v>436482.41688401526</v>
      </c>
      <c r="C39" s="19"/>
      <c r="D39" s="21">
        <f>D37/$C$15</f>
        <v>397752.47270879248</v>
      </c>
      <c r="E39" s="21">
        <f t="shared" ref="E39:F39" si="3">E37/$C$15</f>
        <v>22764.955927194453</v>
      </c>
      <c r="F39" s="21">
        <f t="shared" si="3"/>
        <v>15964.988248028332</v>
      </c>
      <c r="G39" s="8"/>
    </row>
    <row r="40" spans="1:7" ht="15.6" x14ac:dyDescent="0.35">
      <c r="A40" s="37" t="s">
        <v>111</v>
      </c>
      <c r="B40" s="19">
        <f>B38/B17</f>
        <v>1508623.8638427865</v>
      </c>
      <c r="C40" s="19"/>
      <c r="D40" s="21">
        <f>D38/$C$17</f>
        <v>479613.57701550541</v>
      </c>
      <c r="E40" s="21">
        <f t="shared" ref="E40:F40" si="4">E38/$C$17</f>
        <v>59529.934621783963</v>
      </c>
      <c r="F40" s="21">
        <f t="shared" si="4"/>
        <v>969480.35220549698</v>
      </c>
    </row>
    <row r="41" spans="1:7" ht="15.6" x14ac:dyDescent="0.35">
      <c r="A41" s="36"/>
      <c r="B41" s="23"/>
      <c r="C41" s="23"/>
      <c r="D41" s="23"/>
      <c r="E41" s="23"/>
      <c r="F41" s="23"/>
      <c r="G41" s="8"/>
    </row>
    <row r="42" spans="1:7" ht="15.6" x14ac:dyDescent="0.35">
      <c r="A42" s="35" t="s">
        <v>11</v>
      </c>
      <c r="B42" s="23"/>
      <c r="C42" s="23"/>
      <c r="D42" s="23"/>
      <c r="E42" s="23"/>
      <c r="F42" s="23"/>
      <c r="G42" s="8"/>
    </row>
    <row r="43" spans="1:7" ht="15.6" x14ac:dyDescent="0.35">
      <c r="A43" s="36"/>
      <c r="B43" s="23"/>
      <c r="C43" s="23"/>
      <c r="D43" s="23"/>
      <c r="E43" s="23"/>
      <c r="F43" s="23"/>
      <c r="G43" s="8"/>
    </row>
    <row r="44" spans="1:7" ht="15.6" x14ac:dyDescent="0.35">
      <c r="A44" s="35" t="s">
        <v>12</v>
      </c>
      <c r="B44" s="23"/>
      <c r="C44" s="23"/>
      <c r="D44" s="23"/>
      <c r="E44" s="23"/>
      <c r="F44" s="23"/>
      <c r="G44" s="8"/>
    </row>
    <row r="45" spans="1:7" ht="15.6" x14ac:dyDescent="0.35">
      <c r="A45" s="36" t="s">
        <v>13</v>
      </c>
      <c r="B45" s="23" t="s">
        <v>42</v>
      </c>
      <c r="C45" s="23" t="s">
        <v>42</v>
      </c>
      <c r="D45" s="23" t="s">
        <v>42</v>
      </c>
      <c r="E45" s="23" t="s">
        <v>42</v>
      </c>
      <c r="F45" s="23" t="s">
        <v>42</v>
      </c>
      <c r="G45" s="8"/>
    </row>
    <row r="46" spans="1:7" ht="15.6" x14ac:dyDescent="0.35">
      <c r="A46" s="36" t="s">
        <v>14</v>
      </c>
      <c r="B46" s="23" t="s">
        <v>42</v>
      </c>
      <c r="C46" s="23" t="s">
        <v>42</v>
      </c>
      <c r="D46" s="23" t="s">
        <v>42</v>
      </c>
      <c r="E46" s="23" t="s">
        <v>42</v>
      </c>
      <c r="F46" s="23" t="s">
        <v>42</v>
      </c>
      <c r="G46" s="8"/>
    </row>
    <row r="47" spans="1:7" ht="15.6" x14ac:dyDescent="0.35">
      <c r="A47" s="36"/>
      <c r="B47" s="23"/>
      <c r="C47" s="23"/>
      <c r="D47" s="23"/>
      <c r="E47" s="23"/>
      <c r="F47" s="23"/>
      <c r="G47" s="8"/>
    </row>
    <row r="48" spans="1:7" ht="15.6" x14ac:dyDescent="0.35">
      <c r="A48" s="35" t="s">
        <v>15</v>
      </c>
      <c r="B48" s="23"/>
      <c r="C48" s="23"/>
      <c r="D48" s="23"/>
      <c r="E48" s="23"/>
      <c r="F48" s="23"/>
      <c r="G48" s="8"/>
    </row>
    <row r="49" spans="1:7" ht="15.6" x14ac:dyDescent="0.35">
      <c r="A49" s="36" t="s">
        <v>16</v>
      </c>
      <c r="B49" s="23">
        <f>B17/B16*100</f>
        <v>97.6388888888889</v>
      </c>
      <c r="C49" s="23">
        <f t="shared" ref="C49" si="5">C17/C16*100</f>
        <v>97.6388888888889</v>
      </c>
      <c r="D49" s="23"/>
      <c r="E49" s="23"/>
      <c r="F49" s="23"/>
      <c r="G49" s="8"/>
    </row>
    <row r="50" spans="1:7" ht="15.6" x14ac:dyDescent="0.35">
      <c r="A50" s="36" t="s">
        <v>17</v>
      </c>
      <c r="B50" s="23">
        <f>B23/B22*100</f>
        <v>47.17569518686755</v>
      </c>
      <c r="C50" s="23"/>
      <c r="D50" s="23">
        <f t="shared" ref="D50:F50" si="6">D23/D22*100</f>
        <v>115.67436039522056</v>
      </c>
      <c r="E50" s="23">
        <f t="shared" si="6"/>
        <v>87.327125805428352</v>
      </c>
      <c r="F50" s="23">
        <f t="shared" si="6"/>
        <v>35.707105122833397</v>
      </c>
      <c r="G50" s="8"/>
    </row>
    <row r="51" spans="1:7" ht="15.6" x14ac:dyDescent="0.35">
      <c r="A51" s="36" t="s">
        <v>18</v>
      </c>
      <c r="B51" s="23">
        <f>AVERAGE(B49:B50)</f>
        <v>72.407292037878221</v>
      </c>
      <c r="C51" s="23">
        <f t="shared" ref="C51:F51" si="7">AVERAGE(C49:C50)</f>
        <v>97.6388888888889</v>
      </c>
      <c r="D51" s="23">
        <f t="shared" si="7"/>
        <v>115.67436039522056</v>
      </c>
      <c r="E51" s="23">
        <f t="shared" si="7"/>
        <v>87.327125805428352</v>
      </c>
      <c r="F51" s="23">
        <f t="shared" si="7"/>
        <v>35.707105122833397</v>
      </c>
      <c r="G51" s="8"/>
    </row>
    <row r="52" spans="1:7" ht="15.6" x14ac:dyDescent="0.35">
      <c r="A52" s="36"/>
      <c r="B52" s="23"/>
      <c r="C52" s="23"/>
      <c r="D52" s="23"/>
      <c r="E52" s="23"/>
      <c r="F52" s="23"/>
      <c r="G52" s="8"/>
    </row>
    <row r="53" spans="1:7" ht="15.6" x14ac:dyDescent="0.35">
      <c r="A53" s="35" t="s">
        <v>19</v>
      </c>
      <c r="B53" s="23"/>
      <c r="C53" s="23"/>
      <c r="D53" s="23"/>
      <c r="E53" s="23"/>
      <c r="F53" s="23"/>
      <c r="G53" s="8"/>
    </row>
    <row r="54" spans="1:7" ht="15.6" x14ac:dyDescent="0.35">
      <c r="A54" s="36" t="s">
        <v>20</v>
      </c>
      <c r="B54" s="23">
        <f>(B17/B18)*100</f>
        <v>97.6388888888889</v>
      </c>
      <c r="C54" s="23">
        <f t="shared" ref="C54" si="8">(C17/C18)*100</f>
        <v>97.6388888888889</v>
      </c>
      <c r="D54" s="23"/>
      <c r="E54" s="23"/>
      <c r="F54" s="23"/>
      <c r="G54" s="8"/>
    </row>
    <row r="55" spans="1:7" ht="15.6" x14ac:dyDescent="0.35">
      <c r="A55" s="36" t="s">
        <v>21</v>
      </c>
      <c r="B55" s="23">
        <f>B23/B24*100</f>
        <v>45.80028719318021</v>
      </c>
      <c r="C55" s="23"/>
      <c r="D55" s="23">
        <f t="shared" ref="D55:F55" si="9">D23/D24*100</f>
        <v>93.920674708955204</v>
      </c>
      <c r="E55" s="23">
        <f t="shared" si="9"/>
        <v>87.327125805428352</v>
      </c>
      <c r="F55" s="23">
        <f t="shared" si="9"/>
        <v>35.707105122833397</v>
      </c>
      <c r="G55" s="8"/>
    </row>
    <row r="56" spans="1:7" ht="15.6" x14ac:dyDescent="0.35">
      <c r="A56" s="36" t="s">
        <v>22</v>
      </c>
      <c r="B56" s="23">
        <f>AVERAGE(B54:B55)</f>
        <v>71.719588041034555</v>
      </c>
      <c r="C56" s="23">
        <f t="shared" ref="C56:F56" si="10">AVERAGE(C54:C55)</f>
        <v>97.6388888888889</v>
      </c>
      <c r="D56" s="23">
        <f t="shared" si="10"/>
        <v>93.920674708955204</v>
      </c>
      <c r="E56" s="23">
        <f t="shared" si="10"/>
        <v>87.327125805428352</v>
      </c>
      <c r="F56" s="23">
        <f t="shared" si="10"/>
        <v>35.707105122833397</v>
      </c>
      <c r="G56" s="8"/>
    </row>
    <row r="57" spans="1:7" ht="15.6" x14ac:dyDescent="0.35">
      <c r="A57" s="36"/>
      <c r="B57" s="23"/>
      <c r="C57" s="23"/>
      <c r="D57" s="23"/>
      <c r="E57" s="23"/>
      <c r="F57" s="23"/>
      <c r="G57" s="8"/>
    </row>
    <row r="58" spans="1:7" ht="15.6" x14ac:dyDescent="0.35">
      <c r="A58" s="35" t="s">
        <v>33</v>
      </c>
      <c r="B58" s="23"/>
      <c r="C58" s="23"/>
      <c r="D58" s="23"/>
      <c r="E58" s="23"/>
      <c r="F58" s="23"/>
      <c r="G58" s="8"/>
    </row>
    <row r="59" spans="1:7" ht="15.6" x14ac:dyDescent="0.35">
      <c r="A59" s="36" t="s">
        <v>23</v>
      </c>
      <c r="B59" s="23">
        <f>B25/B23*100</f>
        <v>100</v>
      </c>
      <c r="C59" s="23"/>
      <c r="D59" s="23">
        <f t="shared" ref="D59:F59" si="11">D25/D23*100</f>
        <v>100</v>
      </c>
      <c r="E59" s="23">
        <f t="shared" si="11"/>
        <v>100</v>
      </c>
      <c r="F59" s="23">
        <f t="shared" si="11"/>
        <v>100</v>
      </c>
      <c r="G59" s="8"/>
    </row>
    <row r="60" spans="1:7" ht="15.6" x14ac:dyDescent="0.35">
      <c r="A60" s="36"/>
      <c r="B60" s="23"/>
      <c r="C60" s="23"/>
      <c r="D60" s="23"/>
      <c r="E60" s="23"/>
      <c r="F60" s="23"/>
      <c r="G60" s="8"/>
    </row>
    <row r="61" spans="1:7" ht="15.6" x14ac:dyDescent="0.35">
      <c r="A61" s="35" t="s">
        <v>24</v>
      </c>
      <c r="B61" s="23"/>
      <c r="C61" s="23"/>
      <c r="D61" s="23"/>
      <c r="E61" s="23"/>
      <c r="F61" s="23"/>
      <c r="G61" s="8"/>
    </row>
    <row r="62" spans="1:7" ht="15.6" x14ac:dyDescent="0.35">
      <c r="A62" s="36" t="s">
        <v>25</v>
      </c>
      <c r="B62" s="23">
        <f>((B17/B15)-1)*100</f>
        <v>-1.1715089034676662</v>
      </c>
      <c r="C62" s="23">
        <f t="shared" ref="C62" si="12">((C17/C15)-1)*100</f>
        <v>-1.1715089034676662</v>
      </c>
      <c r="D62" s="23">
        <f>((C17/C15)-1)*100</f>
        <v>-1.1715089034676662</v>
      </c>
      <c r="E62" s="23">
        <f>((C17/C15)-1)*100</f>
        <v>-1.1715089034676662</v>
      </c>
      <c r="F62" s="23">
        <f>((C17/C15)-1)*100</f>
        <v>-1.1715089034676662</v>
      </c>
      <c r="G62" s="8"/>
    </row>
    <row r="63" spans="1:7" ht="15.6" x14ac:dyDescent="0.35">
      <c r="A63" s="36" t="s">
        <v>26</v>
      </c>
      <c r="B63" s="23">
        <f>((B38/B37)-1)*100</f>
        <v>241.58310696721935</v>
      </c>
      <c r="C63" s="23" t="s">
        <v>43</v>
      </c>
      <c r="D63" s="23">
        <f t="shared" ref="D63:F63" si="13">((D38/D37)-1)*100</f>
        <v>19.168300332743883</v>
      </c>
      <c r="E63" s="23">
        <f t="shared" si="13"/>
        <v>158.43465862888578</v>
      </c>
      <c r="F63" s="23">
        <f t="shared" si="13"/>
        <v>5901.3999927645891</v>
      </c>
      <c r="G63" s="8"/>
    </row>
    <row r="64" spans="1:7" ht="15.6" x14ac:dyDescent="0.35">
      <c r="A64" s="36" t="s">
        <v>27</v>
      </c>
      <c r="B64" s="23">
        <f>((B40/B39)-1)*100</f>
        <v>245.63221918826278</v>
      </c>
      <c r="C64" s="23" t="s">
        <v>43</v>
      </c>
      <c r="D64" s="23">
        <f t="shared" ref="D64:F64" si="14">((D40/D39)-1)*100</f>
        <v>20.580916505488609</v>
      </c>
      <c r="E64" s="23">
        <f t="shared" si="14"/>
        <v>161.49813253392239</v>
      </c>
      <c r="F64" s="23">
        <f t="shared" si="14"/>
        <v>5972.5403435560138</v>
      </c>
      <c r="G64" s="8"/>
    </row>
    <row r="65" spans="1:7" ht="15.6" x14ac:dyDescent="0.35">
      <c r="A65" s="36"/>
      <c r="B65" s="23"/>
      <c r="C65" s="23"/>
      <c r="D65" s="23"/>
      <c r="E65" s="23"/>
      <c r="F65" s="23"/>
      <c r="G65" s="8"/>
    </row>
    <row r="66" spans="1:7" ht="15.6" x14ac:dyDescent="0.35">
      <c r="A66" s="35" t="s">
        <v>28</v>
      </c>
      <c r="B66" s="23"/>
      <c r="C66" s="23"/>
      <c r="D66" s="23"/>
      <c r="E66" s="23"/>
      <c r="F66" s="23"/>
      <c r="G66" s="8"/>
    </row>
    <row r="67" spans="1:7" ht="15.6" x14ac:dyDescent="0.35">
      <c r="A67" s="36" t="s">
        <v>34</v>
      </c>
      <c r="B67" s="26">
        <f>B22/($B$16*9)</f>
        <v>388493.22264583333</v>
      </c>
      <c r="C67" s="26">
        <f>B22/(C16*9)</f>
        <v>388493.22264583333</v>
      </c>
      <c r="D67" s="26">
        <f>D22/($C$16*9)</f>
        <v>50370.370370370372</v>
      </c>
      <c r="E67" s="26">
        <f>E22/($C$16*9)</f>
        <v>8281.4621527777781</v>
      </c>
      <c r="F67" s="26">
        <f>F22/($C$16*9)</f>
        <v>329841.39012268517</v>
      </c>
      <c r="G67" s="8"/>
    </row>
    <row r="68" spans="1:7" ht="15.6" x14ac:dyDescent="0.35">
      <c r="A68" s="36" t="s">
        <v>35</v>
      </c>
      <c r="B68" s="26">
        <f>B23/($B$17*9)</f>
        <v>187706.33363679468</v>
      </c>
      <c r="C68" s="26">
        <f>B23/(C17*9)</f>
        <v>187706.33363679468</v>
      </c>
      <c r="D68" s="26">
        <f>D23/($C$17*9)</f>
        <v>59674.587060218102</v>
      </c>
      <c r="E68" s="26">
        <f>E23/($C$17*9)</f>
        <v>7406.8467543859651</v>
      </c>
      <c r="F68" s="26">
        <f>F23/($C$17*9)</f>
        <v>120624.89982219061</v>
      </c>
    </row>
    <row r="69" spans="1:7" ht="15.6" x14ac:dyDescent="0.35">
      <c r="A69" s="36" t="s">
        <v>29</v>
      </c>
      <c r="B69" s="23">
        <f>(B68/B67)*B51</f>
        <v>34.984670323037271</v>
      </c>
      <c r="C69" s="23">
        <f>(C68/C67)*C51</f>
        <v>47.17569518686755</v>
      </c>
      <c r="D69" s="23"/>
      <c r="E69" s="23"/>
      <c r="F69" s="23"/>
      <c r="G69" s="8"/>
    </row>
    <row r="70" spans="1:7" ht="15.6" x14ac:dyDescent="0.35">
      <c r="A70" s="39" t="s">
        <v>40</v>
      </c>
      <c r="B70" s="26">
        <f>B22/($B$16)</f>
        <v>3496439.0038124998</v>
      </c>
      <c r="C70" s="26">
        <f>B22/C16</f>
        <v>3496439.0038124998</v>
      </c>
      <c r="D70" s="26">
        <f>D22/($C$16)</f>
        <v>453333.33333333331</v>
      </c>
      <c r="E70" s="26">
        <f t="shared" ref="E70:F70" si="15">E22/($C$16)</f>
        <v>74533.159375000003</v>
      </c>
      <c r="F70" s="26">
        <f t="shared" si="15"/>
        <v>2968572.5111041665</v>
      </c>
      <c r="G70" s="8"/>
    </row>
    <row r="71" spans="1:7" ht="15.6" x14ac:dyDescent="0.35">
      <c r="A71" s="39" t="s">
        <v>41</v>
      </c>
      <c r="B71" s="26">
        <f>B23/($B$17)</f>
        <v>1689357.0027311521</v>
      </c>
      <c r="C71" s="26">
        <f>B23/C17</f>
        <v>1689357.0027311521</v>
      </c>
      <c r="D71" s="26">
        <f>D23/($C$17)</f>
        <v>537071.28354196297</v>
      </c>
      <c r="E71" s="26">
        <f t="shared" ref="E71:F71" si="16">E23/($C$17)</f>
        <v>66661.620789473687</v>
      </c>
      <c r="F71" s="26">
        <f t="shared" si="16"/>
        <v>1085624.0983997155</v>
      </c>
      <c r="G71" s="8"/>
    </row>
    <row r="72" spans="1:7" ht="15.6" x14ac:dyDescent="0.35">
      <c r="A72" s="36"/>
      <c r="B72" s="23"/>
      <c r="C72" s="23"/>
      <c r="D72" s="23"/>
      <c r="E72" s="23"/>
      <c r="F72" s="23"/>
      <c r="G72" s="8"/>
    </row>
    <row r="73" spans="1:7" ht="15.6" x14ac:dyDescent="0.35">
      <c r="A73" s="35" t="s">
        <v>30</v>
      </c>
      <c r="B73" s="23"/>
      <c r="C73" s="23"/>
      <c r="D73" s="23"/>
      <c r="E73" s="23"/>
      <c r="F73" s="23"/>
      <c r="G73" s="8"/>
    </row>
    <row r="74" spans="1:7" ht="15.6" x14ac:dyDescent="0.35">
      <c r="A74" s="36" t="s">
        <v>31</v>
      </c>
      <c r="B74" s="23">
        <f>(B29/B28)*100</f>
        <v>37.747691255732931</v>
      </c>
      <c r="C74" s="23"/>
      <c r="D74" s="32" t="s">
        <v>54</v>
      </c>
      <c r="E74" s="23"/>
      <c r="F74" s="23"/>
      <c r="G74" s="8"/>
    </row>
    <row r="75" spans="1:7" ht="15.6" x14ac:dyDescent="0.35">
      <c r="A75" s="36" t="s">
        <v>32</v>
      </c>
      <c r="B75" s="23">
        <f>(B23/B29)*100</f>
        <v>124.97637237536414</v>
      </c>
      <c r="C75" s="23"/>
      <c r="D75" s="33">
        <f>(D29/B28)*100</f>
        <v>88.037097724577848</v>
      </c>
      <c r="E75" s="23"/>
      <c r="F75" s="23"/>
      <c r="G75" s="8"/>
    </row>
    <row r="76" spans="1:7" ht="16.2" thickBot="1" x14ac:dyDescent="0.4">
      <c r="A76" s="25"/>
      <c r="B76" s="25"/>
      <c r="C76" s="25"/>
      <c r="D76" s="25"/>
      <c r="E76" s="25"/>
      <c r="F76" s="25"/>
    </row>
    <row r="77" spans="1:7" customFormat="1" ht="16.2" thickTop="1" x14ac:dyDescent="0.3">
      <c r="A77" s="53" t="s">
        <v>86</v>
      </c>
      <c r="B77" s="53"/>
      <c r="C77" s="53"/>
      <c r="D77" s="53"/>
      <c r="E77" s="53"/>
      <c r="F77" s="53"/>
    </row>
    <row r="78" spans="1:7" customFormat="1" x14ac:dyDescent="0.3"/>
    <row r="79" spans="1:7" customFormat="1" ht="38.25" customHeight="1" x14ac:dyDescent="0.3">
      <c r="A79" s="47" t="s">
        <v>87</v>
      </c>
      <c r="B79" s="47"/>
      <c r="C79" s="47"/>
      <c r="D79" s="47"/>
      <c r="E79" s="47"/>
      <c r="F79" s="47"/>
      <c r="G79" s="40"/>
    </row>
    <row r="80" spans="1:7" customFormat="1" x14ac:dyDescent="0.3">
      <c r="A80" s="41"/>
    </row>
    <row r="81" spans="1:1" customFormat="1" x14ac:dyDescent="0.3">
      <c r="A81" s="2"/>
    </row>
    <row r="82" spans="1:1" customFormat="1" x14ac:dyDescent="0.3"/>
    <row r="83" spans="1:1" customFormat="1" x14ac:dyDescent="0.3"/>
    <row r="84" spans="1:1" customFormat="1" x14ac:dyDescent="0.3"/>
    <row r="85" spans="1:1" customFormat="1" x14ac:dyDescent="0.3"/>
    <row r="86" spans="1:1" x14ac:dyDescent="0.3">
      <c r="A86" s="12"/>
    </row>
    <row r="87" spans="1:1" x14ac:dyDescent="0.3">
      <c r="A87" s="2"/>
    </row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G86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7" customWidth="1"/>
    <col min="2" max="2" width="19.5546875" style="7" customWidth="1"/>
    <col min="3" max="6" width="19.77734375" style="7" customWidth="1"/>
    <col min="7" max="7" width="13.77734375" style="7" bestFit="1" customWidth="1"/>
    <col min="8" max="16384" width="11.44140625" style="7"/>
  </cols>
  <sheetData>
    <row r="9" spans="1:7" s="1" customFormat="1" ht="15.6" x14ac:dyDescent="0.35">
      <c r="A9" s="48" t="s">
        <v>0</v>
      </c>
      <c r="B9" s="50" t="s">
        <v>1</v>
      </c>
      <c r="C9" s="50" t="s">
        <v>47</v>
      </c>
      <c r="D9" s="52" t="s">
        <v>45</v>
      </c>
      <c r="E9" s="52"/>
      <c r="F9" s="52"/>
    </row>
    <row r="10" spans="1:7" s="1" customFormat="1" ht="31.8" thickBot="1" x14ac:dyDescent="0.35">
      <c r="A10" s="49"/>
      <c r="B10" s="51"/>
      <c r="C10" s="51"/>
      <c r="D10" s="29" t="s">
        <v>46</v>
      </c>
      <c r="E10" s="14" t="s">
        <v>2</v>
      </c>
      <c r="F10" s="14" t="s">
        <v>3</v>
      </c>
    </row>
    <row r="11" spans="1:7" ht="16.2" thickTop="1" x14ac:dyDescent="0.35">
      <c r="A11" s="15"/>
      <c r="B11" s="15"/>
      <c r="C11" s="15"/>
      <c r="D11" s="15"/>
      <c r="E11" s="15"/>
      <c r="F11" s="15"/>
    </row>
    <row r="12" spans="1:7" ht="15.6" x14ac:dyDescent="0.35">
      <c r="A12" s="16" t="s">
        <v>4</v>
      </c>
      <c r="B12" s="15"/>
      <c r="C12" s="15"/>
      <c r="D12" s="15"/>
      <c r="E12" s="15"/>
      <c r="F12" s="15"/>
    </row>
    <row r="13" spans="1:7" ht="15.6" x14ac:dyDescent="0.35">
      <c r="A13" s="15"/>
      <c r="B13" s="17"/>
      <c r="C13" s="17"/>
      <c r="D13" s="17"/>
      <c r="E13" s="17"/>
      <c r="F13" s="17"/>
      <c r="G13" s="8"/>
    </row>
    <row r="14" spans="1:7" ht="15.6" x14ac:dyDescent="0.35">
      <c r="A14" s="16" t="s">
        <v>5</v>
      </c>
      <c r="B14" s="17"/>
      <c r="C14" s="17"/>
      <c r="D14" s="17"/>
      <c r="E14" s="17"/>
      <c r="F14" s="17"/>
      <c r="G14" s="8"/>
    </row>
    <row r="15" spans="1:7" ht="15.6" x14ac:dyDescent="0.35">
      <c r="A15" s="18" t="s">
        <v>71</v>
      </c>
      <c r="B15" s="19">
        <f>C15</f>
        <v>430</v>
      </c>
      <c r="C15" s="19">
        <v>430</v>
      </c>
      <c r="D15" s="19"/>
      <c r="E15" s="19"/>
      <c r="F15" s="19"/>
      <c r="G15" s="8"/>
    </row>
    <row r="16" spans="1:7" ht="15.6" x14ac:dyDescent="0.35">
      <c r="A16" s="18" t="s">
        <v>112</v>
      </c>
      <c r="B16" s="19">
        <v>480</v>
      </c>
      <c r="C16" s="19">
        <v>480</v>
      </c>
      <c r="D16" s="19"/>
      <c r="E16" s="19"/>
      <c r="F16" s="19"/>
      <c r="G16" s="8"/>
    </row>
    <row r="17" spans="1:7" ht="16.95" customHeight="1" x14ac:dyDescent="0.35">
      <c r="A17" s="18" t="s">
        <v>113</v>
      </c>
      <c r="B17" s="19">
        <f>C17</f>
        <v>429</v>
      </c>
      <c r="C17" s="19">
        <v>429</v>
      </c>
      <c r="D17" s="19"/>
      <c r="E17" s="19"/>
      <c r="F17" s="19"/>
    </row>
    <row r="18" spans="1:7" ht="15.6" x14ac:dyDescent="0.35">
      <c r="A18" s="18" t="s">
        <v>81</v>
      </c>
      <c r="B18" s="19">
        <v>480</v>
      </c>
      <c r="C18" s="19">
        <v>480</v>
      </c>
      <c r="D18" s="19"/>
      <c r="E18" s="19"/>
      <c r="F18" s="19"/>
      <c r="G18" s="8"/>
    </row>
    <row r="19" spans="1:7" ht="15.6" x14ac:dyDescent="0.35">
      <c r="A19" s="15"/>
      <c r="B19" s="19"/>
      <c r="C19" s="19"/>
      <c r="D19" s="19"/>
      <c r="E19" s="19"/>
      <c r="F19" s="19"/>
      <c r="G19" s="8"/>
    </row>
    <row r="20" spans="1:7" ht="15.6" x14ac:dyDescent="0.35">
      <c r="A20" s="20" t="s">
        <v>6</v>
      </c>
      <c r="B20" s="19"/>
      <c r="C20" s="19"/>
      <c r="D20" s="19"/>
      <c r="E20" s="19"/>
      <c r="F20" s="19"/>
      <c r="G20" s="8"/>
    </row>
    <row r="21" spans="1:7" ht="15.6" x14ac:dyDescent="0.35">
      <c r="A21" s="18" t="s">
        <v>71</v>
      </c>
      <c r="B21" s="19">
        <f>SUM(D21:F21)</f>
        <v>80764172.570000008</v>
      </c>
      <c r="C21" s="19"/>
      <c r="D21" s="19">
        <v>62769924.340000004</v>
      </c>
      <c r="E21" s="21">
        <v>1441195</v>
      </c>
      <c r="F21" s="21">
        <v>16553053.23</v>
      </c>
      <c r="G21" s="8"/>
    </row>
    <row r="22" spans="1:7" ht="15.6" x14ac:dyDescent="0.35">
      <c r="A22" s="18" t="s">
        <v>112</v>
      </c>
      <c r="B22" s="19">
        <f t="shared" ref="B22:B24" si="0">SUM(D22:F22)</f>
        <v>50400000</v>
      </c>
      <c r="C22" s="19"/>
      <c r="D22" s="19">
        <v>50400000</v>
      </c>
      <c r="E22" s="19">
        <v>0</v>
      </c>
      <c r="F22" s="19">
        <v>0</v>
      </c>
      <c r="G22" s="8"/>
    </row>
    <row r="23" spans="1:7" ht="15.6" x14ac:dyDescent="0.35">
      <c r="A23" s="18" t="s">
        <v>113</v>
      </c>
      <c r="B23" s="19">
        <f t="shared" si="0"/>
        <v>210813173.38</v>
      </c>
      <c r="C23" s="19"/>
      <c r="D23" s="19">
        <v>16271080.07</v>
      </c>
      <c r="E23" s="21">
        <v>1462841.06</v>
      </c>
      <c r="F23" s="21">
        <v>193079252.25</v>
      </c>
      <c r="G23" s="8"/>
    </row>
    <row r="24" spans="1:7" ht="15.6" x14ac:dyDescent="0.35">
      <c r="A24" s="18" t="s">
        <v>81</v>
      </c>
      <c r="B24" s="19">
        <f t="shared" si="0"/>
        <v>1728690721.8299999</v>
      </c>
      <c r="C24" s="19"/>
      <c r="D24" s="19">
        <v>268000000</v>
      </c>
      <c r="E24" s="19">
        <v>35775916.5</v>
      </c>
      <c r="F24" s="19">
        <v>1424914805.3299999</v>
      </c>
      <c r="G24" s="8"/>
    </row>
    <row r="25" spans="1:7" ht="15.6" x14ac:dyDescent="0.35">
      <c r="A25" s="18" t="s">
        <v>114</v>
      </c>
      <c r="B25" s="19">
        <f>D25+E25+F25</f>
        <v>210813173.38</v>
      </c>
      <c r="C25" s="19"/>
      <c r="D25" s="19">
        <f>D23</f>
        <v>16271080.07</v>
      </c>
      <c r="E25" s="19">
        <f t="shared" ref="E25:F25" si="1">E23</f>
        <v>1462841.06</v>
      </c>
      <c r="F25" s="19">
        <f t="shared" si="1"/>
        <v>193079252.25</v>
      </c>
      <c r="G25" s="8"/>
    </row>
    <row r="26" spans="1:7" ht="15.6" x14ac:dyDescent="0.35">
      <c r="A26" s="15"/>
      <c r="B26" s="19"/>
      <c r="C26" s="19"/>
      <c r="D26" s="19"/>
      <c r="E26" s="19"/>
      <c r="F26" s="19"/>
      <c r="G26" s="8"/>
    </row>
    <row r="27" spans="1:7" ht="15.6" x14ac:dyDescent="0.35">
      <c r="A27" s="20" t="s">
        <v>7</v>
      </c>
      <c r="B27" s="19"/>
      <c r="C27" s="19"/>
      <c r="D27" s="19"/>
      <c r="E27" s="19"/>
      <c r="F27" s="19"/>
      <c r="G27" s="8"/>
    </row>
    <row r="28" spans="1:7" ht="15.6" x14ac:dyDescent="0.35">
      <c r="A28" s="18" t="s">
        <v>112</v>
      </c>
      <c r="B28" s="19">
        <f>B22</f>
        <v>50400000</v>
      </c>
      <c r="C28" s="19"/>
      <c r="D28" s="19"/>
      <c r="E28" s="19"/>
      <c r="F28" s="19"/>
      <c r="G28" s="8"/>
    </row>
    <row r="29" spans="1:7" ht="15.6" x14ac:dyDescent="0.35">
      <c r="A29" s="18" t="s">
        <v>113</v>
      </c>
      <c r="B29" s="19">
        <v>211172000.00999999</v>
      </c>
      <c r="C29" s="19"/>
      <c r="D29" s="19"/>
      <c r="E29" s="19"/>
      <c r="F29" s="19"/>
      <c r="G29" s="8"/>
    </row>
    <row r="30" spans="1:7" ht="15.6" x14ac:dyDescent="0.35">
      <c r="A30" s="15"/>
      <c r="B30" s="23"/>
      <c r="C30" s="23"/>
      <c r="D30" s="23"/>
      <c r="E30" s="23"/>
      <c r="F30" s="23"/>
      <c r="G30" s="8"/>
    </row>
    <row r="31" spans="1:7" ht="15.6" x14ac:dyDescent="0.35">
      <c r="A31" s="16" t="s">
        <v>8</v>
      </c>
      <c r="B31" s="23"/>
      <c r="C31" s="23"/>
      <c r="D31" s="23"/>
      <c r="E31" s="23"/>
      <c r="F31" s="23"/>
      <c r="G31" s="8"/>
    </row>
    <row r="32" spans="1:7" ht="15.6" x14ac:dyDescent="0.35">
      <c r="A32" s="18" t="s">
        <v>72</v>
      </c>
      <c r="B32" s="23">
        <v>1.0863</v>
      </c>
      <c r="C32" s="23">
        <v>1.0863</v>
      </c>
      <c r="D32" s="23">
        <v>1.0863</v>
      </c>
      <c r="E32" s="23">
        <v>1.0863</v>
      </c>
      <c r="F32" s="23">
        <v>1.0863</v>
      </c>
      <c r="G32" s="8"/>
    </row>
    <row r="33" spans="1:7" ht="15.6" x14ac:dyDescent="0.35">
      <c r="A33" s="18" t="s">
        <v>115</v>
      </c>
      <c r="B33" s="23">
        <v>1.1144000000000001</v>
      </c>
      <c r="C33" s="23">
        <v>1.1144000000000001</v>
      </c>
      <c r="D33" s="23">
        <v>1.1144000000000001</v>
      </c>
      <c r="E33" s="23">
        <v>1.1144000000000001</v>
      </c>
      <c r="F33" s="23">
        <v>1.1144000000000001</v>
      </c>
      <c r="G33" s="8"/>
    </row>
    <row r="34" spans="1:7" ht="15.6" x14ac:dyDescent="0.35">
      <c r="A34" s="18" t="s">
        <v>9</v>
      </c>
      <c r="B34" s="19" t="s">
        <v>43</v>
      </c>
      <c r="C34" s="19" t="s">
        <v>43</v>
      </c>
      <c r="D34" s="19" t="s">
        <v>43</v>
      </c>
      <c r="E34" s="19" t="s">
        <v>43</v>
      </c>
      <c r="F34" s="19" t="s">
        <v>43</v>
      </c>
      <c r="G34" s="8"/>
    </row>
    <row r="35" spans="1:7" ht="15.6" x14ac:dyDescent="0.35">
      <c r="A35" s="15"/>
      <c r="B35" s="23"/>
      <c r="C35" s="23"/>
      <c r="D35" s="23"/>
      <c r="E35" s="23"/>
      <c r="F35" s="23"/>
      <c r="G35" s="8"/>
    </row>
    <row r="36" spans="1:7" ht="15.6" x14ac:dyDescent="0.35">
      <c r="A36" s="16" t="s">
        <v>10</v>
      </c>
      <c r="B36" s="23"/>
      <c r="C36" s="23"/>
      <c r="D36" s="23"/>
      <c r="E36" s="23"/>
      <c r="F36" s="23"/>
      <c r="G36" s="8"/>
    </row>
    <row r="37" spans="1:7" ht="15.6" x14ac:dyDescent="0.35">
      <c r="A37" s="18" t="s">
        <v>73</v>
      </c>
      <c r="B37" s="19">
        <f>B21/B32</f>
        <v>74347944.923133582</v>
      </c>
      <c r="C37" s="19"/>
      <c r="D37" s="19">
        <f t="shared" ref="D37:F37" si="2">D21/D32</f>
        <v>57783231.464604624</v>
      </c>
      <c r="E37" s="19">
        <f t="shared" si="2"/>
        <v>1326700.7272392525</v>
      </c>
      <c r="F37" s="19">
        <f t="shared" si="2"/>
        <v>15238012.7312897</v>
      </c>
      <c r="G37" s="8"/>
    </row>
    <row r="38" spans="1:7" ht="15.6" x14ac:dyDescent="0.35">
      <c r="A38" s="18" t="s">
        <v>116</v>
      </c>
      <c r="B38" s="19">
        <f>B23/B33</f>
        <v>189171907.19669777</v>
      </c>
      <c r="C38" s="19"/>
      <c r="D38" s="19">
        <f t="shared" ref="D38:F38" si="3">D23/D33</f>
        <v>14600753.831658291</v>
      </c>
      <c r="E38" s="19">
        <f t="shared" si="3"/>
        <v>1312671.4465183057</v>
      </c>
      <c r="F38" s="19">
        <f t="shared" si="3"/>
        <v>173258481.91852117</v>
      </c>
      <c r="G38" s="8"/>
    </row>
    <row r="39" spans="1:7" ht="15.6" x14ac:dyDescent="0.35">
      <c r="A39" s="18" t="s">
        <v>74</v>
      </c>
      <c r="B39" s="19">
        <f>B37/B15</f>
        <v>172902.19749565949</v>
      </c>
      <c r="C39" s="19"/>
      <c r="D39" s="21">
        <f>D37/$C$15</f>
        <v>134379.60805722006</v>
      </c>
      <c r="E39" s="19">
        <f t="shared" ref="E39:F39" si="4">E37/$C$15</f>
        <v>3085.3505284633779</v>
      </c>
      <c r="F39" s="21">
        <f t="shared" si="4"/>
        <v>35437.238909976048</v>
      </c>
      <c r="G39" s="8"/>
    </row>
    <row r="40" spans="1:7" ht="15.6" x14ac:dyDescent="0.35">
      <c r="A40" s="18" t="s">
        <v>117</v>
      </c>
      <c r="B40" s="19">
        <f>B38/B17</f>
        <v>440960.15663565916</v>
      </c>
      <c r="C40" s="19"/>
      <c r="D40" s="21">
        <f>D38/$C$17</f>
        <v>34034.391215986689</v>
      </c>
      <c r="E40" s="21">
        <f t="shared" ref="E40:F40" si="5">E38/$C$17</f>
        <v>3059.8402016743721</v>
      </c>
      <c r="F40" s="21">
        <f t="shared" si="5"/>
        <v>403865.92521799804</v>
      </c>
    </row>
    <row r="41" spans="1:7" ht="15.6" x14ac:dyDescent="0.35">
      <c r="A41" s="15"/>
      <c r="B41" s="23"/>
      <c r="C41" s="23"/>
      <c r="D41" s="23"/>
      <c r="E41" s="23"/>
      <c r="F41" s="23"/>
      <c r="G41" s="8"/>
    </row>
    <row r="42" spans="1:7" ht="15.6" x14ac:dyDescent="0.35">
      <c r="A42" s="16" t="s">
        <v>11</v>
      </c>
      <c r="B42" s="23"/>
      <c r="C42" s="23"/>
      <c r="D42" s="23"/>
      <c r="E42" s="23"/>
      <c r="F42" s="23"/>
      <c r="G42" s="8"/>
    </row>
    <row r="43" spans="1:7" ht="15.6" x14ac:dyDescent="0.35">
      <c r="A43" s="15"/>
      <c r="B43" s="23"/>
      <c r="C43" s="23"/>
      <c r="D43" s="23"/>
      <c r="E43" s="23"/>
      <c r="F43" s="23"/>
      <c r="G43" s="8"/>
    </row>
    <row r="44" spans="1:7" ht="15.6" x14ac:dyDescent="0.35">
      <c r="A44" s="16" t="s">
        <v>12</v>
      </c>
      <c r="B44" s="23"/>
      <c r="C44" s="23"/>
      <c r="D44" s="23"/>
      <c r="E44" s="23"/>
      <c r="F44" s="23"/>
      <c r="G44" s="8"/>
    </row>
    <row r="45" spans="1:7" ht="15.6" x14ac:dyDescent="0.35">
      <c r="A45" s="15" t="s">
        <v>13</v>
      </c>
      <c r="B45" s="23" t="s">
        <v>42</v>
      </c>
      <c r="C45" s="23" t="s">
        <v>42</v>
      </c>
      <c r="D45" s="23" t="s">
        <v>42</v>
      </c>
      <c r="E45" s="23" t="s">
        <v>42</v>
      </c>
      <c r="F45" s="23" t="s">
        <v>42</v>
      </c>
      <c r="G45" s="8"/>
    </row>
    <row r="46" spans="1:7" ht="15.6" x14ac:dyDescent="0.35">
      <c r="A46" s="15" t="s">
        <v>14</v>
      </c>
      <c r="B46" s="23" t="s">
        <v>42</v>
      </c>
      <c r="C46" s="23" t="s">
        <v>42</v>
      </c>
      <c r="D46" s="23" t="s">
        <v>42</v>
      </c>
      <c r="E46" s="23" t="s">
        <v>42</v>
      </c>
      <c r="F46" s="23" t="s">
        <v>42</v>
      </c>
      <c r="G46" s="8"/>
    </row>
    <row r="47" spans="1:7" ht="15.6" x14ac:dyDescent="0.35">
      <c r="A47" s="15"/>
      <c r="B47" s="23"/>
      <c r="C47" s="23"/>
      <c r="D47" s="23"/>
      <c r="E47" s="23"/>
      <c r="F47" s="23"/>
      <c r="G47" s="8"/>
    </row>
    <row r="48" spans="1:7" ht="15.6" x14ac:dyDescent="0.35">
      <c r="A48" s="16" t="s">
        <v>15</v>
      </c>
      <c r="B48" s="23"/>
      <c r="C48" s="23"/>
      <c r="D48" s="23"/>
      <c r="E48" s="23"/>
      <c r="F48" s="23"/>
      <c r="G48" s="8"/>
    </row>
    <row r="49" spans="1:7" ht="15.6" x14ac:dyDescent="0.35">
      <c r="A49" s="15" t="s">
        <v>16</v>
      </c>
      <c r="B49" s="23">
        <f>B17/B16*100</f>
        <v>89.375</v>
      </c>
      <c r="C49" s="23">
        <f t="shared" ref="C49" si="6">C17/C16*100</f>
        <v>89.375</v>
      </c>
      <c r="D49" s="23"/>
      <c r="E49" s="23"/>
      <c r="F49" s="23"/>
      <c r="G49" s="8"/>
    </row>
    <row r="50" spans="1:7" ht="15.6" x14ac:dyDescent="0.35">
      <c r="A50" s="15" t="s">
        <v>17</v>
      </c>
      <c r="B50" s="23">
        <f>B23/B22*100</f>
        <v>418.28010591269839</v>
      </c>
      <c r="C50" s="23"/>
      <c r="D50" s="23">
        <f>D23/D22*100</f>
        <v>32.283889027777782</v>
      </c>
      <c r="E50" s="23" t="s">
        <v>43</v>
      </c>
      <c r="F50" s="23" t="s">
        <v>43</v>
      </c>
      <c r="G50" s="8"/>
    </row>
    <row r="51" spans="1:7" ht="15.6" x14ac:dyDescent="0.35">
      <c r="A51" s="15" t="s">
        <v>18</v>
      </c>
      <c r="B51" s="23">
        <f>AVERAGE(B49:B50)</f>
        <v>253.82755295634919</v>
      </c>
      <c r="C51" s="23">
        <f t="shared" ref="C51:D51" si="7">AVERAGE(C49:C50)</f>
        <v>89.375</v>
      </c>
      <c r="D51" s="23">
        <f t="shared" si="7"/>
        <v>32.283889027777782</v>
      </c>
      <c r="E51" s="23" t="s">
        <v>43</v>
      </c>
      <c r="F51" s="23" t="s">
        <v>43</v>
      </c>
      <c r="G51" s="8"/>
    </row>
    <row r="52" spans="1:7" ht="15.6" x14ac:dyDescent="0.35">
      <c r="A52" s="15"/>
      <c r="B52" s="23"/>
      <c r="C52" s="23"/>
      <c r="D52" s="23"/>
      <c r="E52" s="23"/>
      <c r="F52" s="23"/>
      <c r="G52" s="8"/>
    </row>
    <row r="53" spans="1:7" ht="15.6" x14ac:dyDescent="0.35">
      <c r="A53" s="16" t="s">
        <v>19</v>
      </c>
      <c r="B53" s="23"/>
      <c r="C53" s="23"/>
      <c r="D53" s="23"/>
      <c r="E53" s="23"/>
      <c r="F53" s="23"/>
      <c r="G53" s="8"/>
    </row>
    <row r="54" spans="1:7" ht="15.6" x14ac:dyDescent="0.35">
      <c r="A54" s="15" t="s">
        <v>20</v>
      </c>
      <c r="B54" s="23">
        <f>(B17/B18)*100</f>
        <v>89.375</v>
      </c>
      <c r="C54" s="23">
        <f t="shared" ref="C54" si="8">(C17/C18)*100</f>
        <v>89.375</v>
      </c>
      <c r="D54" s="23"/>
      <c r="E54" s="23"/>
      <c r="F54" s="23"/>
      <c r="G54" s="8"/>
    </row>
    <row r="55" spans="1:7" ht="15.6" x14ac:dyDescent="0.35">
      <c r="A55" s="15" t="s">
        <v>21</v>
      </c>
      <c r="B55" s="23">
        <f>B23/B24*100</f>
        <v>12.194961812303372</v>
      </c>
      <c r="C55" s="23"/>
      <c r="D55" s="23">
        <f t="shared" ref="D55:F55" si="9">D23/D24*100</f>
        <v>6.0712985335820893</v>
      </c>
      <c r="E55" s="23">
        <f t="shared" si="9"/>
        <v>4.0888989105282603</v>
      </c>
      <c r="F55" s="23">
        <f t="shared" si="9"/>
        <v>13.550231321042681</v>
      </c>
      <c r="G55" s="8"/>
    </row>
    <row r="56" spans="1:7" ht="15.6" x14ac:dyDescent="0.35">
      <c r="A56" s="15" t="s">
        <v>22</v>
      </c>
      <c r="B56" s="23">
        <f>AVERAGE(B54:B55)</f>
        <v>50.784980906151688</v>
      </c>
      <c r="C56" s="23">
        <f t="shared" ref="C56:F56" si="10">AVERAGE(C54:C55)</f>
        <v>89.375</v>
      </c>
      <c r="D56" s="23">
        <f t="shared" si="10"/>
        <v>6.0712985335820893</v>
      </c>
      <c r="E56" s="23">
        <f t="shared" si="10"/>
        <v>4.0888989105282603</v>
      </c>
      <c r="F56" s="23">
        <f t="shared" si="10"/>
        <v>13.550231321042681</v>
      </c>
      <c r="G56" s="8"/>
    </row>
    <row r="57" spans="1:7" ht="15.6" x14ac:dyDescent="0.35">
      <c r="A57" s="15"/>
      <c r="B57" s="23"/>
      <c r="C57" s="23"/>
      <c r="D57" s="23"/>
      <c r="E57" s="23"/>
      <c r="F57" s="23"/>
      <c r="G57" s="8"/>
    </row>
    <row r="58" spans="1:7" ht="15.6" x14ac:dyDescent="0.35">
      <c r="A58" s="16" t="s">
        <v>33</v>
      </c>
      <c r="B58" s="23"/>
      <c r="C58" s="23"/>
      <c r="D58" s="23"/>
      <c r="E58" s="23"/>
      <c r="F58" s="23"/>
      <c r="G58" s="8"/>
    </row>
    <row r="59" spans="1:7" ht="15.6" x14ac:dyDescent="0.35">
      <c r="A59" s="15" t="s">
        <v>23</v>
      </c>
      <c r="B59" s="23">
        <f>B25/B23*100</f>
        <v>100</v>
      </c>
      <c r="C59" s="23"/>
      <c r="D59" s="23">
        <f>D25/D23*100</f>
        <v>100</v>
      </c>
      <c r="E59" s="23">
        <f>E25/E23*100</f>
        <v>100</v>
      </c>
      <c r="F59" s="23">
        <f t="shared" ref="F59" si="11">F25/F23*100</f>
        <v>100</v>
      </c>
      <c r="G59" s="8"/>
    </row>
    <row r="60" spans="1:7" ht="15.6" x14ac:dyDescent="0.35">
      <c r="A60" s="15"/>
      <c r="B60" s="23"/>
      <c r="C60" s="23"/>
      <c r="D60" s="23"/>
      <c r="E60" s="23"/>
      <c r="F60" s="23"/>
      <c r="G60" s="8"/>
    </row>
    <row r="61" spans="1:7" ht="15.6" x14ac:dyDescent="0.35">
      <c r="A61" s="16" t="s">
        <v>24</v>
      </c>
      <c r="B61" s="23"/>
      <c r="C61" s="23"/>
      <c r="D61" s="23"/>
      <c r="E61" s="23"/>
      <c r="F61" s="23"/>
      <c r="G61" s="8"/>
    </row>
    <row r="62" spans="1:7" ht="15.6" x14ac:dyDescent="0.35">
      <c r="A62" s="15" t="s">
        <v>25</v>
      </c>
      <c r="B62" s="23">
        <f>((B17/B15)-1)*100</f>
        <v>-0.23255813953488857</v>
      </c>
      <c r="C62" s="23">
        <f>((C17/C15)-1)*100</f>
        <v>-0.23255813953488857</v>
      </c>
      <c r="D62" s="23">
        <f>((C17/C15)-1)*100</f>
        <v>-0.23255813953488857</v>
      </c>
      <c r="E62" s="23">
        <f>((C17/C15)-1)*100</f>
        <v>-0.23255813953488857</v>
      </c>
      <c r="F62" s="23">
        <f>((C17/C15)-1)*100</f>
        <v>-0.23255813953488857</v>
      </c>
      <c r="G62" s="8"/>
    </row>
    <row r="63" spans="1:7" ht="15.6" x14ac:dyDescent="0.35">
      <c r="A63" s="15" t="s">
        <v>26</v>
      </c>
      <c r="B63" s="23">
        <f>((B38/B37)-1)*100</f>
        <v>154.44133982758731</v>
      </c>
      <c r="C63" s="23"/>
      <c r="D63" s="23">
        <f t="shared" ref="D63" si="12">((D38/D37)-1)*100</f>
        <v>-74.731849601381242</v>
      </c>
      <c r="E63" s="23">
        <f t="shared" ref="E63:F63" si="13">((E38/E37)-1)*100</f>
        <v>-1.0574563225076772</v>
      </c>
      <c r="F63" s="23">
        <f t="shared" si="13"/>
        <v>1037.0149439680715</v>
      </c>
      <c r="G63" s="8"/>
    </row>
    <row r="64" spans="1:7" ht="15.6" x14ac:dyDescent="0.35">
      <c r="A64" s="15" t="s">
        <v>27</v>
      </c>
      <c r="B64" s="23">
        <f>((B40/B39)-1)*100</f>
        <v>155.03444318382878</v>
      </c>
      <c r="C64" s="23"/>
      <c r="D64" s="23">
        <f t="shared" ref="D64" si="14">((D40/D39)-1)*100</f>
        <v>-74.672949483901945</v>
      </c>
      <c r="E64" s="23">
        <f t="shared" ref="E64:F64" si="15">((E40/E39)-1)*100</f>
        <v>-0.82682102256014245</v>
      </c>
      <c r="F64" s="23">
        <f t="shared" si="15"/>
        <v>1039.6653284528452</v>
      </c>
      <c r="G64" s="8"/>
    </row>
    <row r="65" spans="1:7" ht="15.6" x14ac:dyDescent="0.35">
      <c r="A65" s="15"/>
      <c r="B65" s="23"/>
      <c r="C65" s="23"/>
      <c r="D65" s="23"/>
      <c r="E65" s="23"/>
      <c r="F65" s="23"/>
      <c r="G65" s="8"/>
    </row>
    <row r="66" spans="1:7" ht="15.6" x14ac:dyDescent="0.35">
      <c r="A66" s="16" t="s">
        <v>28</v>
      </c>
      <c r="B66" s="23"/>
      <c r="C66" s="23"/>
      <c r="D66" s="23"/>
      <c r="E66" s="23"/>
      <c r="F66" s="23"/>
      <c r="G66" s="8"/>
    </row>
    <row r="67" spans="1:7" ht="15.6" x14ac:dyDescent="0.35">
      <c r="A67" s="15" t="s">
        <v>34</v>
      </c>
      <c r="B67" s="26">
        <f>B22/($B$16*3)</f>
        <v>35000</v>
      </c>
      <c r="C67" s="26">
        <f>B22/(C16*3)</f>
        <v>35000</v>
      </c>
      <c r="D67" s="26">
        <f>D22/($C$16*3)</f>
        <v>35000</v>
      </c>
      <c r="E67" s="26">
        <f>E22/($C$16*2)</f>
        <v>0</v>
      </c>
      <c r="F67" s="26">
        <f t="shared" ref="F67" si="16">F22/($C$16*3)</f>
        <v>0</v>
      </c>
      <c r="G67" s="8"/>
    </row>
    <row r="68" spans="1:7" ht="15.6" x14ac:dyDescent="0.35">
      <c r="A68" s="15" t="s">
        <v>35</v>
      </c>
      <c r="B68" s="26">
        <f>B23/($B$17*3)</f>
        <v>163801.99951825952</v>
      </c>
      <c r="C68" s="26">
        <f>B23/(C17*3)</f>
        <v>163801.99951825952</v>
      </c>
      <c r="D68" s="26">
        <f>D23/($C$17*3)</f>
        <v>12642.641857031856</v>
      </c>
      <c r="E68" s="26">
        <f>E23/($C$17*2)</f>
        <v>1704.9429603729604</v>
      </c>
      <c r="F68" s="26">
        <f t="shared" ref="F68" si="17">F23/($C$17*3)</f>
        <v>150022.72902097902</v>
      </c>
    </row>
    <row r="69" spans="1:7" ht="15.6" x14ac:dyDescent="0.35">
      <c r="A69" s="15" t="s">
        <v>29</v>
      </c>
      <c r="B69" s="23">
        <f>(B68/B67)*B51</f>
        <v>1187.9274487736257</v>
      </c>
      <c r="C69" s="23">
        <f>(C68/C67)*C51</f>
        <v>418.28010591269839</v>
      </c>
      <c r="D69" s="23"/>
      <c r="E69" s="23"/>
      <c r="F69" s="23"/>
      <c r="G69" s="8"/>
    </row>
    <row r="70" spans="1:7" ht="15.6" x14ac:dyDescent="0.35">
      <c r="A70" s="24" t="s">
        <v>36</v>
      </c>
      <c r="B70" s="26">
        <f>B22/($B$16)</f>
        <v>105000</v>
      </c>
      <c r="C70" s="26">
        <f>B22/C16</f>
        <v>105000</v>
      </c>
      <c r="D70" s="26">
        <f>D22/($C$16)</f>
        <v>105000</v>
      </c>
      <c r="E70" s="26">
        <f t="shared" ref="E70:F70" si="18">E22/($C$16)</f>
        <v>0</v>
      </c>
      <c r="F70" s="26">
        <f t="shared" si="18"/>
        <v>0</v>
      </c>
      <c r="G70" s="8"/>
    </row>
    <row r="71" spans="1:7" ht="15.6" x14ac:dyDescent="0.35">
      <c r="A71" s="24" t="s">
        <v>37</v>
      </c>
      <c r="B71" s="26">
        <f>B23/($B$17)</f>
        <v>491405.99855477852</v>
      </c>
      <c r="C71" s="26">
        <f>B23/C17</f>
        <v>491405.99855477852</v>
      </c>
      <c r="D71" s="26">
        <f>D23/($C$17)</f>
        <v>37927.925571095569</v>
      </c>
      <c r="E71" s="26">
        <f t="shared" ref="E71:F71" si="19">E23/($C$17)</f>
        <v>3409.8859207459209</v>
      </c>
      <c r="F71" s="26">
        <f t="shared" si="19"/>
        <v>450068.18706293707</v>
      </c>
      <c r="G71" s="8"/>
    </row>
    <row r="72" spans="1:7" ht="15.6" x14ac:dyDescent="0.35">
      <c r="A72" s="15"/>
      <c r="B72" s="23"/>
      <c r="C72" s="23"/>
      <c r="D72" s="23"/>
      <c r="E72" s="23"/>
      <c r="F72" s="23"/>
      <c r="G72" s="8"/>
    </row>
    <row r="73" spans="1:7" ht="15.6" x14ac:dyDescent="0.35">
      <c r="A73" s="16" t="s">
        <v>30</v>
      </c>
      <c r="B73" s="23"/>
      <c r="C73" s="23"/>
      <c r="D73" s="23"/>
      <c r="E73" s="23"/>
      <c r="F73" s="23"/>
      <c r="G73" s="8"/>
    </row>
    <row r="74" spans="1:7" ht="15.6" x14ac:dyDescent="0.35">
      <c r="A74" s="15" t="s">
        <v>31</v>
      </c>
      <c r="B74" s="23">
        <f>(B29/B28)*100</f>
        <v>418.99206351190469</v>
      </c>
      <c r="C74" s="23"/>
      <c r="D74" s="23"/>
      <c r="E74" s="23"/>
      <c r="F74" s="23"/>
      <c r="G74" s="8"/>
    </row>
    <row r="75" spans="1:7" ht="15.6" x14ac:dyDescent="0.35">
      <c r="A75" s="15" t="s">
        <v>32</v>
      </c>
      <c r="B75" s="23">
        <f>(B23/B29)*100</f>
        <v>99.830078499998578</v>
      </c>
      <c r="C75" s="23"/>
      <c r="D75" s="23"/>
      <c r="E75" s="23"/>
      <c r="F75" s="23"/>
      <c r="G75" s="8"/>
    </row>
    <row r="76" spans="1:7" ht="16.2" thickBot="1" x14ac:dyDescent="0.4">
      <c r="A76" s="25"/>
      <c r="B76" s="25"/>
      <c r="C76" s="25"/>
      <c r="D76" s="25"/>
      <c r="E76" s="25"/>
      <c r="F76" s="25"/>
    </row>
    <row r="77" spans="1:7" s="46" customFormat="1" ht="16.2" thickTop="1" x14ac:dyDescent="0.3">
      <c r="A77" s="53" t="s">
        <v>86</v>
      </c>
      <c r="B77" s="53"/>
      <c r="C77" s="53"/>
      <c r="D77" s="53"/>
      <c r="E77" s="53"/>
      <c r="F77" s="53"/>
    </row>
    <row r="78" spans="1:7" x14ac:dyDescent="0.3">
      <c r="A78" s="4"/>
    </row>
    <row r="79" spans="1:7" x14ac:dyDescent="0.3">
      <c r="A79" s="4"/>
      <c r="B79" s="9"/>
      <c r="C79" s="9"/>
      <c r="D79" s="9"/>
      <c r="E79" s="9"/>
    </row>
    <row r="80" spans="1:7" x14ac:dyDescent="0.3">
      <c r="A80" s="10"/>
      <c r="B80" s="9"/>
      <c r="C80" s="9"/>
      <c r="D80" s="9"/>
      <c r="E80" s="9"/>
    </row>
    <row r="81" spans="1:1" x14ac:dyDescent="0.3">
      <c r="A81" s="4"/>
    </row>
    <row r="82" spans="1:1" x14ac:dyDescent="0.3">
      <c r="A82" s="5"/>
    </row>
    <row r="83" spans="1:1" x14ac:dyDescent="0.3">
      <c r="A83" s="11"/>
    </row>
    <row r="84" spans="1:1" x14ac:dyDescent="0.3">
      <c r="A84" s="11"/>
    </row>
    <row r="85" spans="1:1" x14ac:dyDescent="0.3">
      <c r="A85" s="12"/>
    </row>
    <row r="86" spans="1:1" x14ac:dyDescent="0.3">
      <c r="A86" s="2"/>
    </row>
  </sheetData>
  <mergeCells count="5">
    <mergeCell ref="A77:F77"/>
    <mergeCell ref="A9:A10"/>
    <mergeCell ref="B9:B10"/>
    <mergeCell ref="D9:F9"/>
    <mergeCell ref="C9:C10"/>
  </mergeCells>
  <pageMargins left="0.7" right="0.7" top="0.75" bottom="0.75" header="0.3" footer="0.3"/>
  <pageSetup orientation="portrait" horizontalDpi="300" verticalDpi="300" r:id="rId1"/>
  <ignoredErrors>
    <ignoredError sqref="E67:E6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I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7" customWidth="1"/>
    <col min="2" max="5" width="19.5546875" style="7" customWidth="1"/>
    <col min="6" max="6" width="19.77734375" style="7" customWidth="1"/>
    <col min="7" max="7" width="13.77734375" style="7" bestFit="1" customWidth="1"/>
    <col min="8" max="8" width="11.44140625" style="7"/>
    <col min="9" max="9" width="13.77734375" style="7" bestFit="1" customWidth="1"/>
    <col min="10" max="16384" width="11.44140625" style="7"/>
  </cols>
  <sheetData>
    <row r="9" spans="1:7" s="1" customFormat="1" ht="17.25" customHeight="1" x14ac:dyDescent="0.35">
      <c r="A9" s="48" t="s">
        <v>0</v>
      </c>
      <c r="B9" s="50" t="s">
        <v>1</v>
      </c>
      <c r="C9" s="50" t="s">
        <v>47</v>
      </c>
      <c r="D9" s="52" t="s">
        <v>45</v>
      </c>
      <c r="E9" s="52"/>
      <c r="F9" s="52"/>
    </row>
    <row r="10" spans="1:7" s="1" customFormat="1" ht="31.8" thickBot="1" x14ac:dyDescent="0.35">
      <c r="A10" s="49"/>
      <c r="B10" s="51"/>
      <c r="C10" s="51"/>
      <c r="D10" s="34" t="s">
        <v>46</v>
      </c>
      <c r="E10" s="14" t="s">
        <v>2</v>
      </c>
      <c r="F10" s="14" t="s">
        <v>3</v>
      </c>
    </row>
    <row r="11" spans="1:7" ht="16.2" thickTop="1" x14ac:dyDescent="0.35">
      <c r="A11" s="15"/>
      <c r="B11" s="15"/>
      <c r="C11" s="15"/>
      <c r="D11" s="15"/>
      <c r="E11" s="15"/>
      <c r="F11" s="15"/>
    </row>
    <row r="12" spans="1:7" ht="15.6" x14ac:dyDescent="0.35">
      <c r="A12" s="16" t="s">
        <v>4</v>
      </c>
      <c r="B12" s="15"/>
      <c r="C12" s="15"/>
      <c r="D12" s="15"/>
      <c r="E12" s="15"/>
      <c r="F12" s="15"/>
    </row>
    <row r="13" spans="1:7" ht="15.6" x14ac:dyDescent="0.35">
      <c r="A13" s="15"/>
      <c r="B13" s="17"/>
      <c r="C13" s="17"/>
      <c r="D13" s="17"/>
      <c r="E13" s="17"/>
      <c r="F13" s="17"/>
      <c r="G13" s="8"/>
    </row>
    <row r="14" spans="1:7" ht="15.6" x14ac:dyDescent="0.35">
      <c r="A14" s="16" t="s">
        <v>5</v>
      </c>
      <c r="B14" s="17"/>
      <c r="C14" s="17"/>
      <c r="D14" s="17"/>
      <c r="E14" s="17"/>
      <c r="F14" s="17"/>
      <c r="G14" s="8"/>
    </row>
    <row r="15" spans="1:7" ht="15.6" x14ac:dyDescent="0.35">
      <c r="A15" s="18" t="s">
        <v>75</v>
      </c>
      <c r="B15" s="19">
        <f>(+'I Trimestre'!B15+'II Trimestre'!B15+'III Trimestre'!B15+'IV Trimestre'!B15)/4</f>
        <v>463.16666666666669</v>
      </c>
      <c r="C15" s="19">
        <f>(+'I Trimestre'!C15+'II Trimestre'!C15+'III Trimestre'!C15+'IV Trimestre'!C15)/4</f>
        <v>463.16666666666669</v>
      </c>
      <c r="D15" s="19"/>
      <c r="E15" s="19"/>
      <c r="F15" s="19"/>
      <c r="G15" s="8"/>
    </row>
    <row r="16" spans="1:7" ht="15.6" x14ac:dyDescent="0.35">
      <c r="A16" s="18" t="s">
        <v>118</v>
      </c>
      <c r="B16" s="19">
        <f>'I Trimestre'!B16</f>
        <v>480</v>
      </c>
      <c r="C16" s="19">
        <f>(+'I Trimestre'!C16+'II Trimestre'!C16+'III Trimestre'!C16+'IV Trimestre'!C16)/4</f>
        <v>480</v>
      </c>
      <c r="D16" s="19"/>
      <c r="E16" s="19"/>
      <c r="F16" s="19"/>
      <c r="G16" s="8"/>
    </row>
    <row r="17" spans="1:7" ht="15.6" x14ac:dyDescent="0.35">
      <c r="A17" s="18" t="s">
        <v>119</v>
      </c>
      <c r="B17" s="19">
        <f>(+'I Trimestre'!B17+'II Trimestre'!B17+'III Trimestre'!B17+'IV Trimestre'!B17)/4</f>
        <v>458.75</v>
      </c>
      <c r="C17" s="19">
        <f>(+'I Trimestre'!C17+'II Trimestre'!C17+'III Trimestre'!C17+'IV Trimestre'!C17)/4</f>
        <v>458.75</v>
      </c>
      <c r="D17" s="19"/>
      <c r="E17" s="19"/>
      <c r="F17" s="19"/>
    </row>
    <row r="18" spans="1:7" ht="15.6" x14ac:dyDescent="0.35">
      <c r="A18" s="18" t="s">
        <v>81</v>
      </c>
      <c r="B18" s="19">
        <f>'I Trimestre'!B18</f>
        <v>480</v>
      </c>
      <c r="C18" s="19">
        <f>+'IV Trimestre'!C18</f>
        <v>480</v>
      </c>
      <c r="D18" s="19"/>
      <c r="E18" s="19"/>
      <c r="F18" s="19"/>
      <c r="G18" s="8"/>
    </row>
    <row r="19" spans="1:7" ht="15.6" x14ac:dyDescent="0.35">
      <c r="A19" s="15"/>
      <c r="B19" s="19"/>
      <c r="C19" s="19"/>
      <c r="D19" s="19"/>
      <c r="E19" s="19"/>
      <c r="F19" s="19"/>
      <c r="G19" s="8"/>
    </row>
    <row r="20" spans="1:7" ht="15.6" x14ac:dyDescent="0.35">
      <c r="A20" s="20" t="s">
        <v>6</v>
      </c>
      <c r="B20" s="19"/>
      <c r="C20" s="19"/>
      <c r="D20" s="19"/>
      <c r="E20" s="19"/>
      <c r="F20" s="19"/>
      <c r="G20" s="8"/>
    </row>
    <row r="21" spans="1:7" ht="15.6" x14ac:dyDescent="0.35">
      <c r="A21" s="18" t="s">
        <v>75</v>
      </c>
      <c r="B21" s="19">
        <f>SUM(D21:F21)</f>
        <v>305617042.06999999</v>
      </c>
      <c r="C21" s="19"/>
      <c r="D21" s="19">
        <f>'I Trimestre'!D21+'II Trimestre'!D21+'III Trimestre'!D21+'IV Trimestre'!D21</f>
        <v>267671156.04999998</v>
      </c>
      <c r="E21" s="19">
        <f>'I Trimestre'!E21+'II Trimestre'!E21+'III Trimestre'!E21+'IV Trimestre'!E21</f>
        <v>13168507.409999998</v>
      </c>
      <c r="F21" s="19">
        <f>'I Trimestre'!F21+'II Trimestre'!F21+'III Trimestre'!F21+'IV Trimestre'!F21</f>
        <v>24777378.609999999</v>
      </c>
      <c r="G21" s="8"/>
    </row>
    <row r="22" spans="1:7" ht="15.6" x14ac:dyDescent="0.35">
      <c r="A22" s="18" t="s">
        <v>118</v>
      </c>
      <c r="B22" s="19">
        <f>SUM(D22:F22)</f>
        <v>1728690721.8299999</v>
      </c>
      <c r="C22" s="19"/>
      <c r="D22" s="19">
        <f>'I Trimestre'!D22+'II Trimestre'!D22+'III Trimestre'!D22+'IV Trimestre'!D22</f>
        <v>268000000</v>
      </c>
      <c r="E22" s="19">
        <f>'I Trimestre'!E22+'II Trimestre'!E22+'III Trimestre'!E22+'IV Trimestre'!E22</f>
        <v>35775916.5</v>
      </c>
      <c r="F22" s="19">
        <f>'I Trimestre'!F22+'II Trimestre'!F22+'III Trimestre'!F22+'IV Trimestre'!F22</f>
        <v>1424914805.3299999</v>
      </c>
      <c r="G22" s="8"/>
    </row>
    <row r="23" spans="1:7" ht="15.6" x14ac:dyDescent="0.35">
      <c r="A23" s="18" t="s">
        <v>119</v>
      </c>
      <c r="B23" s="19">
        <f>SUM(D23:F23)</f>
        <v>1002558488.6600001</v>
      </c>
      <c r="C23" s="19"/>
      <c r="D23" s="19">
        <f>'I Trimestre'!D23+'II Trimestre'!D23+'III Trimestre'!D23+'IV Trimestre'!D23</f>
        <v>267978488.28999996</v>
      </c>
      <c r="E23" s="19">
        <f>'I Trimestre'!E23+'II Trimestre'!E23+'III Trimestre'!E23+'IV Trimestre'!E23</f>
        <v>32704920.669999998</v>
      </c>
      <c r="F23" s="19">
        <f>'I Trimestre'!F23+'II Trimestre'!F23+'III Trimestre'!F23+'IV Trimestre'!F23</f>
        <v>701875079.70000005</v>
      </c>
      <c r="G23" s="8"/>
    </row>
    <row r="24" spans="1:7" ht="15.6" x14ac:dyDescent="0.35">
      <c r="A24" s="18" t="s">
        <v>81</v>
      </c>
      <c r="B24" s="19">
        <f>SUM(D24:F24)</f>
        <v>1728690721.8299999</v>
      </c>
      <c r="C24" s="19"/>
      <c r="D24" s="19">
        <f>+'IV Trimestre'!D24</f>
        <v>268000000</v>
      </c>
      <c r="E24" s="19">
        <f>+'IV Trimestre'!E24</f>
        <v>35775916.5</v>
      </c>
      <c r="F24" s="19">
        <f>+'IV Trimestre'!F24</f>
        <v>1424914805.3299999</v>
      </c>
      <c r="G24" s="8"/>
    </row>
    <row r="25" spans="1:7" ht="15.6" x14ac:dyDescent="0.35">
      <c r="A25" s="18" t="s">
        <v>120</v>
      </c>
      <c r="B25" s="19">
        <f>+SUM(D25:F25)</f>
        <v>1002558488.6600001</v>
      </c>
      <c r="C25" s="19"/>
      <c r="D25" s="19">
        <f>D23</f>
        <v>267978488.28999996</v>
      </c>
      <c r="E25" s="19">
        <f t="shared" ref="E25:F25" si="0">E23</f>
        <v>32704920.669999998</v>
      </c>
      <c r="F25" s="19">
        <f t="shared" si="0"/>
        <v>701875079.70000005</v>
      </c>
      <c r="G25" s="8"/>
    </row>
    <row r="26" spans="1:7" ht="15.6" x14ac:dyDescent="0.35">
      <c r="A26" s="15"/>
      <c r="B26" s="19"/>
      <c r="C26" s="19"/>
      <c r="D26" s="19"/>
      <c r="E26" s="19"/>
      <c r="F26" s="19"/>
      <c r="G26" s="8"/>
    </row>
    <row r="27" spans="1:7" ht="15.6" x14ac:dyDescent="0.35">
      <c r="A27" s="20" t="s">
        <v>7</v>
      </c>
      <c r="B27" s="19"/>
      <c r="C27" s="19"/>
      <c r="D27" s="19"/>
      <c r="E27" s="19"/>
      <c r="F27" s="19"/>
      <c r="G27" s="8"/>
    </row>
    <row r="28" spans="1:7" ht="15.6" x14ac:dyDescent="0.35">
      <c r="A28" s="18" t="s">
        <v>118</v>
      </c>
      <c r="B28" s="19">
        <f>B22</f>
        <v>1728690721.8299999</v>
      </c>
      <c r="C28" s="19"/>
      <c r="D28" s="30" t="s">
        <v>54</v>
      </c>
      <c r="E28" s="19"/>
      <c r="F28" s="19"/>
      <c r="G28" s="8"/>
    </row>
    <row r="29" spans="1:7" ht="15.6" x14ac:dyDescent="0.35">
      <c r="A29" s="18" t="s">
        <v>119</v>
      </c>
      <c r="B29" s="19">
        <f>'I Trimestre'!B29+'II Trimestre'!B29+'III Trimestre'!B29+'IV Trimestre'!B29</f>
        <v>844688000.05999994</v>
      </c>
      <c r="C29" s="19"/>
      <c r="D29" s="31">
        <f>+B29+844002442.83</f>
        <v>1688690442.8899999</v>
      </c>
      <c r="E29" s="19"/>
      <c r="F29" s="19"/>
      <c r="G29" s="8"/>
    </row>
    <row r="30" spans="1:7" ht="15.6" x14ac:dyDescent="0.35">
      <c r="A30" s="15"/>
      <c r="B30" s="23"/>
      <c r="C30" s="23"/>
      <c r="D30" s="23"/>
      <c r="E30" s="23"/>
      <c r="F30" s="23"/>
      <c r="G30" s="8"/>
    </row>
    <row r="31" spans="1:7" ht="15.6" x14ac:dyDescent="0.35">
      <c r="A31" s="16" t="s">
        <v>8</v>
      </c>
      <c r="B31" s="23"/>
      <c r="C31" s="23"/>
      <c r="D31" s="23"/>
      <c r="E31" s="23"/>
      <c r="F31" s="23"/>
      <c r="G31" s="8"/>
    </row>
    <row r="32" spans="1:7" ht="15.6" x14ac:dyDescent="0.35">
      <c r="A32" s="18" t="s">
        <v>76</v>
      </c>
      <c r="B32" s="23">
        <v>1.0863</v>
      </c>
      <c r="C32" s="23">
        <v>1.0863</v>
      </c>
      <c r="D32" s="23">
        <v>1.0863</v>
      </c>
      <c r="E32" s="23">
        <v>1.0863</v>
      </c>
      <c r="F32" s="23">
        <v>1.0863</v>
      </c>
      <c r="G32" s="8"/>
    </row>
    <row r="33" spans="1:9" ht="15.6" x14ac:dyDescent="0.35">
      <c r="A33" s="18" t="s">
        <v>121</v>
      </c>
      <c r="B33" s="23">
        <v>1.1144000000000001</v>
      </c>
      <c r="C33" s="23">
        <v>1.1144000000000001</v>
      </c>
      <c r="D33" s="23">
        <v>1.1144000000000001</v>
      </c>
      <c r="E33" s="23">
        <v>1.1144000000000001</v>
      </c>
      <c r="F33" s="23">
        <v>1.1144000000000001</v>
      </c>
      <c r="G33" s="8"/>
    </row>
    <row r="34" spans="1:9" ht="15.6" x14ac:dyDescent="0.35">
      <c r="A34" s="18" t="s">
        <v>9</v>
      </c>
      <c r="B34" s="19" t="s">
        <v>43</v>
      </c>
      <c r="C34" s="19" t="s">
        <v>43</v>
      </c>
      <c r="D34" s="19" t="s">
        <v>43</v>
      </c>
      <c r="E34" s="19" t="s">
        <v>43</v>
      </c>
      <c r="F34" s="19" t="s">
        <v>43</v>
      </c>
      <c r="G34" s="8"/>
    </row>
    <row r="35" spans="1:9" ht="15.6" x14ac:dyDescent="0.35">
      <c r="A35" s="15"/>
      <c r="B35" s="23"/>
      <c r="C35" s="23"/>
      <c r="D35" s="23"/>
      <c r="E35" s="23"/>
      <c r="F35" s="23"/>
      <c r="G35" s="8"/>
    </row>
    <row r="36" spans="1:9" ht="15.6" x14ac:dyDescent="0.35">
      <c r="A36" s="16" t="s">
        <v>10</v>
      </c>
      <c r="B36" s="23"/>
      <c r="C36" s="23"/>
      <c r="D36" s="23"/>
      <c r="E36" s="23"/>
      <c r="F36" s="23"/>
      <c r="G36" s="8"/>
    </row>
    <row r="37" spans="1:9" ht="15.6" x14ac:dyDescent="0.35">
      <c r="A37" s="18" t="s">
        <v>77</v>
      </c>
      <c r="B37" s="19">
        <f>B21/B32</f>
        <v>281337606.61879772</v>
      </c>
      <c r="C37" s="19"/>
      <c r="D37" s="19">
        <f t="shared" ref="D37:F37" si="1">D21/D32</f>
        <v>246406292.96695203</v>
      </c>
      <c r="E37" s="19">
        <f t="shared" si="1"/>
        <v>12122348.715824356</v>
      </c>
      <c r="F37" s="19">
        <f t="shared" si="1"/>
        <v>22808964.936021354</v>
      </c>
      <c r="G37" s="8"/>
    </row>
    <row r="38" spans="1:9" ht="15.6" x14ac:dyDescent="0.35">
      <c r="A38" s="18" t="s">
        <v>122</v>
      </c>
      <c r="B38" s="19">
        <f>B23/B33</f>
        <v>899639706.26346016</v>
      </c>
      <c r="C38" s="19"/>
      <c r="D38" s="19">
        <f t="shared" ref="D38:F38" si="2">D23/D33</f>
        <v>240468851.6600861</v>
      </c>
      <c r="E38" s="19">
        <f t="shared" si="2"/>
        <v>29347559.825915288</v>
      </c>
      <c r="F38" s="19">
        <f t="shared" si="2"/>
        <v>629823294.77745879</v>
      </c>
      <c r="G38" s="8"/>
    </row>
    <row r="39" spans="1:9" ht="15.6" x14ac:dyDescent="0.35">
      <c r="A39" s="18" t="s">
        <v>78</v>
      </c>
      <c r="B39" s="19">
        <f>B37/B15</f>
        <v>607421.96463216492</v>
      </c>
      <c r="C39" s="19"/>
      <c r="D39" s="21">
        <f>D37/$C$15</f>
        <v>532003.51126366039</v>
      </c>
      <c r="E39" s="21">
        <f t="shared" ref="E39:F39" si="3">E37/$C$15</f>
        <v>26172.757213006884</v>
      </c>
      <c r="F39" s="21">
        <f t="shared" si="3"/>
        <v>49245.696155497702</v>
      </c>
      <c r="G39" s="8"/>
      <c r="I39" s="3"/>
    </row>
    <row r="40" spans="1:9" ht="15.6" x14ac:dyDescent="0.35">
      <c r="A40" s="18" t="s">
        <v>123</v>
      </c>
      <c r="B40" s="19">
        <f>B38/B17</f>
        <v>1961067.4795933736</v>
      </c>
      <c r="C40" s="19"/>
      <c r="D40" s="21">
        <f>D38/$C$17</f>
        <v>524182.78291026939</v>
      </c>
      <c r="E40" s="21">
        <f t="shared" ref="E40:F40" si="4">E38/$C$17</f>
        <v>63972.882454311257</v>
      </c>
      <c r="F40" s="21">
        <f t="shared" si="4"/>
        <v>1372911.8142287929</v>
      </c>
    </row>
    <row r="41" spans="1:9" ht="15.6" x14ac:dyDescent="0.35">
      <c r="A41" s="15"/>
      <c r="B41" s="23"/>
      <c r="C41" s="23"/>
      <c r="D41" s="23"/>
      <c r="E41" s="23"/>
      <c r="F41" s="23"/>
      <c r="G41" s="8"/>
    </row>
    <row r="42" spans="1:9" ht="15.6" x14ac:dyDescent="0.35">
      <c r="A42" s="16" t="s">
        <v>11</v>
      </c>
      <c r="B42" s="23"/>
      <c r="C42" s="23"/>
      <c r="D42" s="23"/>
      <c r="E42" s="23"/>
      <c r="F42" s="23"/>
      <c r="G42" s="8"/>
    </row>
    <row r="43" spans="1:9" ht="15.6" x14ac:dyDescent="0.35">
      <c r="A43" s="15"/>
      <c r="B43" s="23"/>
      <c r="C43" s="23"/>
      <c r="D43" s="23"/>
      <c r="E43" s="23"/>
      <c r="F43" s="23"/>
      <c r="G43" s="8"/>
    </row>
    <row r="44" spans="1:9" ht="15.6" x14ac:dyDescent="0.35">
      <c r="A44" s="16" t="s">
        <v>12</v>
      </c>
      <c r="B44" s="23"/>
      <c r="C44" s="23"/>
      <c r="D44" s="23"/>
      <c r="E44" s="23"/>
      <c r="F44" s="23"/>
      <c r="G44" s="8"/>
    </row>
    <row r="45" spans="1:9" ht="15.6" x14ac:dyDescent="0.35">
      <c r="A45" s="15" t="s">
        <v>13</v>
      </c>
      <c r="B45" s="23" t="s">
        <v>42</v>
      </c>
      <c r="C45" s="23" t="s">
        <v>42</v>
      </c>
      <c r="D45" s="23" t="s">
        <v>42</v>
      </c>
      <c r="E45" s="23" t="s">
        <v>42</v>
      </c>
      <c r="F45" s="23" t="s">
        <v>42</v>
      </c>
      <c r="G45" s="8"/>
    </row>
    <row r="46" spans="1:9" ht="15.6" x14ac:dyDescent="0.35">
      <c r="A46" s="15" t="s">
        <v>14</v>
      </c>
      <c r="B46" s="23" t="s">
        <v>42</v>
      </c>
      <c r="C46" s="23" t="s">
        <v>42</v>
      </c>
      <c r="D46" s="23" t="s">
        <v>42</v>
      </c>
      <c r="E46" s="23" t="s">
        <v>42</v>
      </c>
      <c r="F46" s="23" t="s">
        <v>42</v>
      </c>
      <c r="G46" s="8"/>
    </row>
    <row r="47" spans="1:9" ht="15.6" x14ac:dyDescent="0.35">
      <c r="A47" s="15"/>
      <c r="B47" s="23"/>
      <c r="C47" s="23"/>
      <c r="D47" s="23"/>
      <c r="E47" s="23"/>
      <c r="F47" s="23"/>
      <c r="G47" s="8"/>
    </row>
    <row r="48" spans="1:9" ht="15.6" x14ac:dyDescent="0.35">
      <c r="A48" s="16" t="s">
        <v>15</v>
      </c>
      <c r="B48" s="23"/>
      <c r="C48" s="23"/>
      <c r="D48" s="23"/>
      <c r="E48" s="23"/>
      <c r="F48" s="23"/>
      <c r="G48" s="8"/>
    </row>
    <row r="49" spans="1:7" ht="15.6" x14ac:dyDescent="0.35">
      <c r="A49" s="15" t="s">
        <v>16</v>
      </c>
      <c r="B49" s="23">
        <f>B17/B16*100</f>
        <v>95.572916666666657</v>
      </c>
      <c r="C49" s="23">
        <f t="shared" ref="C49" si="5">C17/C16*100</f>
        <v>95.572916666666657</v>
      </c>
      <c r="D49" s="23"/>
      <c r="E49" s="23"/>
      <c r="F49" s="23"/>
      <c r="G49" s="8"/>
    </row>
    <row r="50" spans="1:7" ht="15.6" x14ac:dyDescent="0.35">
      <c r="A50" s="15" t="s">
        <v>17</v>
      </c>
      <c r="B50" s="23">
        <f>B23/B22*100</f>
        <v>57.995249005483586</v>
      </c>
      <c r="C50" s="23"/>
      <c r="D50" s="23">
        <f t="shared" ref="D50:F50" si="6">D23/D22*100</f>
        <v>99.991973242537298</v>
      </c>
      <c r="E50" s="23">
        <f t="shared" si="6"/>
        <v>91.41602471595661</v>
      </c>
      <c r="F50" s="23">
        <f t="shared" si="6"/>
        <v>49.257336443876085</v>
      </c>
      <c r="G50" s="8"/>
    </row>
    <row r="51" spans="1:7" ht="15.6" x14ac:dyDescent="0.35">
      <c r="A51" s="15" t="s">
        <v>18</v>
      </c>
      <c r="B51" s="23">
        <f>AVERAGE(B49:B50)</f>
        <v>76.784082836075129</v>
      </c>
      <c r="C51" s="23">
        <f>AVERAGE(C49:C50)</f>
        <v>95.572916666666657</v>
      </c>
      <c r="D51" s="23">
        <f t="shared" ref="D51:F51" si="7">AVERAGE(D49:D50)</f>
        <v>99.991973242537298</v>
      </c>
      <c r="E51" s="23">
        <f t="shared" si="7"/>
        <v>91.41602471595661</v>
      </c>
      <c r="F51" s="23">
        <f t="shared" si="7"/>
        <v>49.257336443876085</v>
      </c>
      <c r="G51" s="8"/>
    </row>
    <row r="52" spans="1:7" ht="15.6" x14ac:dyDescent="0.35">
      <c r="A52" s="15"/>
      <c r="B52" s="23"/>
      <c r="C52" s="23"/>
      <c r="D52" s="23"/>
      <c r="E52" s="23"/>
      <c r="F52" s="23"/>
      <c r="G52" s="8"/>
    </row>
    <row r="53" spans="1:7" ht="15.6" x14ac:dyDescent="0.35">
      <c r="A53" s="16" t="s">
        <v>19</v>
      </c>
      <c r="B53" s="23"/>
      <c r="C53" s="23"/>
      <c r="D53" s="23"/>
      <c r="E53" s="23"/>
      <c r="F53" s="23"/>
      <c r="G53" s="8"/>
    </row>
    <row r="54" spans="1:7" ht="15.6" x14ac:dyDescent="0.35">
      <c r="A54" s="15" t="s">
        <v>20</v>
      </c>
      <c r="B54" s="23">
        <f>(B17/B18)*100</f>
        <v>95.572916666666657</v>
      </c>
      <c r="C54" s="23">
        <f t="shared" ref="C54" si="8">(C17/C18)*100</f>
        <v>95.572916666666657</v>
      </c>
      <c r="D54" s="23"/>
      <c r="E54" s="23"/>
      <c r="F54" s="23"/>
      <c r="G54" s="8"/>
    </row>
    <row r="55" spans="1:7" ht="15.6" x14ac:dyDescent="0.35">
      <c r="A55" s="15" t="s">
        <v>21</v>
      </c>
      <c r="B55" s="23">
        <f>B23/B24*100</f>
        <v>57.995249005483586</v>
      </c>
      <c r="C55" s="23"/>
      <c r="D55" s="23">
        <f t="shared" ref="D55:F55" si="9">D23/D24*100</f>
        <v>99.991973242537298</v>
      </c>
      <c r="E55" s="23">
        <f t="shared" si="9"/>
        <v>91.41602471595661</v>
      </c>
      <c r="F55" s="23">
        <f t="shared" si="9"/>
        <v>49.257336443876085</v>
      </c>
      <c r="G55" s="8"/>
    </row>
    <row r="56" spans="1:7" ht="15.6" x14ac:dyDescent="0.35">
      <c r="A56" s="15" t="s">
        <v>22</v>
      </c>
      <c r="B56" s="23">
        <f>AVERAGE(B54:B55)</f>
        <v>76.784082836075129</v>
      </c>
      <c r="C56" s="23">
        <f t="shared" ref="C56:F56" si="10">AVERAGE(C54:C55)</f>
        <v>95.572916666666657</v>
      </c>
      <c r="D56" s="23">
        <f t="shared" si="10"/>
        <v>99.991973242537298</v>
      </c>
      <c r="E56" s="23">
        <f t="shared" si="10"/>
        <v>91.41602471595661</v>
      </c>
      <c r="F56" s="23">
        <f t="shared" si="10"/>
        <v>49.257336443876085</v>
      </c>
      <c r="G56" s="8"/>
    </row>
    <row r="57" spans="1:7" ht="15.6" x14ac:dyDescent="0.35">
      <c r="A57" s="15"/>
      <c r="B57" s="23"/>
      <c r="C57" s="23"/>
      <c r="D57" s="23"/>
      <c r="E57" s="23"/>
      <c r="F57" s="23"/>
      <c r="G57" s="8"/>
    </row>
    <row r="58" spans="1:7" ht="15.6" x14ac:dyDescent="0.35">
      <c r="A58" s="16" t="s">
        <v>33</v>
      </c>
      <c r="B58" s="23"/>
      <c r="C58" s="23"/>
      <c r="D58" s="23"/>
      <c r="E58" s="23"/>
      <c r="F58" s="23"/>
      <c r="G58" s="8"/>
    </row>
    <row r="59" spans="1:7" ht="15.6" x14ac:dyDescent="0.35">
      <c r="A59" s="15" t="s">
        <v>23</v>
      </c>
      <c r="B59" s="23">
        <f>B25/B23*100</f>
        <v>100</v>
      </c>
      <c r="C59" s="23"/>
      <c r="D59" s="23">
        <f>D25/D23*100</f>
        <v>100</v>
      </c>
      <c r="E59" s="23">
        <f t="shared" ref="E59:F59" si="11">E25/E23*100</f>
        <v>100</v>
      </c>
      <c r="F59" s="23">
        <f t="shared" si="11"/>
        <v>100</v>
      </c>
      <c r="G59" s="8"/>
    </row>
    <row r="60" spans="1:7" ht="15.6" x14ac:dyDescent="0.35">
      <c r="A60" s="15"/>
      <c r="B60" s="23"/>
      <c r="C60" s="23"/>
      <c r="D60" s="23"/>
      <c r="E60" s="23"/>
      <c r="F60" s="23"/>
      <c r="G60" s="8"/>
    </row>
    <row r="61" spans="1:7" ht="15.6" x14ac:dyDescent="0.35">
      <c r="A61" s="16" t="s">
        <v>24</v>
      </c>
      <c r="B61" s="23"/>
      <c r="C61" s="23"/>
      <c r="D61" s="23"/>
      <c r="E61" s="23"/>
      <c r="F61" s="23"/>
      <c r="G61" s="8"/>
    </row>
    <row r="62" spans="1:7" ht="15.6" x14ac:dyDescent="0.35">
      <c r="A62" s="15" t="s">
        <v>25</v>
      </c>
      <c r="B62" s="23">
        <f>((B17/B15)-1)*100</f>
        <v>-0.95358042461317627</v>
      </c>
      <c r="C62" s="23">
        <f>((C17/C15)-1)*100</f>
        <v>-0.95358042461317627</v>
      </c>
      <c r="D62" s="23">
        <f>((C17/C15)-1)*100</f>
        <v>-0.95358042461317627</v>
      </c>
      <c r="E62" s="23">
        <f>((C17/C15)-1)*100</f>
        <v>-0.95358042461317627</v>
      </c>
      <c r="F62" s="23">
        <f>((C17/C15)-1)*100</f>
        <v>-0.95358042461317627</v>
      </c>
      <c r="G62" s="8"/>
    </row>
    <row r="63" spans="1:7" ht="15.6" x14ac:dyDescent="0.35">
      <c r="A63" s="15" t="s">
        <v>26</v>
      </c>
      <c r="B63" s="23">
        <f>((B38/B37)-1)*100</f>
        <v>219.77228962583712</v>
      </c>
      <c r="C63" s="23"/>
      <c r="D63" s="23">
        <f t="shared" ref="D63:E63" si="12">((D38/D37)-1)*100</f>
        <v>-2.4096143143804594</v>
      </c>
      <c r="E63" s="23">
        <f t="shared" si="12"/>
        <v>142.0946675754787</v>
      </c>
      <c r="F63" s="23">
        <f>((F38/F37)-1)*100</f>
        <v>2661.2971327024234</v>
      </c>
      <c r="G63" s="8"/>
    </row>
    <row r="64" spans="1:7" ht="15.6" x14ac:dyDescent="0.35">
      <c r="A64" s="15" t="s">
        <v>27</v>
      </c>
      <c r="B64" s="23">
        <f>((B40/B39)-1)*100</f>
        <v>222.85093292287058</v>
      </c>
      <c r="C64" s="23"/>
      <c r="D64" s="23">
        <f t="shared" ref="D64:F64" si="13">((D40/D39)-1)*100</f>
        <v>-1.4700520180429888</v>
      </c>
      <c r="E64" s="23">
        <f t="shared" si="13"/>
        <v>144.42546092361687</v>
      </c>
      <c r="F64" s="23">
        <f t="shared" si="13"/>
        <v>2687.8818280763066</v>
      </c>
      <c r="G64" s="8"/>
    </row>
    <row r="65" spans="1:7" ht="15.6" x14ac:dyDescent="0.35">
      <c r="A65" s="15"/>
      <c r="B65" s="23"/>
      <c r="C65" s="23"/>
      <c r="D65" s="23"/>
      <c r="E65" s="23"/>
      <c r="F65" s="23"/>
      <c r="G65" s="8"/>
    </row>
    <row r="66" spans="1:7" ht="15.6" x14ac:dyDescent="0.35">
      <c r="A66" s="16" t="s">
        <v>28</v>
      </c>
      <c r="B66" s="23"/>
      <c r="C66" s="23"/>
      <c r="D66" s="23"/>
      <c r="E66" s="23"/>
      <c r="F66" s="23"/>
      <c r="G66" s="8"/>
    </row>
    <row r="67" spans="1:7" ht="15.6" x14ac:dyDescent="0.35">
      <c r="A67" s="15" t="s">
        <v>34</v>
      </c>
      <c r="B67" s="26">
        <f>B22/($B$16*12)</f>
        <v>300119.91698437498</v>
      </c>
      <c r="C67" s="26">
        <f>B22/(C16*12)</f>
        <v>300119.91698437498</v>
      </c>
      <c r="D67" s="26">
        <f>D22/($C$16*12)</f>
        <v>46527.777777777781</v>
      </c>
      <c r="E67" s="26">
        <f>E22/($C$16*11)</f>
        <v>6775.7417613636362</v>
      </c>
      <c r="F67" s="26">
        <f>F22/($C$16*9)</f>
        <v>329841.39012268517</v>
      </c>
      <c r="G67" s="13"/>
    </row>
    <row r="68" spans="1:7" ht="15.6" x14ac:dyDescent="0.35">
      <c r="A68" s="15" t="s">
        <v>35</v>
      </c>
      <c r="B68" s="26">
        <f>B23/($B$17*12)</f>
        <v>182117.79993823799</v>
      </c>
      <c r="C68" s="26">
        <f>B23/(C17*12)</f>
        <v>182117.79993823799</v>
      </c>
      <c r="D68" s="26">
        <f>D23/($C$17*12)</f>
        <v>48679.10777293369</v>
      </c>
      <c r="E68" s="26">
        <f>E23/($C$17*11)</f>
        <v>6481.0345642804059</v>
      </c>
      <c r="F68" s="26">
        <f>F23/($C$17*9)</f>
        <v>169996.99175295187</v>
      </c>
    </row>
    <row r="69" spans="1:7" ht="15.6" x14ac:dyDescent="0.35">
      <c r="A69" s="15" t="s">
        <v>29</v>
      </c>
      <c r="B69" s="23">
        <f>(B68/B67)*B51</f>
        <v>46.593869466881976</v>
      </c>
      <c r="C69" s="23">
        <f>(C68/C67)*C51</f>
        <v>57.995249005483579</v>
      </c>
      <c r="D69" s="23"/>
      <c r="E69" s="23"/>
      <c r="F69" s="23"/>
      <c r="G69" s="8"/>
    </row>
    <row r="70" spans="1:7" ht="15.6" x14ac:dyDescent="0.35">
      <c r="A70" s="24" t="s">
        <v>48</v>
      </c>
      <c r="B70" s="23">
        <f>B22/($B$16)</f>
        <v>3601439.0038124998</v>
      </c>
      <c r="C70" s="23">
        <f>B22/C16</f>
        <v>3601439.0038124998</v>
      </c>
      <c r="D70" s="23">
        <f>D22/($C$16)</f>
        <v>558333.33333333337</v>
      </c>
      <c r="E70" s="23">
        <f t="shared" ref="E70:F70" si="14">E22/($C$16)</f>
        <v>74533.159375000003</v>
      </c>
      <c r="F70" s="23">
        <f t="shared" si="14"/>
        <v>2968572.5111041665</v>
      </c>
      <c r="G70" s="8"/>
    </row>
    <row r="71" spans="1:7" ht="15.6" x14ac:dyDescent="0.35">
      <c r="A71" s="24" t="s">
        <v>49</v>
      </c>
      <c r="B71" s="23">
        <f>B23/($B$17)</f>
        <v>2185413.5992588559</v>
      </c>
      <c r="C71" s="23">
        <f>B23/C17</f>
        <v>2185413.5992588559</v>
      </c>
      <c r="D71" s="23">
        <f>D23/($C$17)</f>
        <v>584149.29327520425</v>
      </c>
      <c r="E71" s="23">
        <f t="shared" ref="E71:F71" si="15">E23/($C$17)</f>
        <v>71291.380207084469</v>
      </c>
      <c r="F71" s="23">
        <f t="shared" si="15"/>
        <v>1529972.9257765668</v>
      </c>
      <c r="G71" s="8"/>
    </row>
    <row r="72" spans="1:7" ht="15.6" x14ac:dyDescent="0.35">
      <c r="A72" s="15"/>
      <c r="B72" s="23"/>
      <c r="C72" s="23"/>
      <c r="D72" s="23"/>
      <c r="E72" s="23"/>
      <c r="F72" s="23"/>
      <c r="G72" s="8"/>
    </row>
    <row r="73" spans="1:7" ht="15.6" x14ac:dyDescent="0.35">
      <c r="A73" s="16" t="s">
        <v>30</v>
      </c>
      <c r="B73" s="23"/>
      <c r="C73" s="23"/>
      <c r="D73" s="23"/>
      <c r="E73" s="23"/>
      <c r="F73" s="23"/>
      <c r="G73" s="8"/>
    </row>
    <row r="74" spans="1:7" ht="15.6" x14ac:dyDescent="0.35">
      <c r="A74" s="15" t="s">
        <v>31</v>
      </c>
      <c r="B74" s="23">
        <f>(B29/B28)*100</f>
        <v>48.862875781840799</v>
      </c>
      <c r="C74" s="23"/>
      <c r="D74" s="32" t="s">
        <v>54</v>
      </c>
      <c r="E74" s="23"/>
      <c r="F74" s="23"/>
      <c r="G74" s="8"/>
    </row>
    <row r="75" spans="1:7" ht="15.6" x14ac:dyDescent="0.35">
      <c r="A75" s="15" t="s">
        <v>32</v>
      </c>
      <c r="B75" s="23">
        <f>(B23/B29)*100</f>
        <v>118.68979890667161</v>
      </c>
      <c r="C75" s="23"/>
      <c r="D75" s="33">
        <f>(D29/B28)*100</f>
        <v>97.686093964936916</v>
      </c>
      <c r="E75" s="23"/>
      <c r="F75" s="23"/>
      <c r="G75" s="8"/>
    </row>
    <row r="76" spans="1:7" ht="16.2" thickBot="1" x14ac:dyDescent="0.4">
      <c r="A76" s="25"/>
      <c r="B76" s="25"/>
      <c r="C76" s="25"/>
      <c r="D76" s="25"/>
      <c r="E76" s="25"/>
      <c r="F76" s="25"/>
    </row>
    <row r="77" spans="1:7" s="46" customFormat="1" ht="16.2" thickTop="1" x14ac:dyDescent="0.3">
      <c r="A77" s="53" t="s">
        <v>86</v>
      </c>
      <c r="B77" s="53"/>
      <c r="C77" s="53"/>
      <c r="D77" s="53"/>
      <c r="E77" s="53"/>
      <c r="F77" s="53"/>
    </row>
    <row r="78" spans="1:7" s="46" customFormat="1" x14ac:dyDescent="0.3"/>
    <row r="79" spans="1:7" s="46" customFormat="1" ht="38.25" customHeight="1" x14ac:dyDescent="0.3">
      <c r="A79" s="47" t="s">
        <v>87</v>
      </c>
      <c r="B79" s="47"/>
      <c r="C79" s="47"/>
      <c r="D79" s="47"/>
      <c r="E79" s="47"/>
      <c r="F79" s="47"/>
      <c r="G79" s="40"/>
    </row>
    <row r="80" spans="1:7" s="46" customFormat="1" x14ac:dyDescent="0.3">
      <c r="A80" s="2"/>
    </row>
    <row r="81" spans="1:1" x14ac:dyDescent="0.3">
      <c r="A81" s="4"/>
    </row>
    <row r="82" spans="1:1" x14ac:dyDescent="0.3">
      <c r="A82" s="4"/>
    </row>
    <row r="83" spans="1:1" x14ac:dyDescent="0.3">
      <c r="A83" s="5"/>
    </row>
    <row r="84" spans="1:1" x14ac:dyDescent="0.3">
      <c r="A84" s="11"/>
    </row>
    <row r="85" spans="1:1" x14ac:dyDescent="0.3">
      <c r="A85" s="11"/>
    </row>
    <row r="86" spans="1:1" x14ac:dyDescent="0.3">
      <c r="A86" s="12"/>
    </row>
    <row r="87" spans="1:1" x14ac:dyDescent="0.3">
      <c r="A87" s="2"/>
    </row>
  </sheetData>
  <mergeCells count="6">
    <mergeCell ref="A79:F79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2012-03-15T15:44:58Z</dcterms:created>
  <dcterms:modified xsi:type="dcterms:W3CDTF">2025-12-30T19:21:30Z</dcterms:modified>
</cp:coreProperties>
</file>