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Indicadores\"/>
    </mc:Choice>
  </mc:AlternateContent>
  <xr:revisionPtr revIDLastSave="0" documentId="13_ncr:1_{98BBD87C-C3A3-4821-8A8F-3681A6922CFA}" xr6:coauthVersionLast="47" xr6:coauthVersionMax="47" xr10:uidLastSave="{00000000-0000-0000-0000-000000000000}"/>
  <bookViews>
    <workbookView xWindow="-108" yWindow="-108" windowWidth="23256" windowHeight="13896" tabRatio="718" xr2:uid="{00000000-000D-0000-FFFF-FFFF00000000}"/>
  </bookViews>
  <sheets>
    <sheet name="I Trimestre" sheetId="4" r:id="rId1"/>
    <sheet name="II Trimestre" sheetId="6" r:id="rId2"/>
    <sheet name="I Semestre" sheetId="11" r:id="rId3"/>
    <sheet name="III Trimestre" sheetId="9" r:id="rId4"/>
    <sheet name="III T Acumulado" sheetId="10" r:id="rId5"/>
    <sheet name="IV Trimestre" sheetId="7" r:id="rId6"/>
    <sheet name="Anual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0" i="8" l="1"/>
  <c r="E71" i="8"/>
  <c r="E70" i="8"/>
  <c r="F71" i="8"/>
  <c r="F70" i="8"/>
  <c r="D67" i="7"/>
  <c r="D68" i="7"/>
  <c r="D69" i="7"/>
  <c r="D70" i="7"/>
  <c r="D71" i="7"/>
  <c r="D71" i="8"/>
  <c r="C71" i="8"/>
  <c r="C70" i="8"/>
  <c r="F71" i="7"/>
  <c r="F70" i="7"/>
  <c r="F68" i="7"/>
  <c r="F67" i="7"/>
  <c r="D70" i="10"/>
  <c r="E71" i="10"/>
  <c r="E70" i="10"/>
  <c r="C71" i="10"/>
  <c r="C70" i="10"/>
  <c r="E71" i="9"/>
  <c r="F71" i="9"/>
  <c r="F70" i="9"/>
  <c r="E70" i="9"/>
  <c r="D70" i="9"/>
  <c r="D71" i="9"/>
  <c r="C71" i="9"/>
  <c r="C70" i="9"/>
  <c r="B16" i="7"/>
  <c r="B70" i="7" s="1"/>
  <c r="C70" i="4"/>
  <c r="B34" i="8"/>
  <c r="B34" i="7"/>
  <c r="B34" i="10"/>
  <c r="B34" i="9"/>
  <c r="B34" i="11"/>
  <c r="B34" i="6"/>
  <c r="B34" i="4"/>
  <c r="B28" i="8" l="1"/>
  <c r="F21" i="8" l="1"/>
  <c r="F37" i="8" s="1"/>
  <c r="F22" i="8"/>
  <c r="F23" i="8"/>
  <c r="F24" i="8"/>
  <c r="E21" i="8"/>
  <c r="F15" i="8"/>
  <c r="F16" i="8"/>
  <c r="F17" i="8"/>
  <c r="F18" i="8"/>
  <c r="E15" i="8"/>
  <c r="D15" i="8" s="1"/>
  <c r="C37" i="7"/>
  <c r="E37" i="7"/>
  <c r="E39" i="7" s="1"/>
  <c r="F37" i="7"/>
  <c r="F39" i="7" s="1"/>
  <c r="C38" i="7"/>
  <c r="E38" i="7"/>
  <c r="F38" i="7"/>
  <c r="C40" i="7"/>
  <c r="E40" i="7"/>
  <c r="C45" i="7"/>
  <c r="C46" i="7"/>
  <c r="C49" i="7"/>
  <c r="E49" i="7"/>
  <c r="F49" i="7"/>
  <c r="F50" i="7"/>
  <c r="C54" i="7"/>
  <c r="E54" i="7"/>
  <c r="F54" i="7"/>
  <c r="C55" i="7"/>
  <c r="E55" i="7"/>
  <c r="E56" i="7" s="1"/>
  <c r="F55" i="7"/>
  <c r="F56" i="7" s="1"/>
  <c r="C62" i="7"/>
  <c r="E62" i="7"/>
  <c r="F62" i="7"/>
  <c r="C67" i="7"/>
  <c r="E67" i="7"/>
  <c r="C68" i="7"/>
  <c r="E68" i="7"/>
  <c r="C70" i="7"/>
  <c r="E70" i="7"/>
  <c r="C71" i="7"/>
  <c r="E71" i="7"/>
  <c r="B18" i="7"/>
  <c r="B24" i="7"/>
  <c r="C25" i="7"/>
  <c r="E25" i="7"/>
  <c r="F25" i="7"/>
  <c r="F59" i="7" s="1"/>
  <c r="D22" i="7"/>
  <c r="B22" i="7" s="1"/>
  <c r="D23" i="7"/>
  <c r="D24" i="7"/>
  <c r="D21" i="7"/>
  <c r="D37" i="7" s="1"/>
  <c r="D16" i="7"/>
  <c r="D17" i="7"/>
  <c r="B17" i="7" s="1"/>
  <c r="D18" i="7"/>
  <c r="D15" i="7"/>
  <c r="D62" i="7" s="1"/>
  <c r="C54" i="10"/>
  <c r="D54" i="10"/>
  <c r="E54" i="10"/>
  <c r="F54" i="10"/>
  <c r="C55" i="10"/>
  <c r="C56" i="10" s="1"/>
  <c r="D55" i="10"/>
  <c r="D56" i="10" s="1"/>
  <c r="E55" i="10"/>
  <c r="E56" i="10" s="1"/>
  <c r="F55" i="10"/>
  <c r="F56" i="10" s="1"/>
  <c r="C59" i="10"/>
  <c r="D59" i="10"/>
  <c r="E59" i="10"/>
  <c r="F59" i="10"/>
  <c r="C62" i="10"/>
  <c r="D62" i="10"/>
  <c r="E62" i="10"/>
  <c r="F62" i="10"/>
  <c r="C67" i="10"/>
  <c r="C69" i="10" s="1"/>
  <c r="D67" i="10"/>
  <c r="E67" i="10"/>
  <c r="F67" i="10"/>
  <c r="C68" i="10"/>
  <c r="D68" i="10"/>
  <c r="E68" i="10"/>
  <c r="E69" i="10" s="1"/>
  <c r="F68" i="10"/>
  <c r="D69" i="10"/>
  <c r="F69" i="10"/>
  <c r="F70" i="10"/>
  <c r="D71" i="10"/>
  <c r="F71" i="10"/>
  <c r="C37" i="10"/>
  <c r="D37" i="10"/>
  <c r="E37" i="10"/>
  <c r="F37" i="10"/>
  <c r="C38" i="10"/>
  <c r="C63" i="10" s="1"/>
  <c r="D38" i="10"/>
  <c r="D63" i="10" s="1"/>
  <c r="E38" i="10"/>
  <c r="E63" i="10" s="1"/>
  <c r="F38" i="10"/>
  <c r="F63" i="10" s="1"/>
  <c r="C39" i="10"/>
  <c r="D39" i="10"/>
  <c r="E39" i="10"/>
  <c r="F39" i="10"/>
  <c r="C40" i="10"/>
  <c r="C64" i="10" s="1"/>
  <c r="D40" i="10"/>
  <c r="D64" i="10" s="1"/>
  <c r="E40" i="10"/>
  <c r="E64" i="10" s="1"/>
  <c r="F40" i="10"/>
  <c r="F64" i="10" s="1"/>
  <c r="C45" i="10"/>
  <c r="D45" i="10"/>
  <c r="C46" i="10"/>
  <c r="D46" i="10"/>
  <c r="C49" i="10"/>
  <c r="D49" i="10"/>
  <c r="D51" i="10" s="1"/>
  <c r="E49" i="10"/>
  <c r="F49" i="10"/>
  <c r="C50" i="10"/>
  <c r="D50" i="10"/>
  <c r="E50" i="10"/>
  <c r="F50" i="10"/>
  <c r="F51" i="10" s="1"/>
  <c r="C51" i="10"/>
  <c r="E51" i="10"/>
  <c r="B29" i="10"/>
  <c r="B22" i="10"/>
  <c r="B23" i="10"/>
  <c r="B25" i="10" s="1"/>
  <c r="B24" i="10"/>
  <c r="C25" i="10"/>
  <c r="D25" i="10"/>
  <c r="E25" i="10"/>
  <c r="F25" i="10"/>
  <c r="D22" i="10"/>
  <c r="D23" i="10"/>
  <c r="D24" i="10"/>
  <c r="D21" i="10"/>
  <c r="B21" i="10"/>
  <c r="B16" i="10"/>
  <c r="B17" i="10"/>
  <c r="B18" i="10"/>
  <c r="B15" i="10"/>
  <c r="D16" i="10"/>
  <c r="D17" i="10"/>
  <c r="D18" i="10"/>
  <c r="D15" i="10"/>
  <c r="E21" i="10"/>
  <c r="F21" i="10"/>
  <c r="E22" i="10"/>
  <c r="F22" i="10"/>
  <c r="E23" i="10"/>
  <c r="F23" i="10"/>
  <c r="E24" i="10"/>
  <c r="F24" i="10"/>
  <c r="F15" i="10"/>
  <c r="F16" i="10"/>
  <c r="F17" i="10"/>
  <c r="F18" i="10"/>
  <c r="C67" i="9"/>
  <c r="D67" i="9"/>
  <c r="D69" i="9" s="1"/>
  <c r="E67" i="9"/>
  <c r="F67" i="9"/>
  <c r="C68" i="9"/>
  <c r="C69" i="9" s="1"/>
  <c r="D68" i="9"/>
  <c r="E68" i="9"/>
  <c r="E69" i="9" s="1"/>
  <c r="F68" i="9"/>
  <c r="F69" i="9"/>
  <c r="C54" i="9"/>
  <c r="C56" i="9" s="1"/>
  <c r="D54" i="9"/>
  <c r="D56" i="9" s="1"/>
  <c r="E54" i="9"/>
  <c r="E56" i="9" s="1"/>
  <c r="F54" i="9"/>
  <c r="C55" i="9"/>
  <c r="D55" i="9"/>
  <c r="E55" i="9"/>
  <c r="F55" i="9"/>
  <c r="F56" i="9" s="1"/>
  <c r="C59" i="9"/>
  <c r="D59" i="9"/>
  <c r="E59" i="9"/>
  <c r="F59" i="9"/>
  <c r="C62" i="9"/>
  <c r="D62" i="9"/>
  <c r="E62" i="9"/>
  <c r="F62" i="9"/>
  <c r="C37" i="9"/>
  <c r="C39" i="9" s="1"/>
  <c r="D37" i="9"/>
  <c r="E37" i="9"/>
  <c r="E39" i="9" s="1"/>
  <c r="F37" i="9"/>
  <c r="C38" i="9"/>
  <c r="C63" i="9" s="1"/>
  <c r="D38" i="9"/>
  <c r="D63" i="9" s="1"/>
  <c r="E38" i="9"/>
  <c r="E63" i="9" s="1"/>
  <c r="F38" i="9"/>
  <c r="F63" i="9" s="1"/>
  <c r="D39" i="9"/>
  <c r="F39" i="9"/>
  <c r="C40" i="9"/>
  <c r="C64" i="9" s="1"/>
  <c r="D40" i="9"/>
  <c r="D64" i="9" s="1"/>
  <c r="E40" i="9"/>
  <c r="E64" i="9" s="1"/>
  <c r="F40" i="9"/>
  <c r="F64" i="9" s="1"/>
  <c r="C45" i="9"/>
  <c r="D45" i="9"/>
  <c r="C46" i="9"/>
  <c r="D46" i="9"/>
  <c r="C49" i="9"/>
  <c r="D49" i="9"/>
  <c r="E49" i="9"/>
  <c r="F49" i="9"/>
  <c r="C50" i="9"/>
  <c r="D50" i="9"/>
  <c r="E50" i="9"/>
  <c r="F50" i="9"/>
  <c r="F51" i="9" s="1"/>
  <c r="C51" i="9"/>
  <c r="D51" i="9"/>
  <c r="E51" i="9"/>
  <c r="D22" i="9"/>
  <c r="D23" i="9"/>
  <c r="D24" i="9"/>
  <c r="D25" i="9"/>
  <c r="D21" i="9"/>
  <c r="B22" i="9"/>
  <c r="B23" i="9"/>
  <c r="B25" i="9" s="1"/>
  <c r="B24" i="9"/>
  <c r="B21" i="9"/>
  <c r="B16" i="9"/>
  <c r="B17" i="9"/>
  <c r="B18" i="9"/>
  <c r="B15" i="9"/>
  <c r="D16" i="9"/>
  <c r="D17" i="9"/>
  <c r="D18" i="9"/>
  <c r="D15" i="9"/>
  <c r="C25" i="9"/>
  <c r="E25" i="9"/>
  <c r="F25" i="9"/>
  <c r="C37" i="11"/>
  <c r="D37" i="11"/>
  <c r="D39" i="11" s="1"/>
  <c r="E37" i="11"/>
  <c r="F37" i="11"/>
  <c r="C38" i="11"/>
  <c r="D38" i="11"/>
  <c r="E38" i="11"/>
  <c r="E63" i="11" s="1"/>
  <c r="F38" i="11"/>
  <c r="F63" i="11" s="1"/>
  <c r="C39" i="11"/>
  <c r="E39" i="11"/>
  <c r="F39" i="11"/>
  <c r="C40" i="11"/>
  <c r="C64" i="11" s="1"/>
  <c r="D40" i="11"/>
  <c r="E40" i="11"/>
  <c r="F40" i="11"/>
  <c r="C59" i="11"/>
  <c r="D59" i="11"/>
  <c r="E59" i="11"/>
  <c r="F59" i="11"/>
  <c r="C62" i="11"/>
  <c r="D62" i="11"/>
  <c r="E62" i="11"/>
  <c r="F62" i="11"/>
  <c r="C63" i="11"/>
  <c r="D63" i="11"/>
  <c r="E64" i="11"/>
  <c r="F64" i="11"/>
  <c r="C67" i="11"/>
  <c r="D67" i="11"/>
  <c r="E67" i="11"/>
  <c r="F67" i="11"/>
  <c r="C68" i="11"/>
  <c r="C69" i="11" s="1"/>
  <c r="D68" i="11"/>
  <c r="D69" i="11" s="1"/>
  <c r="E68" i="11"/>
  <c r="F68" i="11"/>
  <c r="F69" i="11" s="1"/>
  <c r="E69" i="11"/>
  <c r="C70" i="11"/>
  <c r="D70" i="11"/>
  <c r="E70" i="11"/>
  <c r="F70" i="11"/>
  <c r="C71" i="11"/>
  <c r="D71" i="11"/>
  <c r="E71" i="11"/>
  <c r="F71" i="11"/>
  <c r="C45" i="11"/>
  <c r="D45" i="11"/>
  <c r="C46" i="11"/>
  <c r="D46" i="11"/>
  <c r="C49" i="11"/>
  <c r="D49" i="11"/>
  <c r="E49" i="11"/>
  <c r="F49" i="11"/>
  <c r="C50" i="11"/>
  <c r="D50" i="11"/>
  <c r="D51" i="11" s="1"/>
  <c r="E50" i="11"/>
  <c r="F50" i="11"/>
  <c r="C51" i="11"/>
  <c r="E51" i="11"/>
  <c r="F51" i="11"/>
  <c r="C54" i="11"/>
  <c r="D54" i="11"/>
  <c r="E54" i="11"/>
  <c r="F54" i="11"/>
  <c r="C55" i="11"/>
  <c r="C56" i="11" s="1"/>
  <c r="D55" i="11"/>
  <c r="E55" i="11"/>
  <c r="E56" i="11" s="1"/>
  <c r="F55" i="11"/>
  <c r="F56" i="11" s="1"/>
  <c r="D56" i="11"/>
  <c r="B29" i="11"/>
  <c r="B28" i="11"/>
  <c r="B25" i="11"/>
  <c r="B22" i="11"/>
  <c r="B23" i="11"/>
  <c r="B24" i="11"/>
  <c r="B21" i="11"/>
  <c r="C25" i="11"/>
  <c r="D25" i="11"/>
  <c r="E25" i="11"/>
  <c r="F25" i="11"/>
  <c r="D23" i="11"/>
  <c r="D24" i="11"/>
  <c r="D22" i="11"/>
  <c r="D21" i="11"/>
  <c r="F21" i="11"/>
  <c r="F22" i="11"/>
  <c r="F23" i="11"/>
  <c r="F24" i="11"/>
  <c r="E21" i="11"/>
  <c r="C21" i="11"/>
  <c r="B16" i="11"/>
  <c r="B17" i="11"/>
  <c r="B18" i="11"/>
  <c r="B15" i="11"/>
  <c r="D17" i="11"/>
  <c r="D18" i="11"/>
  <c r="D16" i="11"/>
  <c r="D15" i="11"/>
  <c r="C16" i="11"/>
  <c r="C17" i="11"/>
  <c r="C18" i="11"/>
  <c r="F15" i="11"/>
  <c r="F16" i="11"/>
  <c r="F17" i="11"/>
  <c r="F18" i="11"/>
  <c r="C67" i="6"/>
  <c r="D67" i="6"/>
  <c r="D69" i="6" s="1"/>
  <c r="E67" i="6"/>
  <c r="F67" i="6"/>
  <c r="C68" i="6"/>
  <c r="D68" i="6"/>
  <c r="E68" i="6"/>
  <c r="E69" i="6" s="1"/>
  <c r="F68" i="6"/>
  <c r="F69" i="6" s="1"/>
  <c r="C69" i="6"/>
  <c r="C70" i="6"/>
  <c r="D70" i="6"/>
  <c r="E70" i="6"/>
  <c r="F70" i="6"/>
  <c r="C71" i="6"/>
  <c r="D71" i="6"/>
  <c r="E71" i="6"/>
  <c r="F71" i="6"/>
  <c r="C54" i="6"/>
  <c r="C56" i="6" s="1"/>
  <c r="D54" i="6"/>
  <c r="E54" i="6"/>
  <c r="F54" i="6"/>
  <c r="C55" i="6"/>
  <c r="D55" i="6"/>
  <c r="D56" i="6" s="1"/>
  <c r="E55" i="6"/>
  <c r="F55" i="6"/>
  <c r="F56" i="6" s="1"/>
  <c r="E56" i="6"/>
  <c r="C59" i="6"/>
  <c r="D59" i="6"/>
  <c r="E59" i="6"/>
  <c r="F59" i="6"/>
  <c r="C62" i="6"/>
  <c r="D62" i="6"/>
  <c r="E62" i="6"/>
  <c r="F62" i="6"/>
  <c r="C37" i="6"/>
  <c r="C39" i="6" s="1"/>
  <c r="D37" i="6"/>
  <c r="D39" i="6" s="1"/>
  <c r="E37" i="6"/>
  <c r="E39" i="6" s="1"/>
  <c r="F37" i="6"/>
  <c r="C38" i="6"/>
  <c r="C63" i="6" s="1"/>
  <c r="D38" i="6"/>
  <c r="D63" i="6" s="1"/>
  <c r="E38" i="6"/>
  <c r="E63" i="6" s="1"/>
  <c r="F38" i="6"/>
  <c r="F63" i="6" s="1"/>
  <c r="F39" i="6"/>
  <c r="C40" i="6"/>
  <c r="C64" i="6" s="1"/>
  <c r="D40" i="6"/>
  <c r="D64" i="6" s="1"/>
  <c r="E40" i="6"/>
  <c r="E64" i="6" s="1"/>
  <c r="F40" i="6"/>
  <c r="F64" i="6" s="1"/>
  <c r="C45" i="6"/>
  <c r="D45" i="6"/>
  <c r="C46" i="6"/>
  <c r="D46" i="6"/>
  <c r="C49" i="6"/>
  <c r="D49" i="6"/>
  <c r="D51" i="6" s="1"/>
  <c r="E49" i="6"/>
  <c r="F49" i="6"/>
  <c r="C50" i="6"/>
  <c r="D50" i="6"/>
  <c r="E50" i="6"/>
  <c r="F50" i="6"/>
  <c r="F51" i="6" s="1"/>
  <c r="C51" i="6"/>
  <c r="E51" i="6"/>
  <c r="B28" i="6"/>
  <c r="B25" i="6"/>
  <c r="B22" i="6"/>
  <c r="B23" i="6"/>
  <c r="B24" i="6"/>
  <c r="B21" i="6"/>
  <c r="B16" i="6"/>
  <c r="B17" i="6"/>
  <c r="B18" i="6"/>
  <c r="B15" i="6"/>
  <c r="D25" i="6"/>
  <c r="D22" i="6"/>
  <c r="D23" i="6"/>
  <c r="D24" i="6"/>
  <c r="D21" i="6"/>
  <c r="D16" i="6"/>
  <c r="D17" i="6"/>
  <c r="D18" i="6"/>
  <c r="D15" i="6"/>
  <c r="E25" i="6"/>
  <c r="F25" i="6"/>
  <c r="C67" i="4"/>
  <c r="C69" i="4" s="1"/>
  <c r="D67" i="4"/>
  <c r="E67" i="4"/>
  <c r="F67" i="4"/>
  <c r="C68" i="4"/>
  <c r="D68" i="4"/>
  <c r="D69" i="4" s="1"/>
  <c r="E68" i="4"/>
  <c r="E69" i="4" s="1"/>
  <c r="F68" i="4"/>
  <c r="F69" i="4" s="1"/>
  <c r="D70" i="4"/>
  <c r="E70" i="4"/>
  <c r="F70" i="4"/>
  <c r="C71" i="4"/>
  <c r="D71" i="4"/>
  <c r="E71" i="4"/>
  <c r="F71" i="4"/>
  <c r="C59" i="4"/>
  <c r="D59" i="4"/>
  <c r="E59" i="4"/>
  <c r="F59" i="4"/>
  <c r="C62" i="4"/>
  <c r="D62" i="4"/>
  <c r="E62" i="4"/>
  <c r="F62" i="4"/>
  <c r="F63" i="4"/>
  <c r="C49" i="4"/>
  <c r="D49" i="4"/>
  <c r="D51" i="4" s="1"/>
  <c r="E49" i="4"/>
  <c r="F49" i="4"/>
  <c r="C50" i="4"/>
  <c r="D50" i="4"/>
  <c r="E50" i="4"/>
  <c r="F50" i="4"/>
  <c r="F51" i="4" s="1"/>
  <c r="C51" i="4"/>
  <c r="E51" i="4"/>
  <c r="C54" i="4"/>
  <c r="C56" i="4" s="1"/>
  <c r="D54" i="4"/>
  <c r="E54" i="4"/>
  <c r="F54" i="4"/>
  <c r="C55" i="4"/>
  <c r="D55" i="4"/>
  <c r="D56" i="4" s="1"/>
  <c r="E55" i="4"/>
  <c r="E56" i="4" s="1"/>
  <c r="F55" i="4"/>
  <c r="F56" i="4"/>
  <c r="C45" i="4"/>
  <c r="D45" i="4"/>
  <c r="C46" i="4"/>
  <c r="D46" i="4"/>
  <c r="C37" i="4"/>
  <c r="C39" i="4" s="1"/>
  <c r="D37" i="4"/>
  <c r="E37" i="4"/>
  <c r="F37" i="4"/>
  <c r="C38" i="4"/>
  <c r="C40" i="4" s="1"/>
  <c r="C64" i="4" s="1"/>
  <c r="D38" i="4"/>
  <c r="D40" i="4" s="1"/>
  <c r="D64" i="4" s="1"/>
  <c r="E38" i="4"/>
  <c r="E63" i="4" s="1"/>
  <c r="F38" i="4"/>
  <c r="D39" i="4"/>
  <c r="E39" i="4"/>
  <c r="F39" i="4"/>
  <c r="E40" i="4"/>
  <c r="E64" i="4" s="1"/>
  <c r="F40" i="4"/>
  <c r="F64" i="4" s="1"/>
  <c r="B28" i="4"/>
  <c r="B25" i="4"/>
  <c r="B22" i="4"/>
  <c r="B23" i="4"/>
  <c r="B24" i="4"/>
  <c r="B21" i="4"/>
  <c r="D22" i="4"/>
  <c r="D23" i="4"/>
  <c r="D24" i="4"/>
  <c r="D21" i="4"/>
  <c r="D25" i="4"/>
  <c r="E25" i="4"/>
  <c r="F25" i="4"/>
  <c r="B16" i="4"/>
  <c r="B17" i="4"/>
  <c r="B18" i="4"/>
  <c r="B15" i="4"/>
  <c r="D16" i="4"/>
  <c r="D17" i="4"/>
  <c r="D18" i="4"/>
  <c r="D15" i="4"/>
  <c r="D63" i="4" l="1"/>
  <c r="C63" i="4"/>
  <c r="B21" i="7"/>
  <c r="F63" i="7"/>
  <c r="D21" i="8"/>
  <c r="D37" i="8" s="1"/>
  <c r="D39" i="8" s="1"/>
  <c r="C39" i="7"/>
  <c r="D39" i="7"/>
  <c r="B15" i="7"/>
  <c r="F55" i="8"/>
  <c r="F51" i="7"/>
  <c r="D50" i="7"/>
  <c r="F49" i="8"/>
  <c r="F51" i="8" s="1"/>
  <c r="D45" i="7"/>
  <c r="C56" i="7"/>
  <c r="F40" i="7"/>
  <c r="F64" i="7" s="1"/>
  <c r="B23" i="7"/>
  <c r="B25" i="7" s="1"/>
  <c r="D38" i="7"/>
  <c r="D63" i="7" s="1"/>
  <c r="D55" i="7"/>
  <c r="D25" i="7"/>
  <c r="D59" i="7" s="1"/>
  <c r="F69" i="7"/>
  <c r="D49" i="7"/>
  <c r="D51" i="7"/>
  <c r="D46" i="7"/>
  <c r="D40" i="7"/>
  <c r="D64" i="7" s="1"/>
  <c r="D54" i="7"/>
  <c r="F39" i="8"/>
  <c r="F38" i="8"/>
  <c r="F50" i="8"/>
  <c r="F68" i="8"/>
  <c r="F25" i="8"/>
  <c r="F59" i="8" s="1"/>
  <c r="F54" i="8"/>
  <c r="F56" i="8" s="1"/>
  <c r="F67" i="8"/>
  <c r="F62" i="8"/>
  <c r="E37" i="8"/>
  <c r="E39" i="8" s="1"/>
  <c r="D64" i="11"/>
  <c r="D56" i="7" l="1"/>
  <c r="F63" i="8"/>
  <c r="F40" i="8"/>
  <c r="F64" i="8" s="1"/>
  <c r="F69" i="8"/>
  <c r="C16" i="8"/>
  <c r="C16" i="10"/>
  <c r="C17" i="10"/>
  <c r="C17" i="8" s="1"/>
  <c r="C46" i="8" l="1"/>
  <c r="C49" i="8"/>
  <c r="C45" i="8"/>
  <c r="E24" i="8"/>
  <c r="D24" i="8" s="1"/>
  <c r="E23" i="8"/>
  <c r="E22" i="8"/>
  <c r="E18" i="8"/>
  <c r="D18" i="8" s="1"/>
  <c r="E17" i="8"/>
  <c r="E16" i="8"/>
  <c r="D16" i="8" l="1"/>
  <c r="D17" i="8"/>
  <c r="E49" i="8"/>
  <c r="E62" i="8"/>
  <c r="E54" i="8"/>
  <c r="E67" i="8"/>
  <c r="D22" i="8"/>
  <c r="E55" i="8"/>
  <c r="E25" i="8"/>
  <c r="E59" i="8" s="1"/>
  <c r="D23" i="8"/>
  <c r="E50" i="8"/>
  <c r="E38" i="8"/>
  <c r="E68" i="8"/>
  <c r="E15" i="10"/>
  <c r="E16" i="10"/>
  <c r="E17" i="10"/>
  <c r="E18" i="10"/>
  <c r="E24" i="11"/>
  <c r="E22" i="11"/>
  <c r="E23" i="11"/>
  <c r="E15" i="11"/>
  <c r="E16" i="11"/>
  <c r="E17" i="11"/>
  <c r="E18" i="11"/>
  <c r="E51" i="8" l="1"/>
  <c r="E56" i="8"/>
  <c r="E69" i="8"/>
  <c r="D67" i="8"/>
  <c r="D25" i="8"/>
  <c r="D59" i="8" s="1"/>
  <c r="D50" i="8"/>
  <c r="D38" i="8"/>
  <c r="D68" i="8"/>
  <c r="D55" i="8"/>
  <c r="E63" i="8"/>
  <c r="E40" i="8"/>
  <c r="E64" i="8" s="1"/>
  <c r="D45" i="8"/>
  <c r="B16" i="8"/>
  <c r="D49" i="8"/>
  <c r="D62" i="8"/>
  <c r="D54" i="8"/>
  <c r="D46" i="8"/>
  <c r="B17" i="8"/>
  <c r="C18" i="8"/>
  <c r="D51" i="8" l="1"/>
  <c r="D69" i="8" s="1"/>
  <c r="B18" i="8"/>
  <c r="C54" i="8"/>
  <c r="D56" i="8"/>
  <c r="D63" i="8"/>
  <c r="D40" i="8"/>
  <c r="D64" i="8" s="1"/>
  <c r="B37" i="6"/>
  <c r="B74" i="6"/>
  <c r="B59" i="6"/>
  <c r="C15" i="11"/>
  <c r="C25" i="6"/>
  <c r="C25" i="4"/>
  <c r="C24" i="11"/>
  <c r="C22" i="11"/>
  <c r="C23" i="11"/>
  <c r="C24" i="10"/>
  <c r="C22" i="10"/>
  <c r="C23" i="10"/>
  <c r="C21" i="10"/>
  <c r="C24" i="8"/>
  <c r="B24" i="8" s="1"/>
  <c r="C22" i="8"/>
  <c r="C23" i="8"/>
  <c r="C21" i="8"/>
  <c r="C18" i="10"/>
  <c r="C15" i="10"/>
  <c r="C15" i="8"/>
  <c r="B59" i="7"/>
  <c r="B37" i="7"/>
  <c r="B38" i="9"/>
  <c r="B28" i="9"/>
  <c r="B74" i="9" s="1"/>
  <c r="B37" i="9"/>
  <c r="B62" i="9"/>
  <c r="B59" i="4"/>
  <c r="B37" i="4"/>
  <c r="B29" i="8"/>
  <c r="C37" i="8" l="1"/>
  <c r="C39" i="8" s="1"/>
  <c r="B21" i="8"/>
  <c r="B37" i="8" s="1"/>
  <c r="C25" i="8"/>
  <c r="C59" i="8" s="1"/>
  <c r="C50" i="8"/>
  <c r="C51" i="8" s="1"/>
  <c r="B23" i="8"/>
  <c r="B25" i="8" s="1"/>
  <c r="C38" i="8"/>
  <c r="C68" i="8"/>
  <c r="C55" i="8"/>
  <c r="C56" i="8" s="1"/>
  <c r="C67" i="8"/>
  <c r="B22" i="8"/>
  <c r="B15" i="8"/>
  <c r="C62" i="8"/>
  <c r="B37" i="10"/>
  <c r="B45" i="10"/>
  <c r="B46" i="6"/>
  <c r="B38" i="4"/>
  <c r="B40" i="4" s="1"/>
  <c r="B45" i="7"/>
  <c r="B46" i="4"/>
  <c r="B39" i="7"/>
  <c r="B45" i="9"/>
  <c r="B45" i="4"/>
  <c r="B45" i="8"/>
  <c r="B55" i="6"/>
  <c r="B38" i="6"/>
  <c r="B63" i="6" s="1"/>
  <c r="B54" i="6"/>
  <c r="B54" i="9"/>
  <c r="B70" i="9"/>
  <c r="B46" i="11"/>
  <c r="B62" i="6"/>
  <c r="B68" i="6"/>
  <c r="B49" i="9"/>
  <c r="B71" i="6"/>
  <c r="B62" i="4"/>
  <c r="B55" i="7"/>
  <c r="B45" i="6"/>
  <c r="B50" i="6"/>
  <c r="B39" i="4"/>
  <c r="B67" i="7"/>
  <c r="B46" i="7"/>
  <c r="B62" i="7"/>
  <c r="B39" i="9"/>
  <c r="B46" i="9"/>
  <c r="B75" i="6"/>
  <c r="B49" i="6"/>
  <c r="B39" i="6"/>
  <c r="B55" i="4"/>
  <c r="B75" i="4"/>
  <c r="B50" i="4"/>
  <c r="B67" i="4"/>
  <c r="B37" i="11"/>
  <c r="B49" i="4"/>
  <c r="B74" i="4"/>
  <c r="B68" i="4"/>
  <c r="B68" i="9"/>
  <c r="B38" i="7"/>
  <c r="B63" i="7" s="1"/>
  <c r="B67" i="6"/>
  <c r="B71" i="7"/>
  <c r="B71" i="4"/>
  <c r="B70" i="4"/>
  <c r="B54" i="4"/>
  <c r="B54" i="7"/>
  <c r="B67" i="9"/>
  <c r="B70" i="6"/>
  <c r="B55" i="9"/>
  <c r="B68" i="7"/>
  <c r="B59" i="9"/>
  <c r="B28" i="7"/>
  <c r="B74" i="7" s="1"/>
  <c r="B50" i="7"/>
  <c r="B75" i="7"/>
  <c r="B49" i="7"/>
  <c r="B40" i="9"/>
  <c r="B63" i="9"/>
  <c r="B50" i="9"/>
  <c r="B75" i="9"/>
  <c r="B71" i="9"/>
  <c r="C69" i="8" l="1"/>
  <c r="C63" i="8"/>
  <c r="C40" i="8"/>
  <c r="C64" i="8" s="1"/>
  <c r="B75" i="8"/>
  <c r="B63" i="4"/>
  <c r="B39" i="8"/>
  <c r="B39" i="11"/>
  <c r="B40" i="6"/>
  <c r="B64" i="6" s="1"/>
  <c r="B56" i="7"/>
  <c r="B56" i="9"/>
  <c r="B64" i="4"/>
  <c r="B54" i="11"/>
  <c r="B62" i="11"/>
  <c r="B38" i="8"/>
  <c r="B40" i="8" s="1"/>
  <c r="B71" i="8"/>
  <c r="B62" i="8"/>
  <c r="B49" i="8"/>
  <c r="B40" i="7"/>
  <c r="B64" i="7" s="1"/>
  <c r="B51" i="4"/>
  <c r="B69" i="4" s="1"/>
  <c r="B56" i="6"/>
  <c r="B59" i="10"/>
  <c r="B55" i="11"/>
  <c r="B55" i="8"/>
  <c r="B68" i="8"/>
  <c r="B51" i="6"/>
  <c r="B69" i="6" s="1"/>
  <c r="B64" i="9"/>
  <c r="B56" i="4"/>
  <c r="B39" i="10"/>
  <c r="B51" i="9"/>
  <c r="B69" i="9" s="1"/>
  <c r="B59" i="11"/>
  <c r="B70" i="10"/>
  <c r="B67" i="10"/>
  <c r="B59" i="8"/>
  <c r="B38" i="11"/>
  <c r="B71" i="11"/>
  <c r="B75" i="11"/>
  <c r="B68" i="11"/>
  <c r="B28" i="10"/>
  <c r="B74" i="10" s="1"/>
  <c r="B54" i="8"/>
  <c r="B46" i="8"/>
  <c r="B51" i="7"/>
  <c r="B69" i="7" s="1"/>
  <c r="B70" i="8"/>
  <c r="B67" i="8"/>
  <c r="B74" i="8"/>
  <c r="B50" i="8"/>
  <c r="B45" i="11"/>
  <c r="B49" i="11"/>
  <c r="B55" i="10"/>
  <c r="B75" i="10"/>
  <c r="B50" i="10"/>
  <c r="B71" i="10"/>
  <c r="B38" i="10"/>
  <c r="B68" i="10"/>
  <c r="B54" i="10"/>
  <c r="B62" i="10"/>
  <c r="B49" i="10"/>
  <c r="B46" i="10"/>
  <c r="B70" i="11"/>
  <c r="B74" i="11"/>
  <c r="B67" i="11"/>
  <c r="B50" i="11"/>
  <c r="B64" i="8" l="1"/>
  <c r="B56" i="11"/>
  <c r="B51" i="8"/>
  <c r="B69" i="8" s="1"/>
  <c r="B63" i="8"/>
  <c r="B56" i="10"/>
  <c r="B56" i="8"/>
  <c r="B40" i="11"/>
  <c r="B64" i="11" s="1"/>
  <c r="B63" i="11"/>
  <c r="B63" i="10"/>
  <c r="B40" i="10"/>
  <c r="B64" i="10" s="1"/>
  <c r="B51" i="10"/>
  <c r="B69" i="10" s="1"/>
  <c r="B51" i="11"/>
  <c r="B69" i="11" s="1"/>
</calcChain>
</file>

<file path=xl/sharedStrings.xml><?xml version="1.0" encoding="utf-8"?>
<sst xmlns="http://schemas.openxmlformats.org/spreadsheetml/2006/main" count="431" uniqueCount="121">
  <si>
    <t>Indicador</t>
  </si>
  <si>
    <t>Productos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</si>
  <si>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</si>
  <si>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</si>
  <si>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</si>
  <si>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</si>
  <si>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</si>
  <si>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</si>
  <si>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</si>
  <si>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</si>
  <si>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</si>
  <si>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</si>
  <si>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</si>
  <si>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</si>
  <si>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</si>
  <si>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</si>
  <si>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</si>
  <si>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</si>
  <si>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</si>
  <si>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</si>
  <si>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</si>
  <si>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</si>
  <si>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</si>
  <si>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</si>
  <si>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</si>
  <si>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</si>
  <si>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</si>
  <si>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</si>
  <si>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</si>
  <si>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</si>
  <si>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</si>
  <si>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</si>
  <si>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>De Composición</t>
  </si>
  <si>
    <t xml:space="preserve">Gasto programado mensual por beneficiario (GPB) </t>
  </si>
  <si>
    <t xml:space="preserve">Gasto efectivo mensual por beneficiario (GEB) </t>
  </si>
  <si>
    <t xml:space="preserve">Gasto programado trimestral por beneficiario (GPB) </t>
  </si>
  <si>
    <t xml:space="preserve">Gasto efectivo trimestral por beneficiario (GEB) </t>
  </si>
  <si>
    <t xml:space="preserve">Gasto programado semestral por beneficiario (GPB) </t>
  </si>
  <si>
    <t xml:space="preserve">Gasto efectivo semestral por beneficiario (GEB) </t>
  </si>
  <si>
    <t xml:space="preserve">Gasto programado anual por beneficiario (GPB) </t>
  </si>
  <si>
    <t xml:space="preserve">Gasto efectivo anual por beneficiario (GEB) </t>
  </si>
  <si>
    <t>Total programa</t>
  </si>
  <si>
    <t>Acceso a servicios</t>
  </si>
  <si>
    <t>Alternativas Residenciales Ley 8783</t>
  </si>
  <si>
    <t>Efectivos 1T 2021</t>
  </si>
  <si>
    <t>IPC (1T 2021)</t>
  </si>
  <si>
    <t>Gasto efectivo real 1T 2021</t>
  </si>
  <si>
    <t>Gasto efectivo real por beneficiario 1T 2021</t>
  </si>
  <si>
    <t>n.d.</t>
  </si>
  <si>
    <t>Efectivos 2T 2021</t>
  </si>
  <si>
    <t>IPC (2T 2021)</t>
  </si>
  <si>
    <t>Gasto efectivo real 2T 2021</t>
  </si>
  <si>
    <t>Gasto efectivo real por beneficiario 2T 2021</t>
  </si>
  <si>
    <t>Efectivos 3T 2021</t>
  </si>
  <si>
    <t>IPC (3T 2021)</t>
  </si>
  <si>
    <t>Gasto efectivo real 3T 2021</t>
  </si>
  <si>
    <t>Gasto efectivo real por beneficiario 3T 2021</t>
  </si>
  <si>
    <t>Efectivos 4T 2021</t>
  </si>
  <si>
    <t>IPC (4T 2021)</t>
  </si>
  <si>
    <t>Gasto efectivo real 4T 2021</t>
  </si>
  <si>
    <t>Gasto efectivo real por beneficiario 4T 2021</t>
  </si>
  <si>
    <t>Efectivos 2021</t>
  </si>
  <si>
    <t>IPC (2021)</t>
  </si>
  <si>
    <t>Gasto efectivo real 2021</t>
  </si>
  <si>
    <t>Gasto efectivo real por beneficiario 2021</t>
  </si>
  <si>
    <t>Programados 1T 2022</t>
  </si>
  <si>
    <t>Efectivos 1T 2022</t>
  </si>
  <si>
    <t>Programados año 2022</t>
  </si>
  <si>
    <t>En transferencias 1T 2022</t>
  </si>
  <si>
    <t>IPC (1T 2022)</t>
  </si>
  <si>
    <t>Gasto efectivo real 1T 2022</t>
  </si>
  <si>
    <t>Gasto efectivo real por beneficiario 1T 2022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</si>
  <si>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 xml:space="preserve"> Informes Trimestrales CONAPDIS 2021 y 2022 - Cronogramas de Metas e Inversión - Modificaciones 2022 - IPC, INEC 2021 y 2022.</t>
    </r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</si>
  <si>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En la fecha:29-09-2022 por solicitud de la jefatura de la UCyS y la analista del programa, se incluyó el Total de Alternativas Resicenciales para tener el dato compilado y sea de mayor comprensión al realizar los Informes trimestrales/Anuales. </t>
    </r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</si>
  <si>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El día 7-10-2022 se realizó el cambio de los insumos programados, esto por solicitud de la analista del programa, por cambios que se realizaron en el Cronograma de Metas e Inversión que se encontraba en la carpeta de Drive de la UCyS. </t>
    </r>
  </si>
  <si>
    <t xml:space="preserve">Total Alternativas Residenciales </t>
  </si>
  <si>
    <t>Alternativas Residenciales</t>
  </si>
  <si>
    <t>Programados 2T 2022</t>
  </si>
  <si>
    <t>Efectivos 2T 2022</t>
  </si>
  <si>
    <t>En transferencias 2T 2022</t>
  </si>
  <si>
    <t>IPC (2T 2022)</t>
  </si>
  <si>
    <t>Gasto efectivo real 2T 2022</t>
  </si>
  <si>
    <t>Gasto efectivo real por beneficiario 2T 2022</t>
  </si>
  <si>
    <t>Efectivos IS 2021</t>
  </si>
  <si>
    <t>Programados  IS 2022</t>
  </si>
  <si>
    <t>Efectivos  IS 2022</t>
  </si>
  <si>
    <t>Efectivos IS 2022</t>
  </si>
  <si>
    <t>En transferencias IS 2022</t>
  </si>
  <si>
    <t>Programados IS 2021</t>
  </si>
  <si>
    <t>IPC (IS 2021)</t>
  </si>
  <si>
    <t>IPC (IS 2022)</t>
  </si>
  <si>
    <t>Gasto efectivo real  2021</t>
  </si>
  <si>
    <t>Gasto efectivo real  2022</t>
  </si>
  <si>
    <t>Gasto efectivo real por beneficiario  2021</t>
  </si>
  <si>
    <t>Gasto efectivo real por beneficiario  2022</t>
  </si>
  <si>
    <t>Programados 3T 2022</t>
  </si>
  <si>
    <t>Efectivos 3T 2022</t>
  </si>
  <si>
    <t>En transferencias 3T 2022</t>
  </si>
  <si>
    <t>IPC (3T 2022)</t>
  </si>
  <si>
    <t>Gasto efectivo real 3T 2022</t>
  </si>
  <si>
    <t>Gasto efectivo real por beneficiario 3T 2022</t>
  </si>
  <si>
    <t>Efectivos 3 TA 2021</t>
  </si>
  <si>
    <t>Programados 3 TA 2022</t>
  </si>
  <si>
    <t>Efectivos 3TA 2022</t>
  </si>
  <si>
    <t>Efectivos 3 TA 2022</t>
  </si>
  <si>
    <t>En transferencias 3 TA 2022</t>
  </si>
  <si>
    <t>Programados 3 TA 2021</t>
  </si>
  <si>
    <t>IPC (3 TA 2021)</t>
  </si>
  <si>
    <t>IPC (3 TA 2022)</t>
  </si>
  <si>
    <t>Programados 4T 2022</t>
  </si>
  <si>
    <t>Efectivos 4T 2022</t>
  </si>
  <si>
    <t>En transferencias 4T 2022</t>
  </si>
  <si>
    <t>IPC (4T 2022)</t>
  </si>
  <si>
    <t>Gasto efectivo real 4T 2022</t>
  </si>
  <si>
    <t>Gasto efectivo real por beneficiario 4T 2022</t>
  </si>
  <si>
    <t>Programados 2022</t>
  </si>
  <si>
    <t>Efectivos 2022</t>
  </si>
  <si>
    <t>En transferencias 2022</t>
  </si>
  <si>
    <t>IPC (2022)</t>
  </si>
  <si>
    <t>Gasto efectivo real 2022</t>
  </si>
  <si>
    <t>Gasto efectivo real por beneficiario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</si>
</sst>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166" fontId="0" fillId="0" borderId="0" xfId="1" applyNumberFormat="1" applyFont="1" applyFill="1"/>
    <xf numFmtId="165" fontId="0" fillId="0" borderId="0" xfId="1" applyNumberFormat="1" applyFont="1" applyFill="1"/>
    <xf numFmtId="4" fontId="0" fillId="0" borderId="0" xfId="0" applyNumberFormat="1" applyFont="1" applyFill="1"/>
    <xf numFmtId="4" fontId="0" fillId="0" borderId="0" xfId="0" applyNumberFormat="1" applyFont="1" applyFill="1" applyBorder="1"/>
    <xf numFmtId="4" fontId="3" fillId="0" borderId="3" xfId="0" applyNumberFormat="1" applyFont="1" applyFill="1" applyBorder="1" applyAlignment="1">
      <alignment horizontal="center" wrapText="1"/>
    </xf>
    <xf numFmtId="4" fontId="4" fillId="0" borderId="0" xfId="0" applyNumberFormat="1" applyFont="1" applyFill="1"/>
    <xf numFmtId="4" fontId="3" fillId="0" borderId="0" xfId="0" applyNumberFormat="1" applyFont="1" applyFill="1"/>
    <xf numFmtId="3" fontId="4" fillId="0" borderId="0" xfId="0" applyNumberFormat="1" applyFont="1" applyFill="1" applyAlignment="1">
      <alignment horizontal="right"/>
    </xf>
    <xf numFmtId="3" fontId="4" fillId="0" borderId="0" xfId="1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Alignment="1">
      <alignment horizontal="right"/>
    </xf>
    <xf numFmtId="4" fontId="4" fillId="0" borderId="3" xfId="0" applyNumberFormat="1" applyFont="1" applyFill="1" applyBorder="1"/>
    <xf numFmtId="4" fontId="4" fillId="0" borderId="3" xfId="0" applyNumberFormat="1" applyFont="1" applyFill="1" applyBorder="1" applyAlignment="1">
      <alignment horizontal="right"/>
    </xf>
    <xf numFmtId="2" fontId="4" fillId="0" borderId="0" xfId="0" applyNumberFormat="1" applyFont="1" applyFill="1" applyAlignment="1">
      <alignment horizontal="right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right"/>
    </xf>
    <xf numFmtId="4" fontId="0" fillId="0" borderId="5" xfId="0" applyNumberFormat="1" applyFont="1" applyFill="1" applyBorder="1"/>
    <xf numFmtId="4" fontId="4" fillId="2" borderId="0" xfId="0" applyNumberFormat="1" applyFont="1" applyFill="1"/>
    <xf numFmtId="3" fontId="4" fillId="2" borderId="0" xfId="0" applyNumberFormat="1" applyFont="1" applyFill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4" fontId="4" fillId="2" borderId="3" xfId="0" applyNumberFormat="1" applyFont="1" applyFill="1" applyBorder="1" applyAlignment="1">
      <alignment horizontal="right"/>
    </xf>
    <xf numFmtId="164" fontId="4" fillId="0" borderId="0" xfId="1" applyFont="1" applyFill="1" applyAlignment="1">
      <alignment horizontal="right"/>
    </xf>
    <xf numFmtId="164" fontId="4" fillId="2" borderId="0" xfId="1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164" fontId="4" fillId="0" borderId="0" xfId="1" applyFont="1" applyFill="1" applyAlignment="1">
      <alignment horizontal="right" vertical="center"/>
    </xf>
    <xf numFmtId="4" fontId="0" fillId="0" borderId="0" xfId="0" applyNumberFormat="1" applyFill="1"/>
    <xf numFmtId="0" fontId="2" fillId="0" borderId="0" xfId="0" applyFont="1" applyFill="1" applyAlignment="1">
      <alignment vertical="top" wrapText="1"/>
    </xf>
    <xf numFmtId="164" fontId="4" fillId="2" borderId="0" xfId="1" applyFont="1" applyFill="1" applyAlignment="1">
      <alignment horizontal="right" vertical="center"/>
    </xf>
    <xf numFmtId="3" fontId="0" fillId="0" borderId="0" xfId="0" applyNumberFormat="1" applyFill="1"/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 wrapText="1"/>
    </xf>
    <xf numFmtId="4" fontId="4" fillId="0" borderId="0" xfId="0" applyNumberFormat="1" applyFont="1" applyFill="1" applyAlignment="1">
      <alignment horizontal="left" wrapText="1"/>
    </xf>
    <xf numFmtId="4" fontId="3" fillId="0" borderId="2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cobertura potencial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Anual!$A$45</c:f>
              <c:strCache>
                <c:ptCount val="1"/>
                <c:pt idx="0">
                  <c:v>Cobertura Programada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</c:strCache>
            </c:strRef>
          </c:cat>
          <c:val>
            <c:numRef>
              <c:f>Anual!$B$45:$D$45</c:f>
              <c:numCache>
                <c:formatCode>#,##0.00</c:formatCode>
                <c:ptCount val="3"/>
                <c:pt idx="0">
                  <c:v>4.2112952483212025</c:v>
                </c:pt>
                <c:pt idx="1">
                  <c:v>2.4984689481933589</c:v>
                </c:pt>
                <c:pt idx="2">
                  <c:v>13.758389261744966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63-45A5-94D0-97419380CC1F}"/>
            </c:ext>
          </c:extLst>
        </c:ser>
        <c:ser>
          <c:idx val="1"/>
          <c:order val="1"/>
          <c:tx>
            <c:strRef>
              <c:f>Anual!$A$46</c:f>
              <c:strCache>
                <c:ptCount val="1"/>
                <c:pt idx="0">
                  <c:v>Cobertura Efectiva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</c:strCache>
            </c:strRef>
          </c:cat>
          <c:val>
            <c:numRef>
              <c:f>Anual!$B$46:$D$46</c:f>
              <c:numCache>
                <c:formatCode>#,##0.00</c:formatCode>
                <c:ptCount val="3"/>
                <c:pt idx="0">
                  <c:v>4.3987572938577575</c:v>
                </c:pt>
                <c:pt idx="1">
                  <c:v>2.6655871453928315</c:v>
                </c:pt>
                <c:pt idx="2">
                  <c:v>14.059245545012727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63-45A5-94D0-97419380C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78990336"/>
        <c:axId val="79008512"/>
        <c:axId val="0"/>
      </c:bar3DChart>
      <c:catAx>
        <c:axId val="7899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9008512"/>
        <c:crosses val="autoZero"/>
        <c:auto val="1"/>
        <c:lblAlgn val="ctr"/>
        <c:lblOffset val="100"/>
        <c:noMultiLvlLbl val="0"/>
      </c:catAx>
      <c:valAx>
        <c:axId val="79008512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8990336"/>
        <c:crosses val="autoZero"/>
        <c:crossBetween val="between"/>
        <c:majorUnit val="5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resultado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6.1421955134992018E-2"/>
          <c:y val="0.1559679638884692"/>
          <c:w val="0.91729630849468813"/>
          <c:h val="0.559245489546512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Anual!$B$49:$F$49</c:f>
              <c:numCache>
                <c:formatCode>#,##0.00</c:formatCode>
                <c:ptCount val="5"/>
                <c:pt idx="0">
                  <c:v>104.45141065830721</c:v>
                </c:pt>
                <c:pt idx="1">
                  <c:v>106.68882426256752</c:v>
                </c:pt>
                <c:pt idx="2">
                  <c:v>102.18671152228764</c:v>
                </c:pt>
                <c:pt idx="3">
                  <c:v>100</c:v>
                </c:pt>
                <c:pt idx="4">
                  <c:v>116.403785488959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A-4B41-8451-A2AB5B55355C}"/>
            </c:ext>
          </c:extLst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Anual!$B$50:$F$50</c:f>
              <c:numCache>
                <c:formatCode>#,##0.00</c:formatCode>
                <c:ptCount val="5"/>
                <c:pt idx="0">
                  <c:v>100.00000000038536</c:v>
                </c:pt>
                <c:pt idx="1">
                  <c:v>100.00000000482461</c:v>
                </c:pt>
                <c:pt idx="2">
                  <c:v>99.999999999788287</c:v>
                </c:pt>
                <c:pt idx="3">
                  <c:v>100</c:v>
                </c:pt>
                <c:pt idx="4">
                  <c:v>99.999999999118387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FA-4B41-8451-A2AB5B55355C}"/>
            </c:ext>
          </c:extLst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Anual!$B$51:$F$51</c:f>
              <c:numCache>
                <c:formatCode>#,##0.00</c:formatCode>
                <c:ptCount val="5"/>
                <c:pt idx="0">
                  <c:v>102.22570532934628</c:v>
                </c:pt>
                <c:pt idx="1">
                  <c:v>103.34441213369607</c:v>
                </c:pt>
                <c:pt idx="2">
                  <c:v>101.09335576103797</c:v>
                </c:pt>
                <c:pt idx="3">
                  <c:v>100</c:v>
                </c:pt>
                <c:pt idx="4">
                  <c:v>108.2018927440387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FA-4B41-8451-A2AB5B5535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78459264"/>
        <c:axId val="78460800"/>
        <c:axId val="0"/>
      </c:bar3DChart>
      <c:catAx>
        <c:axId val="7845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8460800"/>
        <c:crosses val="autoZero"/>
        <c:auto val="1"/>
        <c:lblAlgn val="ctr"/>
        <c:lblOffset val="100"/>
        <c:noMultiLvlLbl val="0"/>
      </c:catAx>
      <c:valAx>
        <c:axId val="78460800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8459264"/>
        <c:crosses val="autoZero"/>
        <c:crossBetween val="between"/>
        <c:majorUnit val="30"/>
      </c:valAx>
    </c:plotArea>
    <c:legend>
      <c:legendPos val="b"/>
      <c:layout>
        <c:manualLayout>
          <c:xMode val="edge"/>
          <c:yMode val="edge"/>
          <c:x val="0"/>
          <c:y val="0.90624890638670164"/>
          <c:w val="1"/>
          <c:h val="9.375109361329832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avance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4.1440318635537376E-2"/>
          <c:y val="0.11015334301402083"/>
          <c:w val="0.94420126613060551"/>
          <c:h val="0.593304556969921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Anual!$B$54:$F$54</c:f>
              <c:numCache>
                <c:formatCode>#,##0.00</c:formatCode>
                <c:ptCount val="5"/>
                <c:pt idx="0">
                  <c:v>104.45141065830721</c:v>
                </c:pt>
                <c:pt idx="1">
                  <c:v>106.68882426256752</c:v>
                </c:pt>
                <c:pt idx="2">
                  <c:v>102.18671152228764</c:v>
                </c:pt>
                <c:pt idx="3">
                  <c:v>100</c:v>
                </c:pt>
                <c:pt idx="4">
                  <c:v>116.403785488959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C-49A7-BDA5-5AF7116F3080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Anual!$B$55:$F$55</c:f>
              <c:numCache>
                <c:formatCode>#,##0.00</c:formatCode>
                <c:ptCount val="5"/>
                <c:pt idx="0">
                  <c:v>100.00000000038536</c:v>
                </c:pt>
                <c:pt idx="1">
                  <c:v>100.00000000482461</c:v>
                </c:pt>
                <c:pt idx="2">
                  <c:v>99.999999999788287</c:v>
                </c:pt>
                <c:pt idx="3">
                  <c:v>100</c:v>
                </c:pt>
                <c:pt idx="4">
                  <c:v>99.999999999118387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DC-49A7-BDA5-5AF7116F3080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Anual!$B$56:$F$56</c:f>
              <c:numCache>
                <c:formatCode>#,##0.00</c:formatCode>
                <c:ptCount val="5"/>
                <c:pt idx="0">
                  <c:v>102.22570532934628</c:v>
                </c:pt>
                <c:pt idx="1">
                  <c:v>103.34441213369607</c:v>
                </c:pt>
                <c:pt idx="2">
                  <c:v>101.09335576103797</c:v>
                </c:pt>
                <c:pt idx="3">
                  <c:v>100</c:v>
                </c:pt>
                <c:pt idx="4">
                  <c:v>108.2018927440387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DC-49A7-BDA5-5AF7116F30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78505472"/>
        <c:axId val="78507008"/>
        <c:axId val="0"/>
      </c:bar3DChart>
      <c:catAx>
        <c:axId val="7850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8507008"/>
        <c:crosses val="autoZero"/>
        <c:auto val="1"/>
        <c:lblAlgn val="ctr"/>
        <c:lblOffset val="100"/>
        <c:noMultiLvlLbl val="0"/>
      </c:catAx>
      <c:valAx>
        <c:axId val="78507008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8505472"/>
        <c:crosses val="autoZero"/>
        <c:crossBetween val="between"/>
        <c:majorUnit val="3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expansión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4.3102518330621446E-2"/>
          <c:y val="0.14831622509944145"/>
          <c:w val="0.94113393709476856"/>
          <c:h val="0.5420461985991881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Anual!$B$62:$F$62</c:f>
              <c:numCache>
                <c:formatCode>#,##0.00</c:formatCode>
                <c:ptCount val="5"/>
                <c:pt idx="0">
                  <c:v>9.8220171390902991</c:v>
                </c:pt>
                <c:pt idx="1">
                  <c:v>8.4001688476150314</c:v>
                </c:pt>
                <c:pt idx="2">
                  <c:v>11.365719523373041</c:v>
                </c:pt>
                <c:pt idx="3">
                  <c:v>13.678985107556541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8-42DA-8DD0-66DA3C5722B2}"/>
            </c:ext>
          </c:extLst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Anual!$B$63:$F$63</c:f>
              <c:numCache>
                <c:formatCode>#,##0.00</c:formatCode>
                <c:ptCount val="5"/>
                <c:pt idx="0">
                  <c:v>15.466269381774334</c:v>
                </c:pt>
                <c:pt idx="1">
                  <c:v>6.6001489974790273</c:v>
                </c:pt>
                <c:pt idx="2">
                  <c:v>16.772536813900651</c:v>
                </c:pt>
                <c:pt idx="3">
                  <c:v>24.509129557482588</c:v>
                </c:pt>
                <c:pt idx="4">
                  <c:v>-2.4129185519706331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A8-42DA-8DD0-66DA3C5722B2}"/>
            </c:ext>
          </c:extLst>
        </c:ser>
        <c:ser>
          <c:idx val="2"/>
          <c:order val="2"/>
          <c:tx>
            <c:strRef>
              <c:f>Anual!$A$64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Anual!$B$64:$F$64</c:f>
              <c:numCache>
                <c:formatCode>#,##0.00</c:formatCode>
                <c:ptCount val="5"/>
                <c:pt idx="0">
                  <c:v>5.1394541729601784</c:v>
                </c:pt>
                <c:pt idx="1">
                  <c:v>-1.6605323305966535</c:v>
                </c:pt>
                <c:pt idx="2">
                  <c:v>4.8550104230169699</c:v>
                </c:pt>
                <c:pt idx="3">
                  <c:v>9.5269538513905516</c:v>
                </c:pt>
                <c:pt idx="4">
                  <c:v>-2.412918551970622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A8-42DA-8DD0-66DA3C572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79270272"/>
        <c:axId val="79271808"/>
        <c:axId val="0"/>
      </c:bar3DChart>
      <c:catAx>
        <c:axId val="7927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9271808"/>
        <c:crosses val="autoZero"/>
        <c:auto val="1"/>
        <c:lblAlgn val="ctr"/>
        <c:lblOffset val="100"/>
        <c:noMultiLvlLbl val="0"/>
      </c:catAx>
      <c:valAx>
        <c:axId val="79271808"/>
        <c:scaling>
          <c:orientation val="minMax"/>
          <c:max val="40"/>
          <c:min val="-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9270272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4.6823279800767168E-3"/>
          <c:y val="0.89992370407138111"/>
          <c:w val="0.99271785173466698"/>
          <c:h val="6.33017620676974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gasto medio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Anual!$A$67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Anual!$B$67:$F$67</c:f>
              <c:numCache>
                <c:formatCode>#,##0.00</c:formatCode>
                <c:ptCount val="5"/>
                <c:pt idx="0">
                  <c:v>1545077.1967756553</c:v>
                </c:pt>
                <c:pt idx="1">
                  <c:v>364139.59283660696</c:v>
                </c:pt>
                <c:pt idx="2">
                  <c:v>2740416.4788115211</c:v>
                </c:pt>
                <c:pt idx="3">
                  <c:v>2402563.7845705966</c:v>
                </c:pt>
                <c:pt idx="4">
                  <c:v>4936991.8820624519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4-4C8E-81A3-E69680FFA4CA}"/>
            </c:ext>
          </c:extLst>
        </c:ser>
        <c:ser>
          <c:idx val="1"/>
          <c:order val="1"/>
          <c:tx>
            <c:strRef>
              <c:f>Anual!$A$68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Anual!$B$68:$F$68</c:f>
              <c:numCache>
                <c:formatCode>#,##0.00</c:formatCode>
                <c:ptCount val="5"/>
                <c:pt idx="0">
                  <c:v>1479230.5695478192</c:v>
                </c:pt>
                <c:pt idx="1">
                  <c:v>341309.96884735202</c:v>
                </c:pt>
                <c:pt idx="2">
                  <c:v>2681773.8216460906</c:v>
                </c:pt>
                <c:pt idx="3">
                  <c:v>2402563.7845705966</c:v>
                </c:pt>
                <c:pt idx="4">
                  <c:v>4241264.0287262872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4-4C8E-81A3-E69680FFA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388672"/>
        <c:axId val="79390208"/>
        <c:axId val="0"/>
      </c:bar3DChart>
      <c:catAx>
        <c:axId val="7938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9390208"/>
        <c:crosses val="autoZero"/>
        <c:auto val="1"/>
        <c:lblAlgn val="ctr"/>
        <c:lblOffset val="100"/>
        <c:noMultiLvlLbl val="0"/>
      </c:catAx>
      <c:valAx>
        <c:axId val="79390208"/>
        <c:scaling>
          <c:orientation val="minMax"/>
          <c:max val="6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9388672"/>
        <c:crosses val="autoZero"/>
        <c:crossBetween val="between"/>
        <c:majorUnit val="20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Índice de eficiencia (IE) 2022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Anual!$B$69:$F$69</c:f>
              <c:numCache>
                <c:formatCode>#,##0.00</c:formatCode>
                <c:ptCount val="5"/>
                <c:pt idx="0">
                  <c:v>97.869147659625227</c:v>
                </c:pt>
                <c:pt idx="1">
                  <c:v>96.865264804442248</c:v>
                </c:pt>
                <c:pt idx="2">
                  <c:v>98.930041151950334</c:v>
                </c:pt>
                <c:pt idx="3">
                  <c:v>100</c:v>
                </c:pt>
                <c:pt idx="4">
                  <c:v>92.953929538097242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0-437E-960A-E79434ED4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79423744"/>
        <c:axId val="79433728"/>
        <c:axId val="0"/>
      </c:bar3DChart>
      <c:catAx>
        <c:axId val="7942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9433728"/>
        <c:crosses val="autoZero"/>
        <c:auto val="1"/>
        <c:lblAlgn val="ctr"/>
        <c:lblOffset val="100"/>
        <c:noMultiLvlLbl val="0"/>
      </c:catAx>
      <c:valAx>
        <c:axId val="79433728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9423744"/>
        <c:crosses val="autoZero"/>
        <c:crossBetween val="between"/>
        <c:majorUnit val="3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/>
              <a:t>Indicadores de giro de recursos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CF8-414F-B6DE-D15257EA22F1}"/>
              </c:ext>
            </c:extLst>
          </c:dPt>
          <c:dPt>
            <c:idx val="1"/>
            <c:invertIfNegative val="0"/>
            <c:bubble3D val="0"/>
            <c:spPr>
              <a:solidFill>
                <a:srgbClr val="102D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2AA5-4759-8A08-332965A0EA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Anual!$A$74:$A$75</c:f>
              <c:strCache>
                <c:ptCount val="2"/>
                <c:pt idx="0">
                  <c:v>Índice de giro efectivo (IGE)</c:v>
                </c:pt>
                <c:pt idx="1">
                  <c:v>Índice de uso de recursos (IUR) </c:v>
                </c:pt>
              </c:strCache>
            </c:strRef>
          </c:cat>
          <c:val>
            <c:numRef>
              <c:f>Anual!$B$74:$B$75</c:f>
              <c:numCache>
                <c:formatCode>#,##0.00</c:formatCode>
                <c:ptCount val="2"/>
                <c:pt idx="0">
                  <c:v>100.00000000038536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5-4759-8A08-332965A0E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97020384"/>
        <c:axId val="497019072"/>
      </c:barChart>
      <c:valAx>
        <c:axId val="49701907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497020384"/>
        <c:crosses val="autoZero"/>
        <c:crossBetween val="between"/>
      </c:valAx>
      <c:catAx>
        <c:axId val="497020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7019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3.png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1587</xdr:rowOff>
    </xdr:from>
    <xdr:ext cx="12782550" cy="538163"/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7437"/>
          <a:ext cx="12782550" cy="538163"/>
        </a:xfrm>
        <a:prstGeom prst="rect">
          <a:avLst/>
        </a:prstGeom>
      </xdr:spPr>
    </xdr:pic>
    <xdr:clientData/>
  </xdr:oneCellAnchor>
  <xdr:twoCellAnchor>
    <xdr:from>
      <xdr:col>0</xdr:col>
      <xdr:colOff>35717</xdr:colOff>
      <xdr:row>6</xdr:row>
      <xdr:rowOff>47624</xdr:rowOff>
    </xdr:from>
    <xdr:to>
      <xdr:col>6</xdr:col>
      <xdr:colOff>7937</xdr:colOff>
      <xdr:row>8</xdr:row>
      <xdr:rowOff>11906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5717" y="1142999"/>
          <a:ext cx="12981783" cy="504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Consejo Nacional de Personas con Discapacidad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 Pobreza y Discapacidad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07-10-2022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7937</xdr:colOff>
      <xdr:row>6</xdr:row>
      <xdr:rowOff>23812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17500" cy="1119187"/>
        </a:xfrm>
        <a:prstGeom prst="rect">
          <a:avLst/>
        </a:prstGeom>
      </xdr:spPr>
    </xdr:pic>
    <xdr:clientData/>
  </xdr:twoCellAnchor>
  <xdr:twoCellAnchor editAs="oneCell">
    <xdr:from>
      <xdr:col>0</xdr:col>
      <xdr:colOff>117363</xdr:colOff>
      <xdr:row>1</xdr:row>
      <xdr:rowOff>0</xdr:rowOff>
    </xdr:from>
    <xdr:to>
      <xdr:col>0</xdr:col>
      <xdr:colOff>3381375</xdr:colOff>
      <xdr:row>5</xdr:row>
      <xdr:rowOff>71438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363" y="190500"/>
          <a:ext cx="3264012" cy="833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1587</xdr:rowOff>
    </xdr:from>
    <xdr:ext cx="12782550" cy="538163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7437"/>
          <a:ext cx="12782550" cy="538163"/>
        </a:xfrm>
        <a:prstGeom prst="rect">
          <a:avLst/>
        </a:prstGeom>
      </xdr:spPr>
    </xdr:pic>
    <xdr:clientData/>
  </xdr:oneCellAnchor>
  <xdr:twoCellAnchor>
    <xdr:from>
      <xdr:col>0</xdr:col>
      <xdr:colOff>35716</xdr:colOff>
      <xdr:row>6</xdr:row>
      <xdr:rowOff>47624</xdr:rowOff>
    </xdr:from>
    <xdr:to>
      <xdr:col>5</xdr:col>
      <xdr:colOff>1706562</xdr:colOff>
      <xdr:row>8</xdr:row>
      <xdr:rowOff>11906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5716" y="1142999"/>
          <a:ext cx="12957971" cy="504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Consejo Nacional de Personas con Discapacidad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 Pobreza y Discapacidad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07-10-2022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7938</xdr:colOff>
      <xdr:row>6</xdr:row>
      <xdr:rowOff>23812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25438" cy="1119187"/>
        </a:xfrm>
        <a:prstGeom prst="rect">
          <a:avLst/>
        </a:prstGeom>
      </xdr:spPr>
    </xdr:pic>
    <xdr:clientData/>
  </xdr:twoCellAnchor>
  <xdr:twoCellAnchor editAs="oneCell">
    <xdr:from>
      <xdr:col>0</xdr:col>
      <xdr:colOff>117363</xdr:colOff>
      <xdr:row>1</xdr:row>
      <xdr:rowOff>0</xdr:rowOff>
    </xdr:from>
    <xdr:to>
      <xdr:col>0</xdr:col>
      <xdr:colOff>3381375</xdr:colOff>
      <xdr:row>5</xdr:row>
      <xdr:rowOff>71438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363" y="190500"/>
          <a:ext cx="3264012" cy="8334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1587</xdr:rowOff>
    </xdr:from>
    <xdr:ext cx="12792075" cy="546101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7437"/>
          <a:ext cx="12792075" cy="546101"/>
        </a:xfrm>
        <a:prstGeom prst="rect">
          <a:avLst/>
        </a:prstGeom>
      </xdr:spPr>
    </xdr:pic>
    <xdr:clientData/>
  </xdr:oneCellAnchor>
  <xdr:twoCellAnchor>
    <xdr:from>
      <xdr:col>0</xdr:col>
      <xdr:colOff>35717</xdr:colOff>
      <xdr:row>6</xdr:row>
      <xdr:rowOff>47624</xdr:rowOff>
    </xdr:from>
    <xdr:to>
      <xdr:col>5</xdr:col>
      <xdr:colOff>1674813</xdr:colOff>
      <xdr:row>8</xdr:row>
      <xdr:rowOff>11906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5717" y="1142999"/>
          <a:ext cx="12926221" cy="504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Consejo Nacional de Personas con Discapacidad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 Pobreza y Discapacidad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07-10-2022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15875</xdr:colOff>
      <xdr:row>6</xdr:row>
      <xdr:rowOff>23812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33375" cy="1119187"/>
        </a:xfrm>
        <a:prstGeom prst="rect">
          <a:avLst/>
        </a:prstGeom>
      </xdr:spPr>
    </xdr:pic>
    <xdr:clientData/>
  </xdr:twoCellAnchor>
  <xdr:twoCellAnchor editAs="oneCell">
    <xdr:from>
      <xdr:col>0</xdr:col>
      <xdr:colOff>117363</xdr:colOff>
      <xdr:row>1</xdr:row>
      <xdr:rowOff>0</xdr:rowOff>
    </xdr:from>
    <xdr:to>
      <xdr:col>0</xdr:col>
      <xdr:colOff>3381375</xdr:colOff>
      <xdr:row>5</xdr:row>
      <xdr:rowOff>71438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363" y="190500"/>
          <a:ext cx="3264012" cy="8334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1587</xdr:rowOff>
    </xdr:from>
    <xdr:ext cx="12782550" cy="538163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7437"/>
          <a:ext cx="12782550" cy="538163"/>
        </a:xfrm>
        <a:prstGeom prst="rect">
          <a:avLst/>
        </a:prstGeom>
      </xdr:spPr>
    </xdr:pic>
    <xdr:clientData/>
  </xdr:oneCellAnchor>
  <xdr:twoCellAnchor>
    <xdr:from>
      <xdr:col>0</xdr:col>
      <xdr:colOff>35717</xdr:colOff>
      <xdr:row>6</xdr:row>
      <xdr:rowOff>47624</xdr:rowOff>
    </xdr:from>
    <xdr:to>
      <xdr:col>5</xdr:col>
      <xdr:colOff>1698625</xdr:colOff>
      <xdr:row>8</xdr:row>
      <xdr:rowOff>11906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35717" y="1142999"/>
          <a:ext cx="12950033" cy="504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Consejo Nacional de Personas con Discapacidad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 Pobreza y Discapacidad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07-10-2022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7938</xdr:colOff>
      <xdr:row>6</xdr:row>
      <xdr:rowOff>23812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25438" cy="1119187"/>
        </a:xfrm>
        <a:prstGeom prst="rect">
          <a:avLst/>
        </a:prstGeom>
      </xdr:spPr>
    </xdr:pic>
    <xdr:clientData/>
  </xdr:twoCellAnchor>
  <xdr:twoCellAnchor editAs="oneCell">
    <xdr:from>
      <xdr:col>0</xdr:col>
      <xdr:colOff>117363</xdr:colOff>
      <xdr:row>1</xdr:row>
      <xdr:rowOff>0</xdr:rowOff>
    </xdr:from>
    <xdr:to>
      <xdr:col>0</xdr:col>
      <xdr:colOff>3381375</xdr:colOff>
      <xdr:row>5</xdr:row>
      <xdr:rowOff>71438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363" y="190500"/>
          <a:ext cx="3264012" cy="8334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6</xdr:row>
      <xdr:rowOff>1587</xdr:rowOff>
    </xdr:from>
    <xdr:ext cx="12792074" cy="546101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087437"/>
          <a:ext cx="12792074" cy="546101"/>
        </a:xfrm>
        <a:prstGeom prst="rect">
          <a:avLst/>
        </a:prstGeom>
      </xdr:spPr>
    </xdr:pic>
    <xdr:clientData/>
  </xdr:oneCellAnchor>
  <xdr:twoCellAnchor>
    <xdr:from>
      <xdr:col>0</xdr:col>
      <xdr:colOff>35717</xdr:colOff>
      <xdr:row>6</xdr:row>
      <xdr:rowOff>47624</xdr:rowOff>
    </xdr:from>
    <xdr:to>
      <xdr:col>5</xdr:col>
      <xdr:colOff>1690688</xdr:colOff>
      <xdr:row>8</xdr:row>
      <xdr:rowOff>11906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35717" y="1142999"/>
          <a:ext cx="12942096" cy="504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Consejo Nacional de Personas con Discapacidad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 Pobreza y Discapacidad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Acumulado 2021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30-11-2021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6</xdr:col>
      <xdr:colOff>7938</xdr:colOff>
      <xdr:row>6</xdr:row>
      <xdr:rowOff>23812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13025437" cy="1119187"/>
        </a:xfrm>
        <a:prstGeom prst="rect">
          <a:avLst/>
        </a:prstGeom>
      </xdr:spPr>
    </xdr:pic>
    <xdr:clientData/>
  </xdr:twoCellAnchor>
  <xdr:twoCellAnchor editAs="oneCell">
    <xdr:from>
      <xdr:col>0</xdr:col>
      <xdr:colOff>117363</xdr:colOff>
      <xdr:row>1</xdr:row>
      <xdr:rowOff>0</xdr:rowOff>
    </xdr:from>
    <xdr:to>
      <xdr:col>0</xdr:col>
      <xdr:colOff>3381375</xdr:colOff>
      <xdr:row>5</xdr:row>
      <xdr:rowOff>71438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363" y="190500"/>
          <a:ext cx="3264012" cy="8334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1587</xdr:rowOff>
    </xdr:from>
    <xdr:ext cx="12792075" cy="554038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7437"/>
          <a:ext cx="12792075" cy="554038"/>
        </a:xfrm>
        <a:prstGeom prst="rect">
          <a:avLst/>
        </a:prstGeom>
      </xdr:spPr>
    </xdr:pic>
    <xdr:clientData/>
  </xdr:oneCellAnchor>
  <xdr:twoCellAnchor>
    <xdr:from>
      <xdr:col>0</xdr:col>
      <xdr:colOff>35717</xdr:colOff>
      <xdr:row>6</xdr:row>
      <xdr:rowOff>47624</xdr:rowOff>
    </xdr:from>
    <xdr:to>
      <xdr:col>5</xdr:col>
      <xdr:colOff>1666875</xdr:colOff>
      <xdr:row>8</xdr:row>
      <xdr:rowOff>11906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35717" y="1142999"/>
          <a:ext cx="12918283" cy="504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Consejo Nacional de Personas con Discapacidad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 Pobreza y Discapacidad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25-04-2023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7938</xdr:colOff>
      <xdr:row>6</xdr:row>
      <xdr:rowOff>23812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25438" cy="1119187"/>
        </a:xfrm>
        <a:prstGeom prst="rect">
          <a:avLst/>
        </a:prstGeom>
      </xdr:spPr>
    </xdr:pic>
    <xdr:clientData/>
  </xdr:twoCellAnchor>
  <xdr:twoCellAnchor editAs="oneCell">
    <xdr:from>
      <xdr:col>0</xdr:col>
      <xdr:colOff>117363</xdr:colOff>
      <xdr:row>1</xdr:row>
      <xdr:rowOff>0</xdr:rowOff>
    </xdr:from>
    <xdr:to>
      <xdr:col>0</xdr:col>
      <xdr:colOff>3381375</xdr:colOff>
      <xdr:row>5</xdr:row>
      <xdr:rowOff>71438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363" y="190500"/>
          <a:ext cx="3264012" cy="8334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448468</xdr:colOff>
      <xdr:row>13</xdr:row>
      <xdr:rowOff>139700</xdr:rowOff>
    </xdr:from>
    <xdr:to>
      <xdr:col>16</xdr:col>
      <xdr:colOff>178594</xdr:colOff>
      <xdr:row>31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436560</xdr:colOff>
      <xdr:row>31</xdr:row>
      <xdr:rowOff>190762</xdr:rowOff>
    </xdr:from>
    <xdr:to>
      <xdr:col>19</xdr:col>
      <xdr:colOff>544286</xdr:colOff>
      <xdr:row>48</xdr:row>
      <xdr:rowOff>108857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457729</xdr:colOff>
      <xdr:row>50</xdr:row>
      <xdr:rowOff>84931</xdr:rowOff>
    </xdr:from>
    <xdr:to>
      <xdr:col>19</xdr:col>
      <xdr:colOff>607786</xdr:colOff>
      <xdr:row>67</xdr:row>
      <xdr:rowOff>154781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257970</xdr:colOff>
      <xdr:row>13</xdr:row>
      <xdr:rowOff>101600</xdr:rowOff>
    </xdr:from>
    <xdr:to>
      <xdr:col>27</xdr:col>
      <xdr:colOff>371928</xdr:colOff>
      <xdr:row>31</xdr:row>
      <xdr:rowOff>81642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51592</xdr:colOff>
      <xdr:row>31</xdr:row>
      <xdr:rowOff>179499</xdr:rowOff>
    </xdr:from>
    <xdr:to>
      <xdr:col>31</xdr:col>
      <xdr:colOff>127000</xdr:colOff>
      <xdr:row>50</xdr:row>
      <xdr:rowOff>18144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334657</xdr:colOff>
      <xdr:row>69</xdr:row>
      <xdr:rowOff>98422</xdr:rowOff>
    </xdr:from>
    <xdr:to>
      <xdr:col>25</xdr:col>
      <xdr:colOff>0</xdr:colOff>
      <xdr:row>87</xdr:row>
      <xdr:rowOff>12700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67089</xdr:colOff>
      <xdr:row>50</xdr:row>
      <xdr:rowOff>70758</xdr:rowOff>
    </xdr:from>
    <xdr:to>
      <xdr:col>29</xdr:col>
      <xdr:colOff>480786</xdr:colOff>
      <xdr:row>67</xdr:row>
      <xdr:rowOff>54429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0</xdr:colOff>
      <xdr:row>6</xdr:row>
      <xdr:rowOff>1587</xdr:rowOff>
    </xdr:from>
    <xdr:ext cx="12782550" cy="538163"/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87437"/>
          <a:ext cx="12782550" cy="538163"/>
        </a:xfrm>
        <a:prstGeom prst="rect">
          <a:avLst/>
        </a:prstGeom>
      </xdr:spPr>
    </xdr:pic>
    <xdr:clientData/>
  </xdr:oneCellAnchor>
  <xdr:twoCellAnchor>
    <xdr:from>
      <xdr:col>0</xdr:col>
      <xdr:colOff>35717</xdr:colOff>
      <xdr:row>6</xdr:row>
      <xdr:rowOff>47624</xdr:rowOff>
    </xdr:from>
    <xdr:to>
      <xdr:col>5</xdr:col>
      <xdr:colOff>1651000</xdr:colOff>
      <xdr:row>8</xdr:row>
      <xdr:rowOff>11906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35717" y="1142999"/>
          <a:ext cx="12902408" cy="504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Consejo Nacional de Personas con Discapacidad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 Pobreza y Discapacidad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25-04-2023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7938</xdr:colOff>
      <xdr:row>6</xdr:row>
      <xdr:rowOff>23812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3025438" cy="1119187"/>
        </a:xfrm>
        <a:prstGeom prst="rect">
          <a:avLst/>
        </a:prstGeom>
      </xdr:spPr>
    </xdr:pic>
    <xdr:clientData/>
  </xdr:twoCellAnchor>
  <xdr:twoCellAnchor editAs="oneCell">
    <xdr:from>
      <xdr:col>0</xdr:col>
      <xdr:colOff>117363</xdr:colOff>
      <xdr:row>1</xdr:row>
      <xdr:rowOff>0</xdr:rowOff>
    </xdr:from>
    <xdr:to>
      <xdr:col>0</xdr:col>
      <xdr:colOff>3381375</xdr:colOff>
      <xdr:row>5</xdr:row>
      <xdr:rowOff>71438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7363" y="190500"/>
          <a:ext cx="3264012" cy="833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M173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3" customWidth="1"/>
    <col min="2" max="5" width="24.77734375" style="3" customWidth="1"/>
    <col min="6" max="6" width="24.6640625" style="3" customWidth="1"/>
    <col min="7" max="7" width="12.77734375" style="3" bestFit="1" customWidth="1"/>
    <col min="8" max="16384" width="11.44140625" style="3"/>
  </cols>
  <sheetData>
    <row r="7" spans="1:6" ht="21" customHeight="1" x14ac:dyDescent="0.3"/>
    <row r="8" spans="1:6" ht="21" customHeight="1" x14ac:dyDescent="0.3"/>
    <row r="9" spans="1:6" s="27" customFormat="1" ht="15.6" x14ac:dyDescent="0.35">
      <c r="A9" s="35" t="s">
        <v>0</v>
      </c>
      <c r="B9" s="37" t="s">
        <v>41</v>
      </c>
      <c r="C9" s="34" t="s">
        <v>1</v>
      </c>
      <c r="D9" s="34"/>
      <c r="E9" s="34"/>
      <c r="F9" s="34"/>
    </row>
    <row r="10" spans="1:6" s="27" customFormat="1" ht="31.8" thickBot="1" x14ac:dyDescent="0.4">
      <c r="A10" s="36"/>
      <c r="B10" s="38"/>
      <c r="C10" s="15" t="s">
        <v>42</v>
      </c>
      <c r="D10" s="16" t="s">
        <v>75</v>
      </c>
      <c r="E10" s="5" t="s">
        <v>76</v>
      </c>
      <c r="F10" s="5" t="s">
        <v>43</v>
      </c>
    </row>
    <row r="11" spans="1:6" ht="16.2" thickTop="1" x14ac:dyDescent="0.35">
      <c r="A11" s="6"/>
      <c r="B11" s="6"/>
      <c r="C11" s="6"/>
      <c r="D11" s="19"/>
      <c r="E11" s="4"/>
    </row>
    <row r="12" spans="1:6" ht="15.6" x14ac:dyDescent="0.35">
      <c r="A12" s="7" t="s">
        <v>2</v>
      </c>
      <c r="B12" s="6"/>
      <c r="C12" s="6"/>
      <c r="D12" s="19"/>
    </row>
    <row r="13" spans="1:6" ht="15.6" x14ac:dyDescent="0.35">
      <c r="A13" s="6"/>
      <c r="B13" s="6"/>
      <c r="C13" s="6"/>
      <c r="D13" s="19"/>
    </row>
    <row r="14" spans="1:6" ht="15.6" x14ac:dyDescent="0.35">
      <c r="A14" s="7" t="s">
        <v>3</v>
      </c>
      <c r="B14" s="6"/>
      <c r="C14" s="6"/>
      <c r="D14" s="19"/>
    </row>
    <row r="15" spans="1:6" ht="15.6" x14ac:dyDescent="0.35">
      <c r="A15" s="6" t="s">
        <v>44</v>
      </c>
      <c r="B15" s="8">
        <f>SUM(C15:D15)</f>
        <v>4141</v>
      </c>
      <c r="C15" s="8">
        <v>2137</v>
      </c>
      <c r="D15" s="20">
        <f>+E15+F15</f>
        <v>2004</v>
      </c>
      <c r="E15" s="8">
        <v>1690</v>
      </c>
      <c r="F15" s="8">
        <v>314</v>
      </c>
    </row>
    <row r="16" spans="1:6" ht="15.6" x14ac:dyDescent="0.35">
      <c r="A16" s="6" t="s">
        <v>65</v>
      </c>
      <c r="B16" s="8">
        <f t="shared" ref="B16:B18" si="0">SUM(C16:D16)</f>
        <v>4407</v>
      </c>
      <c r="C16" s="8">
        <v>2138</v>
      </c>
      <c r="D16" s="20">
        <f t="shared" ref="D16:D18" si="1">+E16+F16</f>
        <v>2269</v>
      </c>
      <c r="E16" s="8">
        <v>1956</v>
      </c>
      <c r="F16" s="8">
        <v>313</v>
      </c>
    </row>
    <row r="17" spans="1:6" ht="15.6" x14ac:dyDescent="0.35">
      <c r="A17" s="6" t="s">
        <v>66</v>
      </c>
      <c r="B17" s="8">
        <f t="shared" si="0"/>
        <v>4609</v>
      </c>
      <c r="C17" s="8">
        <v>2365</v>
      </c>
      <c r="D17" s="20">
        <f t="shared" si="1"/>
        <v>2244</v>
      </c>
      <c r="E17" s="8">
        <v>1942</v>
      </c>
      <c r="F17" s="8">
        <v>302</v>
      </c>
    </row>
    <row r="18" spans="1:6" ht="15.6" x14ac:dyDescent="0.35">
      <c r="A18" s="6" t="s">
        <v>67</v>
      </c>
      <c r="B18" s="8">
        <f t="shared" si="0"/>
        <v>4740</v>
      </c>
      <c r="C18" s="8">
        <v>2362</v>
      </c>
      <c r="D18" s="20">
        <f t="shared" si="1"/>
        <v>2378</v>
      </c>
      <c r="E18" s="8">
        <v>2061</v>
      </c>
      <c r="F18" s="8">
        <v>317</v>
      </c>
    </row>
    <row r="19" spans="1:6" ht="15.6" x14ac:dyDescent="0.35">
      <c r="A19" s="6"/>
      <c r="B19" s="8"/>
      <c r="C19" s="8"/>
      <c r="D19" s="20"/>
    </row>
    <row r="20" spans="1:6" ht="15.6" x14ac:dyDescent="0.35">
      <c r="A20" s="7" t="s">
        <v>4</v>
      </c>
      <c r="B20" s="8"/>
      <c r="C20" s="8"/>
      <c r="D20" s="20"/>
    </row>
    <row r="21" spans="1:6" ht="15.6" x14ac:dyDescent="0.35">
      <c r="A21" s="6" t="s">
        <v>44</v>
      </c>
      <c r="B21" s="8">
        <f>+SUM(C21:D21)</f>
        <v>2322900111</v>
      </c>
      <c r="C21" s="9">
        <v>308935240</v>
      </c>
      <c r="D21" s="20">
        <f>+E21+F21</f>
        <v>2013964871</v>
      </c>
      <c r="E21" s="8">
        <v>1603171163</v>
      </c>
      <c r="F21" s="8">
        <v>410793708</v>
      </c>
    </row>
    <row r="22" spans="1:6" ht="15.6" x14ac:dyDescent="0.35">
      <c r="A22" s="6" t="s">
        <v>65</v>
      </c>
      <c r="B22" s="8">
        <f t="shared" ref="B22:B24" si="2">+SUM(C22:D22)</f>
        <v>2723349746.1850767</v>
      </c>
      <c r="C22" s="8">
        <v>311084348.18507695</v>
      </c>
      <c r="D22" s="20">
        <f t="shared" ref="D22:D24" si="3">+E22+F22</f>
        <v>2412265398</v>
      </c>
      <c r="E22" s="8">
        <v>1996861594</v>
      </c>
      <c r="F22" s="8">
        <v>415403804</v>
      </c>
    </row>
    <row r="23" spans="1:6" ht="15.6" x14ac:dyDescent="0.35">
      <c r="A23" s="6" t="s">
        <v>66</v>
      </c>
      <c r="B23" s="8">
        <f t="shared" si="2"/>
        <v>2597707759</v>
      </c>
      <c r="C23" s="9">
        <v>264147500</v>
      </c>
      <c r="D23" s="20">
        <f t="shared" si="3"/>
        <v>2333560259</v>
      </c>
      <c r="E23" s="8">
        <v>1944848295</v>
      </c>
      <c r="F23" s="8">
        <v>388711964</v>
      </c>
    </row>
    <row r="24" spans="1:6" ht="15.6" x14ac:dyDescent="0.35">
      <c r="A24" s="6" t="s">
        <v>67</v>
      </c>
      <c r="B24" s="8">
        <f t="shared" si="2"/>
        <v>7243194386.6252184</v>
      </c>
      <c r="C24" s="8">
        <v>801484000</v>
      </c>
      <c r="D24" s="20">
        <f t="shared" si="3"/>
        <v>6441710386.6252184</v>
      </c>
      <c r="E24" s="8">
        <v>4876683960</v>
      </c>
      <c r="F24" s="8">
        <v>1565026426.6252182</v>
      </c>
    </row>
    <row r="25" spans="1:6" ht="15.6" x14ac:dyDescent="0.35">
      <c r="A25" s="6" t="s">
        <v>68</v>
      </c>
      <c r="B25" s="8">
        <f>B23</f>
        <v>2597707759</v>
      </c>
      <c r="C25" s="8">
        <f>C23</f>
        <v>264147500</v>
      </c>
      <c r="D25" s="20">
        <f t="shared" ref="D25:F25" si="4">D23</f>
        <v>2333560259</v>
      </c>
      <c r="E25" s="8">
        <f t="shared" si="4"/>
        <v>1944848295</v>
      </c>
      <c r="F25" s="8">
        <f t="shared" si="4"/>
        <v>388711964</v>
      </c>
    </row>
    <row r="26" spans="1:6" ht="15.6" x14ac:dyDescent="0.35">
      <c r="A26" s="6"/>
      <c r="B26" s="8"/>
      <c r="C26" s="8"/>
      <c r="D26" s="20"/>
    </row>
    <row r="27" spans="1:6" ht="15.6" x14ac:dyDescent="0.35">
      <c r="A27" s="7" t="s">
        <v>5</v>
      </c>
      <c r="B27" s="8"/>
      <c r="C27" s="8"/>
      <c r="D27" s="20"/>
    </row>
    <row r="28" spans="1:6" ht="15.6" x14ac:dyDescent="0.35">
      <c r="A28" s="6" t="s">
        <v>65</v>
      </c>
      <c r="B28" s="8">
        <f>B22</f>
        <v>2723349746.1850767</v>
      </c>
      <c r="C28" s="8"/>
      <c r="D28" s="20"/>
    </row>
    <row r="29" spans="1:6" ht="15.6" x14ac:dyDescent="0.35">
      <c r="A29" s="6" t="s">
        <v>66</v>
      </c>
      <c r="B29" s="8">
        <v>2597707759</v>
      </c>
      <c r="C29" s="8"/>
      <c r="D29" s="20"/>
    </row>
    <row r="30" spans="1:6" ht="15.6" x14ac:dyDescent="0.35">
      <c r="A30" s="6"/>
      <c r="B30" s="11"/>
      <c r="C30" s="11"/>
      <c r="D30" s="17"/>
    </row>
    <row r="31" spans="1:6" ht="15.6" x14ac:dyDescent="0.35">
      <c r="A31" s="7" t="s">
        <v>6</v>
      </c>
      <c r="B31" s="11"/>
      <c r="C31" s="11"/>
      <c r="D31" s="17"/>
    </row>
    <row r="32" spans="1:6" ht="15.6" x14ac:dyDescent="0.35">
      <c r="A32" s="6" t="s">
        <v>45</v>
      </c>
      <c r="B32" s="26">
        <v>1.07</v>
      </c>
      <c r="C32" s="26">
        <v>1.07</v>
      </c>
      <c r="D32" s="29">
        <v>1.07</v>
      </c>
      <c r="E32" s="26">
        <v>1.07</v>
      </c>
      <c r="F32" s="26">
        <v>1.07</v>
      </c>
    </row>
    <row r="33" spans="1:6" ht="15.6" x14ac:dyDescent="0.35">
      <c r="A33" s="6" t="s">
        <v>69</v>
      </c>
      <c r="B33" s="26">
        <v>1.0573999999999999</v>
      </c>
      <c r="C33" s="26">
        <v>1.0573999999999999</v>
      </c>
      <c r="D33" s="29">
        <v>1.0573999999999999</v>
      </c>
      <c r="E33" s="26">
        <v>1.0573999999999999</v>
      </c>
      <c r="F33" s="26">
        <v>1.0573999999999999</v>
      </c>
    </row>
    <row r="34" spans="1:6" ht="15.6" x14ac:dyDescent="0.35">
      <c r="A34" s="6" t="s">
        <v>7</v>
      </c>
      <c r="B34" s="8">
        <f>C34+D34</f>
        <v>113623</v>
      </c>
      <c r="C34" s="10">
        <v>96339</v>
      </c>
      <c r="D34" s="21">
        <v>17284</v>
      </c>
    </row>
    <row r="35" spans="1:6" ht="15.6" x14ac:dyDescent="0.35">
      <c r="A35" s="6"/>
      <c r="B35" s="8"/>
      <c r="C35" s="8"/>
      <c r="D35" s="20"/>
    </row>
    <row r="36" spans="1:6" ht="15.6" x14ac:dyDescent="0.35">
      <c r="A36" s="7" t="s">
        <v>8</v>
      </c>
      <c r="B36" s="8"/>
      <c r="C36" s="8"/>
      <c r="D36" s="20"/>
    </row>
    <row r="37" spans="1:6" ht="15.6" x14ac:dyDescent="0.35">
      <c r="A37" s="6" t="s">
        <v>46</v>
      </c>
      <c r="B37" s="8">
        <f>B21/B32</f>
        <v>2170934683.1775699</v>
      </c>
      <c r="C37" s="8">
        <f t="shared" ref="C37:F37" si="5">C21/C32</f>
        <v>288724523.36448598</v>
      </c>
      <c r="D37" s="20">
        <f t="shared" si="5"/>
        <v>1882210159.8130839</v>
      </c>
      <c r="E37" s="8">
        <f t="shared" si="5"/>
        <v>1498290806.5420561</v>
      </c>
      <c r="F37" s="8">
        <f t="shared" si="5"/>
        <v>383919353.27102804</v>
      </c>
    </row>
    <row r="38" spans="1:6" ht="15.6" x14ac:dyDescent="0.35">
      <c r="A38" s="6" t="s">
        <v>70</v>
      </c>
      <c r="B38" s="8">
        <f>B23/B33</f>
        <v>2456693549.2717991</v>
      </c>
      <c r="C38" s="8">
        <f t="shared" ref="C38:F38" si="6">C23/C33</f>
        <v>249808492.52884436</v>
      </c>
      <c r="D38" s="20">
        <f t="shared" si="6"/>
        <v>2206885056.7429547</v>
      </c>
      <c r="E38" s="8">
        <f t="shared" si="6"/>
        <v>1839273969.1696615</v>
      </c>
      <c r="F38" s="8">
        <f t="shared" si="6"/>
        <v>367611087.57329303</v>
      </c>
    </row>
    <row r="39" spans="1:6" ht="15.6" x14ac:dyDescent="0.35">
      <c r="A39" s="6" t="s">
        <v>47</v>
      </c>
      <c r="B39" s="8">
        <f>B37/B15</f>
        <v>524253.72692044673</v>
      </c>
      <c r="C39" s="8">
        <f t="shared" ref="C39:F39" si="7">C37/C15</f>
        <v>135107.40447566027</v>
      </c>
      <c r="D39" s="20">
        <f t="shared" si="7"/>
        <v>939226.62665323552</v>
      </c>
      <c r="E39" s="8">
        <f t="shared" si="7"/>
        <v>886562.60742133495</v>
      </c>
      <c r="F39" s="8">
        <f t="shared" si="7"/>
        <v>1222673.0995892612</v>
      </c>
    </row>
    <row r="40" spans="1:6" ht="15.6" x14ac:dyDescent="0.35">
      <c r="A40" s="6" t="s">
        <v>71</v>
      </c>
      <c r="B40" s="8">
        <f>B38/B17</f>
        <v>533020.94798693841</v>
      </c>
      <c r="C40" s="8">
        <f t="shared" ref="C40:F40" si="8">C38/C17</f>
        <v>105627.26956822172</v>
      </c>
      <c r="D40" s="20">
        <f t="shared" si="8"/>
        <v>983460.36396744859</v>
      </c>
      <c r="E40" s="8">
        <f t="shared" si="8"/>
        <v>947102.97073617997</v>
      </c>
      <c r="F40" s="8">
        <f t="shared" si="8"/>
        <v>1217255.2568652087</v>
      </c>
    </row>
    <row r="41" spans="1:6" ht="15.6" x14ac:dyDescent="0.35">
      <c r="A41" s="6"/>
      <c r="B41" s="11"/>
      <c r="C41" s="11"/>
      <c r="D41" s="17"/>
    </row>
    <row r="42" spans="1:6" ht="15.6" x14ac:dyDescent="0.35">
      <c r="A42" s="7" t="s">
        <v>9</v>
      </c>
      <c r="B42" s="11"/>
      <c r="C42" s="11"/>
      <c r="D42" s="17"/>
    </row>
    <row r="43" spans="1:6" ht="15.6" x14ac:dyDescent="0.35">
      <c r="A43" s="7"/>
      <c r="B43" s="11"/>
      <c r="C43" s="11"/>
      <c r="D43" s="17"/>
    </row>
    <row r="44" spans="1:6" ht="15.6" x14ac:dyDescent="0.35">
      <c r="A44" s="7" t="s">
        <v>10</v>
      </c>
      <c r="B44" s="11"/>
      <c r="C44" s="11"/>
      <c r="D44" s="17"/>
    </row>
    <row r="45" spans="1:6" ht="15.6" x14ac:dyDescent="0.35">
      <c r="A45" s="6" t="s">
        <v>11</v>
      </c>
      <c r="B45" s="11">
        <f>B16/B34*100</f>
        <v>3.8786161252563303</v>
      </c>
      <c r="C45" s="11">
        <f t="shared" ref="C45:D45" si="9">C16/C34*100</f>
        <v>2.21924661871101</v>
      </c>
      <c r="D45" s="17">
        <f t="shared" si="9"/>
        <v>13.127748206433695</v>
      </c>
      <c r="E45" s="11"/>
      <c r="F45" s="11"/>
    </row>
    <row r="46" spans="1:6" ht="15.6" x14ac:dyDescent="0.35">
      <c r="A46" s="6" t="s">
        <v>12</v>
      </c>
      <c r="B46" s="11">
        <f>B17/B34*100</f>
        <v>4.056397032290997</v>
      </c>
      <c r="C46" s="11">
        <f t="shared" ref="C46:D46" si="10">C17/C34*100</f>
        <v>2.4548728967500182</v>
      </c>
      <c r="D46" s="17">
        <f t="shared" si="10"/>
        <v>12.983105762554963</v>
      </c>
      <c r="E46" s="11"/>
      <c r="F46" s="11"/>
    </row>
    <row r="47" spans="1:6" ht="15.6" x14ac:dyDescent="0.35">
      <c r="A47" s="6"/>
      <c r="B47" s="11"/>
      <c r="C47" s="11"/>
      <c r="D47" s="17"/>
    </row>
    <row r="48" spans="1:6" ht="15.6" x14ac:dyDescent="0.35">
      <c r="A48" s="7" t="s">
        <v>13</v>
      </c>
      <c r="B48" s="11"/>
      <c r="C48" s="11"/>
      <c r="D48" s="17"/>
    </row>
    <row r="49" spans="1:6" ht="15.6" x14ac:dyDescent="0.35">
      <c r="A49" s="6" t="s">
        <v>14</v>
      </c>
      <c r="B49" s="11">
        <f>B17/B16*100</f>
        <v>104.58361697299749</v>
      </c>
      <c r="C49" s="11">
        <f t="shared" ref="C49:F49" si="11">C17/C16*100</f>
        <v>110.61739943872779</v>
      </c>
      <c r="D49" s="17">
        <f t="shared" si="11"/>
        <v>98.898193036579997</v>
      </c>
      <c r="E49" s="11">
        <f t="shared" si="11"/>
        <v>99.284253578732105</v>
      </c>
      <c r="F49" s="11">
        <f t="shared" si="11"/>
        <v>96.485623003194888</v>
      </c>
    </row>
    <row r="50" spans="1:6" ht="15.6" x14ac:dyDescent="0.35">
      <c r="A50" s="6" t="s">
        <v>15</v>
      </c>
      <c r="B50" s="11">
        <f>B23/B22*100</f>
        <v>95.386490943328951</v>
      </c>
      <c r="C50" s="11">
        <f t="shared" ref="C50:F50" si="12">C23/C22*100</f>
        <v>84.911858002848703</v>
      </c>
      <c r="D50" s="17">
        <f t="shared" si="12"/>
        <v>96.737293538876187</v>
      </c>
      <c r="E50" s="11">
        <f t="shared" si="12"/>
        <v>97.395247664821383</v>
      </c>
      <c r="F50" s="11">
        <f t="shared" si="12"/>
        <v>93.57448349221184</v>
      </c>
    </row>
    <row r="51" spans="1:6" ht="15.6" x14ac:dyDescent="0.35">
      <c r="A51" s="6" t="s">
        <v>16</v>
      </c>
      <c r="B51" s="11">
        <f>AVERAGE(B49:B50)</f>
        <v>99.98505395816322</v>
      </c>
      <c r="C51" s="11">
        <f t="shared" ref="C51:F51" si="13">AVERAGE(C49:C50)</f>
        <v>97.764628720788238</v>
      </c>
      <c r="D51" s="17">
        <f t="shared" si="13"/>
        <v>97.817743287728092</v>
      </c>
      <c r="E51" s="11">
        <f t="shared" si="13"/>
        <v>98.339750621776744</v>
      </c>
      <c r="F51" s="11">
        <f t="shared" si="13"/>
        <v>95.030053247703364</v>
      </c>
    </row>
    <row r="52" spans="1:6" ht="15.6" x14ac:dyDescent="0.35">
      <c r="A52" s="6"/>
      <c r="B52" s="11"/>
      <c r="C52" s="11"/>
      <c r="D52" s="17"/>
      <c r="E52" s="11"/>
      <c r="F52" s="11"/>
    </row>
    <row r="53" spans="1:6" ht="15.6" x14ac:dyDescent="0.35">
      <c r="A53" s="7" t="s">
        <v>17</v>
      </c>
      <c r="B53" s="11"/>
      <c r="C53" s="11"/>
      <c r="D53" s="17"/>
      <c r="E53" s="11"/>
      <c r="F53" s="11"/>
    </row>
    <row r="54" spans="1:6" ht="15.6" x14ac:dyDescent="0.35">
      <c r="A54" s="6" t="s">
        <v>18</v>
      </c>
      <c r="B54" s="11">
        <f>(B17/B18)*100</f>
        <v>97.23628691983123</v>
      </c>
      <c r="C54" s="11">
        <f t="shared" ref="C54:F54" si="14">(C17/C18)*100</f>
        <v>100.12701100762067</v>
      </c>
      <c r="D54" s="17">
        <f t="shared" si="14"/>
        <v>94.365012615643394</v>
      </c>
      <c r="E54" s="11">
        <f t="shared" si="14"/>
        <v>94.226103833090733</v>
      </c>
      <c r="F54" s="11">
        <f t="shared" si="14"/>
        <v>95.268138801261827</v>
      </c>
    </row>
    <row r="55" spans="1:6" ht="15.6" x14ac:dyDescent="0.35">
      <c r="A55" s="6" t="s">
        <v>19</v>
      </c>
      <c r="B55" s="11">
        <f>B23/B24*100</f>
        <v>35.864117685378531</v>
      </c>
      <c r="C55" s="11">
        <f t="shared" ref="C55:F55" si="15">C23/C24*100</f>
        <v>32.957301705336597</v>
      </c>
      <c r="D55" s="17">
        <f t="shared" si="15"/>
        <v>36.225786614764921</v>
      </c>
      <c r="E55" s="11">
        <f t="shared" si="15"/>
        <v>39.880548154283105</v>
      </c>
      <c r="F55" s="11">
        <f t="shared" si="15"/>
        <v>24.837405770726072</v>
      </c>
    </row>
    <row r="56" spans="1:6" ht="15.6" x14ac:dyDescent="0.35">
      <c r="A56" s="6" t="s">
        <v>20</v>
      </c>
      <c r="B56" s="11">
        <f>(B54+B55)/2</f>
        <v>66.550202302604873</v>
      </c>
      <c r="C56" s="11">
        <f t="shared" ref="C56:F56" si="16">(C54+C55)/2</f>
        <v>66.542156356478628</v>
      </c>
      <c r="D56" s="17">
        <f t="shared" si="16"/>
        <v>65.295399615204161</v>
      </c>
      <c r="E56" s="11">
        <f t="shared" si="16"/>
        <v>67.053325993686911</v>
      </c>
      <c r="F56" s="11">
        <f t="shared" si="16"/>
        <v>60.052772285993953</v>
      </c>
    </row>
    <row r="57" spans="1:6" ht="15.6" x14ac:dyDescent="0.35">
      <c r="A57" s="6"/>
      <c r="B57" s="11"/>
      <c r="C57" s="11"/>
      <c r="D57" s="17"/>
    </row>
    <row r="58" spans="1:6" ht="15.6" x14ac:dyDescent="0.35">
      <c r="A58" s="7" t="s">
        <v>31</v>
      </c>
      <c r="B58" s="11"/>
      <c r="C58" s="11"/>
      <c r="D58" s="17"/>
    </row>
    <row r="59" spans="1:6" ht="15.6" x14ac:dyDescent="0.35">
      <c r="A59" s="6" t="s">
        <v>21</v>
      </c>
      <c r="B59" s="11">
        <f>B25/B23*100</f>
        <v>100</v>
      </c>
      <c r="C59" s="11">
        <f t="shared" ref="C59:F59" si="17">C25/C23*100</f>
        <v>100</v>
      </c>
      <c r="D59" s="17">
        <f t="shared" si="17"/>
        <v>100</v>
      </c>
      <c r="E59" s="11">
        <f t="shared" si="17"/>
        <v>100</v>
      </c>
      <c r="F59" s="11">
        <f t="shared" si="17"/>
        <v>100</v>
      </c>
    </row>
    <row r="60" spans="1:6" ht="15.6" x14ac:dyDescent="0.35">
      <c r="A60" s="6"/>
      <c r="B60" s="11"/>
      <c r="C60" s="11"/>
      <c r="D60" s="17"/>
      <c r="E60" s="11"/>
      <c r="F60" s="11"/>
    </row>
    <row r="61" spans="1:6" ht="15.6" x14ac:dyDescent="0.35">
      <c r="A61" s="7" t="s">
        <v>22</v>
      </c>
      <c r="B61" s="11"/>
      <c r="C61" s="11"/>
      <c r="D61" s="17"/>
      <c r="E61" s="11"/>
      <c r="F61" s="11"/>
    </row>
    <row r="62" spans="1:6" ht="15.6" x14ac:dyDescent="0.35">
      <c r="A62" s="6" t="s">
        <v>23</v>
      </c>
      <c r="B62" s="11">
        <f>((B17/B15)-1)*100</f>
        <v>11.301617966674726</v>
      </c>
      <c r="C62" s="11">
        <f t="shared" ref="C62:F62" si="18">((C17/C15)-1)*100</f>
        <v>10.669162377164243</v>
      </c>
      <c r="D62" s="17">
        <f t="shared" si="18"/>
        <v>11.976047904191622</v>
      </c>
      <c r="E62" s="11">
        <f t="shared" si="18"/>
        <v>14.911242603550301</v>
      </c>
      <c r="F62" s="11">
        <f t="shared" si="18"/>
        <v>-3.8216560509554132</v>
      </c>
    </row>
    <row r="63" spans="1:6" ht="15.6" x14ac:dyDescent="0.35">
      <c r="A63" s="6" t="s">
        <v>24</v>
      </c>
      <c r="B63" s="11">
        <f>((B38/B37)-1)*100</f>
        <v>13.162941672476647</v>
      </c>
      <c r="C63" s="11">
        <f t="shared" ref="C63:F63" si="19">((C38/C37)-1)*100</f>
        <v>-13.47860250392171</v>
      </c>
      <c r="D63" s="17">
        <f t="shared" si="19"/>
        <v>17.249662331124238</v>
      </c>
      <c r="E63" s="11">
        <f t="shared" si="19"/>
        <v>22.758142887799558</v>
      </c>
      <c r="F63" s="11">
        <f t="shared" si="19"/>
        <v>-4.2478363121804303</v>
      </c>
    </row>
    <row r="64" spans="1:6" ht="15.6" x14ac:dyDescent="0.35">
      <c r="A64" s="6" t="s">
        <v>25</v>
      </c>
      <c r="B64" s="11">
        <f>((B40/B39)-1)*100</f>
        <v>1.6723240324855171</v>
      </c>
      <c r="C64" s="11">
        <f t="shared" ref="C64:F64" si="20">((C40/C39)-1)*100</f>
        <v>-21.819777399949558</v>
      </c>
      <c r="D64" s="17">
        <f t="shared" si="20"/>
        <v>4.7095914935708416</v>
      </c>
      <c r="E64" s="11">
        <f t="shared" si="20"/>
        <v>6.8286619363446155</v>
      </c>
      <c r="F64" s="11">
        <f t="shared" si="20"/>
        <v>-0.44311457624057748</v>
      </c>
    </row>
    <row r="65" spans="1:7" ht="15.6" x14ac:dyDescent="0.35">
      <c r="A65" s="6"/>
      <c r="B65" s="11"/>
      <c r="C65" s="11"/>
      <c r="D65" s="17"/>
    </row>
    <row r="66" spans="1:7" ht="15.6" x14ac:dyDescent="0.35">
      <c r="A66" s="7" t="s">
        <v>26</v>
      </c>
      <c r="B66" s="11"/>
      <c r="C66" s="11"/>
      <c r="D66" s="17"/>
    </row>
    <row r="67" spans="1:7" ht="15.6" x14ac:dyDescent="0.35">
      <c r="A67" s="6" t="s">
        <v>35</v>
      </c>
      <c r="B67" s="11">
        <f t="shared" ref="B67:B68" si="21">B22/B16</f>
        <v>617960.00594170112</v>
      </c>
      <c r="C67" s="11">
        <f t="shared" ref="C67:F67" si="22">C22/C16</f>
        <v>145502.50148974601</v>
      </c>
      <c r="D67" s="17">
        <f t="shared" si="22"/>
        <v>1063140.3252534156</v>
      </c>
      <c r="E67" s="11">
        <f t="shared" si="22"/>
        <v>1020890.3854805726</v>
      </c>
      <c r="F67" s="11">
        <f t="shared" si="22"/>
        <v>1327168.7028753993</v>
      </c>
    </row>
    <row r="68" spans="1:7" ht="15.6" x14ac:dyDescent="0.35">
      <c r="A68" s="6" t="s">
        <v>36</v>
      </c>
      <c r="B68" s="11">
        <f t="shared" si="21"/>
        <v>563616.3504013886</v>
      </c>
      <c r="C68" s="11">
        <f t="shared" ref="C68:F68" si="23">C23/C17</f>
        <v>111690.27484143763</v>
      </c>
      <c r="D68" s="17">
        <f t="shared" si="23"/>
        <v>1039910.98885918</v>
      </c>
      <c r="E68" s="11">
        <f t="shared" si="23"/>
        <v>1001466.6812564366</v>
      </c>
      <c r="F68" s="11">
        <f t="shared" si="23"/>
        <v>1287125.7086092716</v>
      </c>
    </row>
    <row r="69" spans="1:7" ht="15.6" x14ac:dyDescent="0.35">
      <c r="A69" s="6" t="s">
        <v>27</v>
      </c>
      <c r="B69" s="11">
        <f>(B68/B67)*B51</f>
        <v>91.192327439880117</v>
      </c>
      <c r="C69" s="11">
        <f t="shared" ref="C69:F69" si="24">(C68/C67)*C51</f>
        <v>75.045845533902821</v>
      </c>
      <c r="D69" s="17">
        <f t="shared" si="24"/>
        <v>95.680451332770033</v>
      </c>
      <c r="E69" s="11">
        <f t="shared" si="24"/>
        <v>96.468715046636603</v>
      </c>
      <c r="F69" s="11">
        <f t="shared" si="24"/>
        <v>92.162830814667387</v>
      </c>
    </row>
    <row r="70" spans="1:7" ht="15.6" x14ac:dyDescent="0.35">
      <c r="A70" s="6" t="s">
        <v>33</v>
      </c>
      <c r="B70" s="11">
        <f t="shared" ref="B70:B71" si="25">B22/(B16*3)</f>
        <v>205986.66864723369</v>
      </c>
      <c r="C70" s="11">
        <f>C22/(C16*3)</f>
        <v>48500.833829915333</v>
      </c>
      <c r="D70" s="17">
        <f t="shared" ref="D70:F70" si="26">D22/(D16*3)</f>
        <v>354380.10841780523</v>
      </c>
      <c r="E70" s="11">
        <f t="shared" si="26"/>
        <v>340296.79516019084</v>
      </c>
      <c r="F70" s="11">
        <f t="shared" si="26"/>
        <v>442389.56762513315</v>
      </c>
    </row>
    <row r="71" spans="1:7" ht="15.6" x14ac:dyDescent="0.35">
      <c r="A71" s="6" t="s">
        <v>34</v>
      </c>
      <c r="B71" s="11">
        <f t="shared" si="25"/>
        <v>187872.11680046286</v>
      </c>
      <c r="C71" s="11">
        <f t="shared" ref="C71:F71" si="27">C23/(C17*3)</f>
        <v>37230.091613812547</v>
      </c>
      <c r="D71" s="17">
        <f t="shared" si="27"/>
        <v>346636.99628639332</v>
      </c>
      <c r="E71" s="11">
        <f t="shared" si="27"/>
        <v>333822.22708547889</v>
      </c>
      <c r="F71" s="11">
        <f t="shared" si="27"/>
        <v>429041.90286975715</v>
      </c>
    </row>
    <row r="72" spans="1:7" ht="15.6" x14ac:dyDescent="0.35">
      <c r="A72" s="6"/>
      <c r="B72" s="11"/>
      <c r="C72" s="11"/>
      <c r="D72" s="17"/>
    </row>
    <row r="73" spans="1:7" ht="15.6" x14ac:dyDescent="0.35">
      <c r="A73" s="7" t="s">
        <v>28</v>
      </c>
      <c r="B73" s="11"/>
      <c r="C73" s="11"/>
      <c r="D73" s="17"/>
    </row>
    <row r="74" spans="1:7" ht="15.6" x14ac:dyDescent="0.35">
      <c r="A74" s="6" t="s">
        <v>29</v>
      </c>
      <c r="B74" s="11">
        <f>(B29/B28)*100</f>
        <v>95.386490943328951</v>
      </c>
      <c r="C74" s="11"/>
      <c r="D74" s="17"/>
    </row>
    <row r="75" spans="1:7" ht="16.2" thickBot="1" x14ac:dyDescent="0.4">
      <c r="A75" s="12" t="s">
        <v>30</v>
      </c>
      <c r="B75" s="13">
        <f>(B23/B29)*100</f>
        <v>100</v>
      </c>
      <c r="C75" s="13"/>
      <c r="D75" s="22"/>
      <c r="E75" s="4"/>
    </row>
    <row r="76" spans="1:7" s="27" customFormat="1" ht="16.2" thickTop="1" x14ac:dyDescent="0.3">
      <c r="A76" s="39" t="s">
        <v>72</v>
      </c>
      <c r="B76" s="39"/>
      <c r="C76" s="39"/>
      <c r="D76" s="39"/>
      <c r="E76" s="39"/>
      <c r="F76" s="39"/>
      <c r="G76" s="28"/>
    </row>
    <row r="77" spans="1:7" s="27" customFormat="1" ht="33" customHeight="1" x14ac:dyDescent="0.35">
      <c r="A77" s="33" t="s">
        <v>73</v>
      </c>
      <c r="B77" s="33"/>
      <c r="C77" s="33"/>
      <c r="D77" s="33"/>
      <c r="E77" s="33"/>
      <c r="F77" s="33"/>
    </row>
    <row r="78" spans="1:7" s="27" customFormat="1" ht="15.6" x14ac:dyDescent="0.35">
      <c r="A78" s="6"/>
      <c r="B78" s="6"/>
      <c r="C78" s="6"/>
      <c r="D78" s="6"/>
      <c r="E78" s="6"/>
    </row>
    <row r="79" spans="1:7" s="27" customFormat="1" ht="34.049999999999997" customHeight="1" x14ac:dyDescent="0.35">
      <c r="A79" s="33" t="s">
        <v>74</v>
      </c>
      <c r="B79" s="33"/>
      <c r="C79" s="33"/>
      <c r="D79" s="33"/>
      <c r="E79" s="33"/>
      <c r="F79" s="33"/>
    </row>
    <row r="80" spans="1:7" s="27" customFormat="1" ht="15.6" x14ac:dyDescent="0.35">
      <c r="A80" s="6"/>
      <c r="B80" s="6"/>
      <c r="C80" s="6"/>
      <c r="D80" s="6"/>
      <c r="E80" s="6"/>
    </row>
    <row r="81" spans="1:4" ht="15.6" x14ac:dyDescent="0.35">
      <c r="A81" s="6"/>
      <c r="B81" s="6"/>
      <c r="C81" s="6"/>
      <c r="D81" s="6"/>
    </row>
    <row r="82" spans="1:4" ht="15.6" x14ac:dyDescent="0.35">
      <c r="A82" s="6"/>
      <c r="B82" s="6"/>
      <c r="C82" s="6"/>
      <c r="D82" s="6"/>
    </row>
    <row r="83" spans="1:4" ht="15.6" x14ac:dyDescent="0.35">
      <c r="A83" s="6"/>
      <c r="B83" s="6"/>
      <c r="C83" s="6"/>
      <c r="D83" s="6"/>
    </row>
    <row r="84" spans="1:4" ht="15.6" x14ac:dyDescent="0.35">
      <c r="A84" s="6"/>
      <c r="B84" s="6"/>
      <c r="C84" s="6"/>
      <c r="D84" s="6"/>
    </row>
    <row r="85" spans="1:4" ht="15.6" x14ac:dyDescent="0.35">
      <c r="A85" s="6"/>
      <c r="B85" s="6"/>
      <c r="C85" s="6"/>
      <c r="D85" s="6"/>
    </row>
    <row r="86" spans="1:4" ht="15.6" x14ac:dyDescent="0.35">
      <c r="A86" s="6"/>
      <c r="B86" s="6"/>
      <c r="C86" s="6"/>
      <c r="D86" s="6"/>
    </row>
    <row r="87" spans="1:4" ht="15.6" x14ac:dyDescent="0.35">
      <c r="A87" s="6"/>
      <c r="B87" s="6"/>
      <c r="C87" s="6"/>
      <c r="D87" s="6"/>
    </row>
    <row r="88" spans="1:4" ht="15.6" x14ac:dyDescent="0.35">
      <c r="A88" s="6"/>
      <c r="B88" s="6"/>
      <c r="C88" s="6"/>
      <c r="D88" s="6"/>
    </row>
    <row r="89" spans="1:4" ht="15.6" x14ac:dyDescent="0.35">
      <c r="A89" s="6"/>
      <c r="B89" s="6"/>
      <c r="C89" s="6"/>
      <c r="D89" s="6"/>
    </row>
    <row r="171" spans="9:13" x14ac:dyDescent="0.3">
      <c r="I171" s="2"/>
      <c r="J171" s="2"/>
      <c r="K171" s="2"/>
      <c r="L171" s="2"/>
      <c r="M171" s="2"/>
    </row>
    <row r="172" spans="9:13" x14ac:dyDescent="0.3">
      <c r="I172" s="2"/>
      <c r="J172" s="2"/>
      <c r="K172" s="2"/>
      <c r="L172" s="2"/>
      <c r="M172" s="2"/>
    </row>
    <row r="173" spans="9:13" x14ac:dyDescent="0.3">
      <c r="I173" s="2"/>
      <c r="J173" s="2"/>
      <c r="K173" s="2"/>
      <c r="L173" s="2"/>
      <c r="M173" s="2"/>
    </row>
  </sheetData>
  <mergeCells count="6">
    <mergeCell ref="A77:F77"/>
    <mergeCell ref="A79:F79"/>
    <mergeCell ref="C9:F9"/>
    <mergeCell ref="A9:A10"/>
    <mergeCell ref="B9:B10"/>
    <mergeCell ref="A76:F7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8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3" customWidth="1"/>
    <col min="2" max="6" width="24.77734375" style="3" customWidth="1"/>
    <col min="7" max="16384" width="11.44140625" style="3"/>
  </cols>
  <sheetData>
    <row r="7" spans="1:6" ht="21" customHeight="1" x14ac:dyDescent="0.3"/>
    <row r="8" spans="1:6" ht="21" customHeight="1" x14ac:dyDescent="0.3">
      <c r="F8" s="18"/>
    </row>
    <row r="9" spans="1:6" s="27" customFormat="1" ht="15.6" x14ac:dyDescent="0.35">
      <c r="A9" s="35" t="s">
        <v>0</v>
      </c>
      <c r="B9" s="37" t="s">
        <v>41</v>
      </c>
      <c r="C9" s="34" t="s">
        <v>1</v>
      </c>
      <c r="D9" s="34"/>
      <c r="E9" s="34"/>
      <c r="F9" s="34"/>
    </row>
    <row r="10" spans="1:6" s="27" customFormat="1" ht="31.8" thickBot="1" x14ac:dyDescent="0.4">
      <c r="A10" s="36"/>
      <c r="B10" s="38"/>
      <c r="C10" s="15" t="s">
        <v>42</v>
      </c>
      <c r="D10" s="16" t="s">
        <v>75</v>
      </c>
      <c r="E10" s="5" t="s">
        <v>76</v>
      </c>
      <c r="F10" s="5" t="s">
        <v>43</v>
      </c>
    </row>
    <row r="11" spans="1:6" ht="16.2" thickTop="1" x14ac:dyDescent="0.35">
      <c r="A11" s="6"/>
      <c r="B11" s="6"/>
      <c r="C11" s="6"/>
      <c r="D11" s="19"/>
    </row>
    <row r="12" spans="1:6" ht="15.6" x14ac:dyDescent="0.35">
      <c r="A12" s="7" t="s">
        <v>2</v>
      </c>
      <c r="B12" s="6"/>
      <c r="C12" s="6"/>
      <c r="D12" s="19"/>
    </row>
    <row r="13" spans="1:6" ht="15.6" x14ac:dyDescent="0.35">
      <c r="A13" s="6"/>
      <c r="B13" s="6"/>
      <c r="C13" s="6"/>
      <c r="D13" s="19"/>
    </row>
    <row r="14" spans="1:6" ht="15.6" x14ac:dyDescent="0.35">
      <c r="A14" s="7" t="s">
        <v>3</v>
      </c>
      <c r="B14" s="6"/>
      <c r="C14" s="6"/>
      <c r="D14" s="19"/>
    </row>
    <row r="15" spans="1:6" ht="15.6" x14ac:dyDescent="0.35">
      <c r="A15" s="6" t="s">
        <v>49</v>
      </c>
      <c r="B15" s="8">
        <f>+SUM(C15:D15)</f>
        <v>4358</v>
      </c>
      <c r="C15" s="8">
        <v>2264</v>
      </c>
      <c r="D15" s="20">
        <f>+E15+F15</f>
        <v>2094</v>
      </c>
      <c r="E15" s="8">
        <v>1774</v>
      </c>
      <c r="F15" s="8">
        <v>320</v>
      </c>
    </row>
    <row r="16" spans="1:6" ht="15.6" x14ac:dyDescent="0.35">
      <c r="A16" s="6" t="s">
        <v>77</v>
      </c>
      <c r="B16" s="8">
        <f t="shared" ref="B16:B18" si="0">+SUM(C16:D16)</f>
        <v>4711</v>
      </c>
      <c r="C16" s="8">
        <v>2362</v>
      </c>
      <c r="D16" s="20">
        <f t="shared" ref="D16:D18" si="1">+E16+F16</f>
        <v>2349</v>
      </c>
      <c r="E16" s="8">
        <v>2034</v>
      </c>
      <c r="F16" s="8">
        <v>315</v>
      </c>
    </row>
    <row r="17" spans="1:6" ht="15.6" x14ac:dyDescent="0.35">
      <c r="A17" s="6" t="s">
        <v>78</v>
      </c>
      <c r="B17" s="8">
        <f t="shared" si="0"/>
        <v>4812</v>
      </c>
      <c r="C17" s="8">
        <v>2485</v>
      </c>
      <c r="D17" s="20">
        <f t="shared" si="1"/>
        <v>2327</v>
      </c>
      <c r="E17" s="8">
        <v>1999</v>
      </c>
      <c r="F17" s="8">
        <v>328</v>
      </c>
    </row>
    <row r="18" spans="1:6" ht="15.6" x14ac:dyDescent="0.35">
      <c r="A18" s="6" t="s">
        <v>67</v>
      </c>
      <c r="B18" s="8">
        <f t="shared" si="0"/>
        <v>4740</v>
      </c>
      <c r="C18" s="8">
        <v>2362</v>
      </c>
      <c r="D18" s="20">
        <f t="shared" si="1"/>
        <v>2378</v>
      </c>
      <c r="E18" s="8">
        <v>2061</v>
      </c>
      <c r="F18" s="8">
        <v>317</v>
      </c>
    </row>
    <row r="19" spans="1:6" ht="15.6" x14ac:dyDescent="0.35">
      <c r="A19" s="6"/>
      <c r="B19" s="8"/>
      <c r="C19" s="8"/>
      <c r="D19" s="20"/>
      <c r="E19" s="8"/>
      <c r="F19" s="30"/>
    </row>
    <row r="20" spans="1:6" ht="15.6" x14ac:dyDescent="0.35">
      <c r="A20" s="7" t="s">
        <v>4</v>
      </c>
      <c r="B20" s="8"/>
      <c r="C20" s="8"/>
      <c r="D20" s="20"/>
      <c r="E20" s="8"/>
      <c r="F20" s="30"/>
    </row>
    <row r="21" spans="1:6" ht="15.6" x14ac:dyDescent="0.35">
      <c r="A21" s="6" t="s">
        <v>49</v>
      </c>
      <c r="B21" s="8">
        <f>SUM(C21:D21)</f>
        <v>2369918108</v>
      </c>
      <c r="C21" s="8">
        <v>360848215</v>
      </c>
      <c r="D21" s="20">
        <f>+E21+F21</f>
        <v>2009069893</v>
      </c>
      <c r="E21" s="8">
        <v>1644128779</v>
      </c>
      <c r="F21" s="8">
        <v>364941114</v>
      </c>
    </row>
    <row r="22" spans="1:6" ht="15.6" x14ac:dyDescent="0.35">
      <c r="A22" s="6" t="s">
        <v>77</v>
      </c>
      <c r="B22" s="8">
        <f t="shared" ref="B22:B24" si="2">SUM(C22:D22)</f>
        <v>2817735145.4204288</v>
      </c>
      <c r="C22" s="8">
        <v>379873748.77263606</v>
      </c>
      <c r="D22" s="20">
        <f t="shared" ref="D22:D24" si="3">+E22+F22</f>
        <v>2437861396.6477928</v>
      </c>
      <c r="E22" s="8">
        <v>2058857378</v>
      </c>
      <c r="F22" s="8">
        <v>379004018.64779258</v>
      </c>
    </row>
    <row r="23" spans="1:6" ht="15.6" x14ac:dyDescent="0.35">
      <c r="A23" s="6" t="s">
        <v>78</v>
      </c>
      <c r="B23" s="8">
        <f t="shared" si="2"/>
        <v>2763583926</v>
      </c>
      <c r="C23" s="8">
        <v>404191100</v>
      </c>
      <c r="D23" s="20">
        <f t="shared" si="3"/>
        <v>2359392826</v>
      </c>
      <c r="E23" s="8">
        <v>1960609784</v>
      </c>
      <c r="F23" s="8">
        <v>398783042</v>
      </c>
    </row>
    <row r="24" spans="1:6" ht="15.6" x14ac:dyDescent="0.35">
      <c r="A24" s="6" t="s">
        <v>67</v>
      </c>
      <c r="B24" s="8">
        <f t="shared" si="2"/>
        <v>7243194386.6252184</v>
      </c>
      <c r="C24" s="8">
        <v>801484000</v>
      </c>
      <c r="D24" s="20">
        <f t="shared" si="3"/>
        <v>6441710386.6252184</v>
      </c>
      <c r="E24" s="8">
        <v>4876683960</v>
      </c>
      <c r="F24" s="8">
        <v>1565026426.6252182</v>
      </c>
    </row>
    <row r="25" spans="1:6" ht="15.6" x14ac:dyDescent="0.35">
      <c r="A25" s="6" t="s">
        <v>79</v>
      </c>
      <c r="B25" s="8">
        <f>B23</f>
        <v>2763583926</v>
      </c>
      <c r="C25" s="8">
        <f>C23</f>
        <v>404191100</v>
      </c>
      <c r="D25" s="20">
        <f>D23</f>
        <v>2359392826</v>
      </c>
      <c r="E25" s="8">
        <f t="shared" ref="E25:F25" si="4">E23</f>
        <v>1960609784</v>
      </c>
      <c r="F25" s="8">
        <f t="shared" si="4"/>
        <v>398783042</v>
      </c>
    </row>
    <row r="26" spans="1:6" ht="15.6" x14ac:dyDescent="0.35">
      <c r="A26" s="6"/>
      <c r="B26" s="8"/>
      <c r="C26" s="8"/>
      <c r="D26" s="20"/>
    </row>
    <row r="27" spans="1:6" ht="15.6" x14ac:dyDescent="0.35">
      <c r="A27" s="7" t="s">
        <v>5</v>
      </c>
      <c r="B27" s="8"/>
      <c r="C27" s="8"/>
      <c r="D27" s="20"/>
    </row>
    <row r="28" spans="1:6" ht="15.6" x14ac:dyDescent="0.35">
      <c r="A28" s="6" t="s">
        <v>77</v>
      </c>
      <c r="B28" s="8">
        <f>B22</f>
        <v>2817735145.4204288</v>
      </c>
      <c r="C28" s="8"/>
      <c r="D28" s="20"/>
    </row>
    <row r="29" spans="1:6" ht="15.6" x14ac:dyDescent="0.35">
      <c r="A29" s="6" t="s">
        <v>78</v>
      </c>
      <c r="B29" s="8">
        <v>2763583926</v>
      </c>
      <c r="C29" s="8"/>
      <c r="D29" s="20"/>
    </row>
    <row r="30" spans="1:6" ht="15.6" x14ac:dyDescent="0.35">
      <c r="A30" s="6"/>
      <c r="B30" s="11"/>
      <c r="C30" s="11"/>
      <c r="D30" s="17"/>
    </row>
    <row r="31" spans="1:6" ht="15.6" x14ac:dyDescent="0.35">
      <c r="A31" s="7" t="s">
        <v>6</v>
      </c>
      <c r="B31" s="11"/>
      <c r="C31" s="11"/>
      <c r="D31" s="17"/>
    </row>
    <row r="32" spans="1:6" ht="15.6" x14ac:dyDescent="0.35">
      <c r="A32" s="6" t="s">
        <v>50</v>
      </c>
      <c r="B32" s="23">
        <v>1.0788</v>
      </c>
      <c r="C32" s="23">
        <v>1.0788</v>
      </c>
      <c r="D32" s="24">
        <v>1.0788</v>
      </c>
      <c r="E32" s="23">
        <v>1.0788</v>
      </c>
      <c r="F32" s="23">
        <v>1.0788</v>
      </c>
    </row>
    <row r="33" spans="1:6" ht="15.6" x14ac:dyDescent="0.35">
      <c r="A33" s="6" t="s">
        <v>80</v>
      </c>
      <c r="B33" s="23">
        <v>1.121</v>
      </c>
      <c r="C33" s="23">
        <v>1.121</v>
      </c>
      <c r="D33" s="24">
        <v>1.121</v>
      </c>
      <c r="E33" s="23">
        <v>1.121</v>
      </c>
      <c r="F33" s="23">
        <v>1.121</v>
      </c>
    </row>
    <row r="34" spans="1:6" ht="15.6" x14ac:dyDescent="0.35">
      <c r="A34" s="6" t="s">
        <v>7</v>
      </c>
      <c r="B34" s="8">
        <f>C34+D34</f>
        <v>113623</v>
      </c>
      <c r="C34" s="10">
        <v>96339</v>
      </c>
      <c r="D34" s="21">
        <v>17284</v>
      </c>
    </row>
    <row r="35" spans="1:6" ht="15.6" x14ac:dyDescent="0.35">
      <c r="A35" s="6"/>
      <c r="B35" s="8"/>
      <c r="C35" s="8"/>
      <c r="D35" s="20"/>
    </row>
    <row r="36" spans="1:6" ht="15.6" x14ac:dyDescent="0.35">
      <c r="A36" s="7" t="s">
        <v>8</v>
      </c>
      <c r="B36" s="8"/>
      <c r="C36" s="8"/>
      <c r="D36" s="20"/>
    </row>
    <row r="37" spans="1:6" ht="15.6" x14ac:dyDescent="0.35">
      <c r="A37" s="6" t="s">
        <v>51</v>
      </c>
      <c r="B37" s="8">
        <f>B21/B32</f>
        <v>2196809517.982944</v>
      </c>
      <c r="C37" s="8">
        <f t="shared" ref="C37:F37" si="5">C21/C32</f>
        <v>334490373.56321841</v>
      </c>
      <c r="D37" s="20">
        <f t="shared" si="5"/>
        <v>1862319144.4197257</v>
      </c>
      <c r="E37" s="8">
        <f t="shared" si="5"/>
        <v>1524034834.074898</v>
      </c>
      <c r="F37" s="8">
        <f t="shared" si="5"/>
        <v>338284310.34482759</v>
      </c>
    </row>
    <row r="38" spans="1:6" ht="15.6" x14ac:dyDescent="0.35">
      <c r="A38" s="6" t="s">
        <v>81</v>
      </c>
      <c r="B38" s="8">
        <f>B23/B33</f>
        <v>2465284501.3380909</v>
      </c>
      <c r="C38" s="8">
        <f t="shared" ref="C38:F38" si="6">C23/C33</f>
        <v>360562979.4826048</v>
      </c>
      <c r="D38" s="20">
        <f t="shared" si="6"/>
        <v>2104721521.8554862</v>
      </c>
      <c r="E38" s="8">
        <f t="shared" si="6"/>
        <v>1748982858.1623549</v>
      </c>
      <c r="F38" s="8">
        <f t="shared" si="6"/>
        <v>355738663.69313115</v>
      </c>
    </row>
    <row r="39" spans="1:6" ht="15.6" x14ac:dyDescent="0.35">
      <c r="A39" s="6" t="s">
        <v>52</v>
      </c>
      <c r="B39" s="8">
        <f>B37/B15</f>
        <v>504086.62643023039</v>
      </c>
      <c r="C39" s="8">
        <f t="shared" ref="C39:F39" si="7">C37/C15</f>
        <v>147743.09786361238</v>
      </c>
      <c r="D39" s="20">
        <f t="shared" si="7"/>
        <v>889359.6678222185</v>
      </c>
      <c r="E39" s="8">
        <f t="shared" si="7"/>
        <v>859095.17140636861</v>
      </c>
      <c r="F39" s="8">
        <f t="shared" si="7"/>
        <v>1057138.4698275863</v>
      </c>
    </row>
    <row r="40" spans="1:6" ht="15.6" x14ac:dyDescent="0.35">
      <c r="A40" s="6" t="s">
        <v>82</v>
      </c>
      <c r="B40" s="8">
        <f>B38/B17</f>
        <v>512320.13743518101</v>
      </c>
      <c r="C40" s="8">
        <f t="shared" ref="C40:F40" si="8">C38/C17</f>
        <v>145095.76639139027</v>
      </c>
      <c r="D40" s="20">
        <f t="shared" si="8"/>
        <v>904478.52249913453</v>
      </c>
      <c r="E40" s="8">
        <f t="shared" si="8"/>
        <v>874928.89352794143</v>
      </c>
      <c r="F40" s="8">
        <f t="shared" si="8"/>
        <v>1084569.0966253998</v>
      </c>
    </row>
    <row r="41" spans="1:6" ht="15.6" x14ac:dyDescent="0.35">
      <c r="A41" s="6"/>
      <c r="B41" s="11"/>
      <c r="C41" s="11"/>
      <c r="D41" s="17"/>
      <c r="E41" s="11"/>
      <c r="F41" s="11"/>
    </row>
    <row r="42" spans="1:6" ht="15.6" x14ac:dyDescent="0.35">
      <c r="A42" s="7" t="s">
        <v>9</v>
      </c>
      <c r="B42" s="11"/>
      <c r="C42" s="11"/>
      <c r="D42" s="17"/>
      <c r="E42" s="11"/>
      <c r="F42" s="11"/>
    </row>
    <row r="43" spans="1:6" ht="15.6" x14ac:dyDescent="0.35">
      <c r="A43" s="6"/>
      <c r="B43" s="11"/>
      <c r="C43" s="11"/>
      <c r="D43" s="17"/>
      <c r="E43" s="11"/>
      <c r="F43" s="11"/>
    </row>
    <row r="44" spans="1:6" ht="15.6" x14ac:dyDescent="0.35">
      <c r="A44" s="7" t="s">
        <v>10</v>
      </c>
      <c r="B44" s="11"/>
      <c r="C44" s="11"/>
      <c r="D44" s="17"/>
      <c r="E44" s="11"/>
      <c r="F44" s="11"/>
    </row>
    <row r="45" spans="1:6" ht="15.6" x14ac:dyDescent="0.35">
      <c r="A45" s="6" t="s">
        <v>11</v>
      </c>
      <c r="B45" s="11">
        <f>B16/B34*100</f>
        <v>4.1461675893085026</v>
      </c>
      <c r="C45" s="11">
        <f t="shared" ref="C45:D45" si="9">C16/C34*100</f>
        <v>2.4517588930754939</v>
      </c>
      <c r="D45" s="17">
        <f t="shared" si="9"/>
        <v>13.590604026845638</v>
      </c>
      <c r="E45" s="11"/>
      <c r="F45" s="11"/>
    </row>
    <row r="46" spans="1:6" ht="15.6" x14ac:dyDescent="0.35">
      <c r="A46" s="6" t="s">
        <v>12</v>
      </c>
      <c r="B46" s="11">
        <f>B17/B34*100</f>
        <v>4.2350580428258366</v>
      </c>
      <c r="C46" s="11">
        <f t="shared" ref="C46:D46" si="10">C17/C34*100</f>
        <v>2.5794330437309916</v>
      </c>
      <c r="D46" s="17">
        <f t="shared" si="10"/>
        <v>13.463318676232353</v>
      </c>
      <c r="E46" s="11"/>
      <c r="F46" s="11"/>
    </row>
    <row r="47" spans="1:6" ht="15.6" x14ac:dyDescent="0.35">
      <c r="A47" s="6"/>
      <c r="B47" s="11"/>
      <c r="C47" s="11"/>
      <c r="D47" s="17"/>
      <c r="E47" s="11"/>
      <c r="F47" s="11"/>
    </row>
    <row r="48" spans="1:6" ht="15.6" x14ac:dyDescent="0.35">
      <c r="A48" s="7" t="s">
        <v>13</v>
      </c>
      <c r="B48" s="11"/>
      <c r="C48" s="11"/>
      <c r="D48" s="17"/>
      <c r="E48" s="11"/>
      <c r="F48" s="11"/>
    </row>
    <row r="49" spans="1:6" ht="15.6" x14ac:dyDescent="0.35">
      <c r="A49" s="6" t="s">
        <v>14</v>
      </c>
      <c r="B49" s="11">
        <f>B17/B16*100</f>
        <v>102.14391848864359</v>
      </c>
      <c r="C49" s="11">
        <f t="shared" ref="C49:F49" si="11">C17/C16*100</f>
        <v>105.20745131244709</v>
      </c>
      <c r="D49" s="17">
        <f t="shared" si="11"/>
        <v>99.063431247339295</v>
      </c>
      <c r="E49" s="11">
        <f t="shared" si="11"/>
        <v>98.279252704031464</v>
      </c>
      <c r="F49" s="11">
        <f t="shared" si="11"/>
        <v>104.12698412698414</v>
      </c>
    </row>
    <row r="50" spans="1:6" ht="15.6" x14ac:dyDescent="0.35">
      <c r="A50" s="6" t="s">
        <v>15</v>
      </c>
      <c r="B50" s="11">
        <f>B23/B22*100</f>
        <v>98.078200518297862</v>
      </c>
      <c r="C50" s="11">
        <f t="shared" ref="C50:F50" si="12">C23/C22*100</f>
        <v>106.40142976605591</v>
      </c>
      <c r="D50" s="17">
        <f t="shared" si="12"/>
        <v>96.781253817149249</v>
      </c>
      <c r="E50" s="11">
        <f t="shared" si="12"/>
        <v>95.228052460076711</v>
      </c>
      <c r="F50" s="11">
        <f t="shared" si="12"/>
        <v>105.21868433553155</v>
      </c>
    </row>
    <row r="51" spans="1:6" ht="15.6" x14ac:dyDescent="0.35">
      <c r="A51" s="6" t="s">
        <v>16</v>
      </c>
      <c r="B51" s="11">
        <f>AVERAGE(B49:B50)</f>
        <v>100.11105950347073</v>
      </c>
      <c r="C51" s="11">
        <f t="shared" ref="C51:F51" si="13">AVERAGE(C49:C50)</f>
        <v>105.8044405392515</v>
      </c>
      <c r="D51" s="17">
        <f t="shared" si="13"/>
        <v>97.922342532244272</v>
      </c>
      <c r="E51" s="11">
        <f t="shared" si="13"/>
        <v>96.753652582054087</v>
      </c>
      <c r="F51" s="11">
        <f t="shared" si="13"/>
        <v>104.67283423125784</v>
      </c>
    </row>
    <row r="52" spans="1:6" ht="15.6" x14ac:dyDescent="0.35">
      <c r="A52" s="6"/>
      <c r="B52" s="11"/>
      <c r="C52" s="11"/>
      <c r="D52" s="17"/>
      <c r="E52" s="11"/>
      <c r="F52" s="11"/>
    </row>
    <row r="53" spans="1:6" ht="15.6" x14ac:dyDescent="0.35">
      <c r="A53" s="7" t="s">
        <v>17</v>
      </c>
      <c r="B53" s="11"/>
      <c r="C53" s="11"/>
      <c r="D53" s="17"/>
      <c r="E53" s="11"/>
      <c r="F53" s="11"/>
    </row>
    <row r="54" spans="1:6" ht="15.6" x14ac:dyDescent="0.35">
      <c r="A54" s="6" t="s">
        <v>18</v>
      </c>
      <c r="B54" s="11">
        <f>(B17/B18)*100</f>
        <v>101.51898734177216</v>
      </c>
      <c r="C54" s="11">
        <f t="shared" ref="C54:F54" si="14">(C17/C18)*100</f>
        <v>105.20745131244709</v>
      </c>
      <c r="D54" s="17">
        <f t="shared" si="14"/>
        <v>97.855340622371742</v>
      </c>
      <c r="E54" s="11">
        <f t="shared" si="14"/>
        <v>96.99175157690442</v>
      </c>
      <c r="F54" s="11">
        <f t="shared" si="14"/>
        <v>103.47003154574132</v>
      </c>
    </row>
    <row r="55" spans="1:6" ht="15.6" x14ac:dyDescent="0.35">
      <c r="A55" s="6" t="s">
        <v>19</v>
      </c>
      <c r="B55" s="11">
        <f>B23/B24*100</f>
        <v>38.154214542454397</v>
      </c>
      <c r="C55" s="11">
        <f t="shared" ref="C55:F55" si="15">C23/C24*100</f>
        <v>50.430339220745509</v>
      </c>
      <c r="D55" s="17">
        <f t="shared" si="15"/>
        <v>36.626806925358757</v>
      </c>
      <c r="E55" s="11">
        <f t="shared" si="15"/>
        <v>40.203749106595787</v>
      </c>
      <c r="F55" s="11">
        <f t="shared" si="15"/>
        <v>25.480914265449517</v>
      </c>
    </row>
    <row r="56" spans="1:6" ht="15.6" x14ac:dyDescent="0.35">
      <c r="A56" s="6" t="s">
        <v>20</v>
      </c>
      <c r="B56" s="11">
        <f>(B54+B55)/2</f>
        <v>69.836600942113279</v>
      </c>
      <c r="C56" s="11">
        <f t="shared" ref="C56:F56" si="16">(C54+C55)/2</f>
        <v>77.8188952665963</v>
      </c>
      <c r="D56" s="17">
        <f t="shared" si="16"/>
        <v>67.241073773865253</v>
      </c>
      <c r="E56" s="11">
        <f t="shared" si="16"/>
        <v>68.5977503417501</v>
      </c>
      <c r="F56" s="11">
        <f t="shared" si="16"/>
        <v>64.475472905595424</v>
      </c>
    </row>
    <row r="57" spans="1:6" ht="15.6" x14ac:dyDescent="0.35">
      <c r="A57" s="6"/>
      <c r="B57" s="11"/>
      <c r="C57" s="11"/>
      <c r="D57" s="17"/>
      <c r="E57" s="11"/>
      <c r="F57" s="11"/>
    </row>
    <row r="58" spans="1:6" ht="15.6" x14ac:dyDescent="0.35">
      <c r="A58" s="7" t="s">
        <v>31</v>
      </c>
      <c r="B58" s="11"/>
      <c r="C58" s="11"/>
      <c r="D58" s="17"/>
      <c r="E58" s="11"/>
      <c r="F58" s="11"/>
    </row>
    <row r="59" spans="1:6" ht="15.6" x14ac:dyDescent="0.35">
      <c r="A59" s="6" t="s">
        <v>21</v>
      </c>
      <c r="B59" s="11">
        <f>B25/B23*100</f>
        <v>100</v>
      </c>
      <c r="C59" s="11">
        <f t="shared" ref="C59:F59" si="17">C25/C23*100</f>
        <v>100</v>
      </c>
      <c r="D59" s="17">
        <f t="shared" si="17"/>
        <v>100</v>
      </c>
      <c r="E59" s="11">
        <f t="shared" si="17"/>
        <v>100</v>
      </c>
      <c r="F59" s="11">
        <f t="shared" si="17"/>
        <v>100</v>
      </c>
    </row>
    <row r="60" spans="1:6" ht="15.6" x14ac:dyDescent="0.35">
      <c r="A60" s="6"/>
      <c r="B60" s="11"/>
      <c r="C60" s="11"/>
      <c r="D60" s="17"/>
      <c r="E60" s="11"/>
      <c r="F60" s="11"/>
    </row>
    <row r="61" spans="1:6" ht="15.6" x14ac:dyDescent="0.35">
      <c r="A61" s="7" t="s">
        <v>22</v>
      </c>
      <c r="B61" s="11"/>
      <c r="C61" s="11"/>
      <c r="D61" s="17"/>
      <c r="E61" s="11"/>
      <c r="F61" s="11"/>
    </row>
    <row r="62" spans="1:6" ht="15.6" x14ac:dyDescent="0.35">
      <c r="A62" s="6" t="s">
        <v>23</v>
      </c>
      <c r="B62" s="11">
        <f>((B17/B15)-1)*100</f>
        <v>10.41762276273519</v>
      </c>
      <c r="C62" s="11">
        <f t="shared" ref="C62:F62" si="18">((C17/C15)-1)*100</f>
        <v>9.7614840989399312</v>
      </c>
      <c r="D62" s="17">
        <f t="shared" si="18"/>
        <v>11.127029608404971</v>
      </c>
      <c r="E62" s="11">
        <f t="shared" si="18"/>
        <v>12.683201803833155</v>
      </c>
      <c r="F62" s="11">
        <f t="shared" si="18"/>
        <v>2.4999999999999911</v>
      </c>
    </row>
    <row r="63" spans="1:6" ht="15.6" x14ac:dyDescent="0.35">
      <c r="A63" s="6" t="s">
        <v>24</v>
      </c>
      <c r="B63" s="11">
        <f>((B38/B37)-1)*100</f>
        <v>12.2211316528551</v>
      </c>
      <c r="C63" s="11">
        <f t="shared" ref="C63:F63" si="19">((C38/C37)-1)*100</f>
        <v>7.7947253434062391</v>
      </c>
      <c r="D63" s="17">
        <f t="shared" si="19"/>
        <v>13.016156664774559</v>
      </c>
      <c r="E63" s="11">
        <f t="shared" si="19"/>
        <v>14.760031664499461</v>
      </c>
      <c r="F63" s="11">
        <f t="shared" si="19"/>
        <v>5.1596697850135653</v>
      </c>
    </row>
    <row r="64" spans="1:6" ht="15.6" x14ac:dyDescent="0.35">
      <c r="A64" s="6" t="s">
        <v>25</v>
      </c>
      <c r="B64" s="11">
        <f>((B40/B39)-1)*100</f>
        <v>1.6333523988242948</v>
      </c>
      <c r="C64" s="11">
        <f t="shared" ref="C64:F64" si="20">((C40/C39)-1)*100</f>
        <v>-1.7918478159067552</v>
      </c>
      <c r="D64" s="17">
        <f t="shared" si="20"/>
        <v>1.6999708019071358</v>
      </c>
      <c r="E64" s="11">
        <f t="shared" si="20"/>
        <v>1.8430696212216491</v>
      </c>
      <c r="F64" s="11">
        <f t="shared" si="20"/>
        <v>2.5947997902571185</v>
      </c>
    </row>
    <row r="65" spans="1:7" ht="15.6" x14ac:dyDescent="0.35">
      <c r="A65" s="6"/>
      <c r="B65" s="11"/>
      <c r="C65" s="11"/>
      <c r="D65" s="17"/>
      <c r="E65" s="11"/>
      <c r="F65" s="11"/>
    </row>
    <row r="66" spans="1:7" ht="15.6" x14ac:dyDescent="0.35">
      <c r="A66" s="7" t="s">
        <v>26</v>
      </c>
      <c r="B66" s="11"/>
      <c r="C66" s="11"/>
      <c r="D66" s="17"/>
      <c r="E66" s="11"/>
      <c r="F66" s="11"/>
    </row>
    <row r="67" spans="1:7" ht="15.6" x14ac:dyDescent="0.35">
      <c r="A67" s="6" t="s">
        <v>35</v>
      </c>
      <c r="B67" s="11">
        <f t="shared" ref="B67" si="21">B22/B16</f>
        <v>598118.26478888316</v>
      </c>
      <c r="C67" s="11">
        <f t="shared" ref="C67:F67" si="22">C22/C16</f>
        <v>160827.15866750045</v>
      </c>
      <c r="D67" s="17">
        <f t="shared" si="22"/>
        <v>1037829.4579173235</v>
      </c>
      <c r="E67" s="11">
        <f t="shared" si="22"/>
        <v>1012220.9331366766</v>
      </c>
      <c r="F67" s="11">
        <f t="shared" si="22"/>
        <v>1203187.3607866431</v>
      </c>
    </row>
    <row r="68" spans="1:7" ht="15.6" x14ac:dyDescent="0.35">
      <c r="A68" s="6" t="s">
        <v>36</v>
      </c>
      <c r="B68" s="11">
        <f>B23/B17</f>
        <v>574310.87406483793</v>
      </c>
      <c r="C68" s="11">
        <f t="shared" ref="C68:F68" si="23">C23/C17</f>
        <v>162652.3541247485</v>
      </c>
      <c r="D68" s="17">
        <f t="shared" si="23"/>
        <v>1013920.4237215299</v>
      </c>
      <c r="E68" s="11">
        <f t="shared" si="23"/>
        <v>980795.28964482236</v>
      </c>
      <c r="F68" s="11">
        <f t="shared" si="23"/>
        <v>1215801.9573170731</v>
      </c>
    </row>
    <row r="69" spans="1:7" ht="15.6" x14ac:dyDescent="0.35">
      <c r="A69" s="6" t="s">
        <v>27</v>
      </c>
      <c r="B69" s="11">
        <f>(B68/B67)*B51</f>
        <v>96.126257082767978</v>
      </c>
      <c r="C69" s="11">
        <f t="shared" ref="C69:F69" si="24">(C68/C67)*C51</f>
        <v>107.00519410493602</v>
      </c>
      <c r="D69" s="17">
        <f t="shared" si="24"/>
        <v>95.666452975173954</v>
      </c>
      <c r="E69" s="11">
        <f t="shared" si="24"/>
        <v>93.749816469757647</v>
      </c>
      <c r="F69" s="11">
        <f t="shared" si="24"/>
        <v>105.77025730480193</v>
      </c>
    </row>
    <row r="70" spans="1:7" ht="15.6" x14ac:dyDescent="0.35">
      <c r="A70" s="6" t="s">
        <v>33</v>
      </c>
      <c r="B70" s="11">
        <f t="shared" ref="B70:B71" si="25">B22/(B16*3)</f>
        <v>199372.75492962773</v>
      </c>
      <c r="C70" s="11">
        <f t="shared" ref="C70:F70" si="26">C22/(C16*3)</f>
        <v>53609.052889166815</v>
      </c>
      <c r="D70" s="17">
        <f t="shared" si="26"/>
        <v>345943.15263910784</v>
      </c>
      <c r="E70" s="11">
        <f t="shared" si="26"/>
        <v>337406.97771222552</v>
      </c>
      <c r="F70" s="11">
        <f t="shared" si="26"/>
        <v>401062.4535955477</v>
      </c>
    </row>
    <row r="71" spans="1:7" ht="15.6" x14ac:dyDescent="0.35">
      <c r="A71" s="6" t="s">
        <v>34</v>
      </c>
      <c r="B71" s="11">
        <f t="shared" si="25"/>
        <v>191436.95802161263</v>
      </c>
      <c r="C71" s="11">
        <f t="shared" ref="C71:F71" si="27">C23/(C17*3)</f>
        <v>54217.451374916163</v>
      </c>
      <c r="D71" s="17">
        <f t="shared" si="27"/>
        <v>337973.4745738433</v>
      </c>
      <c r="E71" s="11">
        <f t="shared" si="27"/>
        <v>326931.76321494079</v>
      </c>
      <c r="F71" s="11">
        <f t="shared" si="27"/>
        <v>405267.31910569104</v>
      </c>
    </row>
    <row r="72" spans="1:7" ht="15.6" x14ac:dyDescent="0.35">
      <c r="A72" s="6"/>
      <c r="B72" s="11"/>
      <c r="C72" s="11"/>
      <c r="D72" s="17"/>
    </row>
    <row r="73" spans="1:7" ht="15.6" x14ac:dyDescent="0.35">
      <c r="A73" s="7" t="s">
        <v>28</v>
      </c>
      <c r="B73" s="11"/>
      <c r="C73" s="11"/>
      <c r="D73" s="17"/>
    </row>
    <row r="74" spans="1:7" ht="15.6" x14ac:dyDescent="0.35">
      <c r="A74" s="6" t="s">
        <v>29</v>
      </c>
      <c r="B74" s="11">
        <f>(B29/B28)*100</f>
        <v>98.078200518297862</v>
      </c>
      <c r="C74" s="11"/>
      <c r="D74" s="17"/>
    </row>
    <row r="75" spans="1:7" ht="16.2" thickBot="1" x14ac:dyDescent="0.4">
      <c r="A75" s="12" t="s">
        <v>30</v>
      </c>
      <c r="B75" s="13">
        <f>(B23/B29)*100</f>
        <v>100</v>
      </c>
      <c r="C75" s="13"/>
      <c r="D75" s="22"/>
      <c r="E75" s="4"/>
      <c r="F75" s="4"/>
    </row>
    <row r="76" spans="1:7" s="27" customFormat="1" ht="16.2" thickTop="1" x14ac:dyDescent="0.3">
      <c r="A76" s="39" t="s">
        <v>72</v>
      </c>
      <c r="B76" s="39"/>
      <c r="C76" s="39"/>
      <c r="D76" s="39"/>
      <c r="E76" s="39"/>
      <c r="F76" s="39"/>
      <c r="G76" s="28"/>
    </row>
    <row r="77" spans="1:7" s="27" customFormat="1" ht="33" customHeight="1" x14ac:dyDescent="0.35">
      <c r="A77" s="33" t="s">
        <v>73</v>
      </c>
      <c r="B77" s="33"/>
      <c r="C77" s="33"/>
      <c r="D77" s="33"/>
      <c r="E77" s="33"/>
      <c r="F77" s="33"/>
    </row>
    <row r="78" spans="1:7" s="27" customFormat="1" x14ac:dyDescent="0.3"/>
    <row r="79" spans="1:7" s="27" customFormat="1" ht="34.049999999999997" customHeight="1" x14ac:dyDescent="0.35">
      <c r="A79" s="33" t="s">
        <v>74</v>
      </c>
      <c r="B79" s="33"/>
      <c r="C79" s="33"/>
      <c r="D79" s="33"/>
      <c r="E79" s="33"/>
      <c r="F79" s="33"/>
    </row>
    <row r="80" spans="1:7" s="27" customFormat="1" x14ac:dyDescent="0.3">
      <c r="A80" s="1"/>
    </row>
    <row r="81" spans="1:1" s="27" customFormat="1" x14ac:dyDescent="0.3"/>
    <row r="82" spans="1:1" s="27" customFormat="1" x14ac:dyDescent="0.3"/>
    <row r="83" spans="1:1" s="27" customFormat="1" x14ac:dyDescent="0.3"/>
    <row r="84" spans="1:1" s="27" customFormat="1" x14ac:dyDescent="0.3"/>
    <row r="87" spans="1:1" x14ac:dyDescent="0.3">
      <c r="A87" s="1"/>
    </row>
  </sheetData>
  <mergeCells count="6">
    <mergeCell ref="A77:F77"/>
    <mergeCell ref="A79:F79"/>
    <mergeCell ref="A9:A10"/>
    <mergeCell ref="B9:B10"/>
    <mergeCell ref="C9:F9"/>
    <mergeCell ref="A76:F76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G88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3" customWidth="1"/>
    <col min="2" max="6" width="24.77734375" style="3" customWidth="1"/>
    <col min="7" max="16384" width="11.44140625" style="3"/>
  </cols>
  <sheetData>
    <row r="7" spans="1:6" ht="21" customHeight="1" x14ac:dyDescent="0.3"/>
    <row r="8" spans="1:6" ht="21" customHeight="1" x14ac:dyDescent="0.3"/>
    <row r="9" spans="1:6" s="27" customFormat="1" ht="15.6" x14ac:dyDescent="0.35">
      <c r="A9" s="35" t="s">
        <v>0</v>
      </c>
      <c r="B9" s="37" t="s">
        <v>41</v>
      </c>
      <c r="C9" s="34" t="s">
        <v>1</v>
      </c>
      <c r="D9" s="34"/>
      <c r="E9" s="34"/>
      <c r="F9" s="34"/>
    </row>
    <row r="10" spans="1:6" s="27" customFormat="1" ht="31.8" thickBot="1" x14ac:dyDescent="0.4">
      <c r="A10" s="36"/>
      <c r="B10" s="38"/>
      <c r="C10" s="15" t="s">
        <v>42</v>
      </c>
      <c r="D10" s="16" t="s">
        <v>75</v>
      </c>
      <c r="E10" s="5" t="s">
        <v>76</v>
      </c>
      <c r="F10" s="5" t="s">
        <v>43</v>
      </c>
    </row>
    <row r="11" spans="1:6" ht="16.2" thickTop="1" x14ac:dyDescent="0.35">
      <c r="A11" s="6"/>
      <c r="B11" s="6"/>
      <c r="C11" s="6"/>
      <c r="D11" s="19"/>
    </row>
    <row r="12" spans="1:6" ht="15.6" x14ac:dyDescent="0.35">
      <c r="A12" s="7" t="s">
        <v>2</v>
      </c>
      <c r="B12" s="6"/>
      <c r="C12" s="6"/>
      <c r="D12" s="19"/>
    </row>
    <row r="13" spans="1:6" ht="15.6" x14ac:dyDescent="0.35">
      <c r="A13" s="6"/>
      <c r="B13" s="6"/>
      <c r="C13" s="6"/>
      <c r="D13" s="19"/>
    </row>
    <row r="14" spans="1:6" ht="15.6" x14ac:dyDescent="0.35">
      <c r="A14" s="7" t="s">
        <v>3</v>
      </c>
      <c r="B14" s="6"/>
      <c r="C14" s="6"/>
      <c r="D14" s="19"/>
    </row>
    <row r="15" spans="1:6" ht="15.6" x14ac:dyDescent="0.35">
      <c r="A15" s="6" t="s">
        <v>83</v>
      </c>
      <c r="B15" s="8">
        <f>SUM(C15:D15)</f>
        <v>4358</v>
      </c>
      <c r="C15" s="8">
        <f>+'II Trimestre'!C15</f>
        <v>2264</v>
      </c>
      <c r="D15" s="20">
        <f>+E15+F15</f>
        <v>2094</v>
      </c>
      <c r="E15" s="8">
        <f>+'II Trimestre'!E15</f>
        <v>1774</v>
      </c>
      <c r="F15" s="8">
        <f>+'II Trimestre'!F15</f>
        <v>320</v>
      </c>
    </row>
    <row r="16" spans="1:6" ht="15.6" x14ac:dyDescent="0.35">
      <c r="A16" s="6" t="s">
        <v>84</v>
      </c>
      <c r="B16" s="8">
        <f t="shared" ref="B16:B18" si="0">SUM(C16:D16)</f>
        <v>4711</v>
      </c>
      <c r="C16" s="8">
        <f>+'II Trimestre'!C16</f>
        <v>2362</v>
      </c>
      <c r="D16" s="20">
        <f>+E16+F16</f>
        <v>2349</v>
      </c>
      <c r="E16" s="8">
        <f>+'II Trimestre'!E16</f>
        <v>2034</v>
      </c>
      <c r="F16" s="8">
        <f>+'II Trimestre'!F16</f>
        <v>315</v>
      </c>
    </row>
    <row r="17" spans="1:6" ht="15.6" x14ac:dyDescent="0.35">
      <c r="A17" s="6" t="s">
        <v>85</v>
      </c>
      <c r="B17" s="8">
        <f t="shared" si="0"/>
        <v>4812</v>
      </c>
      <c r="C17" s="8">
        <f>+'II Trimestre'!C17</f>
        <v>2485</v>
      </c>
      <c r="D17" s="20">
        <f>+E17+F17</f>
        <v>2327</v>
      </c>
      <c r="E17" s="8">
        <f>+'II Trimestre'!E17</f>
        <v>1999</v>
      </c>
      <c r="F17" s="8">
        <f>+'II Trimestre'!F17</f>
        <v>328</v>
      </c>
    </row>
    <row r="18" spans="1:6" ht="15.6" x14ac:dyDescent="0.35">
      <c r="A18" s="6" t="s">
        <v>67</v>
      </c>
      <c r="B18" s="8">
        <f t="shared" si="0"/>
        <v>4740</v>
      </c>
      <c r="C18" s="8">
        <f>+'II Trimestre'!C18</f>
        <v>2362</v>
      </c>
      <c r="D18" s="20">
        <f>+E18+F18</f>
        <v>2378</v>
      </c>
      <c r="E18" s="8">
        <f>+'II Trimestre'!E18</f>
        <v>2061</v>
      </c>
      <c r="F18" s="8">
        <f>+'II Trimestre'!F18</f>
        <v>317</v>
      </c>
    </row>
    <row r="19" spans="1:6" ht="15.6" x14ac:dyDescent="0.35">
      <c r="A19" s="6"/>
      <c r="B19" s="8"/>
      <c r="C19" s="8"/>
      <c r="D19" s="20"/>
    </row>
    <row r="20" spans="1:6" ht="15.6" x14ac:dyDescent="0.35">
      <c r="A20" s="7" t="s">
        <v>4</v>
      </c>
      <c r="B20" s="8"/>
      <c r="C20" s="8"/>
      <c r="D20" s="20"/>
    </row>
    <row r="21" spans="1:6" ht="15.6" x14ac:dyDescent="0.35">
      <c r="A21" s="6" t="s">
        <v>83</v>
      </c>
      <c r="B21" s="8">
        <f>SUM(C21:D21)</f>
        <v>4692818219</v>
      </c>
      <c r="C21" s="8">
        <f>+'I Trimestre'!C21+'II Trimestre'!C21</f>
        <v>669783455</v>
      </c>
      <c r="D21" s="20">
        <f>+E21+F21</f>
        <v>4023034764</v>
      </c>
      <c r="E21" s="8">
        <f>+'I Trimestre'!E21+'II Trimestre'!E21</f>
        <v>3247299942</v>
      </c>
      <c r="F21" s="8">
        <f>+'I Trimestre'!F21+'II Trimestre'!F21</f>
        <v>775734822</v>
      </c>
    </row>
    <row r="22" spans="1:6" ht="15.6" x14ac:dyDescent="0.35">
      <c r="A22" s="6" t="s">
        <v>84</v>
      </c>
      <c r="B22" s="8">
        <f t="shared" ref="B22:B24" si="1">SUM(C22:D22)</f>
        <v>5541084891.6055059</v>
      </c>
      <c r="C22" s="8">
        <f>+'I Trimestre'!C22+'II Trimestre'!C22</f>
        <v>690958096.95771301</v>
      </c>
      <c r="D22" s="20">
        <f>+E22+F22</f>
        <v>4850126794.6477928</v>
      </c>
      <c r="E22" s="8">
        <f>+'I Trimestre'!E22+'II Trimestre'!E22</f>
        <v>4055718972</v>
      </c>
      <c r="F22" s="8">
        <f>+'I Trimestre'!F22+'II Trimestre'!F22</f>
        <v>794407822.64779258</v>
      </c>
    </row>
    <row r="23" spans="1:6" ht="15.6" x14ac:dyDescent="0.35">
      <c r="A23" s="6" t="s">
        <v>86</v>
      </c>
      <c r="B23" s="8">
        <f t="shared" si="1"/>
        <v>5361291685</v>
      </c>
      <c r="C23" s="8">
        <f>+'I Trimestre'!C23+'II Trimestre'!C23</f>
        <v>668338600</v>
      </c>
      <c r="D23" s="20">
        <f>+E23+F23</f>
        <v>4692953085</v>
      </c>
      <c r="E23" s="8">
        <f>+'I Trimestre'!E23+'II Trimestre'!E23</f>
        <v>3905458079</v>
      </c>
      <c r="F23" s="8">
        <f>+'I Trimestre'!F23+'II Trimestre'!F23</f>
        <v>787495006</v>
      </c>
    </row>
    <row r="24" spans="1:6" ht="15.6" x14ac:dyDescent="0.35">
      <c r="A24" s="6" t="s">
        <v>67</v>
      </c>
      <c r="B24" s="8">
        <f t="shared" si="1"/>
        <v>7243194386.6252184</v>
      </c>
      <c r="C24" s="8">
        <f>'II Trimestre'!C24</f>
        <v>801484000</v>
      </c>
      <c r="D24" s="20">
        <f>+E24+F24</f>
        <v>6441710386.6252184</v>
      </c>
      <c r="E24" s="8">
        <f>'II Trimestre'!E24</f>
        <v>4876683960</v>
      </c>
      <c r="F24" s="8">
        <f>'II Trimestre'!F24</f>
        <v>1565026426.6252182</v>
      </c>
    </row>
    <row r="25" spans="1:6" ht="15.6" x14ac:dyDescent="0.35">
      <c r="A25" s="6" t="s">
        <v>87</v>
      </c>
      <c r="B25" s="8">
        <f>+B23</f>
        <v>5361291685</v>
      </c>
      <c r="C25" s="8">
        <f>+C23</f>
        <v>668338600</v>
      </c>
      <c r="D25" s="20">
        <f t="shared" ref="D25" si="2">+D23</f>
        <v>4692953085</v>
      </c>
      <c r="E25" s="8">
        <f>+E23</f>
        <v>3905458079</v>
      </c>
      <c r="F25" s="8">
        <f>+F23</f>
        <v>787495006</v>
      </c>
    </row>
    <row r="26" spans="1:6" ht="15.6" x14ac:dyDescent="0.35">
      <c r="A26" s="6"/>
      <c r="B26" s="8"/>
      <c r="C26" s="8"/>
      <c r="D26" s="20"/>
    </row>
    <row r="27" spans="1:6" ht="15.6" x14ac:dyDescent="0.35">
      <c r="A27" s="7" t="s">
        <v>5</v>
      </c>
      <c r="B27" s="8"/>
      <c r="C27" s="8"/>
      <c r="D27" s="20"/>
    </row>
    <row r="28" spans="1:6" ht="15.6" x14ac:dyDescent="0.35">
      <c r="A28" s="6" t="s">
        <v>88</v>
      </c>
      <c r="B28" s="8">
        <f>B22</f>
        <v>5541084891.6055059</v>
      </c>
      <c r="C28" s="8"/>
      <c r="D28" s="20"/>
    </row>
    <row r="29" spans="1:6" ht="15.6" x14ac:dyDescent="0.35">
      <c r="A29" s="6" t="s">
        <v>86</v>
      </c>
      <c r="B29" s="8">
        <f>'I Trimestre'!B29+'II Trimestre'!B29</f>
        <v>5361291685</v>
      </c>
      <c r="C29" s="8"/>
      <c r="D29" s="20"/>
    </row>
    <row r="30" spans="1:6" ht="15.6" x14ac:dyDescent="0.35">
      <c r="A30" s="6"/>
      <c r="B30" s="11"/>
      <c r="C30" s="11"/>
      <c r="D30" s="17"/>
    </row>
    <row r="31" spans="1:6" ht="15.6" x14ac:dyDescent="0.35">
      <c r="A31" s="7" t="s">
        <v>6</v>
      </c>
      <c r="B31" s="11"/>
      <c r="C31" s="11"/>
      <c r="D31" s="17"/>
    </row>
    <row r="32" spans="1:6" ht="15.6" x14ac:dyDescent="0.35">
      <c r="A32" s="6" t="s">
        <v>89</v>
      </c>
      <c r="B32" s="23">
        <v>1.0788</v>
      </c>
      <c r="C32" s="23">
        <v>1.0788</v>
      </c>
      <c r="D32" s="24">
        <v>1.0788</v>
      </c>
      <c r="E32" s="23">
        <v>1.0788</v>
      </c>
      <c r="F32" s="23">
        <v>1.0788</v>
      </c>
    </row>
    <row r="33" spans="1:6" ht="15.6" x14ac:dyDescent="0.35">
      <c r="A33" s="6" t="s">
        <v>90</v>
      </c>
      <c r="B33" s="23">
        <v>1.121</v>
      </c>
      <c r="C33" s="23">
        <v>1.121</v>
      </c>
      <c r="D33" s="24">
        <v>1.121</v>
      </c>
      <c r="E33" s="23">
        <v>1.121</v>
      </c>
      <c r="F33" s="23">
        <v>1.121</v>
      </c>
    </row>
    <row r="34" spans="1:6" ht="15.6" x14ac:dyDescent="0.35">
      <c r="A34" s="6" t="s">
        <v>7</v>
      </c>
      <c r="B34" s="8">
        <f>C34+D34</f>
        <v>113623</v>
      </c>
      <c r="C34" s="10">
        <v>96339</v>
      </c>
      <c r="D34" s="21">
        <v>17284</v>
      </c>
    </row>
    <row r="35" spans="1:6" ht="15.6" x14ac:dyDescent="0.35">
      <c r="A35" s="6"/>
      <c r="B35" s="8"/>
      <c r="C35" s="8"/>
      <c r="D35" s="20"/>
    </row>
    <row r="36" spans="1:6" ht="15.6" x14ac:dyDescent="0.35">
      <c r="A36" s="7" t="s">
        <v>8</v>
      </c>
      <c r="B36" s="8"/>
      <c r="C36" s="8"/>
      <c r="D36" s="20"/>
    </row>
    <row r="37" spans="1:6" ht="15.6" x14ac:dyDescent="0.35">
      <c r="A37" s="6" t="s">
        <v>91</v>
      </c>
      <c r="B37" s="8">
        <f>B21/B32</f>
        <v>4350035427.3266592</v>
      </c>
      <c r="C37" s="8">
        <f t="shared" ref="C37:F37" si="3">C21/C32</f>
        <v>620859709.86281049</v>
      </c>
      <c r="D37" s="20">
        <f t="shared" si="3"/>
        <v>3729175717.4638486</v>
      </c>
      <c r="E37" s="8">
        <f t="shared" si="3"/>
        <v>3010103765.2947721</v>
      </c>
      <c r="F37" s="8">
        <f t="shared" si="3"/>
        <v>719071952.1690768</v>
      </c>
    </row>
    <row r="38" spans="1:6" ht="15.6" x14ac:dyDescent="0.35">
      <c r="A38" s="6" t="s">
        <v>92</v>
      </c>
      <c r="B38" s="8">
        <f>B23/B33</f>
        <v>4782597399.6431761</v>
      </c>
      <c r="C38" s="8">
        <f t="shared" ref="C38:F38" si="4">C23/C33</f>
        <v>596198572.7029438</v>
      </c>
      <c r="D38" s="20">
        <f t="shared" si="4"/>
        <v>4186398826.9402318</v>
      </c>
      <c r="E38" s="8">
        <f t="shared" si="4"/>
        <v>3483905512.042819</v>
      </c>
      <c r="F38" s="8">
        <f t="shared" si="4"/>
        <v>702493314.89741302</v>
      </c>
    </row>
    <row r="39" spans="1:6" ht="15.6" x14ac:dyDescent="0.35">
      <c r="A39" s="6" t="s">
        <v>93</v>
      </c>
      <c r="B39" s="8">
        <f>B37/B15</f>
        <v>998172.4248110737</v>
      </c>
      <c r="C39" s="8">
        <f t="shared" ref="C39:F39" si="5">C37/C15</f>
        <v>274231.32061078202</v>
      </c>
      <c r="D39" s="20">
        <f t="shared" si="5"/>
        <v>1780886.207002793</v>
      </c>
      <c r="E39" s="8">
        <f t="shared" si="5"/>
        <v>1696789.0446982933</v>
      </c>
      <c r="F39" s="8">
        <f t="shared" si="5"/>
        <v>2247099.850528365</v>
      </c>
    </row>
    <row r="40" spans="1:6" ht="15.6" x14ac:dyDescent="0.35">
      <c r="A40" s="6" t="s">
        <v>94</v>
      </c>
      <c r="B40" s="8">
        <f>B38/B17</f>
        <v>993889.73392418458</v>
      </c>
      <c r="C40" s="8">
        <f t="shared" ref="C40:F40" si="6">C38/C17</f>
        <v>239918.94273760315</v>
      </c>
      <c r="D40" s="20">
        <f t="shared" si="6"/>
        <v>1799054.0726000136</v>
      </c>
      <c r="E40" s="8">
        <f t="shared" si="6"/>
        <v>1742824.1681054623</v>
      </c>
      <c r="F40" s="8">
        <f t="shared" si="6"/>
        <v>2141747.9112726008</v>
      </c>
    </row>
    <row r="41" spans="1:6" ht="15.6" x14ac:dyDescent="0.35">
      <c r="A41" s="6"/>
      <c r="B41" s="11"/>
      <c r="C41" s="11"/>
      <c r="D41" s="17"/>
      <c r="E41" s="11"/>
      <c r="F41" s="11"/>
    </row>
    <row r="42" spans="1:6" ht="15.6" x14ac:dyDescent="0.35">
      <c r="A42" s="7" t="s">
        <v>9</v>
      </c>
      <c r="B42" s="11"/>
      <c r="C42" s="11"/>
      <c r="D42" s="17"/>
      <c r="E42" s="11"/>
      <c r="F42" s="11"/>
    </row>
    <row r="43" spans="1:6" ht="15.6" x14ac:dyDescent="0.35">
      <c r="A43" s="6"/>
      <c r="B43" s="11"/>
      <c r="C43" s="11"/>
      <c r="D43" s="17"/>
      <c r="E43" s="11"/>
      <c r="F43" s="11"/>
    </row>
    <row r="44" spans="1:6" ht="15.6" x14ac:dyDescent="0.35">
      <c r="A44" s="7" t="s">
        <v>10</v>
      </c>
      <c r="B44" s="11"/>
      <c r="C44" s="11"/>
      <c r="D44" s="17"/>
      <c r="E44" s="11"/>
      <c r="F44" s="11"/>
    </row>
    <row r="45" spans="1:6" ht="15.6" x14ac:dyDescent="0.35">
      <c r="A45" s="6" t="s">
        <v>11</v>
      </c>
      <c r="B45" s="11">
        <f>B16/B34*100</f>
        <v>4.1461675893085026</v>
      </c>
      <c r="C45" s="11">
        <f t="shared" ref="C45:D45" si="7">C16/C34*100</f>
        <v>2.4517588930754939</v>
      </c>
      <c r="D45" s="17">
        <f t="shared" si="7"/>
        <v>13.590604026845638</v>
      </c>
      <c r="E45" s="11"/>
      <c r="F45" s="11"/>
    </row>
    <row r="46" spans="1:6" ht="15.6" x14ac:dyDescent="0.35">
      <c r="A46" s="6" t="s">
        <v>12</v>
      </c>
      <c r="B46" s="11">
        <f>B17/B34*100</f>
        <v>4.2350580428258366</v>
      </c>
      <c r="C46" s="11">
        <f t="shared" ref="C46:D46" si="8">C17/C34*100</f>
        <v>2.5794330437309916</v>
      </c>
      <c r="D46" s="17">
        <f t="shared" si="8"/>
        <v>13.463318676232353</v>
      </c>
      <c r="E46" s="11"/>
      <c r="F46" s="11"/>
    </row>
    <row r="47" spans="1:6" ht="15.6" x14ac:dyDescent="0.35">
      <c r="A47" s="6"/>
      <c r="B47" s="11"/>
      <c r="C47" s="11"/>
      <c r="D47" s="17"/>
      <c r="E47" s="11"/>
      <c r="F47" s="11"/>
    </row>
    <row r="48" spans="1:6" ht="15.6" x14ac:dyDescent="0.35">
      <c r="A48" s="7" t="s">
        <v>13</v>
      </c>
      <c r="B48" s="11"/>
      <c r="C48" s="11"/>
      <c r="D48" s="17"/>
      <c r="E48" s="11"/>
      <c r="F48" s="11"/>
    </row>
    <row r="49" spans="1:6" ht="15.6" x14ac:dyDescent="0.35">
      <c r="A49" s="6" t="s">
        <v>14</v>
      </c>
      <c r="B49" s="11">
        <f>B17/B16*100</f>
        <v>102.14391848864359</v>
      </c>
      <c r="C49" s="11">
        <f t="shared" ref="C49:F49" si="9">C17/C16*100</f>
        <v>105.20745131244709</v>
      </c>
      <c r="D49" s="17">
        <f t="shared" si="9"/>
        <v>99.063431247339295</v>
      </c>
      <c r="E49" s="11">
        <f t="shared" si="9"/>
        <v>98.279252704031464</v>
      </c>
      <c r="F49" s="11">
        <f t="shared" si="9"/>
        <v>104.12698412698414</v>
      </c>
    </row>
    <row r="50" spans="1:6" ht="15.6" x14ac:dyDescent="0.35">
      <c r="A50" s="6" t="s">
        <v>15</v>
      </c>
      <c r="B50" s="11">
        <f>B23/B22*100</f>
        <v>96.755270671310512</v>
      </c>
      <c r="C50" s="11">
        <f t="shared" ref="C50:F50" si="10">C23/C22*100</f>
        <v>96.726357639152553</v>
      </c>
      <c r="D50" s="17">
        <f t="shared" si="10"/>
        <v>96.759389675724833</v>
      </c>
      <c r="E50" s="11">
        <f t="shared" si="10"/>
        <v>96.295086172454845</v>
      </c>
      <c r="F50" s="11">
        <f t="shared" si="10"/>
        <v>99.129815133900379</v>
      </c>
    </row>
    <row r="51" spans="1:6" ht="15.6" x14ac:dyDescent="0.35">
      <c r="A51" s="6" t="s">
        <v>16</v>
      </c>
      <c r="B51" s="11">
        <f>AVERAGE(B49:B50)</f>
        <v>99.44959457997706</v>
      </c>
      <c r="C51" s="11">
        <f t="shared" ref="C51:F51" si="11">AVERAGE(C49:C50)</f>
        <v>100.96690447579982</v>
      </c>
      <c r="D51" s="17">
        <f t="shared" si="11"/>
        <v>97.911410461532057</v>
      </c>
      <c r="E51" s="11">
        <f t="shared" si="11"/>
        <v>97.287169438243154</v>
      </c>
      <c r="F51" s="11">
        <f t="shared" si="11"/>
        <v>101.62839963044226</v>
      </c>
    </row>
    <row r="52" spans="1:6" ht="15.6" x14ac:dyDescent="0.35">
      <c r="A52" s="6"/>
      <c r="B52" s="11"/>
      <c r="C52" s="11"/>
      <c r="D52" s="17"/>
      <c r="E52" s="11"/>
      <c r="F52" s="11"/>
    </row>
    <row r="53" spans="1:6" ht="15.6" x14ac:dyDescent="0.35">
      <c r="A53" s="7" t="s">
        <v>17</v>
      </c>
      <c r="B53" s="11"/>
      <c r="C53" s="11"/>
      <c r="D53" s="17"/>
      <c r="E53" s="11"/>
      <c r="F53" s="11"/>
    </row>
    <row r="54" spans="1:6" ht="15.6" x14ac:dyDescent="0.35">
      <c r="A54" s="6" t="s">
        <v>18</v>
      </c>
      <c r="B54" s="11">
        <f>(B17/B18)*100</f>
        <v>101.51898734177216</v>
      </c>
      <c r="C54" s="11">
        <f t="shared" ref="C54:F54" si="12">(C17/C18)*100</f>
        <v>105.20745131244709</v>
      </c>
      <c r="D54" s="17">
        <f t="shared" si="12"/>
        <v>97.855340622371742</v>
      </c>
      <c r="E54" s="11">
        <f t="shared" si="12"/>
        <v>96.99175157690442</v>
      </c>
      <c r="F54" s="11">
        <f t="shared" si="12"/>
        <v>103.47003154574132</v>
      </c>
    </row>
    <row r="55" spans="1:6" ht="15.6" x14ac:dyDescent="0.35">
      <c r="A55" s="6" t="s">
        <v>19</v>
      </c>
      <c r="B55" s="11">
        <f>B23/B24*100</f>
        <v>74.018332227832929</v>
      </c>
      <c r="C55" s="11">
        <f t="shared" ref="C55:F55" si="13">C23/C24*100</f>
        <v>83.387640926082113</v>
      </c>
      <c r="D55" s="17">
        <f t="shared" si="13"/>
        <v>72.852593540123678</v>
      </c>
      <c r="E55" s="11">
        <f t="shared" si="13"/>
        <v>80.084297260878884</v>
      </c>
      <c r="F55" s="11">
        <f t="shared" si="13"/>
        <v>50.318320036175592</v>
      </c>
    </row>
    <row r="56" spans="1:6" ht="15.6" x14ac:dyDescent="0.35">
      <c r="A56" s="6" t="s">
        <v>20</v>
      </c>
      <c r="B56" s="11">
        <f>(B54+B55)/2</f>
        <v>87.768659784802537</v>
      </c>
      <c r="C56" s="11">
        <f t="shared" ref="C56:F56" si="14">(C54+C55)/2</f>
        <v>94.297546119264609</v>
      </c>
      <c r="D56" s="17">
        <f t="shared" si="14"/>
        <v>85.353967081247703</v>
      </c>
      <c r="E56" s="11">
        <f t="shared" si="14"/>
        <v>88.538024418891652</v>
      </c>
      <c r="F56" s="11">
        <f t="shared" si="14"/>
        <v>76.894175790958457</v>
      </c>
    </row>
    <row r="57" spans="1:6" ht="15.6" x14ac:dyDescent="0.35">
      <c r="A57" s="7"/>
      <c r="B57" s="11"/>
      <c r="C57" s="11"/>
      <c r="D57" s="17"/>
    </row>
    <row r="58" spans="1:6" ht="15.6" x14ac:dyDescent="0.35">
      <c r="A58" s="7" t="s">
        <v>32</v>
      </c>
      <c r="B58" s="11"/>
      <c r="C58" s="11"/>
      <c r="D58" s="17"/>
    </row>
    <row r="59" spans="1:6" ht="15.6" x14ac:dyDescent="0.35">
      <c r="A59" s="6" t="s">
        <v>21</v>
      </c>
      <c r="B59" s="11">
        <f>B25/B23*100</f>
        <v>100</v>
      </c>
      <c r="C59" s="11">
        <f t="shared" ref="C59:F59" si="15">C25/C23*100</f>
        <v>100</v>
      </c>
      <c r="D59" s="17">
        <f t="shared" si="15"/>
        <v>100</v>
      </c>
      <c r="E59" s="11">
        <f t="shared" si="15"/>
        <v>100</v>
      </c>
      <c r="F59" s="11">
        <f t="shared" si="15"/>
        <v>100</v>
      </c>
    </row>
    <row r="60" spans="1:6" ht="15.6" x14ac:dyDescent="0.35">
      <c r="A60" s="6"/>
      <c r="B60" s="11"/>
      <c r="C60" s="11"/>
      <c r="D60" s="17"/>
      <c r="E60" s="11"/>
      <c r="F60" s="11"/>
    </row>
    <row r="61" spans="1:6" ht="15.6" x14ac:dyDescent="0.35">
      <c r="A61" s="7" t="s">
        <v>22</v>
      </c>
      <c r="B61" s="11"/>
      <c r="C61" s="11"/>
      <c r="D61" s="17"/>
      <c r="E61" s="11"/>
      <c r="F61" s="11"/>
    </row>
    <row r="62" spans="1:6" ht="15.6" x14ac:dyDescent="0.35">
      <c r="A62" s="6" t="s">
        <v>23</v>
      </c>
      <c r="B62" s="11">
        <f>((B17/B15)-1)*100</f>
        <v>10.41762276273519</v>
      </c>
      <c r="C62" s="11">
        <f t="shared" ref="C62:F62" si="16">((C17/C15)-1)*100</f>
        <v>9.7614840989399312</v>
      </c>
      <c r="D62" s="17">
        <f t="shared" si="16"/>
        <v>11.127029608404971</v>
      </c>
      <c r="E62" s="11">
        <f t="shared" si="16"/>
        <v>12.683201803833155</v>
      </c>
      <c r="F62" s="11">
        <f t="shared" si="16"/>
        <v>2.4999999999999911</v>
      </c>
    </row>
    <row r="63" spans="1:6" ht="15.6" x14ac:dyDescent="0.35">
      <c r="A63" s="6" t="s">
        <v>24</v>
      </c>
      <c r="B63" s="11">
        <f>((B38/B37)-1)*100</f>
        <v>9.943872401571463</v>
      </c>
      <c r="C63" s="11">
        <f t="shared" ref="C63:F63" si="17">((C38/C37)-1)*100</f>
        <v>-3.9720949464277511</v>
      </c>
      <c r="D63" s="17">
        <f t="shared" si="17"/>
        <v>12.26070167021609</v>
      </c>
      <c r="E63" s="11">
        <f t="shared" si="17"/>
        <v>15.74037919259732</v>
      </c>
      <c r="F63" s="11">
        <f t="shared" si="17"/>
        <v>-2.3055602741359094</v>
      </c>
    </row>
    <row r="64" spans="1:6" ht="15.6" x14ac:dyDescent="0.35">
      <c r="A64" s="6" t="s">
        <v>25</v>
      </c>
      <c r="B64" s="11">
        <f>((B40/B39)-1)*100</f>
        <v>-0.4290532157006588</v>
      </c>
      <c r="C64" s="11">
        <f t="shared" ref="C64:F64" si="18">((C40/C39)-1)*100</f>
        <v>-12.512202397872196</v>
      </c>
      <c r="D64" s="17">
        <f t="shared" si="18"/>
        <v>1.020158701088314</v>
      </c>
      <c r="E64" s="11">
        <f t="shared" si="18"/>
        <v>2.713072880273959</v>
      </c>
      <c r="F64" s="11">
        <f t="shared" si="18"/>
        <v>-4.6883514869618619</v>
      </c>
    </row>
    <row r="65" spans="1:7" ht="15.6" x14ac:dyDescent="0.35">
      <c r="A65" s="6"/>
      <c r="B65" s="11"/>
      <c r="C65" s="11"/>
      <c r="D65" s="17"/>
      <c r="E65" s="11"/>
      <c r="F65" s="11"/>
    </row>
    <row r="66" spans="1:7" ht="15.6" x14ac:dyDescent="0.35">
      <c r="A66" s="7" t="s">
        <v>26</v>
      </c>
      <c r="B66" s="11"/>
      <c r="C66" s="11"/>
      <c r="D66" s="17"/>
      <c r="E66" s="11"/>
      <c r="F66" s="11"/>
    </row>
    <row r="67" spans="1:7" ht="15.6" x14ac:dyDescent="0.35">
      <c r="A67" s="6" t="s">
        <v>37</v>
      </c>
      <c r="B67" s="11">
        <f t="shared" ref="B67:B68" si="19">B22/B16</f>
        <v>1176201.4204214616</v>
      </c>
      <c r="C67" s="11">
        <f t="shared" ref="C67:F67" si="20">C22/C16</f>
        <v>292530.94706084376</v>
      </c>
      <c r="D67" s="17">
        <f t="shared" si="20"/>
        <v>2064762.3646861613</v>
      </c>
      <c r="E67" s="11">
        <f t="shared" si="20"/>
        <v>1993962.1297935103</v>
      </c>
      <c r="F67" s="11">
        <f t="shared" si="20"/>
        <v>2521929.5957072782</v>
      </c>
    </row>
    <row r="68" spans="1:7" ht="15.6" x14ac:dyDescent="0.35">
      <c r="A68" s="6" t="s">
        <v>38</v>
      </c>
      <c r="B68" s="11">
        <f t="shared" si="19"/>
        <v>1114150.3917290107</v>
      </c>
      <c r="C68" s="11">
        <f t="shared" ref="C68:F68" si="21">C23/C17</f>
        <v>268949.13480885309</v>
      </c>
      <c r="D68" s="17">
        <f t="shared" si="21"/>
        <v>2016739.6153846155</v>
      </c>
      <c r="E68" s="11">
        <f t="shared" si="21"/>
        <v>1953705.8924462232</v>
      </c>
      <c r="F68" s="11">
        <f t="shared" si="21"/>
        <v>2400899.4085365855</v>
      </c>
    </row>
    <row r="69" spans="1:7" ht="15.6" x14ac:dyDescent="0.35">
      <c r="A69" s="6" t="s">
        <v>27</v>
      </c>
      <c r="B69" s="11">
        <f>(B68/B67)*B51</f>
        <v>94.203087017927388</v>
      </c>
      <c r="C69" s="11">
        <f t="shared" ref="C69:F69" si="22">(C68/C67)*C51</f>
        <v>92.827654222329159</v>
      </c>
      <c r="D69" s="17">
        <f t="shared" si="22"/>
        <v>95.634162871798125</v>
      </c>
      <c r="E69" s="11">
        <f t="shared" si="22"/>
        <v>95.323032143340143</v>
      </c>
      <c r="F69" s="11">
        <f t="shared" si="22"/>
        <v>96.751140467431881</v>
      </c>
    </row>
    <row r="70" spans="1:7" ht="15.6" x14ac:dyDescent="0.35">
      <c r="A70" s="6" t="s">
        <v>33</v>
      </c>
      <c r="B70" s="11">
        <f t="shared" ref="B70:B71" si="23">B22/(B16*6)</f>
        <v>196033.57007024362</v>
      </c>
      <c r="C70" s="11">
        <f t="shared" ref="C70:F70" si="24">C22/(C16*6)</f>
        <v>48755.157843473964</v>
      </c>
      <c r="D70" s="17">
        <f t="shared" si="24"/>
        <v>344127.0607810269</v>
      </c>
      <c r="E70" s="11">
        <f t="shared" si="24"/>
        <v>332327.02163225174</v>
      </c>
      <c r="F70" s="11">
        <f t="shared" si="24"/>
        <v>420321.59928454633</v>
      </c>
    </row>
    <row r="71" spans="1:7" ht="15.6" x14ac:dyDescent="0.35">
      <c r="A71" s="6" t="s">
        <v>34</v>
      </c>
      <c r="B71" s="11">
        <f t="shared" si="23"/>
        <v>185691.73195483512</v>
      </c>
      <c r="C71" s="11">
        <f t="shared" ref="C71:F71" si="25">C23/(C17*6)</f>
        <v>44824.855801475518</v>
      </c>
      <c r="D71" s="17">
        <f t="shared" si="25"/>
        <v>336123.26923076925</v>
      </c>
      <c r="E71" s="11">
        <f t="shared" si="25"/>
        <v>325617.64874103718</v>
      </c>
      <c r="F71" s="11">
        <f t="shared" si="25"/>
        <v>400149.90142276423</v>
      </c>
    </row>
    <row r="72" spans="1:7" ht="15.6" x14ac:dyDescent="0.35">
      <c r="A72" s="6"/>
      <c r="B72" s="11"/>
      <c r="C72" s="11"/>
      <c r="D72" s="17"/>
    </row>
    <row r="73" spans="1:7" ht="15.6" x14ac:dyDescent="0.35">
      <c r="A73" s="7" t="s">
        <v>28</v>
      </c>
      <c r="B73" s="11"/>
      <c r="C73" s="11"/>
      <c r="D73" s="17"/>
    </row>
    <row r="74" spans="1:7" ht="15.6" x14ac:dyDescent="0.35">
      <c r="A74" s="6" t="s">
        <v>29</v>
      </c>
      <c r="B74" s="11">
        <f>(B29/B28)*100</f>
        <v>96.755270671310512</v>
      </c>
      <c r="C74" s="11"/>
      <c r="D74" s="17"/>
    </row>
    <row r="75" spans="1:7" ht="16.2" thickBot="1" x14ac:dyDescent="0.4">
      <c r="A75" s="12" t="s">
        <v>30</v>
      </c>
      <c r="B75" s="13">
        <f>(B23/B29)*100</f>
        <v>100</v>
      </c>
      <c r="C75" s="13"/>
      <c r="D75" s="22"/>
    </row>
    <row r="76" spans="1:7" s="27" customFormat="1" ht="16.2" thickTop="1" x14ac:dyDescent="0.3">
      <c r="A76" s="39" t="s">
        <v>72</v>
      </c>
      <c r="B76" s="39"/>
      <c r="C76" s="39"/>
      <c r="D76" s="39"/>
      <c r="E76" s="39"/>
      <c r="F76" s="39"/>
      <c r="G76" s="28"/>
    </row>
    <row r="77" spans="1:7" s="27" customFormat="1" ht="33" customHeight="1" x14ac:dyDescent="0.35">
      <c r="A77" s="33" t="s">
        <v>73</v>
      </c>
      <c r="B77" s="33"/>
      <c r="C77" s="33"/>
      <c r="D77" s="33"/>
      <c r="E77" s="33"/>
      <c r="F77" s="33"/>
    </row>
    <row r="78" spans="1:7" s="27" customFormat="1" x14ac:dyDescent="0.3"/>
    <row r="79" spans="1:7" s="27" customFormat="1" ht="34.049999999999997" customHeight="1" x14ac:dyDescent="0.35">
      <c r="A79" s="33" t="s">
        <v>74</v>
      </c>
      <c r="B79" s="33"/>
      <c r="C79" s="33"/>
      <c r="D79" s="33"/>
      <c r="E79" s="33"/>
      <c r="F79" s="33"/>
    </row>
    <row r="80" spans="1:7" s="27" customFormat="1" x14ac:dyDescent="0.3"/>
    <row r="88" spans="1:1" x14ac:dyDescent="0.3">
      <c r="A88" s="1"/>
    </row>
  </sheetData>
  <mergeCells count="6">
    <mergeCell ref="A77:F77"/>
    <mergeCell ref="A79:F79"/>
    <mergeCell ref="A9:A10"/>
    <mergeCell ref="B9:B10"/>
    <mergeCell ref="C9:F9"/>
    <mergeCell ref="A76:F7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G8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3" customWidth="1"/>
    <col min="2" max="6" width="24.77734375" style="3" customWidth="1"/>
    <col min="7" max="16384" width="11.44140625" style="3"/>
  </cols>
  <sheetData>
    <row r="7" spans="1:6" ht="21" customHeight="1" x14ac:dyDescent="0.3"/>
    <row r="8" spans="1:6" ht="21" customHeight="1" x14ac:dyDescent="0.3">
      <c r="F8" s="18"/>
    </row>
    <row r="9" spans="1:6" s="27" customFormat="1" ht="15.6" x14ac:dyDescent="0.35">
      <c r="A9" s="35" t="s">
        <v>0</v>
      </c>
      <c r="B9" s="37" t="s">
        <v>41</v>
      </c>
      <c r="C9" s="34" t="s">
        <v>1</v>
      </c>
      <c r="D9" s="34"/>
      <c r="E9" s="34"/>
      <c r="F9" s="34"/>
    </row>
    <row r="10" spans="1:6" s="27" customFormat="1" ht="31.8" thickBot="1" x14ac:dyDescent="0.4">
      <c r="A10" s="36"/>
      <c r="B10" s="38"/>
      <c r="C10" s="15" t="s">
        <v>42</v>
      </c>
      <c r="D10" s="16" t="s">
        <v>75</v>
      </c>
      <c r="E10" s="5" t="s">
        <v>76</v>
      </c>
      <c r="F10" s="5" t="s">
        <v>43</v>
      </c>
    </row>
    <row r="11" spans="1:6" ht="16.2" thickTop="1" x14ac:dyDescent="0.35">
      <c r="A11" s="6"/>
      <c r="B11" s="6"/>
      <c r="C11" s="6"/>
      <c r="D11" s="19"/>
    </row>
    <row r="12" spans="1:6" ht="15.6" x14ac:dyDescent="0.35">
      <c r="A12" s="7" t="s">
        <v>2</v>
      </c>
      <c r="B12" s="6"/>
      <c r="C12" s="6"/>
      <c r="D12" s="19"/>
    </row>
    <row r="13" spans="1:6" ht="15.6" x14ac:dyDescent="0.35">
      <c r="A13" s="6"/>
      <c r="B13" s="6"/>
      <c r="C13" s="6"/>
      <c r="D13" s="19"/>
    </row>
    <row r="14" spans="1:6" ht="15.6" x14ac:dyDescent="0.35">
      <c r="A14" s="7" t="s">
        <v>3</v>
      </c>
      <c r="B14" s="6"/>
      <c r="C14" s="6"/>
      <c r="D14" s="19"/>
    </row>
    <row r="15" spans="1:6" ht="15.6" x14ac:dyDescent="0.35">
      <c r="A15" s="6" t="s">
        <v>53</v>
      </c>
      <c r="B15" s="8">
        <f>+SUM(C15:D15)</f>
        <v>4527</v>
      </c>
      <c r="C15" s="8">
        <v>2369</v>
      </c>
      <c r="D15" s="20">
        <f>+E15+F15</f>
        <v>2158</v>
      </c>
      <c r="E15" s="8">
        <v>1813</v>
      </c>
      <c r="F15" s="8">
        <v>345</v>
      </c>
    </row>
    <row r="16" spans="1:6" ht="15.6" x14ac:dyDescent="0.35">
      <c r="A16" s="6" t="s">
        <v>95</v>
      </c>
      <c r="B16" s="8">
        <f t="shared" ref="B16:B18" si="0">+SUM(C16:D16)</f>
        <v>4783</v>
      </c>
      <c r="C16" s="8">
        <v>2407</v>
      </c>
      <c r="D16" s="20">
        <f t="shared" ref="D16:D18" si="1">+E16+F16</f>
        <v>2376</v>
      </c>
      <c r="E16" s="8">
        <v>2061</v>
      </c>
      <c r="F16" s="8">
        <v>315</v>
      </c>
    </row>
    <row r="17" spans="1:6" ht="15.6" x14ac:dyDescent="0.35">
      <c r="A17" s="6" t="s">
        <v>96</v>
      </c>
      <c r="B17" s="8">
        <f t="shared" si="0"/>
        <v>4979</v>
      </c>
      <c r="C17" s="8">
        <v>2568</v>
      </c>
      <c r="D17" s="20">
        <f t="shared" si="1"/>
        <v>2411</v>
      </c>
      <c r="E17" s="8">
        <v>2061</v>
      </c>
      <c r="F17" s="8">
        <v>350</v>
      </c>
    </row>
    <row r="18" spans="1:6" ht="15.6" x14ac:dyDescent="0.35">
      <c r="A18" s="6" t="s">
        <v>67</v>
      </c>
      <c r="B18" s="8">
        <f t="shared" si="0"/>
        <v>4785</v>
      </c>
      <c r="C18" s="8">
        <v>2407</v>
      </c>
      <c r="D18" s="20">
        <f t="shared" si="1"/>
        <v>2378</v>
      </c>
      <c r="E18" s="8">
        <v>2061</v>
      </c>
      <c r="F18" s="8">
        <v>317</v>
      </c>
    </row>
    <row r="19" spans="1:6" ht="15.6" x14ac:dyDescent="0.35">
      <c r="A19" s="6"/>
      <c r="B19" s="8"/>
      <c r="C19" s="8"/>
      <c r="D19" s="20"/>
      <c r="E19" s="8"/>
      <c r="F19" s="30"/>
    </row>
    <row r="20" spans="1:6" ht="15.6" x14ac:dyDescent="0.35">
      <c r="A20" s="7" t="s">
        <v>4</v>
      </c>
      <c r="B20" s="8"/>
      <c r="C20" s="8"/>
      <c r="D20" s="20"/>
      <c r="E20" s="8"/>
      <c r="F20" s="30"/>
    </row>
    <row r="21" spans="1:6" ht="15.6" x14ac:dyDescent="0.35">
      <c r="A21" s="6" t="s">
        <v>53</v>
      </c>
      <c r="B21" s="8">
        <f>SUM(C21:D21)</f>
        <v>1126681377.6300001</v>
      </c>
      <c r="C21" s="8">
        <v>131700545</v>
      </c>
      <c r="D21" s="20">
        <f>+E21+F21</f>
        <v>994980832.63</v>
      </c>
      <c r="E21" s="8">
        <v>629384017.63</v>
      </c>
      <c r="F21" s="8">
        <v>365596815</v>
      </c>
    </row>
    <row r="22" spans="1:6" ht="15.6" x14ac:dyDescent="0.35">
      <c r="A22" s="6" t="s">
        <v>95</v>
      </c>
      <c r="B22" s="8">
        <f t="shared" ref="B22:B24" si="2">SUM(C22:D22)</f>
        <v>1461505615.9660048</v>
      </c>
      <c r="C22" s="8">
        <v>185525903</v>
      </c>
      <c r="D22" s="20">
        <f t="shared" ref="D22:D24" si="3">+E22+F22</f>
        <v>1275979712.9660048</v>
      </c>
      <c r="E22" s="8">
        <v>895964988</v>
      </c>
      <c r="F22" s="8">
        <v>380014724.96600473</v>
      </c>
    </row>
    <row r="23" spans="1:6" ht="15.6" x14ac:dyDescent="0.35">
      <c r="A23" s="6" t="s">
        <v>96</v>
      </c>
      <c r="B23" s="8">
        <f t="shared" si="2"/>
        <v>1670383148</v>
      </c>
      <c r="C23" s="8">
        <v>208145400</v>
      </c>
      <c r="D23" s="20">
        <f t="shared" si="3"/>
        <v>1462237748</v>
      </c>
      <c r="E23" s="8">
        <v>1046225881</v>
      </c>
      <c r="F23" s="8">
        <v>416011867</v>
      </c>
    </row>
    <row r="24" spans="1:6" ht="15.6" x14ac:dyDescent="0.35">
      <c r="A24" s="6" t="s">
        <v>67</v>
      </c>
      <c r="B24" s="8">
        <f t="shared" si="2"/>
        <v>7393194386.5715103</v>
      </c>
      <c r="C24" s="8">
        <v>876483999.95771301</v>
      </c>
      <c r="D24" s="20">
        <f t="shared" si="3"/>
        <v>6516710386.6137972</v>
      </c>
      <c r="E24" s="8">
        <v>4951683960</v>
      </c>
      <c r="F24" s="8">
        <v>1565026426.6137972</v>
      </c>
    </row>
    <row r="25" spans="1:6" ht="15.6" x14ac:dyDescent="0.35">
      <c r="A25" s="6" t="s">
        <v>97</v>
      </c>
      <c r="B25" s="8">
        <f t="shared" ref="B25:E25" si="4">B23</f>
        <v>1670383148</v>
      </c>
      <c r="C25" s="8">
        <f t="shared" si="4"/>
        <v>208145400</v>
      </c>
      <c r="D25" s="20">
        <f t="shared" si="4"/>
        <v>1462237748</v>
      </c>
      <c r="E25" s="8">
        <f t="shared" si="4"/>
        <v>1046225881</v>
      </c>
      <c r="F25" s="8">
        <f>F23</f>
        <v>416011867</v>
      </c>
    </row>
    <row r="26" spans="1:6" ht="15.6" x14ac:dyDescent="0.35">
      <c r="A26" s="6"/>
      <c r="B26" s="8"/>
      <c r="C26" s="8"/>
      <c r="D26" s="20"/>
    </row>
    <row r="27" spans="1:6" ht="15.6" x14ac:dyDescent="0.35">
      <c r="A27" s="7" t="s">
        <v>5</v>
      </c>
      <c r="B27" s="8"/>
      <c r="C27" s="8"/>
      <c r="D27" s="20"/>
    </row>
    <row r="28" spans="1:6" ht="15.6" x14ac:dyDescent="0.35">
      <c r="A28" s="6" t="s">
        <v>95</v>
      </c>
      <c r="B28" s="8">
        <f>B22</f>
        <v>1461505615.9660048</v>
      </c>
      <c r="C28" s="8"/>
      <c r="D28" s="20"/>
    </row>
    <row r="29" spans="1:6" ht="15.6" x14ac:dyDescent="0.35">
      <c r="A29" s="6" t="s">
        <v>96</v>
      </c>
      <c r="B29" s="8">
        <v>1670383148</v>
      </c>
      <c r="C29" s="8"/>
      <c r="D29" s="20"/>
    </row>
    <row r="30" spans="1:6" ht="15.6" x14ac:dyDescent="0.35">
      <c r="A30" s="6"/>
      <c r="B30" s="11"/>
      <c r="C30" s="11"/>
      <c r="D30" s="17"/>
    </row>
    <row r="31" spans="1:6" ht="15.6" x14ac:dyDescent="0.35">
      <c r="A31" s="7" t="s">
        <v>6</v>
      </c>
      <c r="B31" s="11"/>
      <c r="C31" s="11"/>
      <c r="D31" s="17"/>
    </row>
    <row r="32" spans="1:6" ht="15.6" x14ac:dyDescent="0.35">
      <c r="A32" s="6" t="s">
        <v>54</v>
      </c>
      <c r="B32" s="14">
        <v>1.0863</v>
      </c>
      <c r="C32" s="14">
        <v>1.0863</v>
      </c>
      <c r="D32" s="25">
        <v>1.0863</v>
      </c>
      <c r="E32" s="14">
        <v>1.0863</v>
      </c>
      <c r="F32" s="14">
        <v>1.0863</v>
      </c>
    </row>
    <row r="33" spans="1:6" ht="15.6" x14ac:dyDescent="0.35">
      <c r="A33" s="6" t="s">
        <v>98</v>
      </c>
      <c r="B33" s="14">
        <v>1.1197999999999999</v>
      </c>
      <c r="C33" s="14">
        <v>1.1197999999999999</v>
      </c>
      <c r="D33" s="25">
        <v>1.1197999999999999</v>
      </c>
      <c r="E33" s="14">
        <v>1.1197999999999999</v>
      </c>
      <c r="F33" s="14">
        <v>1.1197999999999999</v>
      </c>
    </row>
    <row r="34" spans="1:6" ht="15.6" x14ac:dyDescent="0.35">
      <c r="A34" s="6" t="s">
        <v>7</v>
      </c>
      <c r="B34" s="8">
        <f>C34+D34</f>
        <v>113623</v>
      </c>
      <c r="C34" s="10">
        <v>96339</v>
      </c>
      <c r="D34" s="21">
        <v>17284</v>
      </c>
    </row>
    <row r="35" spans="1:6" ht="15.6" x14ac:dyDescent="0.35">
      <c r="A35" s="6"/>
      <c r="B35" s="8"/>
      <c r="C35" s="8"/>
      <c r="D35" s="20"/>
    </row>
    <row r="36" spans="1:6" ht="15.6" x14ac:dyDescent="0.35">
      <c r="A36" s="7" t="s">
        <v>8</v>
      </c>
      <c r="B36" s="8"/>
      <c r="C36" s="8"/>
      <c r="D36" s="20"/>
    </row>
    <row r="37" spans="1:6" ht="15.6" x14ac:dyDescent="0.35">
      <c r="A37" s="6" t="s">
        <v>55</v>
      </c>
      <c r="B37" s="8">
        <f>B21/B32</f>
        <v>1037173320.1049434</v>
      </c>
      <c r="C37" s="8">
        <f t="shared" ref="C37:F37" si="5">C21/C32</f>
        <v>121237728.98830894</v>
      </c>
      <c r="D37" s="20">
        <f t="shared" si="5"/>
        <v>915935591.11663437</v>
      </c>
      <c r="E37" s="8">
        <f t="shared" si="5"/>
        <v>579383243.69879401</v>
      </c>
      <c r="F37" s="8">
        <f t="shared" si="5"/>
        <v>336552347.41784036</v>
      </c>
    </row>
    <row r="38" spans="1:6" ht="15.6" x14ac:dyDescent="0.35">
      <c r="A38" s="6" t="s">
        <v>99</v>
      </c>
      <c r="B38" s="8">
        <f>B23/B33</f>
        <v>1491679896.4100733</v>
      </c>
      <c r="C38" s="8">
        <f t="shared" ref="C38:F38" si="6">C23/C33</f>
        <v>185877299.51777104</v>
      </c>
      <c r="D38" s="20">
        <f t="shared" si="6"/>
        <v>1305802596.8923023</v>
      </c>
      <c r="E38" s="8">
        <f t="shared" si="6"/>
        <v>934297089.65886772</v>
      </c>
      <c r="F38" s="8">
        <f t="shared" si="6"/>
        <v>371505507.23343456</v>
      </c>
    </row>
    <row r="39" spans="1:6" ht="15.6" x14ac:dyDescent="0.35">
      <c r="A39" s="6" t="s">
        <v>56</v>
      </c>
      <c r="B39" s="8">
        <f>B37/B15</f>
        <v>229108.31016234666</v>
      </c>
      <c r="C39" s="8">
        <f t="shared" ref="C39:F39" si="7">C37/C15</f>
        <v>51176.753477547041</v>
      </c>
      <c r="D39" s="20">
        <f t="shared" si="7"/>
        <v>424437.25260270358</v>
      </c>
      <c r="E39" s="8">
        <f t="shared" si="7"/>
        <v>319571.56298885494</v>
      </c>
      <c r="F39" s="8">
        <f t="shared" si="7"/>
        <v>975514.05048649386</v>
      </c>
    </row>
    <row r="40" spans="1:6" ht="15.6" x14ac:dyDescent="0.35">
      <c r="A40" s="6" t="s">
        <v>100</v>
      </c>
      <c r="B40" s="8">
        <f>B38/B17</f>
        <v>299594.27523801429</v>
      </c>
      <c r="C40" s="8">
        <f t="shared" ref="C40:F40" si="8">C38/C17</f>
        <v>72382.12598044044</v>
      </c>
      <c r="D40" s="20">
        <f t="shared" si="8"/>
        <v>541602.07253932068</v>
      </c>
      <c r="E40" s="8">
        <f t="shared" si="8"/>
        <v>453322.21720469079</v>
      </c>
      <c r="F40" s="8">
        <f t="shared" si="8"/>
        <v>1061444.3063812417</v>
      </c>
    </row>
    <row r="41" spans="1:6" ht="15.6" x14ac:dyDescent="0.35">
      <c r="A41" s="6"/>
      <c r="B41" s="11"/>
      <c r="C41" s="11"/>
      <c r="D41" s="17"/>
      <c r="E41" s="11"/>
      <c r="F41" s="11"/>
    </row>
    <row r="42" spans="1:6" ht="15.6" x14ac:dyDescent="0.35">
      <c r="A42" s="7" t="s">
        <v>9</v>
      </c>
      <c r="B42" s="11"/>
      <c r="C42" s="11"/>
      <c r="D42" s="17"/>
      <c r="E42" s="11"/>
      <c r="F42" s="11"/>
    </row>
    <row r="43" spans="1:6" ht="15.6" x14ac:dyDescent="0.35">
      <c r="A43" s="6"/>
      <c r="B43" s="11"/>
      <c r="C43" s="11"/>
      <c r="D43" s="17"/>
      <c r="E43" s="11"/>
      <c r="F43" s="11"/>
    </row>
    <row r="44" spans="1:6" ht="15.6" x14ac:dyDescent="0.35">
      <c r="A44" s="7" t="s">
        <v>10</v>
      </c>
      <c r="B44" s="11"/>
      <c r="C44" s="11"/>
      <c r="D44" s="17"/>
      <c r="E44" s="11"/>
      <c r="F44" s="11"/>
    </row>
    <row r="45" spans="1:6" ht="15.6" x14ac:dyDescent="0.35">
      <c r="A45" s="6" t="s">
        <v>11</v>
      </c>
      <c r="B45" s="11">
        <f>B16/B34*100</f>
        <v>4.2095350413208594</v>
      </c>
      <c r="C45" s="11">
        <f t="shared" ref="C45:D45" si="9">C16/C34*100</f>
        <v>2.4984689481933589</v>
      </c>
      <c r="D45" s="17">
        <f t="shared" si="9"/>
        <v>13.746817866234668</v>
      </c>
      <c r="E45" s="11"/>
      <c r="F45" s="11"/>
    </row>
    <row r="46" spans="1:6" ht="15.6" x14ac:dyDescent="0.35">
      <c r="A46" s="6" t="s">
        <v>12</v>
      </c>
      <c r="B46" s="11">
        <f>B17/B34*100</f>
        <v>4.3820353273544974</v>
      </c>
      <c r="C46" s="11">
        <f t="shared" ref="C46:D46" si="10">C17/C34*100</f>
        <v>2.6655871453928315</v>
      </c>
      <c r="D46" s="17">
        <f t="shared" si="10"/>
        <v>13.949317287664892</v>
      </c>
      <c r="E46" s="11"/>
      <c r="F46" s="11"/>
    </row>
    <row r="47" spans="1:6" ht="15.6" x14ac:dyDescent="0.35">
      <c r="A47" s="6"/>
      <c r="B47" s="11"/>
      <c r="C47" s="11"/>
      <c r="D47" s="17"/>
      <c r="E47" s="11"/>
      <c r="F47" s="11"/>
    </row>
    <row r="48" spans="1:6" ht="15.6" x14ac:dyDescent="0.35">
      <c r="A48" s="7" t="s">
        <v>13</v>
      </c>
      <c r="B48" s="11"/>
      <c r="C48" s="11"/>
      <c r="D48" s="17"/>
      <c r="E48" s="11"/>
      <c r="F48" s="11"/>
    </row>
    <row r="49" spans="1:6" ht="15.6" x14ac:dyDescent="0.35">
      <c r="A49" s="6" t="s">
        <v>14</v>
      </c>
      <c r="B49" s="11">
        <f>B17/B16*100</f>
        <v>104.09784653982857</v>
      </c>
      <c r="C49" s="11">
        <f t="shared" ref="C49:F49" si="11">C17/C16*100</f>
        <v>106.68882426256752</v>
      </c>
      <c r="D49" s="17">
        <f t="shared" si="11"/>
        <v>101.47306397306397</v>
      </c>
      <c r="E49" s="11">
        <f t="shared" si="11"/>
        <v>100</v>
      </c>
      <c r="F49" s="11">
        <f t="shared" si="11"/>
        <v>111.11111111111111</v>
      </c>
    </row>
    <row r="50" spans="1:6" ht="15.6" x14ac:dyDescent="0.35">
      <c r="A50" s="6" t="s">
        <v>15</v>
      </c>
      <c r="B50" s="11">
        <f>B23/B22*100</f>
        <v>114.29194179975384</v>
      </c>
      <c r="C50" s="11">
        <f t="shared" ref="C50:F50" si="12">C23/C22*100</f>
        <v>112.19209643194677</v>
      </c>
      <c r="D50" s="17">
        <f t="shared" si="12"/>
        <v>114.59725676994033</v>
      </c>
      <c r="E50" s="11">
        <f t="shared" si="12"/>
        <v>116.77084428660733</v>
      </c>
      <c r="F50" s="11">
        <f t="shared" si="12"/>
        <v>109.47256505316089</v>
      </c>
    </row>
    <row r="51" spans="1:6" ht="15.6" x14ac:dyDescent="0.35">
      <c r="A51" s="6" t="s">
        <v>16</v>
      </c>
      <c r="B51" s="11">
        <f>AVERAGE(B49:B50)</f>
        <v>109.19489416979121</v>
      </c>
      <c r="C51" s="11">
        <f t="shared" ref="C51:F51" si="13">AVERAGE(C49:C50)</f>
        <v>109.44046034725714</v>
      </c>
      <c r="D51" s="17">
        <f t="shared" si="13"/>
        <v>108.03516037150214</v>
      </c>
      <c r="E51" s="11">
        <f t="shared" si="13"/>
        <v>108.38542214330366</v>
      </c>
      <c r="F51" s="11">
        <f t="shared" si="13"/>
        <v>110.291838082136</v>
      </c>
    </row>
    <row r="52" spans="1:6" ht="15.6" x14ac:dyDescent="0.35">
      <c r="A52" s="6"/>
      <c r="B52" s="11"/>
      <c r="C52" s="11"/>
      <c r="D52" s="17"/>
      <c r="E52" s="11"/>
      <c r="F52" s="11"/>
    </row>
    <row r="53" spans="1:6" ht="15.6" x14ac:dyDescent="0.35">
      <c r="A53" s="7" t="s">
        <v>17</v>
      </c>
      <c r="B53" s="11"/>
      <c r="C53" s="11"/>
      <c r="D53" s="17"/>
      <c r="E53" s="11"/>
      <c r="F53" s="11"/>
    </row>
    <row r="54" spans="1:6" ht="15.6" x14ac:dyDescent="0.35">
      <c r="A54" s="6" t="s">
        <v>18</v>
      </c>
      <c r="B54" s="11">
        <f>(B17/B18)*100</f>
        <v>104.05433646812958</v>
      </c>
      <c r="C54" s="11">
        <f t="shared" ref="C54:F54" si="14">(C17/C18)*100</f>
        <v>106.68882426256752</v>
      </c>
      <c r="D54" s="17">
        <f t="shared" si="14"/>
        <v>101.38772077375945</v>
      </c>
      <c r="E54" s="11">
        <f t="shared" si="14"/>
        <v>100</v>
      </c>
      <c r="F54" s="11">
        <f t="shared" si="14"/>
        <v>110.41009463722398</v>
      </c>
    </row>
    <row r="55" spans="1:6" ht="15.6" x14ac:dyDescent="0.35">
      <c r="A55" s="6" t="s">
        <v>19</v>
      </c>
      <c r="B55" s="11">
        <f>B23/B24*100</f>
        <v>22.593523998692216</v>
      </c>
      <c r="C55" s="11">
        <f t="shared" ref="C55:F55" si="15">C23/C24*100</f>
        <v>23.747769498364171</v>
      </c>
      <c r="D55" s="17">
        <f t="shared" si="15"/>
        <v>22.438280378450358</v>
      </c>
      <c r="E55" s="11">
        <f t="shared" si="15"/>
        <v>21.128688532052436</v>
      </c>
      <c r="F55" s="11">
        <f t="shared" si="15"/>
        <v>26.581779062997228</v>
      </c>
    </row>
    <row r="56" spans="1:6" ht="15.6" x14ac:dyDescent="0.35">
      <c r="A56" s="6" t="s">
        <v>20</v>
      </c>
      <c r="B56" s="11">
        <f>(B54+B55)/2</f>
        <v>63.323930233410898</v>
      </c>
      <c r="C56" s="11">
        <f t="shared" ref="C56:F56" si="16">(C54+C55)/2</f>
        <v>65.218296880465843</v>
      </c>
      <c r="D56" s="17">
        <f t="shared" si="16"/>
        <v>61.913000576104906</v>
      </c>
      <c r="E56" s="11">
        <f t="shared" si="16"/>
        <v>60.564344266026218</v>
      </c>
      <c r="F56" s="11">
        <f t="shared" si="16"/>
        <v>68.49593685011061</v>
      </c>
    </row>
    <row r="57" spans="1:6" ht="15.6" x14ac:dyDescent="0.35">
      <c r="A57" s="6"/>
      <c r="B57" s="11"/>
      <c r="C57" s="11"/>
      <c r="D57" s="17"/>
      <c r="E57" s="11"/>
      <c r="F57" s="11"/>
    </row>
    <row r="58" spans="1:6" ht="15.6" x14ac:dyDescent="0.35">
      <c r="A58" s="7" t="s">
        <v>31</v>
      </c>
      <c r="B58" s="11"/>
      <c r="C58" s="11"/>
      <c r="D58" s="17"/>
      <c r="E58" s="11"/>
      <c r="F58" s="11"/>
    </row>
    <row r="59" spans="1:6" ht="15.6" x14ac:dyDescent="0.35">
      <c r="A59" s="6" t="s">
        <v>21</v>
      </c>
      <c r="B59" s="11">
        <f>B25/B23*100</f>
        <v>100</v>
      </c>
      <c r="C59" s="11">
        <f t="shared" ref="C59:F59" si="17">C25/C23*100</f>
        <v>100</v>
      </c>
      <c r="D59" s="17">
        <f t="shared" si="17"/>
        <v>100</v>
      </c>
      <c r="E59" s="11">
        <f t="shared" si="17"/>
        <v>100</v>
      </c>
      <c r="F59" s="11">
        <f t="shared" si="17"/>
        <v>100</v>
      </c>
    </row>
    <row r="60" spans="1:6" ht="15.6" x14ac:dyDescent="0.35">
      <c r="A60" s="6"/>
      <c r="B60" s="11"/>
      <c r="C60" s="11"/>
      <c r="D60" s="17"/>
      <c r="E60" s="11"/>
      <c r="F60" s="11"/>
    </row>
    <row r="61" spans="1:6" ht="15.6" x14ac:dyDescent="0.35">
      <c r="A61" s="7" t="s">
        <v>22</v>
      </c>
      <c r="B61" s="11"/>
      <c r="C61" s="11"/>
      <c r="D61" s="17"/>
      <c r="E61" s="11"/>
      <c r="F61" s="11"/>
    </row>
    <row r="62" spans="1:6" ht="15.6" x14ac:dyDescent="0.35">
      <c r="A62" s="6" t="s">
        <v>23</v>
      </c>
      <c r="B62" s="11">
        <f>((B17/B15)-1)*100</f>
        <v>9.9845372211177406</v>
      </c>
      <c r="C62" s="11">
        <f t="shared" ref="C62:F62" si="18">((C17/C15)-1)*100</f>
        <v>8.4001688476150314</v>
      </c>
      <c r="D62" s="17">
        <f t="shared" si="18"/>
        <v>11.723818350324366</v>
      </c>
      <c r="E62" s="11">
        <f t="shared" si="18"/>
        <v>13.678985107556541</v>
      </c>
      <c r="F62" s="11">
        <f t="shared" si="18"/>
        <v>1.449275362318847</v>
      </c>
    </row>
    <row r="63" spans="1:6" ht="15.6" x14ac:dyDescent="0.35">
      <c r="A63" s="6" t="s">
        <v>24</v>
      </c>
      <c r="B63" s="11">
        <f>((B38/B37)-1)*100</f>
        <v>43.821660998678794</v>
      </c>
      <c r="C63" s="11">
        <f t="shared" ref="C63:F63" si="19">((C38/C37)-1)*100</f>
        <v>53.31638184652514</v>
      </c>
      <c r="D63" s="17">
        <f t="shared" si="19"/>
        <v>42.564893160268369</v>
      </c>
      <c r="E63" s="11">
        <f t="shared" si="19"/>
        <v>61.257181635819634</v>
      </c>
      <c r="F63" s="11">
        <f t="shared" si="19"/>
        <v>10.385653252389515</v>
      </c>
    </row>
    <row r="64" spans="1:6" ht="15.6" x14ac:dyDescent="0.35">
      <c r="A64" s="6" t="s">
        <v>25</v>
      </c>
      <c r="B64" s="11">
        <f>((B40/B39)-1)*100</f>
        <v>30.765346322759356</v>
      </c>
      <c r="C64" s="11">
        <f t="shared" ref="C64:F64" si="20">((C40/C39)-1)*100</f>
        <v>41.435556306237565</v>
      </c>
      <c r="D64" s="17">
        <f t="shared" si="20"/>
        <v>27.604744686793502</v>
      </c>
      <c r="E64" s="11">
        <f t="shared" si="20"/>
        <v>41.85311514106791</v>
      </c>
      <c r="F64" s="11">
        <f t="shared" si="20"/>
        <v>8.8087153487839576</v>
      </c>
    </row>
    <row r="65" spans="1:7" ht="15.6" x14ac:dyDescent="0.35">
      <c r="A65" s="6"/>
      <c r="B65" s="11"/>
      <c r="C65" s="11"/>
      <c r="D65" s="17"/>
      <c r="E65" s="11"/>
      <c r="F65" s="11"/>
    </row>
    <row r="66" spans="1:7" ht="15.6" x14ac:dyDescent="0.35">
      <c r="A66" s="7" t="s">
        <v>26</v>
      </c>
      <c r="B66" s="11"/>
      <c r="C66" s="11"/>
      <c r="D66" s="17"/>
      <c r="E66" s="11"/>
      <c r="F66" s="11"/>
    </row>
    <row r="67" spans="1:7" ht="15.6" x14ac:dyDescent="0.35">
      <c r="A67" s="6" t="s">
        <v>35</v>
      </c>
      <c r="B67" s="11">
        <f t="shared" ref="B67:B68" si="21">B22/B16</f>
        <v>305562.53731256636</v>
      </c>
      <c r="C67" s="11">
        <f t="shared" ref="C67:F67" si="22">C22/C16</f>
        <v>77077.649771499797</v>
      </c>
      <c r="D67" s="17">
        <f t="shared" si="22"/>
        <v>537028.49872306606</v>
      </c>
      <c r="E67" s="11">
        <f t="shared" si="22"/>
        <v>434723.42940320232</v>
      </c>
      <c r="F67" s="11">
        <f t="shared" si="22"/>
        <v>1206395.952273031</v>
      </c>
    </row>
    <row r="68" spans="1:7" ht="15.6" x14ac:dyDescent="0.35">
      <c r="A68" s="6" t="s">
        <v>36</v>
      </c>
      <c r="B68" s="11">
        <f t="shared" si="21"/>
        <v>335485.66941152845</v>
      </c>
      <c r="C68" s="11">
        <f t="shared" ref="C68:F68" si="23">C23/C17</f>
        <v>81053.504672897194</v>
      </c>
      <c r="D68" s="17">
        <f t="shared" si="23"/>
        <v>606486.00082953135</v>
      </c>
      <c r="E68" s="11">
        <f t="shared" si="23"/>
        <v>507630.21882581268</v>
      </c>
      <c r="F68" s="11">
        <f t="shared" si="23"/>
        <v>1188605.3342857142</v>
      </c>
    </row>
    <row r="69" spans="1:7" ht="15.6" x14ac:dyDescent="0.35">
      <c r="A69" s="6" t="s">
        <v>27</v>
      </c>
      <c r="B69" s="11">
        <f>(B68/B67)*B51</f>
        <v>119.88813317582978</v>
      </c>
      <c r="C69" s="11">
        <f t="shared" ref="C69:F69" si="24">(C68/C67)*C51</f>
        <v>115.08566867902078</v>
      </c>
      <c r="D69" s="17">
        <f t="shared" si="24"/>
        <v>122.00807316275701</v>
      </c>
      <c r="E69" s="11">
        <f t="shared" si="24"/>
        <v>126.56257252033912</v>
      </c>
      <c r="F69" s="11">
        <f t="shared" si="24"/>
        <v>108.66537377351388</v>
      </c>
    </row>
    <row r="70" spans="1:7" ht="15.6" x14ac:dyDescent="0.35">
      <c r="A70" s="6" t="s">
        <v>33</v>
      </c>
      <c r="B70" s="11">
        <f t="shared" ref="B70:D71" si="25">B22/(B16*3)</f>
        <v>101854.17910418878</v>
      </c>
      <c r="C70" s="11">
        <f>C22/(C16*2)</f>
        <v>38538.824885749898</v>
      </c>
      <c r="D70" s="17">
        <f>D22/(D16*3)</f>
        <v>179009.49957435534</v>
      </c>
      <c r="E70" s="11">
        <f>E22/(E16*2)</f>
        <v>217361.71470160116</v>
      </c>
      <c r="F70" s="11">
        <f>F22/(F16*3)</f>
        <v>402131.98409101029</v>
      </c>
    </row>
    <row r="71" spans="1:7" ht="15.6" x14ac:dyDescent="0.35">
      <c r="A71" s="6" t="s">
        <v>34</v>
      </c>
      <c r="B71" s="11">
        <f t="shared" si="25"/>
        <v>111828.55647050947</v>
      </c>
      <c r="C71" s="11">
        <f>C23/(C17*2)</f>
        <v>40526.752336448597</v>
      </c>
      <c r="D71" s="17">
        <f t="shared" si="25"/>
        <v>202162.00027651043</v>
      </c>
      <c r="E71" s="11">
        <f>E23/(E17*2)</f>
        <v>253815.10941290634</v>
      </c>
      <c r="F71" s="11">
        <f>F23/(F17*3)</f>
        <v>396201.77809523809</v>
      </c>
    </row>
    <row r="72" spans="1:7" ht="15.6" x14ac:dyDescent="0.35">
      <c r="A72" s="6"/>
      <c r="B72" s="11"/>
      <c r="C72" s="11"/>
      <c r="D72" s="17"/>
    </row>
    <row r="73" spans="1:7" ht="15.6" x14ac:dyDescent="0.35">
      <c r="A73" s="7" t="s">
        <v>28</v>
      </c>
      <c r="B73" s="11"/>
      <c r="C73" s="11"/>
      <c r="D73" s="17"/>
    </row>
    <row r="74" spans="1:7" ht="15.6" x14ac:dyDescent="0.35">
      <c r="A74" s="6" t="s">
        <v>29</v>
      </c>
      <c r="B74" s="11">
        <f>(B29/B28)*100</f>
        <v>114.29194179975384</v>
      </c>
      <c r="C74" s="11"/>
      <c r="D74" s="17"/>
    </row>
    <row r="75" spans="1:7" ht="16.2" thickBot="1" x14ac:dyDescent="0.4">
      <c r="A75" s="12" t="s">
        <v>30</v>
      </c>
      <c r="B75" s="13">
        <f>(B23/B29)*100</f>
        <v>100</v>
      </c>
      <c r="C75" s="13"/>
      <c r="D75" s="22"/>
      <c r="E75" s="4"/>
      <c r="F75" s="4"/>
    </row>
    <row r="76" spans="1:7" s="27" customFormat="1" ht="16.2" thickTop="1" x14ac:dyDescent="0.3">
      <c r="A76" s="39" t="s">
        <v>72</v>
      </c>
      <c r="B76" s="39"/>
      <c r="C76" s="39"/>
      <c r="D76" s="39"/>
      <c r="E76" s="39"/>
      <c r="F76" s="39"/>
      <c r="G76" s="28"/>
    </row>
    <row r="77" spans="1:7" s="27" customFormat="1" x14ac:dyDescent="0.3"/>
    <row r="78" spans="1:7" s="27" customFormat="1" x14ac:dyDescent="0.3"/>
    <row r="79" spans="1:7" s="27" customFormat="1" x14ac:dyDescent="0.3"/>
    <row r="80" spans="1:7" s="27" customFormat="1" x14ac:dyDescent="0.3"/>
    <row r="81" spans="1:1" s="27" customFormat="1" x14ac:dyDescent="0.3"/>
    <row r="82" spans="1:1" s="27" customFormat="1" x14ac:dyDescent="0.3"/>
    <row r="83" spans="1:1" s="27" customFormat="1" x14ac:dyDescent="0.3"/>
    <row r="84" spans="1:1" s="27" customFormat="1" x14ac:dyDescent="0.3"/>
    <row r="85" spans="1:1" s="27" customFormat="1" x14ac:dyDescent="0.3"/>
    <row r="86" spans="1:1" s="27" customFormat="1" x14ac:dyDescent="0.3"/>
    <row r="87" spans="1:1" x14ac:dyDescent="0.3">
      <c r="A87" s="1"/>
    </row>
  </sheetData>
  <mergeCells count="4">
    <mergeCell ref="A9:A10"/>
    <mergeCell ref="B9:B10"/>
    <mergeCell ref="C9:F9"/>
    <mergeCell ref="A76:F76"/>
  </mergeCells>
  <pageMargins left="0.7" right="0.7" top="0.75" bottom="0.75" header="0.3" footer="0.3"/>
  <pageSetup paperSize="9" orientation="portrait" r:id="rId1"/>
  <ignoredErrors>
    <ignoredError sqref="C70:C71 D70:D71 E70:E7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G8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3" customWidth="1"/>
    <col min="2" max="6" width="24.77734375" style="3" customWidth="1"/>
    <col min="7" max="16384" width="11.44140625" style="3"/>
  </cols>
  <sheetData>
    <row r="7" spans="1:6" ht="21" customHeight="1" x14ac:dyDescent="0.3"/>
    <row r="8" spans="1:6" ht="21" customHeight="1" x14ac:dyDescent="0.3"/>
    <row r="9" spans="1:6" s="27" customFormat="1" ht="15.6" x14ac:dyDescent="0.35">
      <c r="A9" s="35" t="s">
        <v>0</v>
      </c>
      <c r="B9" s="37" t="s">
        <v>41</v>
      </c>
      <c r="C9" s="34" t="s">
        <v>1</v>
      </c>
      <c r="D9" s="34"/>
      <c r="E9" s="34"/>
      <c r="F9" s="34"/>
    </row>
    <row r="10" spans="1:6" s="27" customFormat="1" ht="31.8" thickBot="1" x14ac:dyDescent="0.4">
      <c r="A10" s="36"/>
      <c r="B10" s="38"/>
      <c r="C10" s="15" t="s">
        <v>42</v>
      </c>
      <c r="D10" s="16" t="s">
        <v>75</v>
      </c>
      <c r="E10" s="5" t="s">
        <v>76</v>
      </c>
      <c r="F10" s="5" t="s">
        <v>43</v>
      </c>
    </row>
    <row r="11" spans="1:6" ht="16.2" thickTop="1" x14ac:dyDescent="0.35">
      <c r="A11" s="6"/>
      <c r="B11" s="6"/>
      <c r="C11" s="6"/>
      <c r="D11" s="19"/>
    </row>
    <row r="12" spans="1:6" ht="15.6" x14ac:dyDescent="0.35">
      <c r="A12" s="7" t="s">
        <v>2</v>
      </c>
      <c r="B12" s="6"/>
      <c r="C12" s="6"/>
      <c r="D12" s="19"/>
    </row>
    <row r="13" spans="1:6" ht="15.6" x14ac:dyDescent="0.35">
      <c r="A13" s="6"/>
      <c r="B13" s="6"/>
      <c r="C13" s="6"/>
      <c r="D13" s="19"/>
    </row>
    <row r="14" spans="1:6" ht="15.6" x14ac:dyDescent="0.35">
      <c r="A14" s="7" t="s">
        <v>3</v>
      </c>
      <c r="B14" s="6"/>
      <c r="C14" s="6"/>
      <c r="D14" s="19"/>
    </row>
    <row r="15" spans="1:6" ht="15.6" x14ac:dyDescent="0.35">
      <c r="A15" s="6" t="s">
        <v>101</v>
      </c>
      <c r="B15" s="8">
        <f>+SUM(C15:D15)</f>
        <v>4527</v>
      </c>
      <c r="C15" s="8">
        <f>+'III Trimestre'!C15</f>
        <v>2369</v>
      </c>
      <c r="D15" s="20">
        <f>+E15+F15</f>
        <v>2158</v>
      </c>
      <c r="E15" s="8">
        <f>'III Trimestre'!E15</f>
        <v>1813</v>
      </c>
      <c r="F15" s="8">
        <f>'III Trimestre'!F15</f>
        <v>345</v>
      </c>
    </row>
    <row r="16" spans="1:6" ht="15.6" x14ac:dyDescent="0.35">
      <c r="A16" s="6" t="s">
        <v>102</v>
      </c>
      <c r="B16" s="8">
        <f t="shared" ref="B16:B18" si="0">+SUM(C16:D16)</f>
        <v>4783</v>
      </c>
      <c r="C16" s="8">
        <f>+'III Trimestre'!C16</f>
        <v>2407</v>
      </c>
      <c r="D16" s="20">
        <f t="shared" ref="D16:D18" si="1">+E16+F16</f>
        <v>2376</v>
      </c>
      <c r="E16" s="8">
        <f>+'III Trimestre'!E16</f>
        <v>2061</v>
      </c>
      <c r="F16" s="8">
        <f>+'III Trimestre'!F16</f>
        <v>315</v>
      </c>
    </row>
    <row r="17" spans="1:6" ht="15.6" x14ac:dyDescent="0.35">
      <c r="A17" s="6" t="s">
        <v>103</v>
      </c>
      <c r="B17" s="8">
        <f t="shared" si="0"/>
        <v>4979</v>
      </c>
      <c r="C17" s="8">
        <f>+'III Trimestre'!C17</f>
        <v>2568</v>
      </c>
      <c r="D17" s="20">
        <f t="shared" si="1"/>
        <v>2411</v>
      </c>
      <c r="E17" s="8">
        <f>+'III Trimestre'!E17</f>
        <v>2061</v>
      </c>
      <c r="F17" s="8">
        <f>+'III Trimestre'!F17</f>
        <v>350</v>
      </c>
    </row>
    <row r="18" spans="1:6" ht="15.6" x14ac:dyDescent="0.35">
      <c r="A18" s="6" t="s">
        <v>67</v>
      </c>
      <c r="B18" s="8">
        <f t="shared" si="0"/>
        <v>4785</v>
      </c>
      <c r="C18" s="8">
        <f>+'III Trimestre'!C18</f>
        <v>2407</v>
      </c>
      <c r="D18" s="20">
        <f t="shared" si="1"/>
        <v>2378</v>
      </c>
      <c r="E18" s="8">
        <f>+'III Trimestre'!E18</f>
        <v>2061</v>
      </c>
      <c r="F18" s="8">
        <f>+'III Trimestre'!F18</f>
        <v>317</v>
      </c>
    </row>
    <row r="19" spans="1:6" ht="15.6" x14ac:dyDescent="0.35">
      <c r="A19" s="6"/>
      <c r="B19" s="8"/>
      <c r="C19" s="8"/>
      <c r="D19" s="20"/>
    </row>
    <row r="20" spans="1:6" ht="15.6" x14ac:dyDescent="0.35">
      <c r="A20" s="7" t="s">
        <v>4</v>
      </c>
      <c r="B20" s="8"/>
      <c r="C20" s="8"/>
      <c r="D20" s="20"/>
    </row>
    <row r="21" spans="1:6" ht="15.6" x14ac:dyDescent="0.35">
      <c r="A21" s="6" t="s">
        <v>101</v>
      </c>
      <c r="B21" s="8">
        <f>SUM(C21:D21)</f>
        <v>5819499596.6300001</v>
      </c>
      <c r="C21" s="8">
        <f>+'I Trimestre'!C21+'II Trimestre'!C21+'III Trimestre'!C21</f>
        <v>801484000</v>
      </c>
      <c r="D21" s="20">
        <f>+E21+F21</f>
        <v>5018015596.6300001</v>
      </c>
      <c r="E21" s="8">
        <f>+'I Trimestre'!E21+'II Trimestre'!E21+'III Trimestre'!E21</f>
        <v>3876683959.6300001</v>
      </c>
      <c r="F21" s="8">
        <f>+'I Trimestre'!F21+'II Trimestre'!F21+'III Trimestre'!F21</f>
        <v>1141331637</v>
      </c>
    </row>
    <row r="22" spans="1:6" ht="15.6" x14ac:dyDescent="0.35">
      <c r="A22" s="6" t="s">
        <v>102</v>
      </c>
      <c r="B22" s="8">
        <f t="shared" ref="B22:B24" si="2">SUM(C22:D22)</f>
        <v>7002590507.5715103</v>
      </c>
      <c r="C22" s="8">
        <f>+'I Trimestre'!C22+'II Trimestre'!C22+'III Trimestre'!C22</f>
        <v>876483999.95771301</v>
      </c>
      <c r="D22" s="20">
        <f t="shared" ref="D22:D24" si="3">+E22+F22</f>
        <v>6126106507.6137972</v>
      </c>
      <c r="E22" s="8">
        <f>+'I Trimestre'!E22+'II Trimestre'!E22+'III Trimestre'!E22</f>
        <v>4951683960</v>
      </c>
      <c r="F22" s="8">
        <f>+'I Trimestre'!F22+'II Trimestre'!F22+'III Trimestre'!F22</f>
        <v>1174422547.6137972</v>
      </c>
    </row>
    <row r="23" spans="1:6" ht="15.6" x14ac:dyDescent="0.35">
      <c r="A23" s="6" t="s">
        <v>104</v>
      </c>
      <c r="B23" s="8">
        <f t="shared" si="2"/>
        <v>7031674833</v>
      </c>
      <c r="C23" s="8">
        <f>+'I Trimestre'!C23+'II Trimestre'!C23+'III Trimestre'!C23</f>
        <v>876484000</v>
      </c>
      <c r="D23" s="20">
        <f t="shared" si="3"/>
        <v>6155190833</v>
      </c>
      <c r="E23" s="8">
        <f>+'I Trimestre'!E23+'II Trimestre'!E23+'III Trimestre'!E23</f>
        <v>4951683960</v>
      </c>
      <c r="F23" s="8">
        <f>+'I Trimestre'!F23+'II Trimestre'!F23+'III Trimestre'!F23</f>
        <v>1203506873</v>
      </c>
    </row>
    <row r="24" spans="1:6" ht="15.6" x14ac:dyDescent="0.35">
      <c r="A24" s="6" t="s">
        <v>67</v>
      </c>
      <c r="B24" s="8">
        <f t="shared" si="2"/>
        <v>7393194386.5715103</v>
      </c>
      <c r="C24" s="8">
        <f>+'III Trimestre'!C24</f>
        <v>876483999.95771301</v>
      </c>
      <c r="D24" s="20">
        <f t="shared" si="3"/>
        <v>6516710386.6137972</v>
      </c>
      <c r="E24" s="8">
        <f>+'III Trimestre'!E24</f>
        <v>4951683960</v>
      </c>
      <c r="F24" s="8">
        <f>+'III Trimestre'!F24</f>
        <v>1565026426.6137972</v>
      </c>
    </row>
    <row r="25" spans="1:6" ht="15.6" x14ac:dyDescent="0.35">
      <c r="A25" s="6" t="s">
        <v>105</v>
      </c>
      <c r="B25" s="8">
        <f t="shared" ref="B25:E25" si="4">+B23</f>
        <v>7031674833</v>
      </c>
      <c r="C25" s="8">
        <f t="shared" si="4"/>
        <v>876484000</v>
      </c>
      <c r="D25" s="20">
        <f t="shared" si="4"/>
        <v>6155190833</v>
      </c>
      <c r="E25" s="8">
        <f t="shared" si="4"/>
        <v>4951683960</v>
      </c>
      <c r="F25" s="8">
        <f>+F23</f>
        <v>1203506873</v>
      </c>
    </row>
    <row r="26" spans="1:6" ht="15.6" x14ac:dyDescent="0.35">
      <c r="A26" s="6"/>
      <c r="B26" s="8"/>
      <c r="C26" s="8"/>
      <c r="D26" s="20"/>
    </row>
    <row r="27" spans="1:6" ht="15.6" x14ac:dyDescent="0.35">
      <c r="A27" s="7" t="s">
        <v>5</v>
      </c>
      <c r="B27" s="8"/>
      <c r="C27" s="8"/>
      <c r="D27" s="20"/>
    </row>
    <row r="28" spans="1:6" ht="15.6" x14ac:dyDescent="0.35">
      <c r="A28" s="6" t="s">
        <v>106</v>
      </c>
      <c r="B28" s="8">
        <f>B22</f>
        <v>7002590507.5715103</v>
      </c>
      <c r="C28" s="8"/>
      <c r="D28" s="20"/>
    </row>
    <row r="29" spans="1:6" ht="15.6" x14ac:dyDescent="0.35">
      <c r="A29" s="6" t="s">
        <v>104</v>
      </c>
      <c r="B29" s="8">
        <f>'I Trimestre'!B29+'II Trimestre'!B29+'III Trimestre'!B29</f>
        <v>7031674833</v>
      </c>
      <c r="C29" s="8"/>
      <c r="D29" s="20"/>
    </row>
    <row r="30" spans="1:6" ht="15.6" x14ac:dyDescent="0.35">
      <c r="A30" s="6"/>
      <c r="B30" s="11"/>
      <c r="C30" s="11"/>
      <c r="D30" s="17"/>
    </row>
    <row r="31" spans="1:6" ht="15.6" x14ac:dyDescent="0.35">
      <c r="A31" s="7" t="s">
        <v>6</v>
      </c>
      <c r="B31" s="11"/>
      <c r="C31" s="11"/>
      <c r="D31" s="17"/>
    </row>
    <row r="32" spans="1:6" ht="15.6" x14ac:dyDescent="0.35">
      <c r="A32" s="6" t="s">
        <v>107</v>
      </c>
      <c r="B32" s="14">
        <v>1.0863</v>
      </c>
      <c r="C32" s="14">
        <v>1.0863</v>
      </c>
      <c r="D32" s="25">
        <v>1.0863</v>
      </c>
      <c r="E32" s="14">
        <v>1.0863</v>
      </c>
      <c r="F32" s="14">
        <v>1.0863</v>
      </c>
    </row>
    <row r="33" spans="1:6" ht="15.6" x14ac:dyDescent="0.35">
      <c r="A33" s="6" t="s">
        <v>108</v>
      </c>
      <c r="B33" s="14">
        <v>1.1197999999999999</v>
      </c>
      <c r="C33" s="14">
        <v>1.1197999999999999</v>
      </c>
      <c r="D33" s="25">
        <v>1.1197999999999999</v>
      </c>
      <c r="E33" s="14">
        <v>1.1197999999999999</v>
      </c>
      <c r="F33" s="14">
        <v>1.1197999999999999</v>
      </c>
    </row>
    <row r="34" spans="1:6" ht="15.6" x14ac:dyDescent="0.35">
      <c r="A34" s="6" t="s">
        <v>7</v>
      </c>
      <c r="B34" s="8">
        <f>C34+D34</f>
        <v>113623</v>
      </c>
      <c r="C34" s="10">
        <v>96339</v>
      </c>
      <c r="D34" s="21">
        <v>17284</v>
      </c>
    </row>
    <row r="35" spans="1:6" ht="15.6" x14ac:dyDescent="0.35">
      <c r="A35" s="6"/>
      <c r="B35" s="8"/>
      <c r="C35" s="8"/>
      <c r="D35" s="20"/>
    </row>
    <row r="36" spans="1:6" ht="15.6" x14ac:dyDescent="0.35">
      <c r="A36" s="7" t="s">
        <v>8</v>
      </c>
      <c r="B36" s="8"/>
      <c r="C36" s="8"/>
      <c r="D36" s="20"/>
    </row>
    <row r="37" spans="1:6" ht="15.6" x14ac:dyDescent="0.35">
      <c r="A37" s="6" t="s">
        <v>91</v>
      </c>
      <c r="B37" s="8">
        <f>B21/B32</f>
        <v>5357175362.8187428</v>
      </c>
      <c r="C37" s="8">
        <f t="shared" ref="C37:F37" si="5">C21/C32</f>
        <v>737810917.79434776</v>
      </c>
      <c r="D37" s="20">
        <f t="shared" si="5"/>
        <v>4619364445.024395</v>
      </c>
      <c r="E37" s="8">
        <f t="shared" si="5"/>
        <v>3568704740.5228758</v>
      </c>
      <c r="F37" s="8">
        <f t="shared" si="5"/>
        <v>1050659704.5015188</v>
      </c>
    </row>
    <row r="38" spans="1:6" ht="15.6" x14ac:dyDescent="0.35">
      <c r="A38" s="6" t="s">
        <v>92</v>
      </c>
      <c r="B38" s="8">
        <f>B23/B33</f>
        <v>6279402422.7540636</v>
      </c>
      <c r="C38" s="8">
        <f t="shared" ref="C38:F38" si="6">C23/C33</f>
        <v>782714770.49473131</v>
      </c>
      <c r="D38" s="20">
        <f t="shared" si="6"/>
        <v>5496687652.2593327</v>
      </c>
      <c r="E38" s="8">
        <f t="shared" si="6"/>
        <v>4421936024.2900524</v>
      </c>
      <c r="F38" s="8">
        <f t="shared" si="6"/>
        <v>1074751627.9692802</v>
      </c>
    </row>
    <row r="39" spans="1:6" ht="15.6" x14ac:dyDescent="0.35">
      <c r="A39" s="6" t="s">
        <v>93</v>
      </c>
      <c r="B39" s="8">
        <f>B37/B15</f>
        <v>1183383.1152681119</v>
      </c>
      <c r="C39" s="8">
        <f t="shared" ref="C39:F39" si="7">C37/C15</f>
        <v>311444.03452695138</v>
      </c>
      <c r="D39" s="20">
        <f t="shared" si="7"/>
        <v>2140576.6659056512</v>
      </c>
      <c r="E39" s="8">
        <f t="shared" si="7"/>
        <v>1968397.5402773721</v>
      </c>
      <c r="F39" s="8">
        <f t="shared" si="7"/>
        <v>3045390.4478304894</v>
      </c>
    </row>
    <row r="40" spans="1:6" ht="15.6" x14ac:dyDescent="0.35">
      <c r="A40" s="6" t="s">
        <v>94</v>
      </c>
      <c r="B40" s="8">
        <f>B38/B17</f>
        <v>1261177.4297557871</v>
      </c>
      <c r="C40" s="8">
        <f t="shared" ref="C40:F40" si="8">C38/C17</f>
        <v>304795.471376453</v>
      </c>
      <c r="D40" s="20">
        <f t="shared" si="8"/>
        <v>2279837.2676314111</v>
      </c>
      <c r="E40" s="8">
        <f t="shared" si="8"/>
        <v>2145529.3664677595</v>
      </c>
      <c r="F40" s="8">
        <f t="shared" si="8"/>
        <v>3070718.9370550863</v>
      </c>
    </row>
    <row r="41" spans="1:6" ht="15.6" x14ac:dyDescent="0.35">
      <c r="A41" s="6"/>
      <c r="B41" s="11"/>
      <c r="C41" s="11"/>
      <c r="D41" s="17"/>
      <c r="E41" s="11"/>
      <c r="F41" s="11"/>
    </row>
    <row r="42" spans="1:6" ht="15.6" x14ac:dyDescent="0.35">
      <c r="A42" s="7" t="s">
        <v>9</v>
      </c>
      <c r="B42" s="11"/>
      <c r="C42" s="11"/>
      <c r="D42" s="17"/>
      <c r="E42" s="11"/>
      <c r="F42" s="11"/>
    </row>
    <row r="43" spans="1:6" ht="15.6" x14ac:dyDescent="0.35">
      <c r="A43" s="6"/>
      <c r="B43" s="11"/>
      <c r="C43" s="11"/>
      <c r="D43" s="17"/>
      <c r="E43" s="11"/>
      <c r="F43" s="11"/>
    </row>
    <row r="44" spans="1:6" ht="15.6" x14ac:dyDescent="0.35">
      <c r="A44" s="7" t="s">
        <v>10</v>
      </c>
      <c r="B44" s="11"/>
      <c r="C44" s="11"/>
      <c r="D44" s="17"/>
      <c r="E44" s="11"/>
      <c r="F44" s="11"/>
    </row>
    <row r="45" spans="1:6" ht="15.6" x14ac:dyDescent="0.35">
      <c r="A45" s="6" t="s">
        <v>11</v>
      </c>
      <c r="B45" s="11">
        <f>B16/B34*100</f>
        <v>4.2095350413208594</v>
      </c>
      <c r="C45" s="11">
        <f t="shared" ref="C45:D45" si="9">C16/C34*100</f>
        <v>2.4984689481933589</v>
      </c>
      <c r="D45" s="17">
        <f t="shared" si="9"/>
        <v>13.746817866234668</v>
      </c>
      <c r="E45" s="11"/>
      <c r="F45" s="11"/>
    </row>
    <row r="46" spans="1:6" ht="15.6" x14ac:dyDescent="0.35">
      <c r="A46" s="6" t="s">
        <v>12</v>
      </c>
      <c r="B46" s="11">
        <f>B17/B34*100</f>
        <v>4.3820353273544974</v>
      </c>
      <c r="C46" s="11">
        <f t="shared" ref="C46:D46" si="10">C17/C34*100</f>
        <v>2.6655871453928315</v>
      </c>
      <c r="D46" s="17">
        <f t="shared" si="10"/>
        <v>13.949317287664892</v>
      </c>
      <c r="E46" s="11"/>
      <c r="F46" s="11"/>
    </row>
    <row r="47" spans="1:6" ht="15.6" x14ac:dyDescent="0.35">
      <c r="A47" s="6"/>
      <c r="B47" s="11"/>
      <c r="C47" s="11"/>
      <c r="D47" s="17"/>
      <c r="E47" s="11"/>
      <c r="F47" s="11"/>
    </row>
    <row r="48" spans="1:6" ht="15.6" x14ac:dyDescent="0.35">
      <c r="A48" s="7" t="s">
        <v>13</v>
      </c>
      <c r="B48" s="11"/>
      <c r="C48" s="11"/>
      <c r="D48" s="17"/>
      <c r="E48" s="11"/>
      <c r="F48" s="11"/>
    </row>
    <row r="49" spans="1:6" ht="15.6" x14ac:dyDescent="0.35">
      <c r="A49" s="6" t="s">
        <v>14</v>
      </c>
      <c r="B49" s="11">
        <f>B17/B16*100</f>
        <v>104.09784653982857</v>
      </c>
      <c r="C49" s="11">
        <f t="shared" ref="C49:F49" si="11">C17/C16*100</f>
        <v>106.68882426256752</v>
      </c>
      <c r="D49" s="17">
        <f t="shared" si="11"/>
        <v>101.47306397306397</v>
      </c>
      <c r="E49" s="11">
        <f t="shared" si="11"/>
        <v>100</v>
      </c>
      <c r="F49" s="11">
        <f t="shared" si="11"/>
        <v>111.11111111111111</v>
      </c>
    </row>
    <row r="50" spans="1:6" ht="15.6" x14ac:dyDescent="0.35">
      <c r="A50" s="6" t="s">
        <v>15</v>
      </c>
      <c r="B50" s="11">
        <f>B23/B22*100</f>
        <v>100.41533665858431</v>
      </c>
      <c r="C50" s="11">
        <f t="shared" ref="C50:F50" si="12">C23/C22*100</f>
        <v>100.00000000482461</v>
      </c>
      <c r="D50" s="17">
        <f t="shared" si="12"/>
        <v>100.47476036125155</v>
      </c>
      <c r="E50" s="11">
        <f t="shared" si="12"/>
        <v>100</v>
      </c>
      <c r="F50" s="11">
        <f t="shared" si="12"/>
        <v>102.4764787976267</v>
      </c>
    </row>
    <row r="51" spans="1:6" ht="15.6" x14ac:dyDescent="0.35">
      <c r="A51" s="6" t="s">
        <v>16</v>
      </c>
      <c r="B51" s="11">
        <f>AVERAGE(B49:B50)</f>
        <v>102.25659159920644</v>
      </c>
      <c r="C51" s="11">
        <f t="shared" ref="C51:F51" si="13">AVERAGE(C49:C50)</f>
        <v>103.34441213369607</v>
      </c>
      <c r="D51" s="17">
        <f t="shared" si="13"/>
        <v>100.97391216715776</v>
      </c>
      <c r="E51" s="11">
        <f t="shared" si="13"/>
        <v>100</v>
      </c>
      <c r="F51" s="11">
        <f t="shared" si="13"/>
        <v>106.79379495436891</v>
      </c>
    </row>
    <row r="52" spans="1:6" ht="15.6" x14ac:dyDescent="0.35">
      <c r="A52" s="6"/>
      <c r="B52" s="11"/>
      <c r="C52" s="11"/>
      <c r="D52" s="17"/>
      <c r="E52" s="11"/>
      <c r="F52" s="11"/>
    </row>
    <row r="53" spans="1:6" ht="15.6" x14ac:dyDescent="0.35">
      <c r="A53" s="7" t="s">
        <v>17</v>
      </c>
      <c r="B53" s="11"/>
      <c r="C53" s="11"/>
      <c r="D53" s="17"/>
      <c r="E53" s="11"/>
      <c r="F53" s="11"/>
    </row>
    <row r="54" spans="1:6" ht="15.6" x14ac:dyDescent="0.35">
      <c r="A54" s="6" t="s">
        <v>18</v>
      </c>
      <c r="B54" s="11">
        <f>(B17/B18)*100</f>
        <v>104.05433646812958</v>
      </c>
      <c r="C54" s="11">
        <f t="shared" ref="C54:F54" si="14">(C17/C18)*100</f>
        <v>106.68882426256752</v>
      </c>
      <c r="D54" s="17">
        <f t="shared" si="14"/>
        <v>101.38772077375945</v>
      </c>
      <c r="E54" s="11">
        <f t="shared" si="14"/>
        <v>100</v>
      </c>
      <c r="F54" s="11">
        <f t="shared" si="14"/>
        <v>110.41009463722398</v>
      </c>
    </row>
    <row r="55" spans="1:6" ht="15.6" x14ac:dyDescent="0.35">
      <c r="A55" s="6" t="s">
        <v>19</v>
      </c>
      <c r="B55" s="11">
        <f>B23/B24*100</f>
        <v>95.110103499670601</v>
      </c>
      <c r="C55" s="11">
        <f t="shared" ref="C55:F55" si="15">C23/C24*100</f>
        <v>100.00000000482461</v>
      </c>
      <c r="D55" s="17">
        <f t="shared" si="15"/>
        <v>94.452422584922488</v>
      </c>
      <c r="E55" s="11">
        <f t="shared" si="15"/>
        <v>100</v>
      </c>
      <c r="F55" s="11">
        <f t="shared" si="15"/>
        <v>76.900099099540014</v>
      </c>
    </row>
    <row r="56" spans="1:6" ht="15.6" x14ac:dyDescent="0.35">
      <c r="A56" s="6" t="s">
        <v>20</v>
      </c>
      <c r="B56" s="11">
        <f>(B54+B55)/2</f>
        <v>99.582219983900089</v>
      </c>
      <c r="C56" s="11">
        <f t="shared" ref="C56:F56" si="16">(C54+C55)/2</f>
        <v>103.34441213369607</v>
      </c>
      <c r="D56" s="17">
        <f t="shared" si="16"/>
        <v>97.920071679340964</v>
      </c>
      <c r="E56" s="11">
        <f t="shared" si="16"/>
        <v>100</v>
      </c>
      <c r="F56" s="11">
        <f t="shared" si="16"/>
        <v>93.655096868382003</v>
      </c>
    </row>
    <row r="57" spans="1:6" ht="15.6" x14ac:dyDescent="0.35">
      <c r="A57" s="7"/>
      <c r="B57" s="11"/>
      <c r="C57" s="11"/>
      <c r="D57" s="17"/>
      <c r="E57" s="11"/>
      <c r="F57" s="11"/>
    </row>
    <row r="58" spans="1:6" ht="15.6" x14ac:dyDescent="0.35">
      <c r="A58" s="7" t="s">
        <v>32</v>
      </c>
      <c r="B58" s="11"/>
      <c r="C58" s="11"/>
      <c r="D58" s="17"/>
      <c r="E58" s="11"/>
      <c r="F58" s="11"/>
    </row>
    <row r="59" spans="1:6" ht="15.6" x14ac:dyDescent="0.35">
      <c r="A59" s="6" t="s">
        <v>21</v>
      </c>
      <c r="B59" s="11">
        <f>B25/B23*100</f>
        <v>100</v>
      </c>
      <c r="C59" s="11">
        <f t="shared" ref="C59:F59" si="17">C25/C23*100</f>
        <v>100</v>
      </c>
      <c r="D59" s="17">
        <f t="shared" si="17"/>
        <v>100</v>
      </c>
      <c r="E59" s="11">
        <f t="shared" si="17"/>
        <v>100</v>
      </c>
      <c r="F59" s="11">
        <f t="shared" si="17"/>
        <v>100</v>
      </c>
    </row>
    <row r="60" spans="1:6" ht="15.6" x14ac:dyDescent="0.35">
      <c r="A60" s="6"/>
      <c r="B60" s="11"/>
      <c r="C60" s="11"/>
      <c r="D60" s="17"/>
      <c r="E60" s="11"/>
      <c r="F60" s="11"/>
    </row>
    <row r="61" spans="1:6" ht="15.6" x14ac:dyDescent="0.35">
      <c r="A61" s="7" t="s">
        <v>22</v>
      </c>
      <c r="B61" s="11"/>
      <c r="C61" s="11"/>
      <c r="D61" s="17"/>
      <c r="E61" s="11"/>
      <c r="F61" s="11"/>
    </row>
    <row r="62" spans="1:6" ht="15.6" x14ac:dyDescent="0.35">
      <c r="A62" s="6" t="s">
        <v>23</v>
      </c>
      <c r="B62" s="11">
        <f>((B17/B15)-1)*100</f>
        <v>9.9845372211177406</v>
      </c>
      <c r="C62" s="11">
        <f t="shared" ref="C62:F62" si="18">((C17/C15)-1)*100</f>
        <v>8.4001688476150314</v>
      </c>
      <c r="D62" s="17">
        <f t="shared" si="18"/>
        <v>11.723818350324366</v>
      </c>
      <c r="E62" s="11">
        <f t="shared" si="18"/>
        <v>13.678985107556541</v>
      </c>
      <c r="F62" s="11">
        <f t="shared" si="18"/>
        <v>1.449275362318847</v>
      </c>
    </row>
    <row r="63" spans="1:6" ht="15.6" x14ac:dyDescent="0.35">
      <c r="A63" s="6" t="s">
        <v>24</v>
      </c>
      <c r="B63" s="11">
        <f>((B38/B37)-1)*100</f>
        <v>17.214800664096241</v>
      </c>
      <c r="C63" s="11">
        <f t="shared" ref="C63:F63" si="19">((C38/C37)-1)*100</f>
        <v>6.0860921975269155</v>
      </c>
      <c r="D63" s="17">
        <f t="shared" si="19"/>
        <v>18.992292504219254</v>
      </c>
      <c r="E63" s="11">
        <f t="shared" si="19"/>
        <v>23.908710465135428</v>
      </c>
      <c r="F63" s="11">
        <f t="shared" si="19"/>
        <v>2.2930282149910441</v>
      </c>
    </row>
    <row r="64" spans="1:6" ht="15.6" x14ac:dyDescent="0.35">
      <c r="A64" s="6" t="s">
        <v>25</v>
      </c>
      <c r="B64" s="11">
        <f>((B40/B39)-1)*100</f>
        <v>6.5738908628969028</v>
      </c>
      <c r="C64" s="11">
        <f t="shared" ref="C64:F64" si="20">((C40/C39)-1)*100</f>
        <v>-2.1347537321101062</v>
      </c>
      <c r="D64" s="17">
        <f t="shared" si="20"/>
        <v>6.5057516483223221</v>
      </c>
      <c r="E64" s="11">
        <f t="shared" si="20"/>
        <v>8.9987831505533791</v>
      </c>
      <c r="F64" s="11">
        <f t="shared" si="20"/>
        <v>0.83169924049117938</v>
      </c>
    </row>
    <row r="65" spans="1:7" ht="15.6" x14ac:dyDescent="0.35">
      <c r="A65" s="6"/>
      <c r="B65" s="11"/>
      <c r="C65" s="11"/>
      <c r="D65" s="17"/>
      <c r="E65" s="11"/>
      <c r="F65" s="11"/>
    </row>
    <row r="66" spans="1:7" ht="15.6" x14ac:dyDescent="0.35">
      <c r="A66" s="7" t="s">
        <v>26</v>
      </c>
      <c r="B66" s="11"/>
      <c r="C66" s="11"/>
      <c r="D66" s="17"/>
      <c r="E66" s="11"/>
      <c r="F66" s="11"/>
    </row>
    <row r="67" spans="1:7" ht="15.6" x14ac:dyDescent="0.35">
      <c r="A67" s="6" t="s">
        <v>37</v>
      </c>
      <c r="B67" s="11">
        <f t="shared" ref="B67:B68" si="21">B22/B16</f>
        <v>1464058.2286371547</v>
      </c>
      <c r="C67" s="11">
        <f t="shared" ref="C67:F67" si="22">C22/C16</f>
        <v>364139.59283660696</v>
      </c>
      <c r="D67" s="17">
        <f t="shared" si="22"/>
        <v>2578327.6547196116</v>
      </c>
      <c r="E67" s="11">
        <f t="shared" si="22"/>
        <v>2402563.7845705966</v>
      </c>
      <c r="F67" s="11">
        <f t="shared" si="22"/>
        <v>3728325.5479803085</v>
      </c>
    </row>
    <row r="68" spans="1:7" ht="15.6" x14ac:dyDescent="0.35">
      <c r="A68" s="6" t="s">
        <v>38</v>
      </c>
      <c r="B68" s="11">
        <f t="shared" si="21"/>
        <v>1412266.4858405301</v>
      </c>
      <c r="C68" s="11">
        <f t="shared" ref="C68:F68" si="23">C23/C17</f>
        <v>341309.96884735202</v>
      </c>
      <c r="D68" s="17">
        <f t="shared" si="23"/>
        <v>2552961.7722936543</v>
      </c>
      <c r="E68" s="11">
        <f t="shared" si="23"/>
        <v>2402563.7845705966</v>
      </c>
      <c r="F68" s="11">
        <f t="shared" si="23"/>
        <v>3438591.0657142857</v>
      </c>
    </row>
    <row r="69" spans="1:7" ht="15.6" x14ac:dyDescent="0.35">
      <c r="A69" s="6" t="s">
        <v>27</v>
      </c>
      <c r="B69" s="11">
        <f>(B68/B67)*B51</f>
        <v>98.639216970401208</v>
      </c>
      <c r="C69" s="11">
        <f t="shared" ref="C69:F69" si="24">(C68/C67)*C51</f>
        <v>96.865264804442248</v>
      </c>
      <c r="D69" s="17">
        <f t="shared" si="24"/>
        <v>99.980519267914474</v>
      </c>
      <c r="E69" s="11">
        <f t="shared" si="24"/>
        <v>100</v>
      </c>
      <c r="F69" s="11">
        <f t="shared" si="24"/>
        <v>98.494668579235281</v>
      </c>
    </row>
    <row r="70" spans="1:7" ht="15.6" x14ac:dyDescent="0.35">
      <c r="A70" s="6" t="s">
        <v>33</v>
      </c>
      <c r="B70" s="11">
        <f t="shared" ref="B70:F71" si="25">B22/(B16*9)</f>
        <v>162673.1365152394</v>
      </c>
      <c r="C70" s="11">
        <f>C22/(C16*8)</f>
        <v>45517.44910457587</v>
      </c>
      <c r="D70" s="17">
        <f>D22/(D16*9)</f>
        <v>286480.85052440129</v>
      </c>
      <c r="E70" s="11">
        <f>E22/(E16*8)</f>
        <v>300320.47307132458</v>
      </c>
      <c r="F70" s="11">
        <f t="shared" si="25"/>
        <v>414258.3942200343</v>
      </c>
    </row>
    <row r="71" spans="1:7" ht="15.6" x14ac:dyDescent="0.35">
      <c r="A71" s="6" t="s">
        <v>34</v>
      </c>
      <c r="B71" s="11">
        <f t="shared" si="25"/>
        <v>156918.49842672559</v>
      </c>
      <c r="C71" s="11">
        <f>C23/(C17*8)</f>
        <v>42663.746105919003</v>
      </c>
      <c r="D71" s="17">
        <f t="shared" si="25"/>
        <v>283662.41914373933</v>
      </c>
      <c r="E71" s="11">
        <f>E23/(E17*8)</f>
        <v>300320.47307132458</v>
      </c>
      <c r="F71" s="11">
        <f t="shared" si="25"/>
        <v>382065.67396825395</v>
      </c>
    </row>
    <row r="72" spans="1:7" ht="15.6" x14ac:dyDescent="0.35">
      <c r="A72" s="6"/>
      <c r="B72" s="11"/>
      <c r="C72" s="11"/>
      <c r="D72" s="17"/>
    </row>
    <row r="73" spans="1:7" ht="15.6" x14ac:dyDescent="0.35">
      <c r="A73" s="7" t="s">
        <v>28</v>
      </c>
      <c r="B73" s="11"/>
      <c r="C73" s="11"/>
      <c r="D73" s="17"/>
    </row>
    <row r="74" spans="1:7" ht="15.6" x14ac:dyDescent="0.35">
      <c r="A74" s="6" t="s">
        <v>29</v>
      </c>
      <c r="B74" s="11">
        <f>(B29/B28)*100</f>
        <v>100.41533665858431</v>
      </c>
      <c r="C74" s="11"/>
      <c r="D74" s="17"/>
    </row>
    <row r="75" spans="1:7" ht="16.2" thickBot="1" x14ac:dyDescent="0.4">
      <c r="A75" s="12" t="s">
        <v>30</v>
      </c>
      <c r="B75" s="13">
        <f>(B23/B29)*100</f>
        <v>100</v>
      </c>
      <c r="C75" s="13"/>
      <c r="D75" s="22"/>
    </row>
    <row r="76" spans="1:7" s="27" customFormat="1" ht="16.2" thickTop="1" x14ac:dyDescent="0.3">
      <c r="A76" s="39" t="s">
        <v>72</v>
      </c>
      <c r="B76" s="39"/>
      <c r="C76" s="39"/>
      <c r="D76" s="39"/>
      <c r="E76" s="39"/>
      <c r="F76" s="39"/>
      <c r="G76" s="28"/>
    </row>
    <row r="77" spans="1:7" s="27" customFormat="1" x14ac:dyDescent="0.3"/>
    <row r="78" spans="1:7" s="27" customFormat="1" x14ac:dyDescent="0.3"/>
    <row r="79" spans="1:7" s="27" customFormat="1" x14ac:dyDescent="0.3"/>
    <row r="80" spans="1:7" s="27" customFormat="1" x14ac:dyDescent="0.3"/>
    <row r="81" spans="1:1" s="27" customFormat="1" x14ac:dyDescent="0.3"/>
    <row r="82" spans="1:1" s="27" customFormat="1" x14ac:dyDescent="0.3"/>
    <row r="87" spans="1:1" x14ac:dyDescent="0.3">
      <c r="A87" s="1"/>
    </row>
  </sheetData>
  <mergeCells count="4">
    <mergeCell ref="A9:A10"/>
    <mergeCell ref="B9:B10"/>
    <mergeCell ref="C9:F9"/>
    <mergeCell ref="A76:F76"/>
  </mergeCells>
  <pageMargins left="0.7" right="0.7" top="0.75" bottom="0.75" header="0.3" footer="0.3"/>
  <ignoredErrors>
    <ignoredError sqref="E70:E71 C70:C71 D70:D71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G80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3" customWidth="1"/>
    <col min="2" max="6" width="24.77734375" style="3" customWidth="1"/>
    <col min="7" max="16384" width="11.44140625" style="3"/>
  </cols>
  <sheetData>
    <row r="7" spans="1:6" ht="21" customHeight="1" x14ac:dyDescent="0.3"/>
    <row r="8" spans="1:6" ht="21" customHeight="1" x14ac:dyDescent="0.3"/>
    <row r="9" spans="1:6" ht="15.6" x14ac:dyDescent="0.35">
      <c r="A9" s="35" t="s">
        <v>0</v>
      </c>
      <c r="B9" s="37" t="s">
        <v>41</v>
      </c>
      <c r="C9" s="34" t="s">
        <v>1</v>
      </c>
      <c r="D9" s="34"/>
      <c r="E9" s="34"/>
      <c r="F9" s="34"/>
    </row>
    <row r="10" spans="1:6" ht="31.8" thickBot="1" x14ac:dyDescent="0.4">
      <c r="A10" s="36"/>
      <c r="B10" s="38"/>
      <c r="C10" s="15" t="s">
        <v>42</v>
      </c>
      <c r="D10" s="16" t="s">
        <v>75</v>
      </c>
      <c r="E10" s="5" t="s">
        <v>76</v>
      </c>
      <c r="F10" s="5" t="s">
        <v>43</v>
      </c>
    </row>
    <row r="11" spans="1:6" ht="16.2" thickTop="1" x14ac:dyDescent="0.35">
      <c r="A11" s="6"/>
      <c r="B11" s="6"/>
      <c r="C11" s="6"/>
      <c r="D11" s="19"/>
    </row>
    <row r="12" spans="1:6" ht="15.6" x14ac:dyDescent="0.35">
      <c r="A12" s="7" t="s">
        <v>2</v>
      </c>
      <c r="B12" s="6"/>
      <c r="C12" s="6"/>
      <c r="D12" s="19"/>
    </row>
    <row r="13" spans="1:6" ht="15.6" x14ac:dyDescent="0.35">
      <c r="A13" s="6"/>
      <c r="B13" s="6"/>
      <c r="C13" s="6"/>
      <c r="D13" s="19"/>
    </row>
    <row r="14" spans="1:6" ht="15.6" x14ac:dyDescent="0.35">
      <c r="A14" s="7" t="s">
        <v>3</v>
      </c>
      <c r="B14" s="6"/>
      <c r="C14" s="6"/>
      <c r="D14" s="19"/>
    </row>
    <row r="15" spans="1:6" ht="15.6" x14ac:dyDescent="0.35">
      <c r="A15" s="6" t="s">
        <v>57</v>
      </c>
      <c r="B15" s="8">
        <f>SUM(C15:D15)</f>
        <v>4551</v>
      </c>
      <c r="C15" s="8">
        <v>2369</v>
      </c>
      <c r="D15" s="20">
        <f>+E15+F15</f>
        <v>2182</v>
      </c>
      <c r="E15" s="8">
        <v>1813</v>
      </c>
      <c r="F15" s="8">
        <v>369</v>
      </c>
    </row>
    <row r="16" spans="1:6" ht="15.6" x14ac:dyDescent="0.35">
      <c r="A16" s="6" t="s">
        <v>109</v>
      </c>
      <c r="B16" s="8">
        <f>SUM(C16:D16)</f>
        <v>4785</v>
      </c>
      <c r="C16" s="8">
        <v>2407</v>
      </c>
      <c r="D16" s="20">
        <f t="shared" ref="D16:D18" si="0">+E16+F16</f>
        <v>2378</v>
      </c>
      <c r="E16" s="8">
        <v>2061</v>
      </c>
      <c r="F16" s="8">
        <v>317</v>
      </c>
    </row>
    <row r="17" spans="1:6" ht="15.6" x14ac:dyDescent="0.35">
      <c r="A17" s="6" t="s">
        <v>110</v>
      </c>
      <c r="B17" s="8">
        <f t="shared" ref="B17:B18" si="1">SUM(C17:D17)</f>
        <v>4998</v>
      </c>
      <c r="C17" s="8">
        <v>2568</v>
      </c>
      <c r="D17" s="20">
        <f t="shared" si="0"/>
        <v>2430</v>
      </c>
      <c r="E17" s="8">
        <v>2061</v>
      </c>
      <c r="F17" s="8">
        <v>369</v>
      </c>
    </row>
    <row r="18" spans="1:6" ht="15.6" x14ac:dyDescent="0.35">
      <c r="A18" s="6" t="s">
        <v>67</v>
      </c>
      <c r="B18" s="8">
        <f t="shared" si="1"/>
        <v>4785</v>
      </c>
      <c r="C18" s="8">
        <v>2407</v>
      </c>
      <c r="D18" s="20">
        <f t="shared" si="0"/>
        <v>2378</v>
      </c>
      <c r="E18" s="8">
        <v>2061</v>
      </c>
      <c r="F18" s="8">
        <v>317</v>
      </c>
    </row>
    <row r="19" spans="1:6" ht="15.6" x14ac:dyDescent="0.35">
      <c r="A19" s="6"/>
      <c r="B19" s="8"/>
      <c r="C19" s="8"/>
      <c r="D19" s="20"/>
      <c r="E19" s="8"/>
      <c r="F19" s="8"/>
    </row>
    <row r="20" spans="1:6" ht="15.6" x14ac:dyDescent="0.35">
      <c r="A20" s="7" t="s">
        <v>4</v>
      </c>
      <c r="B20" s="8"/>
      <c r="C20" s="8"/>
      <c r="D20" s="20"/>
      <c r="E20" s="8"/>
      <c r="F20" s="8"/>
    </row>
    <row r="21" spans="1:6" ht="15.6" x14ac:dyDescent="0.35">
      <c r="A21" s="6" t="s">
        <v>57</v>
      </c>
      <c r="B21" s="8">
        <f>SUM(C21:D21)</f>
        <v>421952862.60000002</v>
      </c>
      <c r="C21" s="8">
        <v>0</v>
      </c>
      <c r="D21" s="20">
        <f>+E21+F21</f>
        <v>421952862.60000002</v>
      </c>
      <c r="E21" s="8">
        <v>0</v>
      </c>
      <c r="F21" s="8">
        <v>421952862.60000002</v>
      </c>
    </row>
    <row r="22" spans="1:6" ht="15.6" x14ac:dyDescent="0.35">
      <c r="A22" s="6" t="s">
        <v>109</v>
      </c>
      <c r="B22" s="8">
        <f t="shared" ref="B22:B24" si="2">SUM(C22:D22)</f>
        <v>390603879</v>
      </c>
      <c r="C22" s="8">
        <v>0</v>
      </c>
      <c r="D22" s="20">
        <f t="shared" ref="D22:D24" si="3">+E22+F22</f>
        <v>390603879</v>
      </c>
      <c r="E22" s="8">
        <v>0</v>
      </c>
      <c r="F22" s="8">
        <v>390603879</v>
      </c>
    </row>
    <row r="23" spans="1:6" ht="15.6" x14ac:dyDescent="0.35">
      <c r="A23" s="6" t="s">
        <v>110</v>
      </c>
      <c r="B23" s="8">
        <f t="shared" si="2"/>
        <v>361519553.60000002</v>
      </c>
      <c r="C23" s="8">
        <v>0</v>
      </c>
      <c r="D23" s="20">
        <f t="shared" si="3"/>
        <v>361519553.60000002</v>
      </c>
      <c r="E23" s="8">
        <v>0</v>
      </c>
      <c r="F23" s="8">
        <v>361519553.60000002</v>
      </c>
    </row>
    <row r="24" spans="1:6" ht="15.6" x14ac:dyDescent="0.35">
      <c r="A24" s="6" t="s">
        <v>67</v>
      </c>
      <c r="B24" s="8">
        <f t="shared" si="2"/>
        <v>7393194386.5715103</v>
      </c>
      <c r="C24" s="8">
        <v>876483999.95771301</v>
      </c>
      <c r="D24" s="20">
        <f t="shared" si="3"/>
        <v>6516710386.6137972</v>
      </c>
      <c r="E24" s="8">
        <v>4951683960</v>
      </c>
      <c r="F24" s="8">
        <v>1565026426.6137972</v>
      </c>
    </row>
    <row r="25" spans="1:6" ht="15.6" x14ac:dyDescent="0.35">
      <c r="A25" s="6" t="s">
        <v>111</v>
      </c>
      <c r="B25" s="8">
        <f t="shared" ref="B25:E25" si="4">B23</f>
        <v>361519553.60000002</v>
      </c>
      <c r="C25" s="8">
        <f t="shared" si="4"/>
        <v>0</v>
      </c>
      <c r="D25" s="20">
        <f t="shared" si="4"/>
        <v>361519553.60000002</v>
      </c>
      <c r="E25" s="8">
        <f t="shared" si="4"/>
        <v>0</v>
      </c>
      <c r="F25" s="8">
        <f t="shared" ref="F25" si="5">F23</f>
        <v>361519553.60000002</v>
      </c>
    </row>
    <row r="26" spans="1:6" ht="15.6" x14ac:dyDescent="0.35">
      <c r="A26" s="6"/>
      <c r="B26" s="8"/>
      <c r="C26" s="8"/>
      <c r="D26" s="20"/>
      <c r="E26" s="6"/>
      <c r="F26" s="6"/>
    </row>
    <row r="27" spans="1:6" ht="15.6" x14ac:dyDescent="0.35">
      <c r="A27" s="7" t="s">
        <v>5</v>
      </c>
      <c r="B27" s="8"/>
      <c r="C27" s="8"/>
      <c r="D27" s="20"/>
      <c r="E27" s="6"/>
      <c r="F27" s="6"/>
    </row>
    <row r="28" spans="1:6" ht="15.6" x14ac:dyDescent="0.35">
      <c r="A28" s="6" t="s">
        <v>109</v>
      </c>
      <c r="B28" s="8">
        <f>B22</f>
        <v>390603879</v>
      </c>
      <c r="C28" s="8"/>
      <c r="D28" s="20"/>
      <c r="E28" s="6"/>
      <c r="F28" s="6"/>
    </row>
    <row r="29" spans="1:6" ht="15.6" x14ac:dyDescent="0.35">
      <c r="A29" s="6" t="s">
        <v>110</v>
      </c>
      <c r="B29" s="8">
        <v>361519553.60000002</v>
      </c>
      <c r="C29" s="8"/>
      <c r="D29" s="20"/>
      <c r="E29" s="6"/>
      <c r="F29" s="6"/>
    </row>
    <row r="30" spans="1:6" ht="15.6" x14ac:dyDescent="0.35">
      <c r="A30" s="6"/>
      <c r="B30" s="11"/>
      <c r="C30" s="11"/>
      <c r="D30" s="17"/>
      <c r="E30" s="6"/>
      <c r="F30" s="6"/>
    </row>
    <row r="31" spans="1:6" ht="15.6" x14ac:dyDescent="0.35">
      <c r="A31" s="7" t="s">
        <v>6</v>
      </c>
      <c r="B31" s="11"/>
      <c r="C31" s="11"/>
      <c r="D31" s="17"/>
      <c r="E31" s="6"/>
      <c r="F31" s="6"/>
    </row>
    <row r="32" spans="1:6" ht="15.6" x14ac:dyDescent="0.35">
      <c r="A32" s="6" t="s">
        <v>58</v>
      </c>
      <c r="B32" s="14">
        <v>1.0863</v>
      </c>
      <c r="C32" s="14">
        <v>1.0863</v>
      </c>
      <c r="D32" s="25">
        <v>1.0863</v>
      </c>
      <c r="E32" s="14">
        <v>1.0863</v>
      </c>
      <c r="F32" s="14">
        <v>1.0863</v>
      </c>
    </row>
    <row r="33" spans="1:6" ht="15.6" x14ac:dyDescent="0.35">
      <c r="A33" s="6" t="s">
        <v>112</v>
      </c>
      <c r="B33" s="14">
        <v>1.1144000000000001</v>
      </c>
      <c r="C33" s="14">
        <v>1.1144000000000001</v>
      </c>
      <c r="D33" s="25">
        <v>1.1144000000000001</v>
      </c>
      <c r="E33" s="14">
        <v>1.1144000000000001</v>
      </c>
      <c r="F33" s="14">
        <v>1.1144000000000001</v>
      </c>
    </row>
    <row r="34" spans="1:6" ht="15.6" x14ac:dyDescent="0.35">
      <c r="A34" s="6" t="s">
        <v>7</v>
      </c>
      <c r="B34" s="8">
        <f>C34+D34</f>
        <v>113623</v>
      </c>
      <c r="C34" s="10">
        <v>96339</v>
      </c>
      <c r="D34" s="21">
        <v>17284</v>
      </c>
    </row>
    <row r="35" spans="1:6" ht="15.6" x14ac:dyDescent="0.35">
      <c r="A35" s="6"/>
      <c r="B35" s="8"/>
      <c r="C35" s="8"/>
      <c r="D35" s="20"/>
      <c r="E35" s="6"/>
      <c r="F35" s="6"/>
    </row>
    <row r="36" spans="1:6" ht="15.6" x14ac:dyDescent="0.35">
      <c r="A36" s="7" t="s">
        <v>8</v>
      </c>
      <c r="B36" s="8"/>
      <c r="C36" s="8"/>
      <c r="D36" s="20"/>
      <c r="E36" s="6"/>
      <c r="F36" s="6"/>
    </row>
    <row r="37" spans="1:6" ht="15.6" x14ac:dyDescent="0.35">
      <c r="A37" s="6" t="s">
        <v>59</v>
      </c>
      <c r="B37" s="8">
        <f>B21/B32</f>
        <v>388431246.06462306</v>
      </c>
      <c r="C37" s="8">
        <f t="shared" ref="C37:F37" si="6">C21/C32</f>
        <v>0</v>
      </c>
      <c r="D37" s="20">
        <f t="shared" si="6"/>
        <v>388431246.06462306</v>
      </c>
      <c r="E37" s="8">
        <f t="shared" si="6"/>
        <v>0</v>
      </c>
      <c r="F37" s="8">
        <f t="shared" si="6"/>
        <v>388431246.06462306</v>
      </c>
    </row>
    <row r="38" spans="1:6" ht="15.6" x14ac:dyDescent="0.35">
      <c r="A38" s="6" t="s">
        <v>113</v>
      </c>
      <c r="B38" s="8">
        <f>B23/B33</f>
        <v>324407352.47666907</v>
      </c>
      <c r="C38" s="8">
        <f t="shared" ref="C38:F38" si="7">C23/C33</f>
        <v>0</v>
      </c>
      <c r="D38" s="20">
        <f t="shared" si="7"/>
        <v>324407352.47666907</v>
      </c>
      <c r="E38" s="8">
        <f t="shared" si="7"/>
        <v>0</v>
      </c>
      <c r="F38" s="8">
        <f t="shared" si="7"/>
        <v>324407352.47666907</v>
      </c>
    </row>
    <row r="39" spans="1:6" ht="15.6" x14ac:dyDescent="0.35">
      <c r="A39" s="6" t="s">
        <v>60</v>
      </c>
      <c r="B39" s="8">
        <f>B37/B15</f>
        <v>85350.746223824011</v>
      </c>
      <c r="C39" s="8">
        <f t="shared" ref="C39:F39" si="8">C37/C15</f>
        <v>0</v>
      </c>
      <c r="D39" s="20">
        <f t="shared" si="8"/>
        <v>178016.15310019389</v>
      </c>
      <c r="E39" s="8">
        <f t="shared" si="8"/>
        <v>0</v>
      </c>
      <c r="F39" s="8">
        <f t="shared" si="8"/>
        <v>1052659.2034271627</v>
      </c>
    </row>
    <row r="40" spans="1:6" ht="15.6" x14ac:dyDescent="0.35">
      <c r="A40" s="6" t="s">
        <v>114</v>
      </c>
      <c r="B40" s="8">
        <f>B38/B17</f>
        <v>64907.433468721305</v>
      </c>
      <c r="C40" s="8">
        <f t="shared" ref="C40:F40" si="9">C38/C17</f>
        <v>0</v>
      </c>
      <c r="D40" s="20">
        <f t="shared" si="9"/>
        <v>133500.96809739468</v>
      </c>
      <c r="E40" s="8">
        <f t="shared" si="9"/>
        <v>0</v>
      </c>
      <c r="F40" s="8">
        <f t="shared" si="9"/>
        <v>879152.71673894057</v>
      </c>
    </row>
    <row r="41" spans="1:6" ht="15.6" x14ac:dyDescent="0.35">
      <c r="A41" s="6"/>
      <c r="B41" s="11"/>
      <c r="C41" s="11"/>
      <c r="D41" s="17"/>
      <c r="E41" s="11"/>
      <c r="F41" s="11"/>
    </row>
    <row r="42" spans="1:6" ht="15.6" x14ac:dyDescent="0.35">
      <c r="A42" s="7" t="s">
        <v>9</v>
      </c>
      <c r="B42" s="11"/>
      <c r="C42" s="11"/>
      <c r="D42" s="17"/>
      <c r="E42" s="11"/>
      <c r="F42" s="11"/>
    </row>
    <row r="43" spans="1:6" ht="15.6" x14ac:dyDescent="0.35">
      <c r="A43" s="6"/>
      <c r="B43" s="11"/>
      <c r="C43" s="11"/>
      <c r="D43" s="17"/>
      <c r="E43" s="11"/>
      <c r="F43" s="11"/>
    </row>
    <row r="44" spans="1:6" ht="15.6" x14ac:dyDescent="0.35">
      <c r="A44" s="7" t="s">
        <v>10</v>
      </c>
      <c r="B44" s="11"/>
      <c r="C44" s="11"/>
      <c r="D44" s="17"/>
      <c r="E44" s="11"/>
      <c r="F44" s="11"/>
    </row>
    <row r="45" spans="1:6" ht="15.6" x14ac:dyDescent="0.35">
      <c r="A45" s="6" t="s">
        <v>11</v>
      </c>
      <c r="B45" s="11">
        <f>B16/B34*100</f>
        <v>4.2112952483212025</v>
      </c>
      <c r="C45" s="11">
        <f t="shared" ref="C45:D45" si="10">C16/C34*100</f>
        <v>2.4984689481933589</v>
      </c>
      <c r="D45" s="17">
        <f t="shared" si="10"/>
        <v>13.758389261744966</v>
      </c>
      <c r="E45" s="11"/>
      <c r="F45" s="11"/>
    </row>
    <row r="46" spans="1:6" ht="15.6" x14ac:dyDescent="0.35">
      <c r="A46" s="6" t="s">
        <v>12</v>
      </c>
      <c r="B46" s="11">
        <f>B17/B34*100</f>
        <v>4.3987572938577575</v>
      </c>
      <c r="C46" s="11">
        <f t="shared" ref="C46:D46" si="11">C17/C34*100</f>
        <v>2.6655871453928315</v>
      </c>
      <c r="D46" s="17">
        <f t="shared" si="11"/>
        <v>14.059245545012727</v>
      </c>
      <c r="E46" s="11"/>
      <c r="F46" s="11"/>
    </row>
    <row r="47" spans="1:6" ht="15.6" x14ac:dyDescent="0.35">
      <c r="A47" s="6"/>
      <c r="B47" s="11"/>
      <c r="C47" s="11"/>
      <c r="D47" s="17"/>
      <c r="E47" s="11"/>
      <c r="F47" s="11"/>
    </row>
    <row r="48" spans="1:6" ht="15.6" x14ac:dyDescent="0.35">
      <c r="A48" s="7" t="s">
        <v>13</v>
      </c>
      <c r="B48" s="11"/>
      <c r="C48" s="11"/>
      <c r="D48" s="17"/>
      <c r="E48" s="11"/>
      <c r="F48" s="11"/>
    </row>
    <row r="49" spans="1:6" ht="15.6" x14ac:dyDescent="0.35">
      <c r="A49" s="6" t="s">
        <v>14</v>
      </c>
      <c r="B49" s="11">
        <f>B17/B16*100</f>
        <v>104.45141065830721</v>
      </c>
      <c r="C49" s="11">
        <f t="shared" ref="C49:F49" si="12">C17/C16*100</f>
        <v>106.68882426256752</v>
      </c>
      <c r="D49" s="17">
        <f t="shared" si="12"/>
        <v>102.18671152228764</v>
      </c>
      <c r="E49" s="11">
        <f t="shared" si="12"/>
        <v>100</v>
      </c>
      <c r="F49" s="11">
        <f t="shared" si="12"/>
        <v>116.403785488959</v>
      </c>
    </row>
    <row r="50" spans="1:6" ht="15.6" x14ac:dyDescent="0.35">
      <c r="A50" s="6" t="s">
        <v>15</v>
      </c>
      <c r="B50" s="11">
        <f>B23/B22*100</f>
        <v>92.554010094712865</v>
      </c>
      <c r="C50" s="11" t="s">
        <v>48</v>
      </c>
      <c r="D50" s="17">
        <f t="shared" ref="D50:F50" si="13">D23/D22*100</f>
        <v>92.554010094712865</v>
      </c>
      <c r="E50" s="11" t="s">
        <v>48</v>
      </c>
      <c r="F50" s="11">
        <f t="shared" si="13"/>
        <v>92.554010094712865</v>
      </c>
    </row>
    <row r="51" spans="1:6" ht="15.6" x14ac:dyDescent="0.35">
      <c r="A51" s="6" t="s">
        <v>16</v>
      </c>
      <c r="B51" s="11">
        <f>AVERAGE(B49:B50)</f>
        <v>98.502710376510038</v>
      </c>
      <c r="C51" s="11" t="s">
        <v>48</v>
      </c>
      <c r="D51" s="17">
        <f t="shared" ref="D51:F51" si="14">AVERAGE(D49:D50)</f>
        <v>97.370360808500251</v>
      </c>
      <c r="E51" s="11" t="s">
        <v>48</v>
      </c>
      <c r="F51" s="11">
        <f t="shared" si="14"/>
        <v>104.47889779183593</v>
      </c>
    </row>
    <row r="52" spans="1:6" ht="15.6" x14ac:dyDescent="0.35">
      <c r="A52" s="6"/>
      <c r="B52" s="11"/>
      <c r="C52" s="11"/>
      <c r="D52" s="17"/>
      <c r="E52" s="11"/>
      <c r="F52" s="11"/>
    </row>
    <row r="53" spans="1:6" ht="15.6" x14ac:dyDescent="0.35">
      <c r="A53" s="7" t="s">
        <v>17</v>
      </c>
      <c r="B53" s="11"/>
      <c r="C53" s="11"/>
      <c r="D53" s="17"/>
      <c r="E53" s="11"/>
      <c r="F53" s="11"/>
    </row>
    <row r="54" spans="1:6" ht="15.6" x14ac:dyDescent="0.35">
      <c r="A54" s="6" t="s">
        <v>18</v>
      </c>
      <c r="B54" s="11">
        <f>(B17/B18)*100</f>
        <v>104.45141065830721</v>
      </c>
      <c r="C54" s="11">
        <f t="shared" ref="C54:F54" si="15">(C17/C18)*100</f>
        <v>106.68882426256752</v>
      </c>
      <c r="D54" s="17">
        <f t="shared" si="15"/>
        <v>102.18671152228764</v>
      </c>
      <c r="E54" s="11">
        <f t="shared" si="15"/>
        <v>100</v>
      </c>
      <c r="F54" s="11">
        <f t="shared" si="15"/>
        <v>116.403785488959</v>
      </c>
    </row>
    <row r="55" spans="1:6" ht="15.6" x14ac:dyDescent="0.35">
      <c r="A55" s="6" t="s">
        <v>19</v>
      </c>
      <c r="B55" s="11">
        <f>B23/B24*100</f>
        <v>4.8898965007147552</v>
      </c>
      <c r="C55" s="11">
        <f t="shared" ref="C55:F55" si="16">C23/C24*100</f>
        <v>0</v>
      </c>
      <c r="D55" s="17">
        <f t="shared" si="16"/>
        <v>5.5475774148657884</v>
      </c>
      <c r="E55" s="11">
        <f t="shared" si="16"/>
        <v>0</v>
      </c>
      <c r="F55" s="11">
        <f t="shared" si="16"/>
        <v>23.099900899578387</v>
      </c>
    </row>
    <row r="56" spans="1:6" ht="15.6" x14ac:dyDescent="0.35">
      <c r="A56" s="6" t="s">
        <v>20</v>
      </c>
      <c r="B56" s="11">
        <f>(B54+B55)/2</f>
        <v>54.670653579510983</v>
      </c>
      <c r="C56" s="11">
        <f t="shared" ref="C56:F56" si="17">(C54+C55)/2</f>
        <v>53.344412131283761</v>
      </c>
      <c r="D56" s="17">
        <f t="shared" si="17"/>
        <v>53.867144468576711</v>
      </c>
      <c r="E56" s="11">
        <f t="shared" si="17"/>
        <v>50</v>
      </c>
      <c r="F56" s="11">
        <f t="shared" si="17"/>
        <v>69.751843194268702</v>
      </c>
    </row>
    <row r="57" spans="1:6" ht="15.6" x14ac:dyDescent="0.35">
      <c r="A57" s="6"/>
      <c r="B57" s="11"/>
      <c r="C57" s="11"/>
      <c r="D57" s="17"/>
      <c r="E57" s="11"/>
      <c r="F57" s="11"/>
    </row>
    <row r="58" spans="1:6" ht="15.6" x14ac:dyDescent="0.35">
      <c r="A58" s="7" t="s">
        <v>31</v>
      </c>
      <c r="B58" s="11"/>
      <c r="C58" s="11"/>
      <c r="D58" s="17"/>
      <c r="E58" s="11"/>
      <c r="F58" s="11"/>
    </row>
    <row r="59" spans="1:6" ht="15.6" x14ac:dyDescent="0.35">
      <c r="A59" s="6" t="s">
        <v>21</v>
      </c>
      <c r="B59" s="11">
        <f>B25/B23*100</f>
        <v>100</v>
      </c>
      <c r="C59" s="11" t="s">
        <v>48</v>
      </c>
      <c r="D59" s="17">
        <f t="shared" ref="D59:F59" si="18">D25/D23*100</f>
        <v>100</v>
      </c>
      <c r="E59" s="11" t="s">
        <v>48</v>
      </c>
      <c r="F59" s="11">
        <f t="shared" si="18"/>
        <v>100</v>
      </c>
    </row>
    <row r="60" spans="1:6" ht="15.6" x14ac:dyDescent="0.35">
      <c r="A60" s="6"/>
      <c r="B60" s="11"/>
      <c r="C60" s="11"/>
      <c r="D60" s="17"/>
      <c r="E60" s="11"/>
      <c r="F60" s="11"/>
    </row>
    <row r="61" spans="1:6" ht="15.6" x14ac:dyDescent="0.35">
      <c r="A61" s="7" t="s">
        <v>22</v>
      </c>
      <c r="B61" s="11"/>
      <c r="C61" s="11"/>
      <c r="D61" s="17"/>
      <c r="E61" s="11"/>
      <c r="F61" s="11"/>
    </row>
    <row r="62" spans="1:6" ht="15.6" x14ac:dyDescent="0.35">
      <c r="A62" s="6" t="s">
        <v>23</v>
      </c>
      <c r="B62" s="11">
        <f>((B17/B15)-1)*100</f>
        <v>9.8220171390902991</v>
      </c>
      <c r="C62" s="11">
        <f t="shared" ref="C62:F62" si="19">((C17/C15)-1)*100</f>
        <v>8.4001688476150314</v>
      </c>
      <c r="D62" s="17">
        <f t="shared" si="19"/>
        <v>11.365719523373041</v>
      </c>
      <c r="E62" s="11">
        <f t="shared" si="19"/>
        <v>13.678985107556541</v>
      </c>
      <c r="F62" s="11">
        <f t="shared" si="19"/>
        <v>0</v>
      </c>
    </row>
    <row r="63" spans="1:6" ht="15.6" x14ac:dyDescent="0.35">
      <c r="A63" s="6" t="s">
        <v>24</v>
      </c>
      <c r="B63" s="11">
        <f>((B38/B37)-1)*100</f>
        <v>-16.482683676097054</v>
      </c>
      <c r="C63" s="11" t="s">
        <v>48</v>
      </c>
      <c r="D63" s="17">
        <f t="shared" ref="D63:F63" si="20">((D38/D37)-1)*100</f>
        <v>-16.482683676097054</v>
      </c>
      <c r="E63" s="11" t="s">
        <v>48</v>
      </c>
      <c r="F63" s="11">
        <f t="shared" si="20"/>
        <v>-16.482683676097054</v>
      </c>
    </row>
    <row r="64" spans="1:6" ht="15.6" x14ac:dyDescent="0.35">
      <c r="A64" s="6" t="s">
        <v>25</v>
      </c>
      <c r="B64" s="11">
        <f>((B40/B39)-1)*100</f>
        <v>-23.952119529795457</v>
      </c>
      <c r="C64" s="11" t="s">
        <v>48</v>
      </c>
      <c r="D64" s="17">
        <f t="shared" ref="D64:F64" si="21">((D40/D39)-1)*100</f>
        <v>-25.006261638371917</v>
      </c>
      <c r="E64" s="11" t="s">
        <v>48</v>
      </c>
      <c r="F64" s="11">
        <f t="shared" si="21"/>
        <v>-16.482683676097043</v>
      </c>
    </row>
    <row r="65" spans="1:7" ht="15.6" x14ac:dyDescent="0.35">
      <c r="A65" s="6"/>
      <c r="B65" s="11"/>
      <c r="C65" s="11"/>
      <c r="D65" s="17"/>
      <c r="E65" s="11"/>
      <c r="F65" s="11"/>
    </row>
    <row r="66" spans="1:7" ht="15.6" x14ac:dyDescent="0.35">
      <c r="A66" s="7" t="s">
        <v>26</v>
      </c>
      <c r="B66" s="11"/>
      <c r="C66" s="11"/>
      <c r="D66" s="17"/>
      <c r="E66" s="11"/>
      <c r="F66" s="11"/>
    </row>
    <row r="67" spans="1:7" ht="15.6" x14ac:dyDescent="0.35">
      <c r="A67" s="6" t="s">
        <v>35</v>
      </c>
      <c r="B67" s="11">
        <f t="shared" ref="B67:E68" si="22">B22/B16</f>
        <v>81630.904702194355</v>
      </c>
      <c r="C67" s="11">
        <f t="shared" si="22"/>
        <v>0</v>
      </c>
      <c r="D67" s="17">
        <f>D22/D16</f>
        <v>164257.30824222034</v>
      </c>
      <c r="E67" s="11">
        <f t="shared" si="22"/>
        <v>0</v>
      </c>
      <c r="F67" s="11">
        <f>F22/F16</f>
        <v>1232188.8927444795</v>
      </c>
    </row>
    <row r="68" spans="1:7" ht="15.6" x14ac:dyDescent="0.35">
      <c r="A68" s="6" t="s">
        <v>36</v>
      </c>
      <c r="B68" s="11">
        <f t="shared" si="22"/>
        <v>72332.843857543019</v>
      </c>
      <c r="C68" s="11">
        <f t="shared" si="22"/>
        <v>0</v>
      </c>
      <c r="D68" s="17">
        <f>D23/D17</f>
        <v>148773.47884773664</v>
      </c>
      <c r="E68" s="11">
        <f t="shared" si="22"/>
        <v>0</v>
      </c>
      <c r="F68" s="11">
        <f>F23/F17</f>
        <v>979727.78753387544</v>
      </c>
    </row>
    <row r="69" spans="1:7" ht="15.6" x14ac:dyDescent="0.35">
      <c r="A69" s="6" t="s">
        <v>27</v>
      </c>
      <c r="B69" s="11">
        <f>(B68/B67)*B51</f>
        <v>87.282888695184994</v>
      </c>
      <c r="C69" s="11" t="s">
        <v>48</v>
      </c>
      <c r="D69" s="17">
        <f>(D68/D67)*D51</f>
        <v>88.191676030500133</v>
      </c>
      <c r="E69" s="11" t="s">
        <v>48</v>
      </c>
      <c r="F69" s="11">
        <f t="shared" ref="F69" si="23">(F68/F67)*F51</f>
        <v>83.0723925368154</v>
      </c>
    </row>
    <row r="70" spans="1:7" ht="15.6" x14ac:dyDescent="0.35">
      <c r="A70" s="6" t="s">
        <v>33</v>
      </c>
      <c r="B70" s="11">
        <f>B22/(B16*3)</f>
        <v>27210.301567398121</v>
      </c>
      <c r="C70" s="11">
        <f t="shared" ref="B70:E71" si="24">C22/(C16*3)</f>
        <v>0</v>
      </c>
      <c r="D70" s="17">
        <f>D22/(D16*3)</f>
        <v>54752.436080740117</v>
      </c>
      <c r="E70" s="11">
        <f t="shared" si="24"/>
        <v>0</v>
      </c>
      <c r="F70" s="11">
        <f>F22/(F16*3)</f>
        <v>410729.63091482647</v>
      </c>
    </row>
    <row r="71" spans="1:7" ht="15.6" x14ac:dyDescent="0.35">
      <c r="A71" s="6" t="s">
        <v>34</v>
      </c>
      <c r="B71" s="11">
        <f t="shared" si="24"/>
        <v>24110.94795251434</v>
      </c>
      <c r="C71" s="11">
        <f t="shared" si="24"/>
        <v>0</v>
      </c>
      <c r="D71" s="17">
        <f>D23/(D17*3)</f>
        <v>49591.159615912213</v>
      </c>
      <c r="E71" s="11">
        <f t="shared" si="24"/>
        <v>0</v>
      </c>
      <c r="F71" s="11">
        <f>F23/(F17*3)</f>
        <v>326575.92917795846</v>
      </c>
    </row>
    <row r="72" spans="1:7" ht="15.6" x14ac:dyDescent="0.35">
      <c r="A72" s="6"/>
      <c r="B72" s="11"/>
      <c r="C72" s="11"/>
      <c r="D72" s="17"/>
      <c r="E72" s="6"/>
      <c r="F72" s="6"/>
    </row>
    <row r="73" spans="1:7" ht="15.6" x14ac:dyDescent="0.35">
      <c r="A73" s="7" t="s">
        <v>28</v>
      </c>
      <c r="B73" s="11"/>
      <c r="C73" s="11"/>
      <c r="D73" s="17"/>
      <c r="E73" s="6"/>
      <c r="F73" s="6"/>
    </row>
    <row r="74" spans="1:7" ht="15.6" x14ac:dyDescent="0.35">
      <c r="A74" s="6" t="s">
        <v>29</v>
      </c>
      <c r="B74" s="11">
        <f>(B29/B28)*100</f>
        <v>92.554010094712865</v>
      </c>
      <c r="C74" s="11"/>
      <c r="D74" s="17"/>
      <c r="E74" s="6"/>
      <c r="F74" s="6"/>
    </row>
    <row r="75" spans="1:7" ht="16.2" thickBot="1" x14ac:dyDescent="0.4">
      <c r="A75" s="12" t="s">
        <v>30</v>
      </c>
      <c r="B75" s="13">
        <f>(B23/B29)*100</f>
        <v>100</v>
      </c>
      <c r="C75" s="13"/>
      <c r="D75" s="22"/>
      <c r="E75" s="13"/>
      <c r="F75" s="13"/>
    </row>
    <row r="76" spans="1:7" ht="16.2" thickTop="1" x14ac:dyDescent="0.3">
      <c r="A76" s="39" t="s">
        <v>72</v>
      </c>
      <c r="B76" s="39"/>
      <c r="C76" s="39"/>
      <c r="D76" s="39"/>
      <c r="E76" s="39"/>
      <c r="F76" s="39"/>
      <c r="G76" s="28"/>
    </row>
    <row r="80" spans="1:7" x14ac:dyDescent="0.3">
      <c r="A80" s="1"/>
    </row>
  </sheetData>
  <mergeCells count="4">
    <mergeCell ref="A9:A10"/>
    <mergeCell ref="B9:B10"/>
    <mergeCell ref="C9:F9"/>
    <mergeCell ref="A76:F7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7:G80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3" customWidth="1"/>
    <col min="2" max="6" width="24.77734375" style="3" customWidth="1"/>
    <col min="7" max="7" width="11.44140625" style="3" customWidth="1"/>
    <col min="8" max="16384" width="11.44140625" style="3"/>
  </cols>
  <sheetData>
    <row r="7" spans="1:7" ht="21" customHeight="1" x14ac:dyDescent="0.3"/>
    <row r="8" spans="1:7" ht="21" customHeight="1" x14ac:dyDescent="0.3"/>
    <row r="9" spans="1:7" ht="15.6" x14ac:dyDescent="0.35">
      <c r="A9" s="35" t="s">
        <v>0</v>
      </c>
      <c r="B9" s="37" t="s">
        <v>41</v>
      </c>
      <c r="C9" s="34" t="s">
        <v>1</v>
      </c>
      <c r="D9" s="34"/>
      <c r="E9" s="34"/>
      <c r="F9" s="34"/>
      <c r="G9" s="31"/>
    </row>
    <row r="10" spans="1:7" ht="31.8" thickBot="1" x14ac:dyDescent="0.4">
      <c r="A10" s="36"/>
      <c r="B10" s="38"/>
      <c r="C10" s="15" t="s">
        <v>42</v>
      </c>
      <c r="D10" s="16" t="s">
        <v>75</v>
      </c>
      <c r="E10" s="5" t="s">
        <v>76</v>
      </c>
      <c r="F10" s="5" t="s">
        <v>43</v>
      </c>
      <c r="G10" s="32"/>
    </row>
    <row r="11" spans="1:7" ht="16.2" thickTop="1" x14ac:dyDescent="0.35">
      <c r="A11" s="6"/>
      <c r="B11" s="6"/>
      <c r="C11" s="6"/>
      <c r="D11" s="19"/>
      <c r="E11" s="6"/>
      <c r="F11" s="6"/>
      <c r="G11" s="6"/>
    </row>
    <row r="12" spans="1:7" ht="15.6" x14ac:dyDescent="0.35">
      <c r="A12" s="7" t="s">
        <v>2</v>
      </c>
      <c r="B12" s="6"/>
      <c r="C12" s="6"/>
      <c r="D12" s="19"/>
      <c r="E12" s="6"/>
      <c r="F12" s="6"/>
      <c r="G12" s="6"/>
    </row>
    <row r="13" spans="1:7" ht="15.6" x14ac:dyDescent="0.35">
      <c r="A13" s="6"/>
      <c r="B13" s="6"/>
      <c r="C13" s="6"/>
      <c r="D13" s="19"/>
      <c r="E13" s="6"/>
      <c r="F13" s="6"/>
      <c r="G13" s="6"/>
    </row>
    <row r="14" spans="1:7" ht="15.6" x14ac:dyDescent="0.35">
      <c r="A14" s="7" t="s">
        <v>3</v>
      </c>
      <c r="B14" s="6"/>
      <c r="C14" s="6"/>
      <c r="D14" s="19"/>
      <c r="E14" s="6"/>
      <c r="F14" s="6"/>
      <c r="G14" s="6"/>
    </row>
    <row r="15" spans="1:7" ht="15.6" x14ac:dyDescent="0.35">
      <c r="A15" s="6" t="s">
        <v>61</v>
      </c>
      <c r="B15" s="8">
        <f>SUM(C15:D15)</f>
        <v>4551</v>
      </c>
      <c r="C15" s="8">
        <f>+'IV Trimestre'!C15</f>
        <v>2369</v>
      </c>
      <c r="D15" s="20">
        <f>+E15+F15</f>
        <v>2182</v>
      </c>
      <c r="E15" s="8">
        <f>+'IV Trimestre'!E15</f>
        <v>1813</v>
      </c>
      <c r="F15" s="8">
        <f>+'IV Trimestre'!F15</f>
        <v>369</v>
      </c>
      <c r="G15" s="8"/>
    </row>
    <row r="16" spans="1:7" ht="15.6" x14ac:dyDescent="0.35">
      <c r="A16" s="6" t="s">
        <v>115</v>
      </c>
      <c r="B16" s="8">
        <f t="shared" ref="B16:B18" si="0">SUM(C16:D16)</f>
        <v>4785</v>
      </c>
      <c r="C16" s="8">
        <f>+'III T Acumulado'!C16</f>
        <v>2407</v>
      </c>
      <c r="D16" s="20">
        <f t="shared" ref="D16:D18" si="1">+E16+F16</f>
        <v>2378</v>
      </c>
      <c r="E16" s="8">
        <f>+'IV Trimestre'!E16</f>
        <v>2061</v>
      </c>
      <c r="F16" s="8">
        <f>+'IV Trimestre'!F16</f>
        <v>317</v>
      </c>
      <c r="G16" s="8"/>
    </row>
    <row r="17" spans="1:7" ht="15.6" x14ac:dyDescent="0.35">
      <c r="A17" s="6" t="s">
        <v>116</v>
      </c>
      <c r="B17" s="8">
        <f t="shared" si="0"/>
        <v>4998</v>
      </c>
      <c r="C17" s="8">
        <f>+'III T Acumulado'!C17</f>
        <v>2568</v>
      </c>
      <c r="D17" s="20">
        <f t="shared" si="1"/>
        <v>2430</v>
      </c>
      <c r="E17" s="8">
        <f>+'IV Trimestre'!E17</f>
        <v>2061</v>
      </c>
      <c r="F17" s="8">
        <f>+'IV Trimestre'!F17</f>
        <v>369</v>
      </c>
      <c r="G17" s="8"/>
    </row>
    <row r="18" spans="1:7" ht="15.6" x14ac:dyDescent="0.35">
      <c r="A18" s="6" t="s">
        <v>67</v>
      </c>
      <c r="B18" s="8">
        <f t="shared" si="0"/>
        <v>4785</v>
      </c>
      <c r="C18" s="8">
        <f>+'IV Trimestre'!C18</f>
        <v>2407</v>
      </c>
      <c r="D18" s="20">
        <f t="shared" si="1"/>
        <v>2378</v>
      </c>
      <c r="E18" s="8">
        <f>+'IV Trimestre'!E18</f>
        <v>2061</v>
      </c>
      <c r="F18" s="8">
        <f>+'IV Trimestre'!F18</f>
        <v>317</v>
      </c>
      <c r="G18" s="8"/>
    </row>
    <row r="19" spans="1:7" ht="15.6" x14ac:dyDescent="0.35">
      <c r="A19" s="6"/>
      <c r="B19" s="8"/>
      <c r="C19" s="8"/>
      <c r="D19" s="20"/>
      <c r="E19" s="6"/>
      <c r="F19" s="6"/>
      <c r="G19" s="6"/>
    </row>
    <row r="20" spans="1:7" ht="15.6" x14ac:dyDescent="0.35">
      <c r="A20" s="7" t="s">
        <v>4</v>
      </c>
      <c r="B20" s="8"/>
      <c r="C20" s="8"/>
      <c r="D20" s="20"/>
      <c r="E20" s="6"/>
      <c r="F20" s="6"/>
      <c r="G20" s="6"/>
    </row>
    <row r="21" spans="1:7" ht="15.6" x14ac:dyDescent="0.35">
      <c r="A21" s="6" t="s">
        <v>61</v>
      </c>
      <c r="B21" s="8">
        <f>SUM(C21:D21)</f>
        <v>6241452459.2299995</v>
      </c>
      <c r="C21" s="8">
        <f>+'I Trimestre'!C21+'II Trimestre'!C21+'III Trimestre'!C21+'IV Trimestre'!C21</f>
        <v>801484000</v>
      </c>
      <c r="D21" s="20">
        <f>+E21+F21</f>
        <v>5439968459.2299995</v>
      </c>
      <c r="E21" s="8">
        <f>+'I Trimestre'!E21+'II Trimestre'!E21+'III Trimestre'!E21+'IV Trimestre'!E21</f>
        <v>3876683959.6300001</v>
      </c>
      <c r="F21" s="8">
        <f>+'I Trimestre'!F21+'II Trimestre'!F21+'III Trimestre'!F21+'IV Trimestre'!F21</f>
        <v>1563284499.5999999</v>
      </c>
      <c r="G21" s="8"/>
    </row>
    <row r="22" spans="1:7" ht="15.6" x14ac:dyDescent="0.35">
      <c r="A22" s="6" t="s">
        <v>115</v>
      </c>
      <c r="B22" s="8">
        <f t="shared" ref="B22:B24" si="2">SUM(C22:D22)</f>
        <v>7393194386.5715103</v>
      </c>
      <c r="C22" s="8">
        <f>+'I Trimestre'!C22+'II Trimestre'!C22+'III Trimestre'!C22+'IV Trimestre'!C22</f>
        <v>876483999.95771301</v>
      </c>
      <c r="D22" s="20">
        <f t="shared" ref="D22:D24" si="3">+E22+F22</f>
        <v>6516710386.6137972</v>
      </c>
      <c r="E22" s="8">
        <f>+'I Trimestre'!E22+'II Trimestre'!E22+'III Trimestre'!E22+'IV Trimestre'!E22</f>
        <v>4951683960</v>
      </c>
      <c r="F22" s="8">
        <f>+'I Trimestre'!F22+'II Trimestre'!F22+'III Trimestre'!F22+'IV Trimestre'!F22</f>
        <v>1565026426.6137972</v>
      </c>
      <c r="G22" s="8"/>
    </row>
    <row r="23" spans="1:7" ht="15.6" x14ac:dyDescent="0.35">
      <c r="A23" s="6" t="s">
        <v>116</v>
      </c>
      <c r="B23" s="8">
        <f t="shared" si="2"/>
        <v>7393194386.6000004</v>
      </c>
      <c r="C23" s="8">
        <f>+'I Trimestre'!C23+'II Trimestre'!C23+'III Trimestre'!C23+'IV Trimestre'!C23</f>
        <v>876484000</v>
      </c>
      <c r="D23" s="20">
        <f t="shared" si="3"/>
        <v>6516710386.6000004</v>
      </c>
      <c r="E23" s="8">
        <f>+'I Trimestre'!E23+'II Trimestre'!E23+'III Trimestre'!E23+'IV Trimestre'!E23</f>
        <v>4951683960</v>
      </c>
      <c r="F23" s="8">
        <f>+'I Trimestre'!F23+'II Trimestre'!F23+'III Trimestre'!F23+'IV Trimestre'!F23</f>
        <v>1565026426.5999999</v>
      </c>
      <c r="G23" s="8"/>
    </row>
    <row r="24" spans="1:7" ht="15.6" x14ac:dyDescent="0.35">
      <c r="A24" s="6" t="s">
        <v>67</v>
      </c>
      <c r="B24" s="8">
        <f t="shared" si="2"/>
        <v>7393194386.5715103</v>
      </c>
      <c r="C24" s="8">
        <f>'IV Trimestre'!C24</f>
        <v>876483999.95771301</v>
      </c>
      <c r="D24" s="20">
        <f t="shared" si="3"/>
        <v>6516710386.6137972</v>
      </c>
      <c r="E24" s="8">
        <f>'IV Trimestre'!E24</f>
        <v>4951683960</v>
      </c>
      <c r="F24" s="8">
        <f>'IV Trimestre'!F24</f>
        <v>1565026426.6137972</v>
      </c>
      <c r="G24" s="8"/>
    </row>
    <row r="25" spans="1:7" ht="15.6" x14ac:dyDescent="0.35">
      <c r="A25" s="6" t="s">
        <v>117</v>
      </c>
      <c r="B25" s="8">
        <f t="shared" ref="B25:E25" si="4">+B23</f>
        <v>7393194386.6000004</v>
      </c>
      <c r="C25" s="8">
        <f t="shared" si="4"/>
        <v>876484000</v>
      </c>
      <c r="D25" s="20">
        <f t="shared" si="4"/>
        <v>6516710386.6000004</v>
      </c>
      <c r="E25" s="8">
        <f t="shared" si="4"/>
        <v>4951683960</v>
      </c>
      <c r="F25" s="8">
        <f>+F23</f>
        <v>1565026426.5999999</v>
      </c>
      <c r="G25" s="8"/>
    </row>
    <row r="26" spans="1:7" ht="15.6" x14ac:dyDescent="0.35">
      <c r="A26" s="6"/>
      <c r="B26" s="8"/>
      <c r="C26" s="8"/>
      <c r="D26" s="20"/>
      <c r="E26" s="6"/>
      <c r="F26" s="6"/>
      <c r="G26" s="6"/>
    </row>
    <row r="27" spans="1:7" ht="15.6" x14ac:dyDescent="0.35">
      <c r="A27" s="7" t="s">
        <v>5</v>
      </c>
      <c r="B27" s="8"/>
      <c r="C27" s="8"/>
      <c r="D27" s="20"/>
      <c r="E27" s="6"/>
      <c r="F27" s="6"/>
      <c r="G27" s="6"/>
    </row>
    <row r="28" spans="1:7" ht="15.6" x14ac:dyDescent="0.35">
      <c r="A28" s="6" t="s">
        <v>115</v>
      </c>
      <c r="B28" s="8">
        <f>B22</f>
        <v>7393194386.5715103</v>
      </c>
      <c r="C28" s="8"/>
      <c r="D28" s="20"/>
      <c r="E28" s="6"/>
      <c r="F28" s="6"/>
      <c r="G28" s="6"/>
    </row>
    <row r="29" spans="1:7" ht="15.6" x14ac:dyDescent="0.35">
      <c r="A29" s="6" t="s">
        <v>116</v>
      </c>
      <c r="B29" s="8">
        <f>'I Trimestre'!B29+'II Trimestre'!B29+'III Trimestre'!B29+'IV Trimestre'!B29</f>
        <v>7393194386.6000004</v>
      </c>
      <c r="C29" s="8"/>
      <c r="D29" s="20"/>
      <c r="E29" s="6"/>
      <c r="F29" s="6"/>
      <c r="G29" s="6"/>
    </row>
    <row r="30" spans="1:7" ht="15.6" x14ac:dyDescent="0.35">
      <c r="A30" s="6"/>
      <c r="B30" s="11"/>
      <c r="C30" s="11"/>
      <c r="D30" s="17"/>
      <c r="E30" s="6"/>
      <c r="F30" s="6"/>
      <c r="G30" s="6"/>
    </row>
    <row r="31" spans="1:7" ht="15.6" x14ac:dyDescent="0.35">
      <c r="A31" s="7" t="s">
        <v>6</v>
      </c>
      <c r="B31" s="11"/>
      <c r="C31" s="11"/>
      <c r="D31" s="17"/>
      <c r="E31" s="6"/>
      <c r="F31" s="6"/>
      <c r="G31" s="6"/>
    </row>
    <row r="32" spans="1:7" ht="15.6" x14ac:dyDescent="0.35">
      <c r="A32" s="6" t="s">
        <v>62</v>
      </c>
      <c r="B32" s="14">
        <v>1.0863</v>
      </c>
      <c r="C32" s="14">
        <v>1.0863</v>
      </c>
      <c r="D32" s="25">
        <v>1.0863</v>
      </c>
      <c r="E32" s="14">
        <v>1.0863</v>
      </c>
      <c r="F32" s="14">
        <v>1.0863</v>
      </c>
      <c r="G32" s="14"/>
    </row>
    <row r="33" spans="1:7" ht="15.6" x14ac:dyDescent="0.35">
      <c r="A33" s="6" t="s">
        <v>118</v>
      </c>
      <c r="B33" s="14">
        <v>1.1144000000000001</v>
      </c>
      <c r="C33" s="14">
        <v>1.1144000000000001</v>
      </c>
      <c r="D33" s="25">
        <v>1.1144000000000001</v>
      </c>
      <c r="E33" s="14">
        <v>1.1144000000000001</v>
      </c>
      <c r="F33" s="14">
        <v>1.1144000000000001</v>
      </c>
      <c r="G33" s="14"/>
    </row>
    <row r="34" spans="1:7" ht="15.6" x14ac:dyDescent="0.35">
      <c r="A34" s="6" t="s">
        <v>7</v>
      </c>
      <c r="B34" s="8">
        <f>C34+D34</f>
        <v>113623</v>
      </c>
      <c r="C34" s="10">
        <v>96339</v>
      </c>
      <c r="D34" s="21">
        <v>17284</v>
      </c>
    </row>
    <row r="35" spans="1:7" ht="15.6" x14ac:dyDescent="0.35">
      <c r="A35" s="6"/>
      <c r="B35" s="8"/>
      <c r="C35" s="8"/>
      <c r="D35" s="20"/>
      <c r="E35" s="6"/>
      <c r="F35" s="6"/>
      <c r="G35" s="6"/>
    </row>
    <row r="36" spans="1:7" ht="15.6" x14ac:dyDescent="0.35">
      <c r="A36" s="7" t="s">
        <v>8</v>
      </c>
      <c r="B36" s="8"/>
      <c r="C36" s="8"/>
      <c r="D36" s="20"/>
      <c r="E36" s="6"/>
      <c r="F36" s="6"/>
      <c r="G36" s="6"/>
    </row>
    <row r="37" spans="1:7" ht="15.6" x14ac:dyDescent="0.35">
      <c r="A37" s="6" t="s">
        <v>63</v>
      </c>
      <c r="B37" s="8">
        <f>B21/B32</f>
        <v>5745606608.8833647</v>
      </c>
      <c r="C37" s="8">
        <f t="shared" ref="C37:F37" si="5">C21/C32</f>
        <v>737810917.79434776</v>
      </c>
      <c r="D37" s="20">
        <f t="shared" si="5"/>
        <v>5007795691.0890169</v>
      </c>
      <c r="E37" s="8">
        <f t="shared" si="5"/>
        <v>3568704740.5228758</v>
      </c>
      <c r="F37" s="8">
        <f t="shared" si="5"/>
        <v>1439090950.5661418</v>
      </c>
      <c r="G37" s="8"/>
    </row>
    <row r="38" spans="1:7" ht="15.6" x14ac:dyDescent="0.35">
      <c r="A38" s="6" t="s">
        <v>119</v>
      </c>
      <c r="B38" s="8">
        <f>B23/B33</f>
        <v>6634237604.6302948</v>
      </c>
      <c r="C38" s="8">
        <f t="shared" ref="C38:F38" si="6">C23/C33</f>
        <v>786507537.68844223</v>
      </c>
      <c r="D38" s="20">
        <f t="shared" si="6"/>
        <v>5847730066.9418526</v>
      </c>
      <c r="E38" s="8">
        <f t="shared" si="6"/>
        <v>4443363208.9016504</v>
      </c>
      <c r="F38" s="8">
        <f t="shared" si="6"/>
        <v>1404366858.0402009</v>
      </c>
      <c r="G38" s="8"/>
    </row>
    <row r="39" spans="1:7" ht="15.6" x14ac:dyDescent="0.35">
      <c r="A39" s="6" t="s">
        <v>64</v>
      </c>
      <c r="B39" s="8">
        <f>B37/B15</f>
        <v>1262493.212235413</v>
      </c>
      <c r="C39" s="8">
        <f t="shared" ref="C39:F39" si="7">C37/C15</f>
        <v>311444.03452695138</v>
      </c>
      <c r="D39" s="20">
        <f t="shared" si="7"/>
        <v>2295048.4377126568</v>
      </c>
      <c r="E39" s="8">
        <f t="shared" si="7"/>
        <v>1968397.5402773721</v>
      </c>
      <c r="F39" s="8">
        <f t="shared" si="7"/>
        <v>3899975.4757890021</v>
      </c>
      <c r="G39" s="8"/>
    </row>
    <row r="40" spans="1:7" ht="15.6" x14ac:dyDescent="0.35">
      <c r="A40" s="6" t="s">
        <v>120</v>
      </c>
      <c r="B40" s="8">
        <f>B38/B17</f>
        <v>1327378.472314985</v>
      </c>
      <c r="C40" s="8">
        <f t="shared" ref="C40:F40" si="8">C38/C17</f>
        <v>306272.40564191673</v>
      </c>
      <c r="D40" s="20">
        <f t="shared" si="8"/>
        <v>2406473.2785768942</v>
      </c>
      <c r="E40" s="8">
        <f t="shared" si="8"/>
        <v>2155925.8655515043</v>
      </c>
      <c r="F40" s="8">
        <f t="shared" si="8"/>
        <v>3805872.2440113849</v>
      </c>
      <c r="G40" s="8"/>
    </row>
    <row r="41" spans="1:7" ht="15.6" x14ac:dyDescent="0.35">
      <c r="A41" s="6"/>
      <c r="B41" s="11"/>
      <c r="C41" s="11"/>
      <c r="D41" s="17"/>
      <c r="E41" s="11"/>
      <c r="F41" s="11"/>
      <c r="G41" s="11"/>
    </row>
    <row r="42" spans="1:7" ht="15.6" x14ac:dyDescent="0.35">
      <c r="A42" s="7" t="s">
        <v>9</v>
      </c>
      <c r="B42" s="11"/>
      <c r="C42" s="11"/>
      <c r="D42" s="17"/>
      <c r="E42" s="11"/>
      <c r="F42" s="11"/>
      <c r="G42" s="11"/>
    </row>
    <row r="43" spans="1:7" ht="15.6" x14ac:dyDescent="0.35">
      <c r="A43" s="6"/>
      <c r="B43" s="11"/>
      <c r="C43" s="11"/>
      <c r="D43" s="17"/>
      <c r="E43" s="11"/>
      <c r="F43" s="11"/>
      <c r="G43" s="11"/>
    </row>
    <row r="44" spans="1:7" ht="15.6" x14ac:dyDescent="0.35">
      <c r="A44" s="7" t="s">
        <v>10</v>
      </c>
      <c r="B44" s="11"/>
      <c r="C44" s="11"/>
      <c r="D44" s="17"/>
      <c r="E44" s="11"/>
      <c r="F44" s="11"/>
      <c r="G44" s="11"/>
    </row>
    <row r="45" spans="1:7" ht="15.6" x14ac:dyDescent="0.35">
      <c r="A45" s="6" t="s">
        <v>11</v>
      </c>
      <c r="B45" s="11">
        <f>B16/B34*100</f>
        <v>4.2112952483212025</v>
      </c>
      <c r="C45" s="11">
        <f t="shared" ref="C45:D45" si="9">C16/C34*100</f>
        <v>2.4984689481933589</v>
      </c>
      <c r="D45" s="17">
        <f t="shared" si="9"/>
        <v>13.758389261744966</v>
      </c>
      <c r="E45" s="11"/>
      <c r="F45" s="11"/>
      <c r="G45" s="11"/>
    </row>
    <row r="46" spans="1:7" ht="15.6" x14ac:dyDescent="0.35">
      <c r="A46" s="6" t="s">
        <v>12</v>
      </c>
      <c r="B46" s="11">
        <f>B17/B34*100</f>
        <v>4.3987572938577575</v>
      </c>
      <c r="C46" s="11">
        <f t="shared" ref="C46:D46" si="10">C17/C34*100</f>
        <v>2.6655871453928315</v>
      </c>
      <c r="D46" s="17">
        <f t="shared" si="10"/>
        <v>14.059245545012727</v>
      </c>
      <c r="E46" s="11"/>
      <c r="F46" s="11"/>
      <c r="G46" s="11"/>
    </row>
    <row r="47" spans="1:7" ht="15.6" x14ac:dyDescent="0.35">
      <c r="A47" s="6"/>
      <c r="B47" s="11"/>
      <c r="C47" s="11"/>
      <c r="D47" s="17"/>
      <c r="E47" s="11"/>
      <c r="F47" s="11"/>
      <c r="G47" s="11"/>
    </row>
    <row r="48" spans="1:7" ht="15.6" x14ac:dyDescent="0.35">
      <c r="A48" s="7" t="s">
        <v>13</v>
      </c>
      <c r="B48" s="11"/>
      <c r="C48" s="11"/>
      <c r="D48" s="17"/>
      <c r="E48" s="11"/>
      <c r="F48" s="11"/>
      <c r="G48" s="11"/>
    </row>
    <row r="49" spans="1:7" ht="15.6" x14ac:dyDescent="0.35">
      <c r="A49" s="6" t="s">
        <v>14</v>
      </c>
      <c r="B49" s="11">
        <f>B17/B16*100</f>
        <v>104.45141065830721</v>
      </c>
      <c r="C49" s="11">
        <f t="shared" ref="C49:F49" si="11">C17/C16*100</f>
        <v>106.68882426256752</v>
      </c>
      <c r="D49" s="17">
        <f t="shared" si="11"/>
        <v>102.18671152228764</v>
      </c>
      <c r="E49" s="11">
        <f t="shared" si="11"/>
        <v>100</v>
      </c>
      <c r="F49" s="11">
        <f t="shared" si="11"/>
        <v>116.403785488959</v>
      </c>
      <c r="G49" s="11"/>
    </row>
    <row r="50" spans="1:7" ht="15.6" x14ac:dyDescent="0.35">
      <c r="A50" s="6" t="s">
        <v>15</v>
      </c>
      <c r="B50" s="11">
        <f>B23/B22*100</f>
        <v>100.00000000038536</v>
      </c>
      <c r="C50" s="11">
        <f t="shared" ref="C50:F50" si="12">C23/C22*100</f>
        <v>100.00000000482461</v>
      </c>
      <c r="D50" s="17">
        <f t="shared" si="12"/>
        <v>99.999999999788287</v>
      </c>
      <c r="E50" s="11">
        <f t="shared" si="12"/>
        <v>100</v>
      </c>
      <c r="F50" s="11">
        <f t="shared" si="12"/>
        <v>99.999999999118387</v>
      </c>
      <c r="G50" s="11"/>
    </row>
    <row r="51" spans="1:7" ht="15.6" x14ac:dyDescent="0.35">
      <c r="A51" s="6" t="s">
        <v>16</v>
      </c>
      <c r="B51" s="11">
        <f>AVERAGE(B49:B50)</f>
        <v>102.22570532934628</v>
      </c>
      <c r="C51" s="11">
        <f t="shared" ref="C51:F51" si="13">AVERAGE(C49:C50)</f>
        <v>103.34441213369607</v>
      </c>
      <c r="D51" s="17">
        <f t="shared" si="13"/>
        <v>101.09335576103797</v>
      </c>
      <c r="E51" s="11">
        <f t="shared" si="13"/>
        <v>100</v>
      </c>
      <c r="F51" s="11">
        <f t="shared" si="13"/>
        <v>108.2018927440387</v>
      </c>
      <c r="G51" s="11"/>
    </row>
    <row r="52" spans="1:7" ht="15.6" x14ac:dyDescent="0.35">
      <c r="A52" s="6"/>
      <c r="B52" s="11"/>
      <c r="C52" s="11"/>
      <c r="D52" s="17"/>
      <c r="E52" s="11"/>
      <c r="F52" s="11"/>
      <c r="G52" s="11"/>
    </row>
    <row r="53" spans="1:7" ht="15.6" x14ac:dyDescent="0.35">
      <c r="A53" s="7" t="s">
        <v>17</v>
      </c>
      <c r="B53" s="11"/>
      <c r="C53" s="11"/>
      <c r="D53" s="17"/>
      <c r="E53" s="11"/>
      <c r="F53" s="11"/>
      <c r="G53" s="11"/>
    </row>
    <row r="54" spans="1:7" ht="15.6" x14ac:dyDescent="0.35">
      <c r="A54" s="6" t="s">
        <v>18</v>
      </c>
      <c r="B54" s="11">
        <f>(B17/B18)*100</f>
        <v>104.45141065830721</v>
      </c>
      <c r="C54" s="11">
        <f t="shared" ref="C54:F54" si="14">(C17/C18)*100</f>
        <v>106.68882426256752</v>
      </c>
      <c r="D54" s="17">
        <f t="shared" si="14"/>
        <v>102.18671152228764</v>
      </c>
      <c r="E54" s="11">
        <f t="shared" si="14"/>
        <v>100</v>
      </c>
      <c r="F54" s="11">
        <f t="shared" si="14"/>
        <v>116.403785488959</v>
      </c>
      <c r="G54" s="11"/>
    </row>
    <row r="55" spans="1:7" ht="15.6" x14ac:dyDescent="0.35">
      <c r="A55" s="6" t="s">
        <v>19</v>
      </c>
      <c r="B55" s="11">
        <f>B23/B24*100</f>
        <v>100.00000000038536</v>
      </c>
      <c r="C55" s="11">
        <f t="shared" ref="C55:F55" si="15">C23/C24*100</f>
        <v>100.00000000482461</v>
      </c>
      <c r="D55" s="17">
        <f t="shared" si="15"/>
        <v>99.999999999788287</v>
      </c>
      <c r="E55" s="11">
        <f t="shared" si="15"/>
        <v>100</v>
      </c>
      <c r="F55" s="11">
        <f t="shared" si="15"/>
        <v>99.999999999118387</v>
      </c>
      <c r="G55" s="11"/>
    </row>
    <row r="56" spans="1:7" ht="15.6" x14ac:dyDescent="0.35">
      <c r="A56" s="6" t="s">
        <v>20</v>
      </c>
      <c r="B56" s="11">
        <f>(B54+B55)/2</f>
        <v>102.22570532934628</v>
      </c>
      <c r="C56" s="11">
        <f t="shared" ref="C56:F56" si="16">(C54+C55)/2</f>
        <v>103.34441213369607</v>
      </c>
      <c r="D56" s="17">
        <f t="shared" si="16"/>
        <v>101.09335576103797</v>
      </c>
      <c r="E56" s="11">
        <f t="shared" si="16"/>
        <v>100</v>
      </c>
      <c r="F56" s="11">
        <f t="shared" si="16"/>
        <v>108.2018927440387</v>
      </c>
      <c r="G56" s="11"/>
    </row>
    <row r="57" spans="1:7" ht="15.6" x14ac:dyDescent="0.35">
      <c r="A57" s="6"/>
      <c r="B57" s="11"/>
      <c r="C57" s="11"/>
      <c r="D57" s="17"/>
      <c r="E57" s="11"/>
      <c r="F57" s="11"/>
      <c r="G57" s="11"/>
    </row>
    <row r="58" spans="1:7" ht="15.6" x14ac:dyDescent="0.35">
      <c r="A58" s="7" t="s">
        <v>32</v>
      </c>
      <c r="B58" s="11"/>
      <c r="C58" s="11"/>
      <c r="D58" s="17"/>
      <c r="E58" s="11"/>
      <c r="F58" s="11"/>
      <c r="G58" s="11"/>
    </row>
    <row r="59" spans="1:7" ht="15.6" x14ac:dyDescent="0.35">
      <c r="A59" s="6" t="s">
        <v>21</v>
      </c>
      <c r="B59" s="11">
        <f>B25/B23*100</f>
        <v>100</v>
      </c>
      <c r="C59" s="11">
        <f t="shared" ref="C59:F59" si="17">C25/C23*100</f>
        <v>100</v>
      </c>
      <c r="D59" s="17">
        <f t="shared" si="17"/>
        <v>100</v>
      </c>
      <c r="E59" s="11">
        <f t="shared" si="17"/>
        <v>100</v>
      </c>
      <c r="F59" s="11">
        <f t="shared" si="17"/>
        <v>100</v>
      </c>
      <c r="G59" s="11"/>
    </row>
    <row r="60" spans="1:7" ht="15.6" x14ac:dyDescent="0.35">
      <c r="A60" s="6"/>
      <c r="B60" s="11"/>
      <c r="C60" s="11"/>
      <c r="D60" s="17"/>
      <c r="E60" s="11"/>
      <c r="F60" s="11"/>
      <c r="G60" s="11"/>
    </row>
    <row r="61" spans="1:7" ht="15.6" x14ac:dyDescent="0.35">
      <c r="A61" s="7" t="s">
        <v>22</v>
      </c>
      <c r="B61" s="11"/>
      <c r="C61" s="11"/>
      <c r="D61" s="17"/>
      <c r="E61" s="11"/>
      <c r="F61" s="11"/>
      <c r="G61" s="11"/>
    </row>
    <row r="62" spans="1:7" ht="15.6" x14ac:dyDescent="0.35">
      <c r="A62" s="6" t="s">
        <v>23</v>
      </c>
      <c r="B62" s="11">
        <f>((B17/B15)-1)*100</f>
        <v>9.8220171390902991</v>
      </c>
      <c r="C62" s="11">
        <f t="shared" ref="C62:F62" si="18">((C17/C15)-1)*100</f>
        <v>8.4001688476150314</v>
      </c>
      <c r="D62" s="17">
        <f t="shared" si="18"/>
        <v>11.365719523373041</v>
      </c>
      <c r="E62" s="11">
        <f t="shared" si="18"/>
        <v>13.678985107556541</v>
      </c>
      <c r="F62" s="11">
        <f t="shared" si="18"/>
        <v>0</v>
      </c>
      <c r="G62" s="11"/>
    </row>
    <row r="63" spans="1:7" ht="15.6" x14ac:dyDescent="0.35">
      <c r="A63" s="6" t="s">
        <v>24</v>
      </c>
      <c r="B63" s="11">
        <f>((B38/B37)-1)*100</f>
        <v>15.466269381774334</v>
      </c>
      <c r="C63" s="11">
        <f t="shared" ref="C63:F63" si="19">((C38/C37)-1)*100</f>
        <v>6.6001489974790273</v>
      </c>
      <c r="D63" s="17">
        <f t="shared" si="19"/>
        <v>16.772536813900651</v>
      </c>
      <c r="E63" s="11">
        <f t="shared" si="19"/>
        <v>24.509129557482588</v>
      </c>
      <c r="F63" s="11">
        <f t="shared" si="19"/>
        <v>-2.4129185519706331</v>
      </c>
      <c r="G63" s="11"/>
    </row>
    <row r="64" spans="1:7" ht="15.6" x14ac:dyDescent="0.35">
      <c r="A64" s="6" t="s">
        <v>25</v>
      </c>
      <c r="B64" s="11">
        <f>((B40/B39)-1)*100</f>
        <v>5.1394541729601784</v>
      </c>
      <c r="C64" s="11">
        <f t="shared" ref="C64:F64" si="20">((C40/C39)-1)*100</f>
        <v>-1.6605323305966535</v>
      </c>
      <c r="D64" s="17">
        <f t="shared" si="20"/>
        <v>4.8550104230169699</v>
      </c>
      <c r="E64" s="11">
        <f t="shared" si="20"/>
        <v>9.5269538513905516</v>
      </c>
      <c r="F64" s="11">
        <f t="shared" si="20"/>
        <v>-2.412918551970622</v>
      </c>
      <c r="G64" s="11"/>
    </row>
    <row r="65" spans="1:7" ht="15.6" x14ac:dyDescent="0.35">
      <c r="A65" s="6"/>
      <c r="B65" s="11"/>
      <c r="C65" s="11"/>
      <c r="D65" s="17"/>
      <c r="E65" s="11"/>
      <c r="F65" s="11"/>
      <c r="G65" s="11"/>
    </row>
    <row r="66" spans="1:7" ht="15.6" x14ac:dyDescent="0.35">
      <c r="A66" s="7" t="s">
        <v>26</v>
      </c>
      <c r="B66" s="11"/>
      <c r="C66" s="11"/>
      <c r="D66" s="17"/>
      <c r="E66" s="11"/>
      <c r="F66" s="11"/>
      <c r="G66" s="11"/>
    </row>
    <row r="67" spans="1:7" ht="15.6" x14ac:dyDescent="0.35">
      <c r="A67" s="6" t="s">
        <v>39</v>
      </c>
      <c r="B67" s="11">
        <f t="shared" ref="B67:B68" si="21">B22/B16</f>
        <v>1545077.1967756553</v>
      </c>
      <c r="C67" s="11">
        <f t="shared" ref="C67:F67" si="22">C22/C16</f>
        <v>364139.59283660696</v>
      </c>
      <c r="D67" s="17">
        <f t="shared" si="22"/>
        <v>2740416.4788115211</v>
      </c>
      <c r="E67" s="11">
        <f t="shared" si="22"/>
        <v>2402563.7845705966</v>
      </c>
      <c r="F67" s="11">
        <f t="shared" si="22"/>
        <v>4936991.8820624519</v>
      </c>
      <c r="G67" s="11"/>
    </row>
    <row r="68" spans="1:7" ht="15.6" x14ac:dyDescent="0.35">
      <c r="A68" s="6" t="s">
        <v>40</v>
      </c>
      <c r="B68" s="11">
        <f t="shared" si="21"/>
        <v>1479230.5695478192</v>
      </c>
      <c r="C68" s="11">
        <f t="shared" ref="C68:F68" si="23">C23/C17</f>
        <v>341309.96884735202</v>
      </c>
      <c r="D68" s="17">
        <f t="shared" si="23"/>
        <v>2681773.8216460906</v>
      </c>
      <c r="E68" s="11">
        <f t="shared" si="23"/>
        <v>2402563.7845705966</v>
      </c>
      <c r="F68" s="11">
        <f t="shared" si="23"/>
        <v>4241264.0287262872</v>
      </c>
      <c r="G68" s="11"/>
    </row>
    <row r="69" spans="1:7" ht="15.6" x14ac:dyDescent="0.35">
      <c r="A69" s="6" t="s">
        <v>27</v>
      </c>
      <c r="B69" s="11">
        <f>(B68/B67)*B51</f>
        <v>97.869147659625227</v>
      </c>
      <c r="C69" s="11">
        <f t="shared" ref="C69:F69" si="24">(C68/C67)*C51</f>
        <v>96.865264804442248</v>
      </c>
      <c r="D69" s="17">
        <f t="shared" si="24"/>
        <v>98.930041151950334</v>
      </c>
      <c r="E69" s="11">
        <f t="shared" si="24"/>
        <v>100</v>
      </c>
      <c r="F69" s="11">
        <f t="shared" si="24"/>
        <v>92.953929538097242</v>
      </c>
      <c r="G69" s="11"/>
    </row>
    <row r="70" spans="1:7" ht="15.6" x14ac:dyDescent="0.35">
      <c r="A70" s="6" t="s">
        <v>33</v>
      </c>
      <c r="B70" s="11">
        <f t="shared" ref="B70:B71" si="25">B22/(B16*12)</f>
        <v>128756.43306463794</v>
      </c>
      <c r="C70" s="11">
        <f>C22/(C16*8)</f>
        <v>45517.44910457587</v>
      </c>
      <c r="D70" s="17">
        <f>D22/(D16*12)</f>
        <v>228368.03990096008</v>
      </c>
      <c r="E70" s="11">
        <f>E22/(E16*8)</f>
        <v>300320.47307132458</v>
      </c>
      <c r="F70" s="11">
        <f>F22/(F16*12)</f>
        <v>411415.99017187097</v>
      </c>
      <c r="G70" s="11"/>
    </row>
    <row r="71" spans="1:7" ht="15.6" x14ac:dyDescent="0.35">
      <c r="A71" s="6" t="s">
        <v>34</v>
      </c>
      <c r="B71" s="11">
        <f t="shared" si="25"/>
        <v>123269.21412898494</v>
      </c>
      <c r="C71" s="11">
        <f>C23/(C17*8)</f>
        <v>42663.746105919003</v>
      </c>
      <c r="D71" s="17">
        <f>D23/(D17*12)</f>
        <v>223481.15180384088</v>
      </c>
      <c r="E71" s="11">
        <f>E23/(E17*8)</f>
        <v>300320.47307132458</v>
      </c>
      <c r="F71" s="11">
        <f>F23/(F17*12)</f>
        <v>353438.66906052391</v>
      </c>
      <c r="G71" s="11"/>
    </row>
    <row r="72" spans="1:7" ht="15.6" x14ac:dyDescent="0.35">
      <c r="A72" s="6"/>
      <c r="B72" s="11"/>
      <c r="C72" s="11"/>
      <c r="D72" s="17"/>
      <c r="E72" s="6"/>
      <c r="F72" s="6"/>
      <c r="G72" s="6"/>
    </row>
    <row r="73" spans="1:7" ht="15.6" x14ac:dyDescent="0.35">
      <c r="A73" s="7" t="s">
        <v>28</v>
      </c>
      <c r="B73" s="11"/>
      <c r="C73" s="11"/>
      <c r="D73" s="17"/>
      <c r="E73" s="6"/>
      <c r="F73" s="6"/>
      <c r="G73" s="6"/>
    </row>
    <row r="74" spans="1:7" ht="15.6" x14ac:dyDescent="0.35">
      <c r="A74" s="6" t="s">
        <v>29</v>
      </c>
      <c r="B74" s="11">
        <f>(B29/B28)*100</f>
        <v>100.00000000038536</v>
      </c>
      <c r="C74" s="11"/>
      <c r="D74" s="17"/>
      <c r="E74" s="6"/>
      <c r="F74" s="6"/>
      <c r="G74" s="6"/>
    </row>
    <row r="75" spans="1:7" ht="16.2" thickBot="1" x14ac:dyDescent="0.4">
      <c r="A75" s="12" t="s">
        <v>30</v>
      </c>
      <c r="B75" s="13">
        <f>(B23/B29)*100</f>
        <v>100</v>
      </c>
      <c r="C75" s="13"/>
      <c r="D75" s="22"/>
      <c r="E75" s="13"/>
      <c r="F75" s="13"/>
      <c r="G75" s="6"/>
    </row>
    <row r="76" spans="1:7" ht="16.2" thickTop="1" x14ac:dyDescent="0.3">
      <c r="A76" s="39" t="s">
        <v>72</v>
      </c>
      <c r="B76" s="39"/>
      <c r="C76" s="39"/>
      <c r="D76" s="39"/>
      <c r="E76" s="39"/>
      <c r="F76" s="39"/>
      <c r="G76" s="28"/>
    </row>
    <row r="80" spans="1:7" x14ac:dyDescent="0.3">
      <c r="A80" s="1"/>
    </row>
  </sheetData>
  <mergeCells count="4">
    <mergeCell ref="A9:A10"/>
    <mergeCell ref="B9:B10"/>
    <mergeCell ref="C9:F9"/>
    <mergeCell ref="A76:F76"/>
  </mergeCells>
  <pageMargins left="0.7" right="0.7" top="0.75" bottom="0.75" header="0.3" footer="0.3"/>
  <pageSetup scale="45" orientation="portrait" r:id="rId1"/>
  <ignoredErrors>
    <ignoredError sqref="C70:C71 D70:D71 E70:E7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cp:lastPrinted>2012-07-30T17:01:50Z</cp:lastPrinted>
  <dcterms:created xsi:type="dcterms:W3CDTF">2012-02-17T20:51:13Z</dcterms:created>
  <dcterms:modified xsi:type="dcterms:W3CDTF">2025-12-30T19:26:47Z</dcterms:modified>
</cp:coreProperties>
</file>