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08C34049-747C-4C0D-8D4B-1EA98878477A}" xr6:coauthVersionLast="47" xr6:coauthVersionMax="47" xr10:uidLastSave="{00000000-0000-0000-0000-000000000000}"/>
  <bookViews>
    <workbookView xWindow="-108" yWindow="-108" windowWidth="23256" windowHeight="13896" tabRatio="823" xr2:uid="{00000000-000D-0000-FFFF-FFFF00000000}"/>
  </bookViews>
  <sheets>
    <sheet name="I Trimestre" sheetId="4" r:id="rId1"/>
    <sheet name="II Trimestre" sheetId="6" r:id="rId2"/>
    <sheet name="I Semestre" sheetId="7" r:id="rId3"/>
    <sheet name="III Trimestre" sheetId="8" r:id="rId4"/>
    <sheet name="III T Acumulado" sheetId="9" r:id="rId5"/>
    <sheet name="IV Trimestre" sheetId="10" r:id="rId6"/>
    <sheet name="Anual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1" i="10" l="1"/>
  <c r="B68" i="10"/>
  <c r="B67" i="10"/>
  <c r="B70" i="10"/>
  <c r="B71" i="11"/>
  <c r="B70" i="11"/>
  <c r="B69" i="11"/>
  <c r="B68" i="11"/>
  <c r="B67" i="11"/>
  <c r="B74" i="10"/>
  <c r="B69" i="10"/>
  <c r="B28" i="10" l="1"/>
  <c r="B28" i="8" l="1"/>
  <c r="B28" i="6"/>
  <c r="B28" i="4"/>
  <c r="B24" i="11" l="1"/>
  <c r="B21" i="11"/>
  <c r="B37" i="11" s="1"/>
  <c r="B15" i="11"/>
  <c r="B62" i="10"/>
  <c r="B38" i="10"/>
  <c r="B40" i="10" s="1"/>
  <c r="B37" i="10"/>
  <c r="B39" i="10" s="1"/>
  <c r="B63" i="10" l="1"/>
  <c r="B39" i="11"/>
  <c r="B64" i="10"/>
  <c r="B21" i="9"/>
  <c r="B37" i="9" s="1"/>
  <c r="B62" i="8"/>
  <c r="B38" i="8"/>
  <c r="B40" i="8" s="1"/>
  <c r="B37" i="8"/>
  <c r="B39" i="8" s="1"/>
  <c r="B21" i="7"/>
  <c r="B37" i="7" s="1"/>
  <c r="B62" i="6"/>
  <c r="B38" i="6"/>
  <c r="B40" i="6" s="1"/>
  <c r="B37" i="6"/>
  <c r="B39" i="6" s="1"/>
  <c r="B64" i="4"/>
  <c r="B63" i="4"/>
  <c r="B62" i="4"/>
  <c r="B64" i="8" l="1"/>
  <c r="B63" i="8"/>
  <c r="B64" i="6"/>
  <c r="B63" i="6"/>
  <c r="B23" i="11"/>
  <c r="B38" i="11" s="1"/>
  <c r="B63" i="11" l="1"/>
  <c r="B29" i="11"/>
  <c r="B22" i="11"/>
  <c r="B18" i="11"/>
  <c r="B17" i="11"/>
  <c r="B62" i="11" s="1"/>
  <c r="B16" i="11"/>
  <c r="B16" i="7"/>
  <c r="B40" i="11" l="1"/>
  <c r="B64" i="11" s="1"/>
  <c r="B75" i="11"/>
  <c r="B55" i="11"/>
  <c r="B54" i="11"/>
  <c r="B50" i="11"/>
  <c r="B49" i="11"/>
  <c r="B28" i="11"/>
  <c r="B74" i="11" s="1"/>
  <c r="B25" i="11"/>
  <c r="B59" i="11" s="1"/>
  <c r="B75" i="10"/>
  <c r="B55" i="10"/>
  <c r="B54" i="10"/>
  <c r="B50" i="10"/>
  <c r="B49" i="10"/>
  <c r="B25" i="10"/>
  <c r="B59" i="10" s="1"/>
  <c r="B56" i="10" l="1"/>
  <c r="B51" i="10"/>
  <c r="B56" i="11"/>
  <c r="B51" i="11"/>
  <c r="B29" i="9"/>
  <c r="B24" i="9"/>
  <c r="B22" i="9"/>
  <c r="B23" i="9"/>
  <c r="B16" i="9"/>
  <c r="B17" i="9"/>
  <c r="B18" i="9"/>
  <c r="B15" i="9"/>
  <c r="B39" i="9" s="1"/>
  <c r="B75" i="8"/>
  <c r="B71" i="8"/>
  <c r="B70" i="8"/>
  <c r="B68" i="8"/>
  <c r="B67" i="8"/>
  <c r="B55" i="8"/>
  <c r="B54" i="8"/>
  <c r="B50" i="8"/>
  <c r="B49" i="8"/>
  <c r="B51" i="8" s="1"/>
  <c r="B75" i="6"/>
  <c r="B71" i="6"/>
  <c r="B70" i="6"/>
  <c r="B68" i="6"/>
  <c r="B67" i="6"/>
  <c r="B55" i="6"/>
  <c r="B54" i="6"/>
  <c r="B50" i="6"/>
  <c r="B49" i="6"/>
  <c r="B49" i="7"/>
  <c r="B29" i="7"/>
  <c r="B24" i="7"/>
  <c r="B22" i="7"/>
  <c r="B70" i="7" s="1"/>
  <c r="B23" i="7"/>
  <c r="B17" i="7"/>
  <c r="B18" i="7"/>
  <c r="B15" i="7"/>
  <c r="B39" i="7" s="1"/>
  <c r="B75" i="4"/>
  <c r="B71" i="4"/>
  <c r="B70" i="4"/>
  <c r="B68" i="4"/>
  <c r="B67" i="4"/>
  <c r="B55" i="4"/>
  <c r="B54" i="4"/>
  <c r="B50" i="4"/>
  <c r="B49" i="4"/>
  <c r="B54" i="7" l="1"/>
  <c r="B56" i="7" s="1"/>
  <c r="B62" i="7"/>
  <c r="B55" i="7"/>
  <c r="B38" i="7"/>
  <c r="B56" i="8"/>
  <c r="B54" i="9"/>
  <c r="B55" i="9"/>
  <c r="B38" i="9"/>
  <c r="B49" i="9"/>
  <c r="B62" i="9"/>
  <c r="B70" i="9"/>
  <c r="B68" i="7"/>
  <c r="B68" i="9"/>
  <c r="B75" i="9"/>
  <c r="B75" i="7"/>
  <c r="B71" i="7"/>
  <c r="B51" i="6"/>
  <c r="B69" i="6" s="1"/>
  <c r="B56" i="6"/>
  <c r="B71" i="9"/>
  <c r="B51" i="4"/>
  <c r="B69" i="4" s="1"/>
  <c r="B56" i="4"/>
  <c r="B50" i="7"/>
  <c r="B51" i="7" s="1"/>
  <c r="B69" i="7" s="1"/>
  <c r="B67" i="7"/>
  <c r="B50" i="9"/>
  <c r="B67" i="9"/>
  <c r="B69" i="8"/>
  <c r="B56" i="9" l="1"/>
  <c r="B40" i="9"/>
  <c r="B64" i="9" s="1"/>
  <c r="B63" i="9"/>
  <c r="B40" i="7"/>
  <c r="B64" i="7" s="1"/>
  <c r="B63" i="7"/>
  <c r="B51" i="9"/>
  <c r="B69" i="9" s="1"/>
  <c r="B28" i="9"/>
  <c r="B74" i="9" s="1"/>
  <c r="B25" i="9"/>
  <c r="B59" i="9" s="1"/>
  <c r="B74" i="8"/>
  <c r="B25" i="8"/>
  <c r="B59" i="8" s="1"/>
  <c r="B28" i="7"/>
  <c r="B74" i="7" s="1"/>
  <c r="B25" i="7"/>
  <c r="B59" i="7" s="1"/>
  <c r="B74" i="6"/>
  <c r="B25" i="6"/>
  <c r="B59" i="6" s="1"/>
  <c r="B74" i="4" l="1"/>
  <c r="B25" i="4" l="1"/>
  <c r="B59" i="4" s="1"/>
</calcChain>
</file>

<file path=xl/sharedStrings.xml><?xml version="1.0" encoding="utf-8"?>
<sst xmlns="http://schemas.openxmlformats.org/spreadsheetml/2006/main" count="409" uniqueCount="114">
  <si>
    <t>Indicador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</si>
  <si>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</si>
  <si>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</si>
  <si>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</si>
  <si>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</si>
  <si>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</si>
  <si>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</si>
  <si>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</si>
  <si>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</si>
  <si>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</si>
  <si>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</si>
  <si>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</si>
  <si>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</si>
  <si>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</si>
  <si>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</si>
  <si>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</si>
  <si>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</si>
  <si>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</si>
  <si>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</si>
  <si>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</si>
  <si>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</si>
  <si>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</si>
  <si>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</si>
  <si>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</si>
  <si>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</si>
  <si>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</si>
  <si>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</si>
  <si>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</si>
  <si>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</si>
  <si>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</si>
  <si>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</si>
  <si>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mensual por beneficiario (GPB) </t>
  </si>
  <si>
    <t xml:space="preserve">Gasto efectivo mensual por beneficiario (GEB) </t>
  </si>
  <si>
    <t xml:space="preserve">Gasto programado trimestral por beneficiario (GPB) </t>
  </si>
  <si>
    <t xml:space="preserve">Gasto efectivo trimestral por beneficiario (GEB) </t>
  </si>
  <si>
    <t xml:space="preserve">Promoción de Autonomía personal </t>
  </si>
  <si>
    <t xml:space="preserve">Producto </t>
  </si>
  <si>
    <t>n.d.</t>
  </si>
  <si>
    <t>n.a.</t>
  </si>
  <si>
    <t xml:space="preserve">Gasto programado anual por beneficiario (GPB) </t>
  </si>
  <si>
    <t xml:space="preserve">Gasto efectivo anual por beneficiario (GEB) </t>
  </si>
  <si>
    <t>Efectivos 1T 2021</t>
  </si>
  <si>
    <t>IPC (1T 2021)</t>
  </si>
  <si>
    <t>Gasto efectivo real 1T 2021</t>
  </si>
  <si>
    <t>Gasto efectivo real por beneficiario 1T 2021</t>
  </si>
  <si>
    <t>Efectivos 2T 2021</t>
  </si>
  <si>
    <t>IPC (2T 2021)</t>
  </si>
  <si>
    <t>Gasto efectivo real 2T 2021</t>
  </si>
  <si>
    <t>Gasto efectivo real por beneficiario 2T 2021</t>
  </si>
  <si>
    <t>Efectivos 3T 2021</t>
  </si>
  <si>
    <t>IPC (3T 2021)</t>
  </si>
  <si>
    <t>Gasto efectivo real 3T 2021</t>
  </si>
  <si>
    <t>Gasto efectivo real por beneficiario 3T 2021</t>
  </si>
  <si>
    <t>Efectivos 3TA 2021</t>
  </si>
  <si>
    <t>IPC (3TA 2021)</t>
  </si>
  <si>
    <t>Gasto efectivo real 3TA 2021</t>
  </si>
  <si>
    <t>Gasto efectivo real por beneficiario 3TA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</si>
  <si>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</si>
  <si>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</si>
  <si>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</si>
  <si>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</si>
  <si>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</si>
  <si>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</si>
  <si>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</si>
  <si>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</si>
  <si>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</si>
  <si>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</si>
  <si>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</si>
  <si>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</si>
  <si>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</si>
  <si>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</si>
  <si>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</si>
  <si>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CONAPDIS 2021 y 2022 - Cronogramas de Metas e Inversión - Modificaciones 2022 - IPC, INEC 2021 y 2022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</si>
  <si>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día 7-10-2022 se realizó el cambio de los insumos programados, esto por solicitud de la analista del programa, por cambios que se realizaron en el Cronograma de Metas e Inversión que se encontraba en la carpeta de Drive de la UCyS. </t>
    </r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</si>
  <si>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</si>
  <si>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</si>
  <si>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</si>
  <si>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</si>
  <si>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</si>
  <si>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</si>
  <si>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Efectivos 1S 2021</t>
  </si>
  <si>
    <t>Programados 1S 2022</t>
  </si>
  <si>
    <t>Efectivos 1S 2022</t>
  </si>
  <si>
    <t>En transferencias 1S 2022</t>
  </si>
  <si>
    <t>IPC (1S 2021)</t>
  </si>
  <si>
    <t>IPC (1S 2022)</t>
  </si>
  <si>
    <t>Gasto efectivo real 1S 2021</t>
  </si>
  <si>
    <t>Gasto efectivo real 1S 2022</t>
  </si>
  <si>
    <t>Gasto efectivo real por beneficiario 1S 2021</t>
  </si>
  <si>
    <t>Gasto efectivo real por beneficiario 1S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</si>
  <si>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</si>
  <si>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</si>
  <si>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</si>
  <si>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</si>
  <si>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</si>
  <si>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</si>
  <si>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3TA 2022</t>
  </si>
  <si>
    <t>Efectivos 3TA 2022</t>
  </si>
  <si>
    <t>En transferencias 3TA 2022</t>
  </si>
  <si>
    <t>IPC (3TA 2022)</t>
  </si>
  <si>
    <t>Gasto efectivo real 3TA 2022</t>
  </si>
  <si>
    <t>Gasto efectivo real por beneficiario 3TA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</si>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</sst>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5" fontId="0" fillId="0" borderId="0" xfId="1" applyNumberFormat="1" applyFont="1" applyFill="1"/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4" fontId="3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right"/>
    </xf>
    <xf numFmtId="4" fontId="3" fillId="0" borderId="0" xfId="0" applyNumberFormat="1" applyFont="1"/>
    <xf numFmtId="4" fontId="4" fillId="0" borderId="0" xfId="0" applyNumberFormat="1" applyFont="1"/>
    <xf numFmtId="4" fontId="4" fillId="0" borderId="2" xfId="0" applyNumberFormat="1" applyFont="1" applyBorder="1"/>
    <xf numFmtId="0" fontId="2" fillId="0" borderId="0" xfId="0" applyFont="1" applyAlignment="1">
      <alignment vertical="top" wrapText="1"/>
    </xf>
    <xf numFmtId="4" fontId="0" fillId="0" borderId="0" xfId="0" applyNumberFormat="1"/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4" fontId="4" fillId="0" borderId="0" xfId="1" applyFont="1" applyFill="1" applyAlignment="1">
      <alignment horizontal="right"/>
    </xf>
    <xf numFmtId="166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resultado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6.1421955134992018E-2"/>
          <c:y val="0.1559679638884692"/>
          <c:w val="0.91729630849468813"/>
          <c:h val="0.666651212944474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Anual!$B$49</c:f>
              <c:numCache>
                <c:formatCode>#,##0.00</c:formatCode>
                <c:ptCount val="1"/>
                <c:pt idx="0">
                  <c:v>117.31843575418995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D-401E-8EE4-A03B14C4464D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Anual!$B$50</c:f>
              <c:numCache>
                <c:formatCode>#,##0.00</c:formatCode>
                <c:ptCount val="1"/>
                <c:pt idx="0">
                  <c:v>99.999999934845206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D-401E-8EE4-A03B14C4464D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Anual!$B$51</c:f>
              <c:numCache>
                <c:formatCode>#,##0.00</c:formatCode>
                <c:ptCount val="1"/>
                <c:pt idx="0">
                  <c:v>108.65921784451757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9D-401E-8EE4-A03B14C446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459264"/>
        <c:axId val="78460800"/>
        <c:axId val="0"/>
      </c:bar3DChart>
      <c:catAx>
        <c:axId val="784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460800"/>
        <c:crosses val="autoZero"/>
        <c:auto val="1"/>
        <c:lblAlgn val="ctr"/>
        <c:lblOffset val="100"/>
        <c:noMultiLvlLbl val="0"/>
      </c:catAx>
      <c:valAx>
        <c:axId val="78460800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459264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90624890638670164"/>
          <c:w val="1"/>
          <c:h val="9.375109361329832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avance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Anual!$B$54</c:f>
              <c:numCache>
                <c:formatCode>#,##0.00</c:formatCode>
                <c:ptCount val="1"/>
                <c:pt idx="0">
                  <c:v>117.31843575418995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7-4059-ADDA-72EA1739C3E3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Anual!$B$55</c:f>
              <c:numCache>
                <c:formatCode>#,##0.00</c:formatCode>
                <c:ptCount val="1"/>
                <c:pt idx="0">
                  <c:v>99.999999934845206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7-4059-ADDA-72EA1739C3E3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Anual!$B$56</c:f>
              <c:numCache>
                <c:formatCode>#,##0.00</c:formatCode>
                <c:ptCount val="1"/>
                <c:pt idx="0">
                  <c:v>108.65921784451757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E7-4059-ADDA-72EA1739C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505472"/>
        <c:axId val="78507008"/>
        <c:axId val="0"/>
      </c:bar3DChart>
      <c:catAx>
        <c:axId val="785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7008"/>
        <c:crosses val="autoZero"/>
        <c:auto val="1"/>
        <c:lblAlgn val="ctr"/>
        <c:lblOffset val="100"/>
        <c:noMultiLvlLbl val="0"/>
      </c:catAx>
      <c:valAx>
        <c:axId val="78507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5472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Índice de eficiencia (IE)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Anual!$B$69</c:f>
              <c:numCache>
                <c:formatCode>#,##0.00</c:formatCode>
                <c:ptCount val="1"/>
                <c:pt idx="0">
                  <c:v>92.619047530933514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1-4BD1-8F9F-9EFFF07C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9423744"/>
        <c:axId val="79433728"/>
        <c:axId val="0"/>
      </c:bar3DChart>
      <c:catAx>
        <c:axId val="79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433728"/>
        <c:crosses val="autoZero"/>
        <c:auto val="1"/>
        <c:lblAlgn val="ctr"/>
        <c:lblOffset val="100"/>
        <c:noMultiLvlLbl val="0"/>
      </c:catAx>
      <c:valAx>
        <c:axId val="79433728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423744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gasto medio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Anual!$B$67</c:f>
              <c:numCache>
                <c:formatCode>#,##0.00</c:formatCode>
                <c:ptCount val="1"/>
                <c:pt idx="0">
                  <c:v>4115682.5389944133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C-4A88-91BC-01A1860CB4B9}"/>
            </c:ext>
          </c:extLst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Anual!$B$68</c:f>
              <c:numCache>
                <c:formatCode>#,##0.00</c:formatCode>
                <c:ptCount val="1"/>
                <c:pt idx="0">
                  <c:v>3508129.4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C-4A88-91BC-01A1860CB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388672"/>
        <c:axId val="79390208"/>
        <c:axId val="0"/>
      </c:bar3DChart>
      <c:catAx>
        <c:axId val="793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390208"/>
        <c:crosses val="autoZero"/>
        <c:auto val="1"/>
        <c:lblAlgn val="ctr"/>
        <c:lblOffset val="100"/>
        <c:noMultiLvlLbl val="0"/>
      </c:catAx>
      <c:valAx>
        <c:axId val="79390208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388672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Indicadores de giro de recursos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B9-4E16-8BC7-4111E267830D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B9-4E16-8BC7-4111E26783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99.999999934845206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9-4E16-8BC7-4111E26783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97020384"/>
        <c:axId val="497019072"/>
      </c:barChart>
      <c:valAx>
        <c:axId val="49701907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7020384"/>
        <c:crosses val="autoZero"/>
        <c:crossBetween val="between"/>
        <c:majorUnit val="30"/>
      </c:valAx>
      <c:catAx>
        <c:axId val="49702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7019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</a:t>
            </a:r>
            <a:r>
              <a:rPr lang="es-CR" baseline="0"/>
              <a:t> expansión</a:t>
            </a:r>
            <a:r>
              <a:rPr lang="es-CR"/>
              <a:t>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Anual!$B$62</c:f>
              <c:numCache>
                <c:formatCode>#,##0.00</c:formatCode>
                <c:ptCount val="1"/>
                <c:pt idx="0">
                  <c:v>33.757961783439484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DFD-9773-4FBA793BD0BB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Anual!$B$63</c:f>
              <c:numCache>
                <c:formatCode>#,##0.00</c:formatCode>
                <c:ptCount val="1"/>
                <c:pt idx="0">
                  <c:v>43.554091468037129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8-4DFD-9773-4FBA793BD0BB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Anual!$B$64</c:f>
              <c:numCache>
                <c:formatCode>#,##0.00</c:formatCode>
                <c:ptCount val="1"/>
                <c:pt idx="0">
                  <c:v>7.3237731451515575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8-4DFD-9773-4FBA793BD0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505472"/>
        <c:axId val="78507008"/>
        <c:axId val="0"/>
      </c:bar3DChart>
      <c:catAx>
        <c:axId val="785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7008"/>
        <c:crosses val="autoZero"/>
        <c:auto val="1"/>
        <c:lblAlgn val="ctr"/>
        <c:lblOffset val="100"/>
        <c:noMultiLvlLbl val="0"/>
      </c:catAx>
      <c:valAx>
        <c:axId val="7850700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547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87830698517678851"/>
          <c:w val="1"/>
          <c:h val="0.1011714271633106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166688</xdr:rowOff>
    </xdr:from>
    <xdr:ext cx="6905625" cy="785812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1563"/>
          <a:ext cx="6905625" cy="785812"/>
        </a:xfrm>
        <a:prstGeom prst="rect">
          <a:avLst/>
        </a:prstGeom>
      </xdr:spPr>
    </xdr:pic>
    <xdr:clientData/>
  </xdr:oneCellAnchor>
  <xdr:twoCellAnchor>
    <xdr:from>
      <xdr:col>0</xdr:col>
      <xdr:colOff>35718</xdr:colOff>
      <xdr:row>6</xdr:row>
      <xdr:rowOff>35719</xdr:rowOff>
    </xdr:from>
    <xdr:to>
      <xdr:col>1</xdr:col>
      <xdr:colOff>2381249</xdr:colOff>
      <xdr:row>8</xdr:row>
      <xdr:rowOff>-1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718" y="1178719"/>
          <a:ext cx="6622256" cy="69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         Fecha Actualización: 07-10-2023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11906</xdr:colOff>
      <xdr:row>6</xdr:row>
      <xdr:rowOff>23812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0798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1</xdr:row>
      <xdr:rowOff>35719</xdr:rowOff>
    </xdr:from>
    <xdr:to>
      <xdr:col>0</xdr:col>
      <xdr:colOff>3221213</xdr:colOff>
      <xdr:row>5</xdr:row>
      <xdr:rowOff>71436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226219"/>
          <a:ext cx="2959275" cy="797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23813</xdr:rowOff>
    </xdr:from>
    <xdr:ext cx="6915150" cy="714374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109663"/>
          <a:ext cx="6915150" cy="714374"/>
        </a:xfrm>
        <a:prstGeom prst="rect">
          <a:avLst/>
        </a:prstGeom>
      </xdr:spPr>
    </xdr:pic>
    <xdr:clientData/>
  </xdr:oneCellAnchor>
  <xdr:twoCellAnchor>
    <xdr:from>
      <xdr:col>0</xdr:col>
      <xdr:colOff>35720</xdr:colOff>
      <xdr:row>6</xdr:row>
      <xdr:rowOff>35719</xdr:rowOff>
    </xdr:from>
    <xdr:to>
      <xdr:col>1</xdr:col>
      <xdr:colOff>2508250</xdr:colOff>
      <xdr:row>7</xdr:row>
      <xdr:rowOff>380999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5720" y="1131094"/>
          <a:ext cx="6957218" cy="6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         Fecha Actualización: 07-10-2022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11906</xdr:colOff>
      <xdr:row>6</xdr:row>
      <xdr:rowOff>23812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0798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1</xdr:row>
      <xdr:rowOff>35719</xdr:rowOff>
    </xdr:from>
    <xdr:to>
      <xdr:col>0</xdr:col>
      <xdr:colOff>3221213</xdr:colOff>
      <xdr:row>5</xdr:row>
      <xdr:rowOff>71436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226219"/>
          <a:ext cx="2959275" cy="797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23813</xdr:rowOff>
    </xdr:from>
    <xdr:ext cx="6915150" cy="71437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9663"/>
          <a:ext cx="6915150" cy="714374"/>
        </a:xfrm>
        <a:prstGeom prst="rect">
          <a:avLst/>
        </a:prstGeom>
      </xdr:spPr>
    </xdr:pic>
    <xdr:clientData/>
  </xdr:oneCellAnchor>
  <xdr:twoCellAnchor>
    <xdr:from>
      <xdr:col>0</xdr:col>
      <xdr:colOff>35718</xdr:colOff>
      <xdr:row>6</xdr:row>
      <xdr:rowOff>35719</xdr:rowOff>
    </xdr:from>
    <xdr:to>
      <xdr:col>1</xdr:col>
      <xdr:colOff>2500312</xdr:colOff>
      <xdr:row>7</xdr:row>
      <xdr:rowOff>380999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718" y="1131094"/>
          <a:ext cx="6949282" cy="6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         Fecha Actualización: 07-10-2022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11905</xdr:colOff>
      <xdr:row>6</xdr:row>
      <xdr:rowOff>23812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03218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1</xdr:row>
      <xdr:rowOff>35719</xdr:rowOff>
    </xdr:from>
    <xdr:to>
      <xdr:col>0</xdr:col>
      <xdr:colOff>3221213</xdr:colOff>
      <xdr:row>5</xdr:row>
      <xdr:rowOff>71436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226219"/>
          <a:ext cx="2959275" cy="797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23813</xdr:rowOff>
    </xdr:from>
    <xdr:ext cx="6915150" cy="714374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109663"/>
          <a:ext cx="6915150" cy="714374"/>
        </a:xfrm>
        <a:prstGeom prst="rect">
          <a:avLst/>
        </a:prstGeom>
      </xdr:spPr>
    </xdr:pic>
    <xdr:clientData/>
  </xdr:oneCellAnchor>
  <xdr:twoCellAnchor>
    <xdr:from>
      <xdr:col>0</xdr:col>
      <xdr:colOff>35719</xdr:colOff>
      <xdr:row>6</xdr:row>
      <xdr:rowOff>35719</xdr:rowOff>
    </xdr:from>
    <xdr:to>
      <xdr:col>1</xdr:col>
      <xdr:colOff>2516187</xdr:colOff>
      <xdr:row>7</xdr:row>
      <xdr:rowOff>380999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5719" y="1131094"/>
          <a:ext cx="6965156" cy="6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         Fecha Actualización: 07-12-2022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11906</xdr:colOff>
      <xdr:row>6</xdr:row>
      <xdr:rowOff>23812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0798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1</xdr:row>
      <xdr:rowOff>35719</xdr:rowOff>
    </xdr:from>
    <xdr:to>
      <xdr:col>0</xdr:col>
      <xdr:colOff>3221213</xdr:colOff>
      <xdr:row>5</xdr:row>
      <xdr:rowOff>71436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226219"/>
          <a:ext cx="2959275" cy="7977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23813</xdr:rowOff>
    </xdr:from>
    <xdr:ext cx="6905625" cy="714374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9663"/>
          <a:ext cx="6905625" cy="714374"/>
        </a:xfrm>
        <a:prstGeom prst="rect">
          <a:avLst/>
        </a:prstGeom>
      </xdr:spPr>
    </xdr:pic>
    <xdr:clientData/>
  </xdr:oneCellAnchor>
  <xdr:twoCellAnchor>
    <xdr:from>
      <xdr:col>0</xdr:col>
      <xdr:colOff>35719</xdr:colOff>
      <xdr:row>6</xdr:row>
      <xdr:rowOff>35719</xdr:rowOff>
    </xdr:from>
    <xdr:to>
      <xdr:col>1</xdr:col>
      <xdr:colOff>2516186</xdr:colOff>
      <xdr:row>7</xdr:row>
      <xdr:rowOff>380999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5719" y="1131094"/>
          <a:ext cx="6965155" cy="6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         Fecha Actualización: 07-12-2022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11906</xdr:colOff>
      <xdr:row>6</xdr:row>
      <xdr:rowOff>23812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0798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1</xdr:row>
      <xdr:rowOff>35719</xdr:rowOff>
    </xdr:from>
    <xdr:to>
      <xdr:col>0</xdr:col>
      <xdr:colOff>3221213</xdr:colOff>
      <xdr:row>5</xdr:row>
      <xdr:rowOff>71436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226219"/>
          <a:ext cx="2959275" cy="7977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23813</xdr:rowOff>
    </xdr:from>
    <xdr:ext cx="6905625" cy="71437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9663"/>
          <a:ext cx="6905625" cy="714374"/>
        </a:xfrm>
        <a:prstGeom prst="rect">
          <a:avLst/>
        </a:prstGeom>
      </xdr:spPr>
    </xdr:pic>
    <xdr:clientData/>
  </xdr:oneCellAnchor>
  <xdr:twoCellAnchor>
    <xdr:from>
      <xdr:col>0</xdr:col>
      <xdr:colOff>35719</xdr:colOff>
      <xdr:row>6</xdr:row>
      <xdr:rowOff>35719</xdr:rowOff>
    </xdr:from>
    <xdr:to>
      <xdr:col>1</xdr:col>
      <xdr:colOff>2484437</xdr:colOff>
      <xdr:row>7</xdr:row>
      <xdr:rowOff>380999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5719" y="1131094"/>
          <a:ext cx="6933406" cy="6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         Fecha Actualización: 25-04-2023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1133</xdr:colOff>
      <xdr:row>6</xdr:row>
      <xdr:rowOff>23812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691312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1</xdr:row>
      <xdr:rowOff>35719</xdr:rowOff>
    </xdr:from>
    <xdr:to>
      <xdr:col>0</xdr:col>
      <xdr:colOff>3221213</xdr:colOff>
      <xdr:row>5</xdr:row>
      <xdr:rowOff>71436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226219"/>
          <a:ext cx="2959275" cy="7977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23813</xdr:rowOff>
    </xdr:from>
    <xdr:ext cx="6896100" cy="71437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9663"/>
          <a:ext cx="6896100" cy="714374"/>
        </a:xfrm>
        <a:prstGeom prst="rect">
          <a:avLst/>
        </a:prstGeom>
      </xdr:spPr>
    </xdr:pic>
    <xdr:clientData/>
  </xdr:oneCellAnchor>
  <xdr:twoCellAnchor>
    <xdr:from>
      <xdr:col>0</xdr:col>
      <xdr:colOff>35718</xdr:colOff>
      <xdr:row>6</xdr:row>
      <xdr:rowOff>35719</xdr:rowOff>
    </xdr:from>
    <xdr:to>
      <xdr:col>1</xdr:col>
      <xdr:colOff>2500312</xdr:colOff>
      <xdr:row>7</xdr:row>
      <xdr:rowOff>380999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5718" y="1131094"/>
          <a:ext cx="6949282" cy="6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2022         Fecha Actualización: 25-04-2023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2644</xdr:colOff>
      <xdr:row>6</xdr:row>
      <xdr:rowOff>23812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691312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1</xdr:row>
      <xdr:rowOff>35719</xdr:rowOff>
    </xdr:from>
    <xdr:to>
      <xdr:col>0</xdr:col>
      <xdr:colOff>3221213</xdr:colOff>
      <xdr:row>5</xdr:row>
      <xdr:rowOff>71436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8" y="226219"/>
          <a:ext cx="2959275" cy="797717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13</xdr:row>
      <xdr:rowOff>166688</xdr:rowOff>
    </xdr:from>
    <xdr:to>
      <xdr:col>11</xdr:col>
      <xdr:colOff>289721</xdr:colOff>
      <xdr:row>30</xdr:row>
      <xdr:rowOff>190237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666749</xdr:colOff>
      <xdr:row>31</xdr:row>
      <xdr:rowOff>142876</xdr:rowOff>
    </xdr:from>
    <xdr:to>
      <xdr:col>11</xdr:col>
      <xdr:colOff>357187</xdr:colOff>
      <xdr:row>48</xdr:row>
      <xdr:rowOff>212726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666751</xdr:colOff>
      <xdr:row>50</xdr:row>
      <xdr:rowOff>47625</xdr:rowOff>
    </xdr:from>
    <xdr:to>
      <xdr:col>11</xdr:col>
      <xdr:colOff>416718</xdr:colOff>
      <xdr:row>67</xdr:row>
      <xdr:rowOff>105571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14</xdr:row>
      <xdr:rowOff>0</xdr:rowOff>
    </xdr:from>
    <xdr:to>
      <xdr:col>21</xdr:col>
      <xdr:colOff>488157</xdr:colOff>
      <xdr:row>31</xdr:row>
      <xdr:rowOff>10320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20</xdr:col>
      <xdr:colOff>717022</xdr:colOff>
      <xdr:row>49</xdr:row>
      <xdr:rowOff>77788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726280</xdr:colOff>
      <xdr:row>50</xdr:row>
      <xdr:rowOff>35719</xdr:rowOff>
    </xdr:from>
    <xdr:to>
      <xdr:col>23</xdr:col>
      <xdr:colOff>11905</xdr:colOff>
      <xdr:row>67</xdr:row>
      <xdr:rowOff>105570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174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bestFit="1" customWidth="1"/>
    <col min="2" max="2" width="36.21875" style="2" bestFit="1" customWidth="1"/>
    <col min="3" max="4" width="11.44140625" style="2"/>
    <col min="5" max="5" width="12.77734375" style="2" bestFit="1" customWidth="1"/>
    <col min="6" max="16384" width="11.44140625" style="2"/>
  </cols>
  <sheetData>
    <row r="7" spans="1:3" ht="27.75" customHeight="1" x14ac:dyDescent="0.3"/>
    <row r="8" spans="1:3" ht="30" customHeight="1" x14ac:dyDescent="0.3"/>
    <row r="9" spans="1:3" ht="15.6" x14ac:dyDescent="0.3">
      <c r="A9" s="25" t="s">
        <v>0</v>
      </c>
      <c r="B9" s="4" t="s">
        <v>36</v>
      </c>
    </row>
    <row r="10" spans="1:3" ht="21.75" customHeight="1" thickBot="1" x14ac:dyDescent="0.35">
      <c r="A10" s="26"/>
      <c r="B10" s="5" t="s">
        <v>35</v>
      </c>
      <c r="C10" s="3"/>
    </row>
    <row r="11" spans="1:3" ht="16.2" thickTop="1" x14ac:dyDescent="0.35">
      <c r="A11" s="6"/>
      <c r="B11" s="6"/>
      <c r="C11" s="3"/>
    </row>
    <row r="12" spans="1:3" ht="15.6" x14ac:dyDescent="0.35">
      <c r="A12" s="12" t="s">
        <v>1</v>
      </c>
      <c r="B12" s="6"/>
    </row>
    <row r="13" spans="1:3" ht="15.6" x14ac:dyDescent="0.35">
      <c r="A13" s="13"/>
      <c r="B13" s="6"/>
    </row>
    <row r="14" spans="1:3" ht="15.6" x14ac:dyDescent="0.35">
      <c r="A14" s="12" t="s">
        <v>2</v>
      </c>
      <c r="B14" s="6"/>
    </row>
    <row r="15" spans="1:3" ht="15.6" x14ac:dyDescent="0.35">
      <c r="A15" s="13" t="s">
        <v>41</v>
      </c>
      <c r="B15" s="17">
        <v>93</v>
      </c>
    </row>
    <row r="16" spans="1:3" ht="15.6" x14ac:dyDescent="0.35">
      <c r="A16" s="13" t="s">
        <v>65</v>
      </c>
      <c r="B16" s="17">
        <v>165</v>
      </c>
    </row>
    <row r="17" spans="1:2" ht="15.6" x14ac:dyDescent="0.35">
      <c r="A17" s="13" t="s">
        <v>66</v>
      </c>
      <c r="B17" s="17">
        <v>165</v>
      </c>
    </row>
    <row r="18" spans="1:2" ht="15.6" x14ac:dyDescent="0.35">
      <c r="A18" s="13" t="s">
        <v>67</v>
      </c>
      <c r="B18" s="17">
        <v>179</v>
      </c>
    </row>
    <row r="19" spans="1:2" ht="15.6" x14ac:dyDescent="0.35">
      <c r="A19" s="13"/>
      <c r="B19" s="17"/>
    </row>
    <row r="20" spans="1:2" ht="15.6" x14ac:dyDescent="0.35">
      <c r="A20" s="12" t="s">
        <v>3</v>
      </c>
      <c r="B20" s="17"/>
    </row>
    <row r="21" spans="1:2" ht="15.6" x14ac:dyDescent="0.35">
      <c r="A21" s="13" t="s">
        <v>41</v>
      </c>
      <c r="B21" s="17">
        <v>101132500</v>
      </c>
    </row>
    <row r="22" spans="1:2" ht="15.6" x14ac:dyDescent="0.35">
      <c r="A22" s="13" t="s">
        <v>65</v>
      </c>
      <c r="B22" s="17">
        <v>219600000</v>
      </c>
    </row>
    <row r="23" spans="1:2" ht="15.6" x14ac:dyDescent="0.35">
      <c r="A23" s="13" t="s">
        <v>66</v>
      </c>
      <c r="B23" s="17">
        <v>183070000</v>
      </c>
    </row>
    <row r="24" spans="1:2" ht="15.6" x14ac:dyDescent="0.35">
      <c r="A24" s="13" t="s">
        <v>67</v>
      </c>
      <c r="B24" s="17">
        <v>709134324.74000001</v>
      </c>
    </row>
    <row r="25" spans="1:2" ht="15.6" x14ac:dyDescent="0.35">
      <c r="A25" s="13" t="s">
        <v>68</v>
      </c>
      <c r="B25" s="8">
        <f>B23</f>
        <v>183070000</v>
      </c>
    </row>
    <row r="26" spans="1:2" ht="15.6" x14ac:dyDescent="0.35">
      <c r="A26" s="13"/>
      <c r="B26" s="8"/>
    </row>
    <row r="27" spans="1:2" ht="15.6" x14ac:dyDescent="0.35">
      <c r="A27" s="12" t="s">
        <v>4</v>
      </c>
      <c r="B27" s="8"/>
    </row>
    <row r="28" spans="1:2" ht="15.6" x14ac:dyDescent="0.35">
      <c r="A28" s="13" t="s">
        <v>65</v>
      </c>
      <c r="B28" s="17">
        <f>B22</f>
        <v>219600000</v>
      </c>
    </row>
    <row r="29" spans="1:2" ht="15.6" x14ac:dyDescent="0.35">
      <c r="A29" s="13" t="s">
        <v>66</v>
      </c>
      <c r="B29" s="17">
        <v>183070000</v>
      </c>
    </row>
    <row r="30" spans="1:2" ht="15.6" x14ac:dyDescent="0.35">
      <c r="A30" s="13"/>
      <c r="B30" s="18"/>
    </row>
    <row r="31" spans="1:2" ht="15.6" x14ac:dyDescent="0.35">
      <c r="A31" s="12" t="s">
        <v>5</v>
      </c>
      <c r="B31" s="18"/>
    </row>
    <row r="32" spans="1:2" ht="15.6" x14ac:dyDescent="0.35">
      <c r="A32" s="13" t="s">
        <v>42</v>
      </c>
      <c r="B32" s="19">
        <v>1.07</v>
      </c>
    </row>
    <row r="33" spans="1:2" ht="15.6" x14ac:dyDescent="0.35">
      <c r="A33" s="13" t="s">
        <v>69</v>
      </c>
      <c r="B33" s="19">
        <v>1.0573999999999999</v>
      </c>
    </row>
    <row r="34" spans="1:2" ht="15.6" x14ac:dyDescent="0.35">
      <c r="A34" s="13" t="s">
        <v>6</v>
      </c>
      <c r="B34" s="17" t="s">
        <v>37</v>
      </c>
    </row>
    <row r="35" spans="1:2" ht="15.6" x14ac:dyDescent="0.35">
      <c r="A35" s="13"/>
      <c r="B35" s="8"/>
    </row>
    <row r="36" spans="1:2" ht="15.6" x14ac:dyDescent="0.35">
      <c r="A36" s="12" t="s">
        <v>7</v>
      </c>
      <c r="B36" s="8"/>
    </row>
    <row r="37" spans="1:2" ht="15.6" x14ac:dyDescent="0.35">
      <c r="A37" s="13" t="s">
        <v>43</v>
      </c>
      <c r="B37" s="8">
        <v>41750938.967136152</v>
      </c>
    </row>
    <row r="38" spans="1:2" ht="15.6" x14ac:dyDescent="0.35">
      <c r="A38" s="13" t="s">
        <v>70</v>
      </c>
      <c r="B38" s="8">
        <v>94516355.140186906</v>
      </c>
    </row>
    <row r="39" spans="1:2" ht="15.6" x14ac:dyDescent="0.35">
      <c r="A39" s="13" t="s">
        <v>44</v>
      </c>
      <c r="B39" s="8">
        <v>835018.77934272308</v>
      </c>
    </row>
    <row r="40" spans="1:2" ht="15.6" x14ac:dyDescent="0.35">
      <c r="A40" s="13" t="s">
        <v>71</v>
      </c>
      <c r="B40" s="8">
        <v>1016304.8939805044</v>
      </c>
    </row>
    <row r="41" spans="1:2" ht="15.6" x14ac:dyDescent="0.35">
      <c r="A41" s="13"/>
      <c r="B41" s="9"/>
    </row>
    <row r="42" spans="1:2" ht="15.6" x14ac:dyDescent="0.35">
      <c r="A42" s="12" t="s">
        <v>8</v>
      </c>
      <c r="B42" s="9"/>
    </row>
    <row r="43" spans="1:2" ht="15.6" x14ac:dyDescent="0.35">
      <c r="A43" s="12"/>
      <c r="B43" s="9"/>
    </row>
    <row r="44" spans="1:2" ht="15.6" x14ac:dyDescent="0.35">
      <c r="A44" s="12" t="s">
        <v>9</v>
      </c>
      <c r="B44" s="9"/>
    </row>
    <row r="45" spans="1:2" ht="15.6" x14ac:dyDescent="0.35">
      <c r="A45" s="13" t="s">
        <v>10</v>
      </c>
      <c r="B45" s="9" t="s">
        <v>38</v>
      </c>
    </row>
    <row r="46" spans="1:2" ht="15.6" x14ac:dyDescent="0.35">
      <c r="A46" s="13" t="s">
        <v>11</v>
      </c>
      <c r="B46" s="9" t="s">
        <v>38</v>
      </c>
    </row>
    <row r="47" spans="1:2" ht="15.6" x14ac:dyDescent="0.35">
      <c r="A47" s="13"/>
      <c r="B47" s="9"/>
    </row>
    <row r="48" spans="1:2" ht="15.6" x14ac:dyDescent="0.35">
      <c r="A48" s="12" t="s">
        <v>12</v>
      </c>
      <c r="B48" s="9"/>
    </row>
    <row r="49" spans="1:2" ht="15.6" x14ac:dyDescent="0.35">
      <c r="A49" s="13" t="s">
        <v>13</v>
      </c>
      <c r="B49" s="9">
        <f>B17/B16*100</f>
        <v>100</v>
      </c>
    </row>
    <row r="50" spans="1:2" ht="15.6" x14ac:dyDescent="0.35">
      <c r="A50" s="13" t="s">
        <v>14</v>
      </c>
      <c r="B50" s="9">
        <f>B23/B22*100</f>
        <v>83.365209471766846</v>
      </c>
    </row>
    <row r="51" spans="1:2" ht="15.6" x14ac:dyDescent="0.35">
      <c r="A51" s="13" t="s">
        <v>15</v>
      </c>
      <c r="B51" s="9">
        <f>AVERAGE(B49:B50)</f>
        <v>91.682604735883416</v>
      </c>
    </row>
    <row r="52" spans="1:2" ht="15.6" x14ac:dyDescent="0.35">
      <c r="A52" s="13"/>
      <c r="B52" s="9"/>
    </row>
    <row r="53" spans="1:2" ht="15.6" x14ac:dyDescent="0.35">
      <c r="A53" s="12" t="s">
        <v>16</v>
      </c>
      <c r="B53" s="9"/>
    </row>
    <row r="54" spans="1:2" ht="15.6" x14ac:dyDescent="0.35">
      <c r="A54" s="13" t="s">
        <v>17</v>
      </c>
      <c r="B54" s="9">
        <f>(B17/B18)*100</f>
        <v>92.178770949720672</v>
      </c>
    </row>
    <row r="55" spans="1:2" ht="15.6" x14ac:dyDescent="0.35">
      <c r="A55" s="13" t="s">
        <v>18</v>
      </c>
      <c r="B55" s="9">
        <f>B23/B24*100</f>
        <v>25.815983462247655</v>
      </c>
    </row>
    <row r="56" spans="1:2" ht="15.6" x14ac:dyDescent="0.35">
      <c r="A56" s="13" t="s">
        <v>19</v>
      </c>
      <c r="B56" s="9">
        <f>(B54+B55)/2</f>
        <v>58.997377205984165</v>
      </c>
    </row>
    <row r="57" spans="1:2" ht="15.6" x14ac:dyDescent="0.35">
      <c r="A57" s="13"/>
      <c r="B57" s="9"/>
    </row>
    <row r="58" spans="1:2" ht="15.6" x14ac:dyDescent="0.35">
      <c r="A58" s="12" t="s">
        <v>30</v>
      </c>
      <c r="B58" s="9"/>
    </row>
    <row r="59" spans="1:2" ht="15.6" x14ac:dyDescent="0.35">
      <c r="A59" s="13" t="s">
        <v>20</v>
      </c>
      <c r="B59" s="9">
        <f>B25/B23*100</f>
        <v>100</v>
      </c>
    </row>
    <row r="60" spans="1:2" ht="15.6" x14ac:dyDescent="0.35">
      <c r="A60" s="13"/>
      <c r="B60" s="9"/>
    </row>
    <row r="61" spans="1:2" ht="15.6" x14ac:dyDescent="0.35">
      <c r="A61" s="12" t="s">
        <v>21</v>
      </c>
      <c r="B61" s="9"/>
    </row>
    <row r="62" spans="1:2" ht="15.6" x14ac:dyDescent="0.35">
      <c r="A62" s="13" t="s">
        <v>22</v>
      </c>
      <c r="B62" s="9">
        <f>((B17/B15)-1)*100</f>
        <v>77.41935483870968</v>
      </c>
    </row>
    <row r="63" spans="1:2" ht="15.6" x14ac:dyDescent="0.35">
      <c r="A63" s="13" t="s">
        <v>23</v>
      </c>
      <c r="B63" s="9">
        <f>((B38/B37)-1)*100</f>
        <v>126.38138800802668</v>
      </c>
    </row>
    <row r="64" spans="1:2" ht="15.6" x14ac:dyDescent="0.35">
      <c r="A64" s="13" t="s">
        <v>24</v>
      </c>
      <c r="B64" s="9">
        <f>((B40/B39)-1)*100</f>
        <v>21.710423660229395</v>
      </c>
    </row>
    <row r="65" spans="1:4" ht="15.6" x14ac:dyDescent="0.35">
      <c r="A65" s="13"/>
      <c r="B65" s="9"/>
    </row>
    <row r="66" spans="1:4" ht="15.6" x14ac:dyDescent="0.35">
      <c r="A66" s="12" t="s">
        <v>25</v>
      </c>
      <c r="B66" s="9"/>
    </row>
    <row r="67" spans="1:4" ht="15.6" x14ac:dyDescent="0.35">
      <c r="A67" s="13" t="s">
        <v>33</v>
      </c>
      <c r="B67" s="9">
        <f t="shared" ref="B67:B68" si="0">B22/B16</f>
        <v>1330909.0909090908</v>
      </c>
    </row>
    <row r="68" spans="1:4" ht="15.6" x14ac:dyDescent="0.35">
      <c r="A68" s="13" t="s">
        <v>34</v>
      </c>
      <c r="B68" s="9">
        <f t="shared" si="0"/>
        <v>1109515.1515151516</v>
      </c>
    </row>
    <row r="69" spans="1:4" ht="15.6" x14ac:dyDescent="0.35">
      <c r="A69" s="13" t="s">
        <v>26</v>
      </c>
      <c r="B69" s="9">
        <f>(B68/B67)*B51</f>
        <v>76.431395487241261</v>
      </c>
    </row>
    <row r="70" spans="1:4" ht="15.6" x14ac:dyDescent="0.35">
      <c r="A70" s="13" t="s">
        <v>31</v>
      </c>
      <c r="B70" s="9">
        <f t="shared" ref="B70:B71" si="1">B22/(B16*3)</f>
        <v>443636.36363636365</v>
      </c>
    </row>
    <row r="71" spans="1:4" ht="15.6" x14ac:dyDescent="0.35">
      <c r="A71" s="13" t="s">
        <v>32</v>
      </c>
      <c r="B71" s="9">
        <f t="shared" si="1"/>
        <v>369838.38383838383</v>
      </c>
    </row>
    <row r="72" spans="1:4" ht="15.6" x14ac:dyDescent="0.35">
      <c r="A72" s="13"/>
      <c r="B72" s="9"/>
    </row>
    <row r="73" spans="1:4" ht="15.6" x14ac:dyDescent="0.35">
      <c r="A73" s="12" t="s">
        <v>27</v>
      </c>
      <c r="B73" s="9"/>
    </row>
    <row r="74" spans="1:4" ht="15.6" x14ac:dyDescent="0.35">
      <c r="A74" s="13" t="s">
        <v>28</v>
      </c>
      <c r="B74" s="9">
        <f>(B29/B28)*100</f>
        <v>83.365209471766846</v>
      </c>
    </row>
    <row r="75" spans="1:4" ht="16.2" thickBot="1" x14ac:dyDescent="0.4">
      <c r="A75" s="14" t="s">
        <v>29</v>
      </c>
      <c r="B75" s="11">
        <f>(B23/B29)*100</f>
        <v>100</v>
      </c>
      <c r="C75" s="3"/>
    </row>
    <row r="76" spans="1:4" s="16" customFormat="1" ht="36" customHeight="1" thickTop="1" x14ac:dyDescent="0.3">
      <c r="A76" s="27" t="s">
        <v>72</v>
      </c>
      <c r="B76" s="27"/>
      <c r="C76" s="15"/>
      <c r="D76" s="15"/>
    </row>
    <row r="77" spans="1:4" s="16" customFormat="1" ht="50.55" customHeight="1" x14ac:dyDescent="0.35">
      <c r="A77" s="28" t="s">
        <v>73</v>
      </c>
      <c r="B77" s="28"/>
    </row>
    <row r="78" spans="1:4" ht="15.6" x14ac:dyDescent="0.35">
      <c r="A78" s="6"/>
      <c r="B78" s="6"/>
    </row>
    <row r="79" spans="1:4" ht="15.6" x14ac:dyDescent="0.35">
      <c r="A79" s="6"/>
      <c r="B79" s="6"/>
    </row>
    <row r="80" spans="1:4" ht="15.6" x14ac:dyDescent="0.35">
      <c r="A80" s="6"/>
      <c r="B80" s="6"/>
    </row>
    <row r="81" spans="1:2" ht="15.6" x14ac:dyDescent="0.35">
      <c r="A81" s="6"/>
      <c r="B81" s="6"/>
    </row>
    <row r="82" spans="1:2" ht="15.6" x14ac:dyDescent="0.35">
      <c r="A82" s="6"/>
      <c r="B82" s="6"/>
    </row>
    <row r="83" spans="1:2" ht="15.6" x14ac:dyDescent="0.35">
      <c r="A83" s="6"/>
      <c r="B83" s="6"/>
    </row>
    <row r="84" spans="1:2" ht="15.6" x14ac:dyDescent="0.35">
      <c r="A84" s="6"/>
      <c r="B84" s="6"/>
    </row>
    <row r="85" spans="1:2" ht="15.6" x14ac:dyDescent="0.35">
      <c r="A85" s="6"/>
      <c r="B85" s="6"/>
    </row>
    <row r="86" spans="1:2" ht="15.6" x14ac:dyDescent="0.35">
      <c r="A86" s="6"/>
      <c r="B86" s="6"/>
    </row>
    <row r="87" spans="1:2" ht="15.6" x14ac:dyDescent="0.35">
      <c r="A87" s="6"/>
      <c r="B87" s="6"/>
    </row>
    <row r="88" spans="1:2" ht="15.6" x14ac:dyDescent="0.35">
      <c r="A88" s="6"/>
      <c r="B88" s="6"/>
    </row>
    <row r="89" spans="1:2" ht="15.6" x14ac:dyDescent="0.35">
      <c r="A89" s="6"/>
      <c r="B89" s="6"/>
    </row>
    <row r="90" spans="1:2" ht="15.6" x14ac:dyDescent="0.35">
      <c r="A90" s="6"/>
      <c r="B90" s="6"/>
    </row>
    <row r="91" spans="1:2" ht="15.6" x14ac:dyDescent="0.35">
      <c r="A91" s="6"/>
      <c r="B91" s="6"/>
    </row>
    <row r="92" spans="1:2" ht="15.6" x14ac:dyDescent="0.35">
      <c r="A92" s="6"/>
      <c r="B92" s="6"/>
    </row>
    <row r="93" spans="1:2" ht="15.6" x14ac:dyDescent="0.35">
      <c r="A93" s="6"/>
      <c r="B93" s="6"/>
    </row>
    <row r="94" spans="1:2" ht="15.6" x14ac:dyDescent="0.35">
      <c r="A94" s="6"/>
      <c r="B94" s="6"/>
    </row>
    <row r="95" spans="1:2" ht="15.6" x14ac:dyDescent="0.35">
      <c r="A95" s="6"/>
      <c r="B95" s="6"/>
    </row>
    <row r="96" spans="1:2" ht="15.6" x14ac:dyDescent="0.35">
      <c r="A96" s="6"/>
      <c r="B96" s="6"/>
    </row>
    <row r="97" spans="1:2" ht="15.6" x14ac:dyDescent="0.35">
      <c r="A97" s="6"/>
      <c r="B97" s="6"/>
    </row>
    <row r="98" spans="1:2" ht="15.6" x14ac:dyDescent="0.35">
      <c r="A98" s="6"/>
      <c r="B98" s="6"/>
    </row>
    <row r="99" spans="1:2" ht="15.6" x14ac:dyDescent="0.35">
      <c r="A99" s="6"/>
      <c r="B99" s="6"/>
    </row>
    <row r="100" spans="1:2" ht="15.6" x14ac:dyDescent="0.35">
      <c r="A100" s="6"/>
      <c r="B100" s="6"/>
    </row>
    <row r="101" spans="1:2" ht="15.6" x14ac:dyDescent="0.35">
      <c r="A101" s="6"/>
      <c r="B101" s="6"/>
    </row>
    <row r="102" spans="1:2" ht="15.6" x14ac:dyDescent="0.35">
      <c r="A102" s="6"/>
      <c r="B102" s="6"/>
    </row>
    <row r="103" spans="1:2" ht="15.6" x14ac:dyDescent="0.35">
      <c r="A103" s="6"/>
      <c r="B103" s="6"/>
    </row>
    <row r="104" spans="1:2" ht="15.6" x14ac:dyDescent="0.35">
      <c r="A104" s="6"/>
      <c r="B104" s="6"/>
    </row>
    <row r="105" spans="1:2" ht="15.6" x14ac:dyDescent="0.35">
      <c r="A105" s="6"/>
      <c r="B105" s="6"/>
    </row>
    <row r="106" spans="1:2" ht="15.6" x14ac:dyDescent="0.35">
      <c r="A106" s="6"/>
      <c r="B106" s="6"/>
    </row>
    <row r="107" spans="1:2" ht="15.6" x14ac:dyDescent="0.35">
      <c r="A107" s="6"/>
      <c r="B107" s="6"/>
    </row>
    <row r="108" spans="1:2" ht="15.6" x14ac:dyDescent="0.35">
      <c r="A108" s="6"/>
      <c r="B108" s="6"/>
    </row>
    <row r="109" spans="1:2" ht="15.6" x14ac:dyDescent="0.35">
      <c r="A109" s="6"/>
      <c r="B109" s="6"/>
    </row>
    <row r="110" spans="1:2" ht="15.6" x14ac:dyDescent="0.35">
      <c r="A110" s="6"/>
      <c r="B110" s="6"/>
    </row>
    <row r="111" spans="1:2" ht="15.6" x14ac:dyDescent="0.35">
      <c r="A111" s="6"/>
      <c r="B111" s="6"/>
    </row>
    <row r="112" spans="1:2" ht="15.6" x14ac:dyDescent="0.35">
      <c r="A112" s="6"/>
      <c r="B112" s="6"/>
    </row>
    <row r="113" spans="1:2" ht="15.6" x14ac:dyDescent="0.35">
      <c r="A113" s="6"/>
      <c r="B113" s="6"/>
    </row>
    <row r="114" spans="1:2" ht="15.6" x14ac:dyDescent="0.35">
      <c r="A114" s="6"/>
      <c r="B114" s="6"/>
    </row>
    <row r="115" spans="1:2" ht="15.6" x14ac:dyDescent="0.35">
      <c r="A115" s="6"/>
      <c r="B115" s="6"/>
    </row>
    <row r="116" spans="1:2" ht="15.6" x14ac:dyDescent="0.35">
      <c r="A116" s="6"/>
      <c r="B116" s="6"/>
    </row>
    <row r="117" spans="1:2" ht="15.6" x14ac:dyDescent="0.35">
      <c r="A117" s="6"/>
      <c r="B117" s="6"/>
    </row>
    <row r="118" spans="1:2" ht="15.6" x14ac:dyDescent="0.35">
      <c r="A118" s="6"/>
      <c r="B118" s="6"/>
    </row>
    <row r="119" spans="1:2" ht="15.6" x14ac:dyDescent="0.35">
      <c r="A119" s="6"/>
      <c r="B119" s="6"/>
    </row>
    <row r="120" spans="1:2" ht="15.6" x14ac:dyDescent="0.35">
      <c r="A120" s="6"/>
      <c r="B120" s="6"/>
    </row>
    <row r="121" spans="1:2" ht="15.6" x14ac:dyDescent="0.35">
      <c r="A121" s="6"/>
      <c r="B121" s="6"/>
    </row>
    <row r="122" spans="1:2" ht="15.6" x14ac:dyDescent="0.35">
      <c r="A122" s="6"/>
      <c r="B122" s="6"/>
    </row>
    <row r="123" spans="1:2" ht="15.6" x14ac:dyDescent="0.35">
      <c r="A123" s="6"/>
      <c r="B123" s="6"/>
    </row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3">
    <mergeCell ref="A9:A10"/>
    <mergeCell ref="A76:B76"/>
    <mergeCell ref="A77:B7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K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bestFit="1" customWidth="1"/>
    <col min="2" max="2" width="36.21875" style="2" bestFit="1" customWidth="1"/>
    <col min="3" max="4" width="11.44140625" style="2"/>
    <col min="5" max="5" width="12.77734375" style="2" bestFit="1" customWidth="1"/>
    <col min="6" max="16384" width="11.44140625" style="2"/>
  </cols>
  <sheetData>
    <row r="7" spans="1:3" ht="27.75" customHeight="1" x14ac:dyDescent="0.3"/>
    <row r="8" spans="1:3" ht="30" customHeight="1" x14ac:dyDescent="0.3"/>
    <row r="9" spans="1:3" ht="15.6" x14ac:dyDescent="0.3">
      <c r="A9" s="25" t="s">
        <v>0</v>
      </c>
      <c r="B9" s="4" t="s">
        <v>36</v>
      </c>
    </row>
    <row r="10" spans="1:3" ht="21.75" customHeight="1" thickBot="1" x14ac:dyDescent="0.35">
      <c r="A10" s="26"/>
      <c r="B10" s="5" t="s">
        <v>35</v>
      </c>
      <c r="C10" s="3"/>
    </row>
    <row r="11" spans="1:3" ht="16.2" thickTop="1" x14ac:dyDescent="0.35">
      <c r="A11" s="6"/>
      <c r="B11" s="6"/>
      <c r="C11" s="3"/>
    </row>
    <row r="12" spans="1:3" ht="15.6" x14ac:dyDescent="0.35">
      <c r="A12" s="12" t="s">
        <v>1</v>
      </c>
      <c r="B12" s="6"/>
    </row>
    <row r="13" spans="1:3" ht="15.6" x14ac:dyDescent="0.35">
      <c r="A13" s="13"/>
      <c r="B13" s="6"/>
    </row>
    <row r="14" spans="1:3" ht="15.6" x14ac:dyDescent="0.35">
      <c r="A14" s="12" t="s">
        <v>2</v>
      </c>
      <c r="B14" s="6"/>
    </row>
    <row r="15" spans="1:3" ht="15.6" x14ac:dyDescent="0.35">
      <c r="A15" s="13" t="s">
        <v>45</v>
      </c>
      <c r="B15" s="17">
        <v>125</v>
      </c>
    </row>
    <row r="16" spans="1:3" ht="15.6" x14ac:dyDescent="0.35">
      <c r="A16" s="13" t="s">
        <v>74</v>
      </c>
      <c r="B16" s="17">
        <v>173</v>
      </c>
    </row>
    <row r="17" spans="1:2" ht="15.6" x14ac:dyDescent="0.35">
      <c r="A17" s="13" t="s">
        <v>75</v>
      </c>
      <c r="B17" s="17">
        <v>171</v>
      </c>
    </row>
    <row r="18" spans="1:2" ht="15.6" x14ac:dyDescent="0.35">
      <c r="A18" s="13" t="s">
        <v>67</v>
      </c>
      <c r="B18" s="17">
        <v>179</v>
      </c>
    </row>
    <row r="19" spans="1:2" ht="15.6" x14ac:dyDescent="0.35">
      <c r="A19" s="13"/>
      <c r="B19" s="17"/>
    </row>
    <row r="20" spans="1:2" ht="15.6" x14ac:dyDescent="0.35">
      <c r="A20" s="12" t="s">
        <v>3</v>
      </c>
      <c r="B20" s="17"/>
    </row>
    <row r="21" spans="1:2" ht="15.6" x14ac:dyDescent="0.35">
      <c r="A21" s="13" t="s">
        <v>45</v>
      </c>
      <c r="B21" s="17">
        <v>125972500</v>
      </c>
    </row>
    <row r="22" spans="1:2" ht="15.6" x14ac:dyDescent="0.35">
      <c r="A22" s="13" t="s">
        <v>74</v>
      </c>
      <c r="B22" s="17">
        <v>230400000</v>
      </c>
    </row>
    <row r="23" spans="1:2" ht="15.6" x14ac:dyDescent="0.35">
      <c r="A23" s="13" t="s">
        <v>75</v>
      </c>
      <c r="B23" s="17">
        <v>187015000</v>
      </c>
    </row>
    <row r="24" spans="1:2" ht="15.6" x14ac:dyDescent="0.35">
      <c r="A24" s="13" t="s">
        <v>67</v>
      </c>
      <c r="B24" s="17">
        <v>709134324.74000001</v>
      </c>
    </row>
    <row r="25" spans="1:2" ht="15.6" x14ac:dyDescent="0.35">
      <c r="A25" s="13" t="s">
        <v>76</v>
      </c>
      <c r="B25" s="8">
        <f>B23</f>
        <v>187015000</v>
      </c>
    </row>
    <row r="26" spans="1:2" ht="15.6" x14ac:dyDescent="0.35">
      <c r="A26" s="13"/>
      <c r="B26" s="8"/>
    </row>
    <row r="27" spans="1:2" ht="15.6" x14ac:dyDescent="0.35">
      <c r="A27" s="12" t="s">
        <v>4</v>
      </c>
      <c r="B27" s="8"/>
    </row>
    <row r="28" spans="1:2" ht="15.6" x14ac:dyDescent="0.35">
      <c r="A28" s="13" t="s">
        <v>74</v>
      </c>
      <c r="B28" s="17">
        <f>B22</f>
        <v>230400000</v>
      </c>
    </row>
    <row r="29" spans="1:2" ht="15.6" x14ac:dyDescent="0.35">
      <c r="A29" s="13" t="s">
        <v>75</v>
      </c>
      <c r="B29" s="17">
        <v>187015000</v>
      </c>
    </row>
    <row r="30" spans="1:2" ht="15.6" x14ac:dyDescent="0.35">
      <c r="A30" s="13"/>
      <c r="B30" s="18"/>
    </row>
    <row r="31" spans="1:2" ht="15.6" x14ac:dyDescent="0.35">
      <c r="A31" s="12" t="s">
        <v>5</v>
      </c>
      <c r="B31" s="18"/>
    </row>
    <row r="32" spans="1:2" ht="15.6" x14ac:dyDescent="0.35">
      <c r="A32" s="13" t="s">
        <v>46</v>
      </c>
      <c r="B32" s="20">
        <v>1.0788</v>
      </c>
    </row>
    <row r="33" spans="1:2" ht="15.6" x14ac:dyDescent="0.35">
      <c r="A33" s="13" t="s">
        <v>77</v>
      </c>
      <c r="B33" s="20">
        <v>1.121</v>
      </c>
    </row>
    <row r="34" spans="1:2" ht="15.6" x14ac:dyDescent="0.35">
      <c r="A34" s="13" t="s">
        <v>6</v>
      </c>
      <c r="B34" s="17" t="s">
        <v>37</v>
      </c>
    </row>
    <row r="35" spans="1:2" ht="15.6" x14ac:dyDescent="0.35">
      <c r="A35" s="13"/>
      <c r="B35" s="8"/>
    </row>
    <row r="36" spans="1:2" ht="15.6" x14ac:dyDescent="0.35">
      <c r="A36" s="12" t="s">
        <v>7</v>
      </c>
      <c r="B36" s="8"/>
    </row>
    <row r="37" spans="1:2" ht="15.6" x14ac:dyDescent="0.35">
      <c r="A37" s="13" t="s">
        <v>47</v>
      </c>
      <c r="B37" s="8">
        <f>B21/B32</f>
        <v>116770949.20281795</v>
      </c>
    </row>
    <row r="38" spans="1:2" ht="15.6" x14ac:dyDescent="0.35">
      <c r="A38" s="13" t="s">
        <v>78</v>
      </c>
      <c r="B38" s="8">
        <f>B23/B33</f>
        <v>166828724.35325602</v>
      </c>
    </row>
    <row r="39" spans="1:2" ht="15.6" x14ac:dyDescent="0.35">
      <c r="A39" s="13" t="s">
        <v>48</v>
      </c>
      <c r="B39" s="8">
        <f>B37/B15</f>
        <v>934167.59362254362</v>
      </c>
    </row>
    <row r="40" spans="1:2" ht="15.6" x14ac:dyDescent="0.35">
      <c r="A40" s="13" t="s">
        <v>79</v>
      </c>
      <c r="B40" s="8">
        <f>B38/B17</f>
        <v>975606.57516523986</v>
      </c>
    </row>
    <row r="41" spans="1:2" ht="15.6" x14ac:dyDescent="0.35">
      <c r="A41" s="13"/>
      <c r="B41" s="9"/>
    </row>
    <row r="42" spans="1:2" ht="15.6" x14ac:dyDescent="0.35">
      <c r="A42" s="12" t="s">
        <v>8</v>
      </c>
      <c r="B42" s="9"/>
    </row>
    <row r="43" spans="1:2" ht="15.6" x14ac:dyDescent="0.35">
      <c r="A43" s="12"/>
      <c r="B43" s="9"/>
    </row>
    <row r="44" spans="1:2" ht="15.6" x14ac:dyDescent="0.35">
      <c r="A44" s="12" t="s">
        <v>9</v>
      </c>
      <c r="B44" s="9"/>
    </row>
    <row r="45" spans="1:2" ht="15.6" x14ac:dyDescent="0.35">
      <c r="A45" s="13" t="s">
        <v>10</v>
      </c>
      <c r="B45" s="9" t="s">
        <v>38</v>
      </c>
    </row>
    <row r="46" spans="1:2" ht="15.6" x14ac:dyDescent="0.35">
      <c r="A46" s="13" t="s">
        <v>11</v>
      </c>
      <c r="B46" s="9" t="s">
        <v>38</v>
      </c>
    </row>
    <row r="47" spans="1:2" ht="15.6" x14ac:dyDescent="0.35">
      <c r="A47" s="13"/>
      <c r="B47" s="9"/>
    </row>
    <row r="48" spans="1:2" ht="15.6" x14ac:dyDescent="0.35">
      <c r="A48" s="12" t="s">
        <v>12</v>
      </c>
      <c r="B48" s="9"/>
    </row>
    <row r="49" spans="1:2" ht="15.6" x14ac:dyDescent="0.35">
      <c r="A49" s="13" t="s">
        <v>13</v>
      </c>
      <c r="B49" s="9">
        <f>B17/B16*100</f>
        <v>98.843930635838149</v>
      </c>
    </row>
    <row r="50" spans="1:2" ht="15.6" x14ac:dyDescent="0.35">
      <c r="A50" s="13" t="s">
        <v>14</v>
      </c>
      <c r="B50" s="9">
        <f>B23/B22*100</f>
        <v>81.169704861111114</v>
      </c>
    </row>
    <row r="51" spans="1:2" ht="15.6" x14ac:dyDescent="0.35">
      <c r="A51" s="13" t="s">
        <v>15</v>
      </c>
      <c r="B51" s="9">
        <f>AVERAGE(B49:B50)</f>
        <v>90.006817748474631</v>
      </c>
    </row>
    <row r="52" spans="1:2" ht="15.6" x14ac:dyDescent="0.35">
      <c r="A52" s="13"/>
      <c r="B52" s="9"/>
    </row>
    <row r="53" spans="1:2" ht="15.6" x14ac:dyDescent="0.35">
      <c r="A53" s="12" t="s">
        <v>16</v>
      </c>
      <c r="B53" s="9"/>
    </row>
    <row r="54" spans="1:2" ht="15.6" x14ac:dyDescent="0.35">
      <c r="A54" s="13" t="s">
        <v>17</v>
      </c>
      <c r="B54" s="9">
        <f>(B17/B18)*100</f>
        <v>95.530726256983243</v>
      </c>
    </row>
    <row r="55" spans="1:2" ht="15.6" x14ac:dyDescent="0.35">
      <c r="A55" s="13" t="s">
        <v>18</v>
      </c>
      <c r="B55" s="9">
        <f>B23/B24*100</f>
        <v>26.372295554663495</v>
      </c>
    </row>
    <row r="56" spans="1:2" ht="15.6" x14ac:dyDescent="0.35">
      <c r="A56" s="13" t="s">
        <v>19</v>
      </c>
      <c r="B56" s="9">
        <f>(B54+B55)/2</f>
        <v>60.951510905823369</v>
      </c>
    </row>
    <row r="57" spans="1:2" ht="15.6" x14ac:dyDescent="0.35">
      <c r="A57" s="13"/>
      <c r="B57" s="9"/>
    </row>
    <row r="58" spans="1:2" ht="15.6" x14ac:dyDescent="0.35">
      <c r="A58" s="12" t="s">
        <v>30</v>
      </c>
      <c r="B58" s="9"/>
    </row>
    <row r="59" spans="1:2" ht="15.6" x14ac:dyDescent="0.35">
      <c r="A59" s="13" t="s">
        <v>20</v>
      </c>
      <c r="B59" s="9">
        <f>B25/B23*100</f>
        <v>100</v>
      </c>
    </row>
    <row r="60" spans="1:2" ht="15.6" x14ac:dyDescent="0.35">
      <c r="A60" s="13"/>
      <c r="B60" s="9"/>
    </row>
    <row r="61" spans="1:2" ht="15.6" x14ac:dyDescent="0.35">
      <c r="A61" s="12" t="s">
        <v>21</v>
      </c>
      <c r="B61" s="9"/>
    </row>
    <row r="62" spans="1:2" ht="15.6" x14ac:dyDescent="0.35">
      <c r="A62" s="13" t="s">
        <v>22</v>
      </c>
      <c r="B62" s="9">
        <f>((B17/B15)-1)*100</f>
        <v>36.800000000000011</v>
      </c>
    </row>
    <row r="63" spans="1:2" ht="15.6" x14ac:dyDescent="0.35">
      <c r="A63" s="13" t="s">
        <v>23</v>
      </c>
      <c r="B63" s="9">
        <f>((B38/B37)-1)*100</f>
        <v>42.868346529831982</v>
      </c>
    </row>
    <row r="64" spans="1:2" ht="15.6" x14ac:dyDescent="0.35">
      <c r="A64" s="13" t="s">
        <v>24</v>
      </c>
      <c r="B64" s="9">
        <f>((B40/B39)-1)*100</f>
        <v>4.4359258259005552</v>
      </c>
    </row>
    <row r="65" spans="1:4" ht="15.6" x14ac:dyDescent="0.35">
      <c r="A65" s="13"/>
      <c r="B65" s="9"/>
    </row>
    <row r="66" spans="1:4" ht="15.6" x14ac:dyDescent="0.35">
      <c r="A66" s="12" t="s">
        <v>25</v>
      </c>
      <c r="B66" s="9"/>
    </row>
    <row r="67" spans="1:4" ht="15.6" x14ac:dyDescent="0.35">
      <c r="A67" s="13" t="s">
        <v>33</v>
      </c>
      <c r="B67" s="9">
        <f t="shared" ref="B67" si="0">B22/B16</f>
        <v>1331791.9075144508</v>
      </c>
    </row>
    <row r="68" spans="1:4" ht="15.6" x14ac:dyDescent="0.35">
      <c r="A68" s="13" t="s">
        <v>34</v>
      </c>
      <c r="B68" s="9">
        <f>B23/B17</f>
        <v>1093654.9707602339</v>
      </c>
    </row>
    <row r="69" spans="1:4" ht="15.6" x14ac:dyDescent="0.35">
      <c r="A69" s="13" t="s">
        <v>26</v>
      </c>
      <c r="B69" s="9">
        <f>(B68/B67)*B51</f>
        <v>73.91275099173977</v>
      </c>
    </row>
    <row r="70" spans="1:4" ht="15.6" x14ac:dyDescent="0.35">
      <c r="A70" s="13" t="s">
        <v>31</v>
      </c>
      <c r="B70" s="9">
        <f t="shared" ref="B70:B71" si="1">B22/(B16*3)</f>
        <v>443930.63583815028</v>
      </c>
    </row>
    <row r="71" spans="1:4" ht="15.6" x14ac:dyDescent="0.35">
      <c r="A71" s="13" t="s">
        <v>32</v>
      </c>
      <c r="B71" s="9">
        <f t="shared" si="1"/>
        <v>364551.65692007798</v>
      </c>
    </row>
    <row r="72" spans="1:4" ht="15.6" x14ac:dyDescent="0.35">
      <c r="A72" s="13"/>
      <c r="B72" s="9"/>
    </row>
    <row r="73" spans="1:4" ht="15.6" x14ac:dyDescent="0.35">
      <c r="A73" s="12" t="s">
        <v>27</v>
      </c>
      <c r="B73" s="9"/>
    </row>
    <row r="74" spans="1:4" ht="15.6" x14ac:dyDescent="0.35">
      <c r="A74" s="13" t="s">
        <v>28</v>
      </c>
      <c r="B74" s="9">
        <f>(B29/B28)*100</f>
        <v>81.169704861111114</v>
      </c>
    </row>
    <row r="75" spans="1:4" ht="16.2" thickBot="1" x14ac:dyDescent="0.4">
      <c r="A75" s="14" t="s">
        <v>29</v>
      </c>
      <c r="B75" s="11">
        <f>(B23/B29)*100</f>
        <v>100</v>
      </c>
      <c r="C75" s="3"/>
    </row>
    <row r="76" spans="1:4" s="16" customFormat="1" ht="36" customHeight="1" thickTop="1" x14ac:dyDescent="0.3">
      <c r="A76" s="27" t="s">
        <v>72</v>
      </c>
      <c r="B76" s="27"/>
      <c r="C76" s="15"/>
      <c r="D76" s="15"/>
    </row>
    <row r="77" spans="1:4" s="16" customFormat="1" ht="50.55" customHeight="1" x14ac:dyDescent="0.35">
      <c r="A77" s="28" t="s">
        <v>73</v>
      </c>
      <c r="B77" s="28"/>
    </row>
    <row r="78" spans="1:4" s="16" customFormat="1" ht="15.6" x14ac:dyDescent="0.35">
      <c r="A78" s="13"/>
      <c r="B78" s="13"/>
    </row>
    <row r="79" spans="1:4" s="16" customFormat="1" ht="15.6" x14ac:dyDescent="0.35">
      <c r="A79" s="13"/>
      <c r="B79" s="13"/>
    </row>
    <row r="80" spans="1:4" ht="15.6" x14ac:dyDescent="0.35">
      <c r="A80" s="6"/>
      <c r="B80" s="6"/>
    </row>
    <row r="81" spans="1:2" ht="15.6" x14ac:dyDescent="0.35">
      <c r="A81" s="6"/>
      <c r="B81" s="6"/>
    </row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3">
    <mergeCell ref="A9:A10"/>
    <mergeCell ref="A76:B76"/>
    <mergeCell ref="A77:B7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K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bestFit="1" customWidth="1"/>
    <col min="2" max="2" width="36.21875" style="2" bestFit="1" customWidth="1"/>
    <col min="3" max="4" width="11.44140625" style="2"/>
    <col min="5" max="5" width="12.77734375" style="2" bestFit="1" customWidth="1"/>
    <col min="6" max="16384" width="11.44140625" style="2"/>
  </cols>
  <sheetData>
    <row r="7" spans="1:3" ht="27.75" customHeight="1" x14ac:dyDescent="0.3"/>
    <row r="8" spans="1:3" ht="30" customHeight="1" x14ac:dyDescent="0.3"/>
    <row r="9" spans="1:3" ht="15.6" x14ac:dyDescent="0.3">
      <c r="A9" s="25" t="s">
        <v>0</v>
      </c>
      <c r="B9" s="4" t="s">
        <v>36</v>
      </c>
    </row>
    <row r="10" spans="1:3" ht="21.75" customHeight="1" thickBot="1" x14ac:dyDescent="0.35">
      <c r="A10" s="26"/>
      <c r="B10" s="5" t="s">
        <v>35</v>
      </c>
      <c r="C10" s="3"/>
    </row>
    <row r="11" spans="1:3" ht="16.2" thickTop="1" x14ac:dyDescent="0.35">
      <c r="A11" s="6"/>
      <c r="B11" s="6"/>
      <c r="C11" s="3"/>
    </row>
    <row r="12" spans="1:3" ht="15.6" x14ac:dyDescent="0.35">
      <c r="A12" s="12" t="s">
        <v>1</v>
      </c>
      <c r="B12" s="6"/>
    </row>
    <row r="13" spans="1:3" ht="15.6" x14ac:dyDescent="0.35">
      <c r="A13" s="13"/>
      <c r="B13" s="6"/>
    </row>
    <row r="14" spans="1:3" ht="15.6" x14ac:dyDescent="0.35">
      <c r="A14" s="12" t="s">
        <v>2</v>
      </c>
      <c r="B14" s="6"/>
    </row>
    <row r="15" spans="1:3" ht="15.6" x14ac:dyDescent="0.35">
      <c r="A15" s="13" t="s">
        <v>80</v>
      </c>
      <c r="B15" s="8">
        <f>+'II Trimestre'!B15</f>
        <v>125</v>
      </c>
    </row>
    <row r="16" spans="1:3" ht="15.6" x14ac:dyDescent="0.35">
      <c r="A16" s="13" t="s">
        <v>81</v>
      </c>
      <c r="B16" s="8">
        <f>+'II Trimestre'!B16</f>
        <v>173</v>
      </c>
    </row>
    <row r="17" spans="1:2" ht="15.6" x14ac:dyDescent="0.35">
      <c r="A17" s="13" t="s">
        <v>82</v>
      </c>
      <c r="B17" s="8">
        <f>+'II Trimestre'!B17</f>
        <v>171</v>
      </c>
    </row>
    <row r="18" spans="1:2" ht="15.6" x14ac:dyDescent="0.35">
      <c r="A18" s="13" t="s">
        <v>67</v>
      </c>
      <c r="B18" s="8">
        <f>+'II Trimestre'!B18</f>
        <v>179</v>
      </c>
    </row>
    <row r="19" spans="1:2" ht="15.6" x14ac:dyDescent="0.35">
      <c r="A19" s="13"/>
      <c r="B19" s="8"/>
    </row>
    <row r="20" spans="1:2" ht="15.6" x14ac:dyDescent="0.35">
      <c r="A20" s="12" t="s">
        <v>3</v>
      </c>
      <c r="B20" s="8"/>
    </row>
    <row r="21" spans="1:2" ht="15.6" x14ac:dyDescent="0.35">
      <c r="A21" s="13" t="s">
        <v>80</v>
      </c>
      <c r="B21" s="8">
        <f>+'I Trimestre'!B21+'II Trimestre'!B21</f>
        <v>227105000</v>
      </c>
    </row>
    <row r="22" spans="1:2" ht="15.6" x14ac:dyDescent="0.35">
      <c r="A22" s="13" t="s">
        <v>81</v>
      </c>
      <c r="B22" s="8">
        <f>+'I Trimestre'!B22+'II Trimestre'!B22</f>
        <v>450000000</v>
      </c>
    </row>
    <row r="23" spans="1:2" ht="15.6" x14ac:dyDescent="0.35">
      <c r="A23" s="13" t="s">
        <v>82</v>
      </c>
      <c r="B23" s="8">
        <f>+'I Trimestre'!B23+'II Trimestre'!B23</f>
        <v>370085000</v>
      </c>
    </row>
    <row r="24" spans="1:2" ht="15.6" x14ac:dyDescent="0.35">
      <c r="A24" s="13" t="s">
        <v>67</v>
      </c>
      <c r="B24" s="8">
        <f>+'II Trimestre'!B24</f>
        <v>709134324.74000001</v>
      </c>
    </row>
    <row r="25" spans="1:2" ht="15.6" x14ac:dyDescent="0.35">
      <c r="A25" s="13" t="s">
        <v>83</v>
      </c>
      <c r="B25" s="8">
        <f>B23</f>
        <v>370085000</v>
      </c>
    </row>
    <row r="26" spans="1:2" ht="15.6" x14ac:dyDescent="0.35">
      <c r="A26" s="13"/>
      <c r="B26" s="8"/>
    </row>
    <row r="27" spans="1:2" ht="15.6" x14ac:dyDescent="0.35">
      <c r="A27" s="12" t="s">
        <v>4</v>
      </c>
      <c r="B27" s="8"/>
    </row>
    <row r="28" spans="1:2" ht="15.6" x14ac:dyDescent="0.35">
      <c r="A28" s="13" t="s">
        <v>81</v>
      </c>
      <c r="B28" s="8">
        <f>B22</f>
        <v>450000000</v>
      </c>
    </row>
    <row r="29" spans="1:2" ht="15.6" x14ac:dyDescent="0.35">
      <c r="A29" s="13" t="s">
        <v>82</v>
      </c>
      <c r="B29" s="8">
        <f>+'I Trimestre'!B29+'II Trimestre'!B29</f>
        <v>370085000</v>
      </c>
    </row>
    <row r="30" spans="1:2" ht="15.6" x14ac:dyDescent="0.35">
      <c r="A30" s="13"/>
      <c r="B30" s="9"/>
    </row>
    <row r="31" spans="1:2" ht="15.6" x14ac:dyDescent="0.35">
      <c r="A31" s="12" t="s">
        <v>5</v>
      </c>
      <c r="B31" s="9"/>
    </row>
    <row r="32" spans="1:2" ht="15.6" x14ac:dyDescent="0.35">
      <c r="A32" s="13" t="s">
        <v>84</v>
      </c>
      <c r="B32" s="20">
        <v>1.0788</v>
      </c>
    </row>
    <row r="33" spans="1:2" ht="15.6" x14ac:dyDescent="0.35">
      <c r="A33" s="13" t="s">
        <v>85</v>
      </c>
      <c r="B33" s="20">
        <v>1.121</v>
      </c>
    </row>
    <row r="34" spans="1:2" ht="15.6" x14ac:dyDescent="0.35">
      <c r="A34" s="13" t="s">
        <v>6</v>
      </c>
      <c r="B34" s="17" t="s">
        <v>37</v>
      </c>
    </row>
    <row r="35" spans="1:2" ht="15.6" x14ac:dyDescent="0.35">
      <c r="A35" s="13"/>
      <c r="B35" s="8"/>
    </row>
    <row r="36" spans="1:2" ht="15.6" x14ac:dyDescent="0.35">
      <c r="A36" s="12" t="s">
        <v>7</v>
      </c>
      <c r="B36" s="8"/>
    </row>
    <row r="37" spans="1:2" ht="15.6" x14ac:dyDescent="0.35">
      <c r="A37" s="13" t="s">
        <v>86</v>
      </c>
      <c r="B37" s="8">
        <f>B21/B32</f>
        <v>210516314.42343345</v>
      </c>
    </row>
    <row r="38" spans="1:2" ht="15.6" x14ac:dyDescent="0.35">
      <c r="A38" s="13" t="s">
        <v>87</v>
      </c>
      <c r="B38" s="8">
        <f>B23/B33</f>
        <v>330138269.40231937</v>
      </c>
    </row>
    <row r="39" spans="1:2" ht="15.6" x14ac:dyDescent="0.35">
      <c r="A39" s="13" t="s">
        <v>88</v>
      </c>
      <c r="B39" s="8">
        <f>B37/B15</f>
        <v>1684130.5153874676</v>
      </c>
    </row>
    <row r="40" spans="1:2" ht="15.6" x14ac:dyDescent="0.35">
      <c r="A40" s="13" t="s">
        <v>89</v>
      </c>
      <c r="B40" s="8">
        <f>B38/B17</f>
        <v>1930633.1543995284</v>
      </c>
    </row>
    <row r="41" spans="1:2" ht="15.6" x14ac:dyDescent="0.35">
      <c r="A41" s="13"/>
      <c r="B41" s="9"/>
    </row>
    <row r="42" spans="1:2" ht="15.6" x14ac:dyDescent="0.35">
      <c r="A42" s="12" t="s">
        <v>8</v>
      </c>
      <c r="B42" s="9"/>
    </row>
    <row r="43" spans="1:2" ht="15.6" x14ac:dyDescent="0.35">
      <c r="A43" s="12"/>
      <c r="B43" s="9"/>
    </row>
    <row r="44" spans="1:2" ht="15.6" x14ac:dyDescent="0.35">
      <c r="A44" s="12" t="s">
        <v>9</v>
      </c>
      <c r="B44" s="9"/>
    </row>
    <row r="45" spans="1:2" ht="15.6" x14ac:dyDescent="0.35">
      <c r="A45" s="13" t="s">
        <v>10</v>
      </c>
      <c r="B45" s="9" t="s">
        <v>38</v>
      </c>
    </row>
    <row r="46" spans="1:2" ht="15.6" x14ac:dyDescent="0.35">
      <c r="A46" s="13" t="s">
        <v>11</v>
      </c>
      <c r="B46" s="9" t="s">
        <v>38</v>
      </c>
    </row>
    <row r="47" spans="1:2" ht="15.6" x14ac:dyDescent="0.35">
      <c r="A47" s="13"/>
      <c r="B47" s="9"/>
    </row>
    <row r="48" spans="1:2" ht="15.6" x14ac:dyDescent="0.35">
      <c r="A48" s="12" t="s">
        <v>12</v>
      </c>
      <c r="B48" s="9"/>
    </row>
    <row r="49" spans="1:2" ht="15.6" x14ac:dyDescent="0.35">
      <c r="A49" s="13" t="s">
        <v>13</v>
      </c>
      <c r="B49" s="9">
        <f>B17/B16*100</f>
        <v>98.843930635838149</v>
      </c>
    </row>
    <row r="50" spans="1:2" ht="15.6" x14ac:dyDescent="0.35">
      <c r="A50" s="13" t="s">
        <v>14</v>
      </c>
      <c r="B50" s="9">
        <f>B23/B22*100</f>
        <v>82.24111111111111</v>
      </c>
    </row>
    <row r="51" spans="1:2" ht="15.6" x14ac:dyDescent="0.35">
      <c r="A51" s="13" t="s">
        <v>15</v>
      </c>
      <c r="B51" s="9">
        <f>AVERAGE(B49:B50)</f>
        <v>90.542520873474629</v>
      </c>
    </row>
    <row r="52" spans="1:2" ht="15.6" x14ac:dyDescent="0.35">
      <c r="A52" s="13"/>
      <c r="B52" s="9"/>
    </row>
    <row r="53" spans="1:2" ht="15.6" x14ac:dyDescent="0.35">
      <c r="A53" s="12" t="s">
        <v>16</v>
      </c>
      <c r="B53" s="9"/>
    </row>
    <row r="54" spans="1:2" ht="15.6" x14ac:dyDescent="0.35">
      <c r="A54" s="13" t="s">
        <v>17</v>
      </c>
      <c r="B54" s="9">
        <f>(B17/B18)*100</f>
        <v>95.530726256983243</v>
      </c>
    </row>
    <row r="55" spans="1:2" ht="15.6" x14ac:dyDescent="0.35">
      <c r="A55" s="13" t="s">
        <v>18</v>
      </c>
      <c r="B55" s="9">
        <f>B23/B24*100</f>
        <v>52.188279016911153</v>
      </c>
    </row>
    <row r="56" spans="1:2" ht="15.6" x14ac:dyDescent="0.35">
      <c r="A56" s="13" t="s">
        <v>19</v>
      </c>
      <c r="B56" s="9">
        <f>(B54+B55)/2</f>
        <v>73.859502636947198</v>
      </c>
    </row>
    <row r="57" spans="1:2" ht="15.6" x14ac:dyDescent="0.35">
      <c r="A57" s="13"/>
      <c r="B57" s="9"/>
    </row>
    <row r="58" spans="1:2" ht="15.6" x14ac:dyDescent="0.35">
      <c r="A58" s="12" t="s">
        <v>30</v>
      </c>
      <c r="B58" s="9"/>
    </row>
    <row r="59" spans="1:2" ht="15.6" x14ac:dyDescent="0.35">
      <c r="A59" s="13" t="s">
        <v>20</v>
      </c>
      <c r="B59" s="9">
        <f>B25/B23*100</f>
        <v>100</v>
      </c>
    </row>
    <row r="60" spans="1:2" ht="15.6" x14ac:dyDescent="0.35">
      <c r="A60" s="13"/>
      <c r="B60" s="9"/>
    </row>
    <row r="61" spans="1:2" ht="15.6" x14ac:dyDescent="0.35">
      <c r="A61" s="12" t="s">
        <v>21</v>
      </c>
      <c r="B61" s="9"/>
    </row>
    <row r="62" spans="1:2" ht="15.6" x14ac:dyDescent="0.35">
      <c r="A62" s="13" t="s">
        <v>22</v>
      </c>
      <c r="B62" s="9">
        <f>((B17/B15)-1)*100</f>
        <v>36.800000000000011</v>
      </c>
    </row>
    <row r="63" spans="1:2" ht="15.6" x14ac:dyDescent="0.35">
      <c r="A63" s="13" t="s">
        <v>23</v>
      </c>
      <c r="B63" s="9">
        <f>((B38/B37)-1)*100</f>
        <v>56.823128082262443</v>
      </c>
    </row>
    <row r="64" spans="1:2" ht="15.6" x14ac:dyDescent="0.35">
      <c r="A64" s="13" t="s">
        <v>24</v>
      </c>
      <c r="B64" s="9">
        <f>((B40/B39)-1)*100</f>
        <v>14.636789533817574</v>
      </c>
    </row>
    <row r="65" spans="1:4" ht="15.6" x14ac:dyDescent="0.35">
      <c r="A65" s="13"/>
      <c r="B65" s="9"/>
    </row>
    <row r="66" spans="1:4" ht="15.6" x14ac:dyDescent="0.35">
      <c r="A66" s="12" t="s">
        <v>25</v>
      </c>
      <c r="B66" s="9"/>
    </row>
    <row r="67" spans="1:4" ht="15.6" x14ac:dyDescent="0.35">
      <c r="A67" s="13" t="s">
        <v>33</v>
      </c>
      <c r="B67" s="9">
        <f t="shared" ref="B67:B68" si="0">B22/B16</f>
        <v>2601156.0693641617</v>
      </c>
    </row>
    <row r="68" spans="1:4" ht="15.6" x14ac:dyDescent="0.35">
      <c r="A68" s="13" t="s">
        <v>34</v>
      </c>
      <c r="B68" s="9">
        <f t="shared" si="0"/>
        <v>2164239.7660818715</v>
      </c>
    </row>
    <row r="69" spans="1:4" ht="15.6" x14ac:dyDescent="0.35">
      <c r="A69" s="13" t="s">
        <v>26</v>
      </c>
      <c r="B69" s="9">
        <f>(B68/B67)*B51</f>
        <v>75.334089524113793</v>
      </c>
    </row>
    <row r="70" spans="1:4" ht="15.6" x14ac:dyDescent="0.35">
      <c r="A70" s="13" t="s">
        <v>31</v>
      </c>
      <c r="B70" s="9">
        <f t="shared" ref="B70:B71" si="1">B22/(B16*6)</f>
        <v>433526.01156069362</v>
      </c>
    </row>
    <row r="71" spans="1:4" ht="15.6" x14ac:dyDescent="0.35">
      <c r="A71" s="13" t="s">
        <v>32</v>
      </c>
      <c r="B71" s="9">
        <f t="shared" si="1"/>
        <v>360706.62768031191</v>
      </c>
    </row>
    <row r="72" spans="1:4" ht="15.6" x14ac:dyDescent="0.35">
      <c r="A72" s="13"/>
      <c r="B72" s="9"/>
    </row>
    <row r="73" spans="1:4" ht="15.6" x14ac:dyDescent="0.35">
      <c r="A73" s="12" t="s">
        <v>27</v>
      </c>
      <c r="B73" s="9"/>
    </row>
    <row r="74" spans="1:4" ht="15.6" x14ac:dyDescent="0.35">
      <c r="A74" s="13" t="s">
        <v>28</v>
      </c>
      <c r="B74" s="9">
        <f>(B29/B28)*100</f>
        <v>82.24111111111111</v>
      </c>
    </row>
    <row r="75" spans="1:4" ht="16.2" thickBot="1" x14ac:dyDescent="0.4">
      <c r="A75" s="14" t="s">
        <v>29</v>
      </c>
      <c r="B75" s="11">
        <f>(B23/B29)*100</f>
        <v>100</v>
      </c>
      <c r="C75" s="3"/>
    </row>
    <row r="76" spans="1:4" s="16" customFormat="1" ht="36" customHeight="1" thickTop="1" x14ac:dyDescent="0.3">
      <c r="A76" s="27" t="s">
        <v>72</v>
      </c>
      <c r="B76" s="27"/>
      <c r="C76" s="15"/>
      <c r="D76" s="15"/>
    </row>
    <row r="77" spans="1:4" s="16" customFormat="1" ht="50.55" customHeight="1" x14ac:dyDescent="0.35">
      <c r="A77" s="28" t="s">
        <v>73</v>
      </c>
      <c r="B77" s="28"/>
    </row>
    <row r="78" spans="1:4" ht="15.6" x14ac:dyDescent="0.35">
      <c r="A78" s="6"/>
      <c r="B78" s="6"/>
    </row>
    <row r="79" spans="1:4" ht="15.6" x14ac:dyDescent="0.35">
      <c r="A79" s="6"/>
      <c r="B79" s="6"/>
    </row>
    <row r="80" spans="1:4" ht="15.6" x14ac:dyDescent="0.35">
      <c r="A80" s="6"/>
      <c r="B80" s="6"/>
    </row>
    <row r="81" spans="1:2" ht="15.6" x14ac:dyDescent="0.35">
      <c r="A81" s="6"/>
      <c r="B81" s="6"/>
    </row>
    <row r="82" spans="1:2" ht="15.6" x14ac:dyDescent="0.35">
      <c r="A82" s="6"/>
      <c r="B82" s="6"/>
    </row>
    <row r="83" spans="1:2" ht="15.6" x14ac:dyDescent="0.35">
      <c r="A83" s="6"/>
      <c r="B83" s="6"/>
    </row>
    <row r="84" spans="1:2" ht="15.6" x14ac:dyDescent="0.35">
      <c r="A84" s="6"/>
      <c r="B84" s="6"/>
    </row>
    <row r="85" spans="1:2" ht="15.6" x14ac:dyDescent="0.35">
      <c r="A85" s="6"/>
      <c r="B85" s="6"/>
    </row>
    <row r="86" spans="1:2" ht="15.6" x14ac:dyDescent="0.35">
      <c r="A86" s="6"/>
      <c r="B86" s="6"/>
    </row>
    <row r="87" spans="1:2" ht="15.6" x14ac:dyDescent="0.35">
      <c r="A87" s="6"/>
      <c r="B87" s="6"/>
    </row>
    <row r="88" spans="1:2" ht="15.6" x14ac:dyDescent="0.35">
      <c r="A88" s="6"/>
      <c r="B88" s="6"/>
    </row>
    <row r="89" spans="1:2" ht="15.6" x14ac:dyDescent="0.35">
      <c r="A89" s="6"/>
      <c r="B89" s="6"/>
    </row>
    <row r="90" spans="1:2" ht="15.6" x14ac:dyDescent="0.35">
      <c r="A90" s="6"/>
      <c r="B90" s="6"/>
    </row>
    <row r="91" spans="1:2" ht="15.6" x14ac:dyDescent="0.35">
      <c r="A91" s="6"/>
      <c r="B91" s="6"/>
    </row>
    <row r="92" spans="1:2" ht="15.6" x14ac:dyDescent="0.35">
      <c r="A92" s="6"/>
      <c r="B92" s="6"/>
    </row>
    <row r="93" spans="1:2" ht="15.6" x14ac:dyDescent="0.35">
      <c r="A93" s="6"/>
      <c r="B93" s="6"/>
    </row>
    <row r="94" spans="1:2" ht="15.6" x14ac:dyDescent="0.35">
      <c r="A94" s="6"/>
      <c r="B94" s="6"/>
    </row>
    <row r="95" spans="1:2" ht="15.6" x14ac:dyDescent="0.35">
      <c r="A95" s="6"/>
      <c r="B95" s="6"/>
    </row>
    <row r="96" spans="1:2" ht="15.6" x14ac:dyDescent="0.35">
      <c r="A96" s="6"/>
      <c r="B96" s="6"/>
    </row>
    <row r="97" spans="1:2" ht="15.6" x14ac:dyDescent="0.35">
      <c r="A97" s="6"/>
      <c r="B97" s="6"/>
    </row>
    <row r="98" spans="1:2" ht="15.6" x14ac:dyDescent="0.35">
      <c r="A98" s="6"/>
      <c r="B98" s="6"/>
    </row>
    <row r="99" spans="1:2" ht="15.6" x14ac:dyDescent="0.35">
      <c r="A99" s="6"/>
      <c r="B99" s="6"/>
    </row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3">
    <mergeCell ref="A9:A10"/>
    <mergeCell ref="A76:B76"/>
    <mergeCell ref="A77:B7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K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bestFit="1" customWidth="1"/>
    <col min="2" max="2" width="36.21875" style="2" bestFit="1" customWidth="1"/>
    <col min="3" max="4" width="11.44140625" style="2"/>
    <col min="5" max="5" width="12.77734375" style="2" bestFit="1" customWidth="1"/>
    <col min="6" max="16384" width="11.44140625" style="2"/>
  </cols>
  <sheetData>
    <row r="7" spans="1:3" ht="27.75" customHeight="1" x14ac:dyDescent="0.3"/>
    <row r="8" spans="1:3" ht="30" customHeight="1" x14ac:dyDescent="0.3"/>
    <row r="9" spans="1:3" ht="15.6" x14ac:dyDescent="0.3">
      <c r="A9" s="25" t="s">
        <v>0</v>
      </c>
      <c r="B9" s="4" t="s">
        <v>36</v>
      </c>
    </row>
    <row r="10" spans="1:3" ht="21.75" customHeight="1" thickBot="1" x14ac:dyDescent="0.35">
      <c r="A10" s="26"/>
      <c r="B10" s="5" t="s">
        <v>35</v>
      </c>
      <c r="C10" s="3"/>
    </row>
    <row r="11" spans="1:3" ht="16.2" thickTop="1" x14ac:dyDescent="0.35">
      <c r="A11" s="6"/>
      <c r="B11" s="6"/>
      <c r="C11" s="3"/>
    </row>
    <row r="12" spans="1:3" ht="15.6" x14ac:dyDescent="0.35">
      <c r="A12" s="12" t="s">
        <v>1</v>
      </c>
      <c r="B12" s="6"/>
    </row>
    <row r="13" spans="1:3" ht="15.6" x14ac:dyDescent="0.35">
      <c r="A13" s="13"/>
      <c r="B13" s="6"/>
    </row>
    <row r="14" spans="1:3" ht="15.6" x14ac:dyDescent="0.35">
      <c r="A14" s="12" t="s">
        <v>2</v>
      </c>
      <c r="B14" s="6"/>
    </row>
    <row r="15" spans="1:3" ht="15.6" x14ac:dyDescent="0.35">
      <c r="A15" s="13" t="s">
        <v>49</v>
      </c>
      <c r="B15" s="17">
        <v>147</v>
      </c>
    </row>
    <row r="16" spans="1:3" ht="15.6" x14ac:dyDescent="0.35">
      <c r="A16" s="13" t="s">
        <v>90</v>
      </c>
      <c r="B16" s="17">
        <v>179</v>
      </c>
    </row>
    <row r="17" spans="1:2" ht="15.6" x14ac:dyDescent="0.35">
      <c r="A17" s="13" t="s">
        <v>91</v>
      </c>
      <c r="B17" s="17">
        <v>200</v>
      </c>
    </row>
    <row r="18" spans="1:2" ht="15.6" x14ac:dyDescent="0.35">
      <c r="A18" s="13" t="s">
        <v>67</v>
      </c>
      <c r="B18" s="17">
        <v>179</v>
      </c>
    </row>
    <row r="19" spans="1:2" ht="15.6" x14ac:dyDescent="0.35">
      <c r="A19" s="13"/>
      <c r="B19" s="17"/>
    </row>
    <row r="20" spans="1:2" ht="15.6" x14ac:dyDescent="0.35">
      <c r="A20" s="12" t="s">
        <v>3</v>
      </c>
      <c r="B20" s="17"/>
    </row>
    <row r="21" spans="1:2" ht="15.6" x14ac:dyDescent="0.35">
      <c r="A21" s="13" t="s">
        <v>49</v>
      </c>
      <c r="B21" s="17">
        <v>158890000</v>
      </c>
    </row>
    <row r="22" spans="1:2" ht="15.6" x14ac:dyDescent="0.35">
      <c r="A22" s="13" t="s">
        <v>90</v>
      </c>
      <c r="B22" s="17">
        <v>238950000</v>
      </c>
    </row>
    <row r="23" spans="1:2" ht="15.6" x14ac:dyDescent="0.35">
      <c r="A23" s="13" t="s">
        <v>91</v>
      </c>
      <c r="B23" s="17">
        <v>204637500</v>
      </c>
    </row>
    <row r="24" spans="1:2" ht="15.6" x14ac:dyDescent="0.35">
      <c r="A24" s="13" t="s">
        <v>67</v>
      </c>
      <c r="B24" s="17">
        <v>736707174.48000002</v>
      </c>
    </row>
    <row r="25" spans="1:2" ht="15.6" x14ac:dyDescent="0.35">
      <c r="A25" s="13" t="s">
        <v>92</v>
      </c>
      <c r="B25" s="8">
        <f>B23</f>
        <v>204637500</v>
      </c>
    </row>
    <row r="26" spans="1:2" ht="15.6" x14ac:dyDescent="0.35">
      <c r="A26" s="13"/>
      <c r="B26" s="8"/>
    </row>
    <row r="27" spans="1:2" ht="15.6" x14ac:dyDescent="0.35">
      <c r="A27" s="12" t="s">
        <v>4</v>
      </c>
      <c r="B27" s="8"/>
    </row>
    <row r="28" spans="1:2" ht="15.6" x14ac:dyDescent="0.35">
      <c r="A28" s="13" t="s">
        <v>90</v>
      </c>
      <c r="B28" s="17">
        <f>B22</f>
        <v>238950000</v>
      </c>
    </row>
    <row r="29" spans="1:2" ht="15.6" x14ac:dyDescent="0.35">
      <c r="A29" s="13" t="s">
        <v>91</v>
      </c>
      <c r="B29" s="17">
        <v>204637500</v>
      </c>
    </row>
    <row r="30" spans="1:2" ht="15.6" x14ac:dyDescent="0.35">
      <c r="A30" s="13"/>
      <c r="B30" s="18"/>
    </row>
    <row r="31" spans="1:2" ht="15.6" x14ac:dyDescent="0.35">
      <c r="A31" s="12" t="s">
        <v>5</v>
      </c>
      <c r="B31" s="18"/>
    </row>
    <row r="32" spans="1:2" ht="15.6" x14ac:dyDescent="0.35">
      <c r="A32" s="13" t="s">
        <v>50</v>
      </c>
      <c r="B32" s="19">
        <v>1.0863</v>
      </c>
    </row>
    <row r="33" spans="1:2" ht="15.6" x14ac:dyDescent="0.35">
      <c r="A33" s="13" t="s">
        <v>93</v>
      </c>
      <c r="B33" s="19">
        <v>1.1197999999999999</v>
      </c>
    </row>
    <row r="34" spans="1:2" ht="15.6" x14ac:dyDescent="0.35">
      <c r="A34" s="13" t="s">
        <v>6</v>
      </c>
      <c r="B34" s="21" t="s">
        <v>37</v>
      </c>
    </row>
    <row r="35" spans="1:2" ht="15.6" x14ac:dyDescent="0.35">
      <c r="A35" s="13"/>
      <c r="B35" s="8"/>
    </row>
    <row r="36" spans="1:2" ht="15.6" x14ac:dyDescent="0.35">
      <c r="A36" s="12" t="s">
        <v>7</v>
      </c>
      <c r="B36" s="8"/>
    </row>
    <row r="37" spans="1:2" ht="15.6" x14ac:dyDescent="0.35">
      <c r="A37" s="13" t="s">
        <v>51</v>
      </c>
      <c r="B37" s="8">
        <f>B21/B32</f>
        <v>146267145.35579491</v>
      </c>
    </row>
    <row r="38" spans="1:2" ht="15.6" x14ac:dyDescent="0.35">
      <c r="A38" s="13" t="s">
        <v>94</v>
      </c>
      <c r="B38" s="8">
        <f>B23/B33</f>
        <v>182744686.55116987</v>
      </c>
    </row>
    <row r="39" spans="1:2" ht="15.6" x14ac:dyDescent="0.35">
      <c r="A39" s="13" t="s">
        <v>52</v>
      </c>
      <c r="B39" s="8">
        <f>B37/B15</f>
        <v>995014.59425710817</v>
      </c>
    </row>
    <row r="40" spans="1:2" ht="15.6" x14ac:dyDescent="0.35">
      <c r="A40" s="13" t="s">
        <v>95</v>
      </c>
      <c r="B40" s="8">
        <f>B38/B17</f>
        <v>913723.43275584932</v>
      </c>
    </row>
    <row r="41" spans="1:2" ht="15.6" x14ac:dyDescent="0.35">
      <c r="A41" s="13"/>
      <c r="B41" s="9"/>
    </row>
    <row r="42" spans="1:2" ht="15.6" x14ac:dyDescent="0.35">
      <c r="A42" s="12" t="s">
        <v>8</v>
      </c>
      <c r="B42" s="9"/>
    </row>
    <row r="43" spans="1:2" ht="15.6" x14ac:dyDescent="0.35">
      <c r="A43" s="12"/>
      <c r="B43" s="9"/>
    </row>
    <row r="44" spans="1:2" ht="15.6" x14ac:dyDescent="0.35">
      <c r="A44" s="12" t="s">
        <v>9</v>
      </c>
      <c r="B44" s="9"/>
    </row>
    <row r="45" spans="1:2" ht="15.6" x14ac:dyDescent="0.35">
      <c r="A45" s="13" t="s">
        <v>10</v>
      </c>
      <c r="B45" s="9" t="s">
        <v>38</v>
      </c>
    </row>
    <row r="46" spans="1:2" ht="15.6" x14ac:dyDescent="0.35">
      <c r="A46" s="13" t="s">
        <v>11</v>
      </c>
      <c r="B46" s="9" t="s">
        <v>38</v>
      </c>
    </row>
    <row r="47" spans="1:2" ht="15.6" x14ac:dyDescent="0.35">
      <c r="A47" s="13"/>
      <c r="B47" s="9"/>
    </row>
    <row r="48" spans="1:2" ht="15.6" x14ac:dyDescent="0.35">
      <c r="A48" s="12" t="s">
        <v>12</v>
      </c>
      <c r="B48" s="9"/>
    </row>
    <row r="49" spans="1:2" ht="15.6" x14ac:dyDescent="0.35">
      <c r="A49" s="13" t="s">
        <v>13</v>
      </c>
      <c r="B49" s="9">
        <f>B17/B16*100</f>
        <v>111.73184357541899</v>
      </c>
    </row>
    <row r="50" spans="1:2" ht="15.6" x14ac:dyDescent="0.35">
      <c r="A50" s="13" t="s">
        <v>14</v>
      </c>
      <c r="B50" s="9">
        <f>B23/B22*100</f>
        <v>85.640301318267419</v>
      </c>
    </row>
    <row r="51" spans="1:2" ht="15.6" x14ac:dyDescent="0.35">
      <c r="A51" s="13" t="s">
        <v>15</v>
      </c>
      <c r="B51" s="9">
        <f>AVERAGE(B49:B50)</f>
        <v>98.686072446843212</v>
      </c>
    </row>
    <row r="52" spans="1:2" ht="15.6" x14ac:dyDescent="0.35">
      <c r="A52" s="13"/>
      <c r="B52" s="9"/>
    </row>
    <row r="53" spans="1:2" ht="15.6" x14ac:dyDescent="0.35">
      <c r="A53" s="12" t="s">
        <v>16</v>
      </c>
      <c r="B53" s="9"/>
    </row>
    <row r="54" spans="1:2" ht="15.6" x14ac:dyDescent="0.35">
      <c r="A54" s="13" t="s">
        <v>17</v>
      </c>
      <c r="B54" s="9">
        <f>(B17/B18)*100</f>
        <v>111.73184357541899</v>
      </c>
    </row>
    <row r="55" spans="1:2" ht="15.6" x14ac:dyDescent="0.35">
      <c r="A55" s="13" t="s">
        <v>18</v>
      </c>
      <c r="B55" s="9">
        <f>B23/B24*100</f>
        <v>27.777318735146299</v>
      </c>
    </row>
    <row r="56" spans="1:2" ht="15.6" x14ac:dyDescent="0.35">
      <c r="A56" s="13" t="s">
        <v>19</v>
      </c>
      <c r="B56" s="9">
        <f>(B54+B55)/2</f>
        <v>69.754581155282651</v>
      </c>
    </row>
    <row r="57" spans="1:2" ht="15.6" x14ac:dyDescent="0.35">
      <c r="A57" s="13"/>
      <c r="B57" s="9"/>
    </row>
    <row r="58" spans="1:2" ht="15.6" x14ac:dyDescent="0.35">
      <c r="A58" s="12" t="s">
        <v>30</v>
      </c>
      <c r="B58" s="9"/>
    </row>
    <row r="59" spans="1:2" ht="15.6" x14ac:dyDescent="0.35">
      <c r="A59" s="13" t="s">
        <v>20</v>
      </c>
      <c r="B59" s="9">
        <f>B25/B23*100</f>
        <v>100</v>
      </c>
    </row>
    <row r="60" spans="1:2" ht="15.6" x14ac:dyDescent="0.35">
      <c r="A60" s="13"/>
      <c r="B60" s="9"/>
    </row>
    <row r="61" spans="1:2" ht="15.6" x14ac:dyDescent="0.35">
      <c r="A61" s="12" t="s">
        <v>21</v>
      </c>
      <c r="B61" s="9"/>
    </row>
    <row r="62" spans="1:2" ht="15.6" x14ac:dyDescent="0.35">
      <c r="A62" s="13" t="s">
        <v>22</v>
      </c>
      <c r="B62" s="9">
        <f>((B17/B15)-1)*100</f>
        <v>36.054421768707478</v>
      </c>
    </row>
    <row r="63" spans="1:2" ht="15.6" x14ac:dyDescent="0.35">
      <c r="A63" s="13" t="s">
        <v>23</v>
      </c>
      <c r="B63" s="9">
        <f>((B38/B37)-1)*100</f>
        <v>24.938984832611123</v>
      </c>
    </row>
    <row r="64" spans="1:2" ht="15.6" x14ac:dyDescent="0.35">
      <c r="A64" s="13" t="s">
        <v>24</v>
      </c>
      <c r="B64" s="9">
        <f>((B40/B39)-1)*100</f>
        <v>-8.1698461480308247</v>
      </c>
    </row>
    <row r="65" spans="1:4" ht="15.6" x14ac:dyDescent="0.35">
      <c r="A65" s="13"/>
      <c r="B65" s="9"/>
    </row>
    <row r="66" spans="1:4" ht="15.6" x14ac:dyDescent="0.35">
      <c r="A66" s="12" t="s">
        <v>25</v>
      </c>
      <c r="B66" s="9"/>
    </row>
    <row r="67" spans="1:4" ht="15.6" x14ac:dyDescent="0.35">
      <c r="A67" s="13" t="s">
        <v>33</v>
      </c>
      <c r="B67" s="9">
        <f t="shared" ref="B67:B68" si="0">B22/B16</f>
        <v>1334916.2011173184</v>
      </c>
    </row>
    <row r="68" spans="1:4" ht="15.6" x14ac:dyDescent="0.35">
      <c r="A68" s="13" t="s">
        <v>34</v>
      </c>
      <c r="B68" s="9">
        <f t="shared" si="0"/>
        <v>1023187.5</v>
      </c>
    </row>
    <row r="69" spans="1:4" ht="15.6" x14ac:dyDescent="0.35">
      <c r="A69" s="13" t="s">
        <v>26</v>
      </c>
      <c r="B69" s="9">
        <f>(B68/B67)*B51</f>
        <v>75.64096957336298</v>
      </c>
    </row>
    <row r="70" spans="1:4" ht="15.6" x14ac:dyDescent="0.35">
      <c r="A70" s="13" t="s">
        <v>31</v>
      </c>
      <c r="B70" s="9">
        <f t="shared" ref="B70:B71" si="1">B22/(B16*3)</f>
        <v>444972.06703910616</v>
      </c>
    </row>
    <row r="71" spans="1:4" ht="15.6" x14ac:dyDescent="0.35">
      <c r="A71" s="13" t="s">
        <v>32</v>
      </c>
      <c r="B71" s="9">
        <f t="shared" si="1"/>
        <v>341062.5</v>
      </c>
    </row>
    <row r="72" spans="1:4" ht="15.6" x14ac:dyDescent="0.35">
      <c r="A72" s="13"/>
      <c r="B72" s="9"/>
    </row>
    <row r="73" spans="1:4" ht="15.6" x14ac:dyDescent="0.35">
      <c r="A73" s="12" t="s">
        <v>27</v>
      </c>
      <c r="B73" s="9"/>
    </row>
    <row r="74" spans="1:4" ht="15.6" x14ac:dyDescent="0.35">
      <c r="A74" s="13" t="s">
        <v>28</v>
      </c>
      <c r="B74" s="9">
        <f>(B29/B28)*100</f>
        <v>85.640301318267419</v>
      </c>
    </row>
    <row r="75" spans="1:4" ht="16.2" thickBot="1" x14ac:dyDescent="0.4">
      <c r="A75" s="14" t="s">
        <v>29</v>
      </c>
      <c r="B75" s="11">
        <f>(B23/B29)*100</f>
        <v>100</v>
      </c>
      <c r="C75" s="3"/>
    </row>
    <row r="76" spans="1:4" s="16" customFormat="1" ht="36" customHeight="1" thickTop="1" x14ac:dyDescent="0.3">
      <c r="A76" s="27" t="s">
        <v>72</v>
      </c>
      <c r="B76" s="27"/>
      <c r="C76" s="15"/>
      <c r="D76" s="15"/>
    </row>
    <row r="77" spans="1:4" ht="15.6" x14ac:dyDescent="0.35">
      <c r="A77" s="6"/>
      <c r="B77" s="6"/>
    </row>
    <row r="78" spans="1:4" ht="15.6" x14ac:dyDescent="0.35">
      <c r="A78" s="6"/>
      <c r="B78" s="6"/>
    </row>
    <row r="79" spans="1:4" ht="15.6" x14ac:dyDescent="0.35">
      <c r="A79" s="6"/>
      <c r="B79" s="6"/>
    </row>
    <row r="80" spans="1:4" ht="15.6" x14ac:dyDescent="0.35">
      <c r="A80" s="6"/>
      <c r="B80" s="6"/>
    </row>
    <row r="81" spans="1:2" ht="15.6" x14ac:dyDescent="0.35">
      <c r="A81" s="6"/>
      <c r="B81" s="6"/>
    </row>
    <row r="82" spans="1:2" ht="15.6" x14ac:dyDescent="0.35">
      <c r="A82" s="6"/>
      <c r="B82" s="6"/>
    </row>
    <row r="83" spans="1:2" ht="15.6" x14ac:dyDescent="0.35">
      <c r="A83" s="6"/>
      <c r="B83" s="6"/>
    </row>
    <row r="84" spans="1:2" ht="15.6" x14ac:dyDescent="0.35">
      <c r="A84" s="6"/>
      <c r="B84" s="6"/>
    </row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2">
    <mergeCell ref="A9:A10"/>
    <mergeCell ref="A76:B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K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bestFit="1" customWidth="1"/>
    <col min="2" max="2" width="36.21875" style="2" bestFit="1" customWidth="1"/>
    <col min="3" max="4" width="11.44140625" style="2"/>
    <col min="5" max="5" width="12.77734375" style="2" bestFit="1" customWidth="1"/>
    <col min="6" max="16384" width="11.44140625" style="2"/>
  </cols>
  <sheetData>
    <row r="7" spans="1:3" ht="27.75" customHeight="1" x14ac:dyDescent="0.3"/>
    <row r="8" spans="1:3" ht="30" customHeight="1" x14ac:dyDescent="0.3"/>
    <row r="9" spans="1:3" ht="15.6" x14ac:dyDescent="0.3">
      <c r="A9" s="25" t="s">
        <v>0</v>
      </c>
      <c r="B9" s="4" t="s">
        <v>36</v>
      </c>
    </row>
    <row r="10" spans="1:3" ht="21.75" customHeight="1" thickBot="1" x14ac:dyDescent="0.35">
      <c r="A10" s="26"/>
      <c r="B10" s="5" t="s">
        <v>35</v>
      </c>
      <c r="C10" s="3"/>
    </row>
    <row r="11" spans="1:3" ht="16.2" thickTop="1" x14ac:dyDescent="0.35">
      <c r="A11" s="6"/>
      <c r="B11" s="6"/>
      <c r="C11" s="3"/>
    </row>
    <row r="12" spans="1:3" ht="15.6" x14ac:dyDescent="0.35">
      <c r="A12" s="12" t="s">
        <v>1</v>
      </c>
      <c r="B12" s="6"/>
    </row>
    <row r="13" spans="1:3" ht="15.6" x14ac:dyDescent="0.35">
      <c r="A13" s="13"/>
      <c r="B13" s="6"/>
    </row>
    <row r="14" spans="1:3" ht="15.6" x14ac:dyDescent="0.35">
      <c r="A14" s="12" t="s">
        <v>2</v>
      </c>
      <c r="B14" s="6"/>
    </row>
    <row r="15" spans="1:3" ht="15.6" x14ac:dyDescent="0.35">
      <c r="A15" s="13" t="s">
        <v>53</v>
      </c>
      <c r="B15" s="8">
        <f>+'III Trimestre'!B15</f>
        <v>147</v>
      </c>
    </row>
    <row r="16" spans="1:3" ht="15.6" x14ac:dyDescent="0.35">
      <c r="A16" s="13" t="s">
        <v>96</v>
      </c>
      <c r="B16" s="8">
        <f>+'III Trimestre'!B16</f>
        <v>179</v>
      </c>
    </row>
    <row r="17" spans="1:2" ht="15.6" x14ac:dyDescent="0.35">
      <c r="A17" s="13" t="s">
        <v>97</v>
      </c>
      <c r="B17" s="8">
        <f>+'III Trimestre'!B17</f>
        <v>200</v>
      </c>
    </row>
    <row r="18" spans="1:2" ht="15.6" x14ac:dyDescent="0.35">
      <c r="A18" s="13" t="s">
        <v>67</v>
      </c>
      <c r="B18" s="8">
        <f>+'III Trimestre'!B18</f>
        <v>179</v>
      </c>
    </row>
    <row r="19" spans="1:2" ht="15.6" x14ac:dyDescent="0.35">
      <c r="A19" s="13"/>
      <c r="B19" s="8"/>
    </row>
    <row r="20" spans="1:2" ht="15.6" x14ac:dyDescent="0.35">
      <c r="A20" s="12" t="s">
        <v>3</v>
      </c>
      <c r="B20" s="8"/>
    </row>
    <row r="21" spans="1:2" ht="15.6" x14ac:dyDescent="0.35">
      <c r="A21" s="13" t="s">
        <v>53</v>
      </c>
      <c r="B21" s="8">
        <f>+'I Trimestre'!B21+'II Trimestre'!B21+'III Trimestre'!B21</f>
        <v>385995000</v>
      </c>
    </row>
    <row r="22" spans="1:2" ht="15.6" x14ac:dyDescent="0.35">
      <c r="A22" s="13" t="s">
        <v>96</v>
      </c>
      <c r="B22" s="8">
        <f>+'I Trimestre'!B22+'II Trimestre'!B22+'III Trimestre'!B22</f>
        <v>688950000</v>
      </c>
    </row>
    <row r="23" spans="1:2" ht="15.6" x14ac:dyDescent="0.35">
      <c r="A23" s="13" t="s">
        <v>97</v>
      </c>
      <c r="B23" s="8">
        <f>+'I Trimestre'!B23+'II Trimestre'!B23+'III Trimestre'!B23</f>
        <v>574722500</v>
      </c>
    </row>
    <row r="24" spans="1:2" ht="15.6" x14ac:dyDescent="0.35">
      <c r="A24" s="13" t="s">
        <v>67</v>
      </c>
      <c r="B24" s="8">
        <f>+'III Trimestre'!B24</f>
        <v>736707174.48000002</v>
      </c>
    </row>
    <row r="25" spans="1:2" ht="15.6" x14ac:dyDescent="0.35">
      <c r="A25" s="13" t="s">
        <v>98</v>
      </c>
      <c r="B25" s="8">
        <f>B23</f>
        <v>574722500</v>
      </c>
    </row>
    <row r="26" spans="1:2" ht="15.6" x14ac:dyDescent="0.35">
      <c r="A26" s="13"/>
      <c r="B26" s="8"/>
    </row>
    <row r="27" spans="1:2" ht="15.6" x14ac:dyDescent="0.35">
      <c r="A27" s="12" t="s">
        <v>4</v>
      </c>
      <c r="B27" s="8"/>
    </row>
    <row r="28" spans="1:2" ht="15.6" x14ac:dyDescent="0.35">
      <c r="A28" s="13" t="s">
        <v>96</v>
      </c>
      <c r="B28" s="8">
        <f>B22</f>
        <v>688950000</v>
      </c>
    </row>
    <row r="29" spans="1:2" ht="15.6" x14ac:dyDescent="0.35">
      <c r="A29" s="13" t="s">
        <v>97</v>
      </c>
      <c r="B29" s="8">
        <f>+'I Trimestre'!B29+'II Trimestre'!B29+'III Trimestre'!B29</f>
        <v>574722500</v>
      </c>
    </row>
    <row r="30" spans="1:2" ht="15.6" x14ac:dyDescent="0.35">
      <c r="A30" s="13"/>
      <c r="B30" s="9"/>
    </row>
    <row r="31" spans="1:2" ht="15.6" x14ac:dyDescent="0.35">
      <c r="A31" s="12" t="s">
        <v>5</v>
      </c>
      <c r="B31" s="9"/>
    </row>
    <row r="32" spans="1:2" ht="15.6" x14ac:dyDescent="0.35">
      <c r="A32" s="13" t="s">
        <v>54</v>
      </c>
      <c r="B32" s="19">
        <v>1.0863</v>
      </c>
    </row>
    <row r="33" spans="1:2" ht="15.6" x14ac:dyDescent="0.35">
      <c r="A33" s="13" t="s">
        <v>99</v>
      </c>
      <c r="B33" s="19">
        <v>1.1197999999999999</v>
      </c>
    </row>
    <row r="34" spans="1:2" ht="15.6" x14ac:dyDescent="0.35">
      <c r="A34" s="13" t="s">
        <v>6</v>
      </c>
      <c r="B34" s="21" t="s">
        <v>37</v>
      </c>
    </row>
    <row r="35" spans="1:2" ht="15.6" x14ac:dyDescent="0.35">
      <c r="A35" s="13"/>
      <c r="B35" s="8"/>
    </row>
    <row r="36" spans="1:2" ht="15.6" x14ac:dyDescent="0.35">
      <c r="A36" s="12" t="s">
        <v>7</v>
      </c>
      <c r="B36" s="8"/>
    </row>
    <row r="37" spans="1:2" ht="15.6" x14ac:dyDescent="0.35">
      <c r="A37" s="13" t="s">
        <v>55</v>
      </c>
      <c r="B37" s="8">
        <f>B21/B32</f>
        <v>355330019.3316763</v>
      </c>
    </row>
    <row r="38" spans="1:2" ht="15.6" x14ac:dyDescent="0.35">
      <c r="A38" s="13" t="s">
        <v>100</v>
      </c>
      <c r="B38" s="8">
        <f>B23/B33</f>
        <v>513236738.70333993</v>
      </c>
    </row>
    <row r="39" spans="1:2" ht="15.6" x14ac:dyDescent="0.35">
      <c r="A39" s="13" t="s">
        <v>56</v>
      </c>
      <c r="B39" s="8">
        <f>B37/B15</f>
        <v>2417211.0158617436</v>
      </c>
    </row>
    <row r="40" spans="1:2" ht="15.6" x14ac:dyDescent="0.35">
      <c r="A40" s="13" t="s">
        <v>101</v>
      </c>
      <c r="B40" s="8">
        <f>B38/B17</f>
        <v>2566183.6935166996</v>
      </c>
    </row>
    <row r="41" spans="1:2" ht="15.6" x14ac:dyDescent="0.35">
      <c r="A41" s="13"/>
      <c r="B41" s="9"/>
    </row>
    <row r="42" spans="1:2" ht="15.6" x14ac:dyDescent="0.35">
      <c r="A42" s="12" t="s">
        <v>8</v>
      </c>
      <c r="B42" s="9"/>
    </row>
    <row r="43" spans="1:2" ht="15.6" x14ac:dyDescent="0.35">
      <c r="A43" s="12"/>
      <c r="B43" s="9"/>
    </row>
    <row r="44" spans="1:2" ht="15.6" x14ac:dyDescent="0.35">
      <c r="A44" s="12" t="s">
        <v>9</v>
      </c>
      <c r="B44" s="9"/>
    </row>
    <row r="45" spans="1:2" ht="15.6" x14ac:dyDescent="0.35">
      <c r="A45" s="13" t="s">
        <v>10</v>
      </c>
      <c r="B45" s="9" t="s">
        <v>38</v>
      </c>
    </row>
    <row r="46" spans="1:2" ht="15.6" x14ac:dyDescent="0.35">
      <c r="A46" s="13" t="s">
        <v>11</v>
      </c>
      <c r="B46" s="9" t="s">
        <v>38</v>
      </c>
    </row>
    <row r="47" spans="1:2" ht="15.6" x14ac:dyDescent="0.35">
      <c r="A47" s="13"/>
      <c r="B47" s="9"/>
    </row>
    <row r="48" spans="1:2" ht="15.6" x14ac:dyDescent="0.35">
      <c r="A48" s="12" t="s">
        <v>12</v>
      </c>
      <c r="B48" s="9"/>
    </row>
    <row r="49" spans="1:2" ht="15.6" x14ac:dyDescent="0.35">
      <c r="A49" s="13" t="s">
        <v>13</v>
      </c>
      <c r="B49" s="9">
        <f>B17/B16*100</f>
        <v>111.73184357541899</v>
      </c>
    </row>
    <row r="50" spans="1:2" ht="15.6" x14ac:dyDescent="0.35">
      <c r="A50" s="13" t="s">
        <v>14</v>
      </c>
      <c r="B50" s="9">
        <f>B23/B22*100</f>
        <v>83.420059510849839</v>
      </c>
    </row>
    <row r="51" spans="1:2" ht="15.6" x14ac:dyDescent="0.35">
      <c r="A51" s="13" t="s">
        <v>15</v>
      </c>
      <c r="B51" s="9">
        <f>AVERAGE(B49:B50)</f>
        <v>97.575951543134408</v>
      </c>
    </row>
    <row r="52" spans="1:2" ht="15.6" x14ac:dyDescent="0.35">
      <c r="A52" s="13"/>
      <c r="B52" s="9"/>
    </row>
    <row r="53" spans="1:2" ht="15.6" x14ac:dyDescent="0.35">
      <c r="A53" s="12" t="s">
        <v>16</v>
      </c>
      <c r="B53" s="9"/>
    </row>
    <row r="54" spans="1:2" ht="15.6" x14ac:dyDescent="0.35">
      <c r="A54" s="13" t="s">
        <v>17</v>
      </c>
      <c r="B54" s="9">
        <f>(B17/B18)*100</f>
        <v>111.73184357541899</v>
      </c>
    </row>
    <row r="55" spans="1:2" ht="15.6" x14ac:dyDescent="0.35">
      <c r="A55" s="13" t="s">
        <v>18</v>
      </c>
      <c r="B55" s="9">
        <f>B23/B24*100</f>
        <v>78.012339218179079</v>
      </c>
    </row>
    <row r="56" spans="1:2" ht="15.6" x14ac:dyDescent="0.35">
      <c r="A56" s="13" t="s">
        <v>19</v>
      </c>
      <c r="B56" s="9">
        <f>(B54+B55)/2</f>
        <v>94.872091396799036</v>
      </c>
    </row>
    <row r="57" spans="1:2" ht="15.6" x14ac:dyDescent="0.35">
      <c r="A57" s="13"/>
      <c r="B57" s="9"/>
    </row>
    <row r="58" spans="1:2" ht="15.6" x14ac:dyDescent="0.35">
      <c r="A58" s="12" t="s">
        <v>30</v>
      </c>
      <c r="B58" s="9"/>
    </row>
    <row r="59" spans="1:2" ht="15.6" x14ac:dyDescent="0.35">
      <c r="A59" s="13" t="s">
        <v>20</v>
      </c>
      <c r="B59" s="9">
        <f>B25/B23*100</f>
        <v>100</v>
      </c>
    </row>
    <row r="60" spans="1:2" ht="15.6" x14ac:dyDescent="0.35">
      <c r="A60" s="13"/>
      <c r="B60" s="9"/>
    </row>
    <row r="61" spans="1:2" ht="15.6" x14ac:dyDescent="0.35">
      <c r="A61" s="12" t="s">
        <v>21</v>
      </c>
      <c r="B61" s="9"/>
    </row>
    <row r="62" spans="1:2" ht="15.6" x14ac:dyDescent="0.35">
      <c r="A62" s="13" t="s">
        <v>22</v>
      </c>
      <c r="B62" s="9">
        <f>((B17/B15)-1)*100</f>
        <v>36.054421768707478</v>
      </c>
    </row>
    <row r="63" spans="1:2" ht="15.6" x14ac:dyDescent="0.35">
      <c r="A63" s="13" t="s">
        <v>23</v>
      </c>
      <c r="B63" s="9">
        <f>((B38/B37)-1)*100</f>
        <v>44.439453685523958</v>
      </c>
    </row>
    <row r="64" spans="1:2" ht="15.6" x14ac:dyDescent="0.35">
      <c r="A64" s="13" t="s">
        <v>24</v>
      </c>
      <c r="B64" s="9">
        <f>((B40/B39)-1)*100</f>
        <v>6.1629984588601028</v>
      </c>
    </row>
    <row r="65" spans="1:4" ht="15.6" x14ac:dyDescent="0.35">
      <c r="A65" s="13"/>
      <c r="B65" s="9"/>
    </row>
    <row r="66" spans="1:4" ht="15.6" x14ac:dyDescent="0.35">
      <c r="A66" s="12" t="s">
        <v>25</v>
      </c>
      <c r="B66" s="9"/>
    </row>
    <row r="67" spans="1:4" ht="15.6" x14ac:dyDescent="0.35">
      <c r="A67" s="13" t="s">
        <v>33</v>
      </c>
      <c r="B67" s="9">
        <f t="shared" ref="B67:B68" si="0">B22/B16</f>
        <v>3848882.6815642458</v>
      </c>
    </row>
    <row r="68" spans="1:4" ht="15.6" x14ac:dyDescent="0.35">
      <c r="A68" s="13" t="s">
        <v>34</v>
      </c>
      <c r="B68" s="9">
        <f t="shared" si="0"/>
        <v>2873612.5</v>
      </c>
    </row>
    <row r="69" spans="1:4" ht="15.6" x14ac:dyDescent="0.35">
      <c r="A69" s="13" t="s">
        <v>26</v>
      </c>
      <c r="B69" s="9">
        <f>(B68/B67)*B51</f>
        <v>72.851135576776855</v>
      </c>
    </row>
    <row r="70" spans="1:4" ht="15.6" x14ac:dyDescent="0.35">
      <c r="A70" s="13" t="s">
        <v>31</v>
      </c>
      <c r="B70" s="9">
        <f t="shared" ref="B70:B71" si="1">B22/(B16*9)</f>
        <v>427653.63128491619</v>
      </c>
    </row>
    <row r="71" spans="1:4" ht="15.6" x14ac:dyDescent="0.35">
      <c r="A71" s="13" t="s">
        <v>32</v>
      </c>
      <c r="B71" s="9">
        <f t="shared" si="1"/>
        <v>319290.27777777775</v>
      </c>
    </row>
    <row r="72" spans="1:4" ht="15.6" x14ac:dyDescent="0.35">
      <c r="A72" s="13"/>
      <c r="B72" s="9"/>
    </row>
    <row r="73" spans="1:4" ht="15.6" x14ac:dyDescent="0.35">
      <c r="A73" s="12" t="s">
        <v>27</v>
      </c>
      <c r="B73" s="9"/>
    </row>
    <row r="74" spans="1:4" ht="15.6" x14ac:dyDescent="0.35">
      <c r="A74" s="13" t="s">
        <v>28</v>
      </c>
      <c r="B74" s="9">
        <f>(B29/B28)*100</f>
        <v>83.420059510849839</v>
      </c>
    </row>
    <row r="75" spans="1:4" ht="16.2" thickBot="1" x14ac:dyDescent="0.4">
      <c r="A75" s="14" t="s">
        <v>29</v>
      </c>
      <c r="B75" s="11">
        <f>(B23/B29)*100</f>
        <v>100</v>
      </c>
      <c r="C75" s="3"/>
    </row>
    <row r="76" spans="1:4" s="16" customFormat="1" ht="36" customHeight="1" thickTop="1" x14ac:dyDescent="0.3">
      <c r="A76" s="27" t="s">
        <v>72</v>
      </c>
      <c r="B76" s="27"/>
      <c r="C76" s="15"/>
      <c r="D76" s="15"/>
    </row>
    <row r="77" spans="1:4" ht="15.6" x14ac:dyDescent="0.35">
      <c r="A77" s="6"/>
      <c r="B77" s="6"/>
    </row>
    <row r="78" spans="1:4" ht="15.6" x14ac:dyDescent="0.35">
      <c r="A78" s="6"/>
      <c r="B78" s="6"/>
    </row>
    <row r="79" spans="1:4" ht="15.6" x14ac:dyDescent="0.35">
      <c r="A79" s="6"/>
      <c r="B79" s="6"/>
    </row>
    <row r="80" spans="1:4" ht="15.6" x14ac:dyDescent="0.35">
      <c r="A80" s="6"/>
      <c r="B80" s="6"/>
    </row>
    <row r="81" spans="1:2" ht="15.6" x14ac:dyDescent="0.35">
      <c r="A81" s="6"/>
      <c r="B81" s="6"/>
    </row>
    <row r="82" spans="1:2" ht="15.6" x14ac:dyDescent="0.35">
      <c r="A82" s="6"/>
      <c r="B82" s="6"/>
    </row>
    <row r="83" spans="1:2" ht="15.6" x14ac:dyDescent="0.35">
      <c r="A83" s="6"/>
      <c r="B83" s="6"/>
    </row>
    <row r="84" spans="1:2" ht="15.6" x14ac:dyDescent="0.35">
      <c r="A84" s="6"/>
      <c r="B84" s="6"/>
    </row>
    <row r="85" spans="1:2" ht="15.6" x14ac:dyDescent="0.35">
      <c r="A85" s="6"/>
      <c r="B85" s="6"/>
    </row>
    <row r="86" spans="1:2" ht="15.6" x14ac:dyDescent="0.35">
      <c r="A86" s="6"/>
      <c r="B86" s="6"/>
    </row>
    <row r="87" spans="1:2" ht="15.6" x14ac:dyDescent="0.35">
      <c r="A87" s="6"/>
      <c r="B87" s="6"/>
    </row>
    <row r="88" spans="1:2" ht="15.6" x14ac:dyDescent="0.35">
      <c r="A88" s="6"/>
      <c r="B88" s="6"/>
    </row>
    <row r="89" spans="1:2" ht="15.6" x14ac:dyDescent="0.35">
      <c r="A89" s="6"/>
      <c r="B89" s="6"/>
    </row>
    <row r="90" spans="1:2" ht="15.6" x14ac:dyDescent="0.35">
      <c r="A90" s="6"/>
      <c r="B90" s="6"/>
    </row>
    <row r="91" spans="1:2" ht="15.6" x14ac:dyDescent="0.35">
      <c r="A91" s="6"/>
      <c r="B91" s="6"/>
    </row>
    <row r="92" spans="1:2" ht="15.6" x14ac:dyDescent="0.35">
      <c r="A92" s="6"/>
      <c r="B92" s="6"/>
    </row>
    <row r="93" spans="1:2" ht="15.6" x14ac:dyDescent="0.35">
      <c r="A93" s="6"/>
      <c r="B93" s="6"/>
    </row>
    <row r="94" spans="1:2" ht="15.6" x14ac:dyDescent="0.35">
      <c r="A94" s="6"/>
      <c r="B94" s="6"/>
    </row>
    <row r="95" spans="1:2" ht="15.6" x14ac:dyDescent="0.35">
      <c r="A95" s="6"/>
      <c r="B95" s="6"/>
    </row>
    <row r="96" spans="1:2" ht="15.6" x14ac:dyDescent="0.35">
      <c r="A96" s="6"/>
      <c r="B96" s="6"/>
    </row>
    <row r="97" spans="1:2" ht="15.6" x14ac:dyDescent="0.35">
      <c r="A97" s="6"/>
      <c r="B97" s="6"/>
    </row>
    <row r="98" spans="1:2" ht="15.6" x14ac:dyDescent="0.35">
      <c r="A98" s="6"/>
      <c r="B98" s="6"/>
    </row>
    <row r="99" spans="1:2" ht="15.6" x14ac:dyDescent="0.35">
      <c r="A99" s="6"/>
      <c r="B99" s="6"/>
    </row>
    <row r="100" spans="1:2" ht="15.6" x14ac:dyDescent="0.35">
      <c r="A100" s="6"/>
      <c r="B100" s="6"/>
    </row>
    <row r="101" spans="1:2" ht="15.6" x14ac:dyDescent="0.35">
      <c r="A101" s="6"/>
      <c r="B101" s="6"/>
    </row>
    <row r="102" spans="1:2" ht="15.6" x14ac:dyDescent="0.35">
      <c r="A102" s="6"/>
      <c r="B102" s="6"/>
    </row>
    <row r="103" spans="1:2" ht="15.6" x14ac:dyDescent="0.35">
      <c r="A103" s="6"/>
      <c r="B103" s="6"/>
    </row>
    <row r="104" spans="1:2" ht="15.6" x14ac:dyDescent="0.35">
      <c r="A104" s="6"/>
      <c r="B104" s="6"/>
    </row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2">
    <mergeCell ref="A9:A10"/>
    <mergeCell ref="A76:B7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K17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21875" style="2" bestFit="1" customWidth="1"/>
    <col min="2" max="2" width="36.21875" style="2" bestFit="1" customWidth="1"/>
    <col min="3" max="4" width="11.44140625" style="2"/>
    <col min="5" max="5" width="12.77734375" style="2" bestFit="1" customWidth="1"/>
    <col min="6" max="16384" width="11.44140625" style="2"/>
  </cols>
  <sheetData>
    <row r="7" spans="1:3" ht="27.75" customHeight="1" x14ac:dyDescent="0.3"/>
    <row r="8" spans="1:3" ht="30" customHeight="1" x14ac:dyDescent="0.3"/>
    <row r="9" spans="1:3" ht="15.6" x14ac:dyDescent="0.3">
      <c r="A9" s="25" t="s">
        <v>0</v>
      </c>
      <c r="B9" s="4" t="s">
        <v>36</v>
      </c>
    </row>
    <row r="10" spans="1:3" ht="21.75" customHeight="1" thickBot="1" x14ac:dyDescent="0.35">
      <c r="A10" s="26"/>
      <c r="B10" s="5" t="s">
        <v>35</v>
      </c>
      <c r="C10" s="3"/>
    </row>
    <row r="11" spans="1:3" ht="16.2" thickTop="1" x14ac:dyDescent="0.35">
      <c r="A11" s="6"/>
      <c r="B11" s="6"/>
      <c r="C11" s="3"/>
    </row>
    <row r="12" spans="1:3" ht="15.6" x14ac:dyDescent="0.35">
      <c r="A12" s="7" t="s">
        <v>1</v>
      </c>
      <c r="B12" s="6"/>
    </row>
    <row r="13" spans="1:3" ht="15.6" x14ac:dyDescent="0.35">
      <c r="A13" s="6"/>
      <c r="B13" s="6"/>
    </row>
    <row r="14" spans="1:3" ht="15.6" x14ac:dyDescent="0.35">
      <c r="A14" s="7" t="s">
        <v>2</v>
      </c>
      <c r="B14" s="6"/>
    </row>
    <row r="15" spans="1:3" ht="15.6" x14ac:dyDescent="0.35">
      <c r="A15" s="6" t="s">
        <v>57</v>
      </c>
      <c r="B15" s="8">
        <v>157</v>
      </c>
    </row>
    <row r="16" spans="1:3" ht="15.6" x14ac:dyDescent="0.35">
      <c r="A16" s="6" t="s">
        <v>102</v>
      </c>
      <c r="B16" s="8">
        <v>179</v>
      </c>
    </row>
    <row r="17" spans="1:2" ht="15.6" x14ac:dyDescent="0.35">
      <c r="A17" s="6" t="s">
        <v>103</v>
      </c>
      <c r="B17" s="8">
        <v>210</v>
      </c>
    </row>
    <row r="18" spans="1:2" ht="15.6" x14ac:dyDescent="0.35">
      <c r="A18" s="6" t="s">
        <v>67</v>
      </c>
      <c r="B18" s="8">
        <v>179</v>
      </c>
    </row>
    <row r="19" spans="1:2" ht="15.6" x14ac:dyDescent="0.35">
      <c r="A19" s="6"/>
      <c r="B19" s="8"/>
    </row>
    <row r="20" spans="1:2" ht="15.6" x14ac:dyDescent="0.35">
      <c r="A20" s="7" t="s">
        <v>3</v>
      </c>
      <c r="B20" s="8"/>
    </row>
    <row r="21" spans="1:2" ht="15.6" x14ac:dyDescent="0.35">
      <c r="A21" s="6" t="s">
        <v>57</v>
      </c>
      <c r="B21" s="8">
        <v>114256040</v>
      </c>
    </row>
    <row r="22" spans="1:2" ht="15.6" x14ac:dyDescent="0.35">
      <c r="A22" s="6" t="s">
        <v>102</v>
      </c>
      <c r="B22" s="8">
        <v>47757174.479999997</v>
      </c>
    </row>
    <row r="23" spans="1:2" ht="15.6" x14ac:dyDescent="0.35">
      <c r="A23" s="6" t="s">
        <v>103</v>
      </c>
      <c r="B23" s="8">
        <v>161984674</v>
      </c>
    </row>
    <row r="24" spans="1:2" ht="15.6" x14ac:dyDescent="0.35">
      <c r="A24" s="6" t="s">
        <v>67</v>
      </c>
      <c r="B24" s="8">
        <v>736707174.48000002</v>
      </c>
    </row>
    <row r="25" spans="1:2" ht="15.6" x14ac:dyDescent="0.35">
      <c r="A25" s="6" t="s">
        <v>104</v>
      </c>
      <c r="B25" s="8">
        <f>B23</f>
        <v>161984674</v>
      </c>
    </row>
    <row r="26" spans="1:2" ht="15.6" x14ac:dyDescent="0.35">
      <c r="A26" s="6"/>
      <c r="B26" s="8"/>
    </row>
    <row r="27" spans="1:2" ht="15.6" x14ac:dyDescent="0.35">
      <c r="A27" s="7" t="s">
        <v>4</v>
      </c>
      <c r="B27" s="8"/>
    </row>
    <row r="28" spans="1:2" ht="15.6" x14ac:dyDescent="0.35">
      <c r="A28" s="6" t="s">
        <v>102</v>
      </c>
      <c r="B28" s="8">
        <f>B22</f>
        <v>47757174.479999997</v>
      </c>
    </row>
    <row r="29" spans="1:2" ht="15.6" x14ac:dyDescent="0.35">
      <c r="A29" s="6" t="s">
        <v>103</v>
      </c>
      <c r="B29" s="8">
        <v>161984674</v>
      </c>
    </row>
    <row r="30" spans="1:2" ht="15.6" x14ac:dyDescent="0.35">
      <c r="A30" s="6"/>
      <c r="B30" s="9"/>
    </row>
    <row r="31" spans="1:2" ht="15.6" x14ac:dyDescent="0.35">
      <c r="A31" s="7" t="s">
        <v>5</v>
      </c>
      <c r="B31" s="9"/>
    </row>
    <row r="32" spans="1:2" ht="15.6" x14ac:dyDescent="0.35">
      <c r="A32" s="6" t="s">
        <v>58</v>
      </c>
      <c r="B32" s="22">
        <v>1.0863</v>
      </c>
    </row>
    <row r="33" spans="1:2" ht="15.6" x14ac:dyDescent="0.35">
      <c r="A33" s="6" t="s">
        <v>105</v>
      </c>
      <c r="B33" s="22">
        <v>1.1144000000000001</v>
      </c>
    </row>
    <row r="34" spans="1:2" ht="15.6" x14ac:dyDescent="0.35">
      <c r="A34" s="6" t="s">
        <v>6</v>
      </c>
      <c r="B34" s="23" t="s">
        <v>37</v>
      </c>
    </row>
    <row r="35" spans="1:2" ht="15.6" x14ac:dyDescent="0.35">
      <c r="A35" s="6"/>
      <c r="B35" s="8"/>
    </row>
    <row r="36" spans="1:2" ht="15.6" x14ac:dyDescent="0.35">
      <c r="A36" s="7" t="s">
        <v>7</v>
      </c>
      <c r="B36" s="8"/>
    </row>
    <row r="37" spans="1:2" ht="15.6" x14ac:dyDescent="0.35">
      <c r="A37" s="6" t="s">
        <v>59</v>
      </c>
      <c r="B37" s="8">
        <f>B21/B32</f>
        <v>105179084.96732026</v>
      </c>
    </row>
    <row r="38" spans="1:2" ht="15.6" x14ac:dyDescent="0.35">
      <c r="A38" s="6" t="s">
        <v>106</v>
      </c>
      <c r="B38" s="8">
        <f>B23/B33</f>
        <v>145355952.97918162</v>
      </c>
    </row>
    <row r="39" spans="1:2" ht="15.6" x14ac:dyDescent="0.35">
      <c r="A39" s="6" t="s">
        <v>60</v>
      </c>
      <c r="B39" s="8">
        <f>B37/B15</f>
        <v>669930.47749885521</v>
      </c>
    </row>
    <row r="40" spans="1:2" ht="15.6" x14ac:dyDescent="0.35">
      <c r="A40" s="6" t="s">
        <v>107</v>
      </c>
      <c r="B40" s="8">
        <f>B38/B17</f>
        <v>692171.20466276957</v>
      </c>
    </row>
    <row r="41" spans="1:2" ht="15.6" x14ac:dyDescent="0.35">
      <c r="A41" s="6"/>
      <c r="B41" s="9"/>
    </row>
    <row r="42" spans="1:2" ht="15.6" x14ac:dyDescent="0.35">
      <c r="A42" s="7" t="s">
        <v>8</v>
      </c>
      <c r="B42" s="9"/>
    </row>
    <row r="43" spans="1:2" ht="15.6" x14ac:dyDescent="0.35">
      <c r="A43" s="7"/>
      <c r="B43" s="9"/>
    </row>
    <row r="44" spans="1:2" ht="15.6" x14ac:dyDescent="0.35">
      <c r="A44" s="7" t="s">
        <v>9</v>
      </c>
      <c r="B44" s="9"/>
    </row>
    <row r="45" spans="1:2" ht="15.6" x14ac:dyDescent="0.35">
      <c r="A45" s="6" t="s">
        <v>10</v>
      </c>
      <c r="B45" s="9" t="s">
        <v>38</v>
      </c>
    </row>
    <row r="46" spans="1:2" ht="15.6" x14ac:dyDescent="0.35">
      <c r="A46" s="6" t="s">
        <v>11</v>
      </c>
      <c r="B46" s="9" t="s">
        <v>38</v>
      </c>
    </row>
    <row r="47" spans="1:2" ht="15.6" x14ac:dyDescent="0.35">
      <c r="A47" s="6"/>
      <c r="B47" s="9"/>
    </row>
    <row r="48" spans="1:2" ht="15.6" x14ac:dyDescent="0.35">
      <c r="A48" s="7" t="s">
        <v>12</v>
      </c>
      <c r="B48" s="9"/>
    </row>
    <row r="49" spans="1:2" ht="15.6" x14ac:dyDescent="0.35">
      <c r="A49" s="6" t="s">
        <v>13</v>
      </c>
      <c r="B49" s="9">
        <f>B17/B16*100</f>
        <v>117.31843575418995</v>
      </c>
    </row>
    <row r="50" spans="1:2" ht="15.6" x14ac:dyDescent="0.35">
      <c r="A50" s="6" t="s">
        <v>14</v>
      </c>
      <c r="B50" s="9">
        <f>B23/B22*100</f>
        <v>339.18395668034509</v>
      </c>
    </row>
    <row r="51" spans="1:2" ht="15.6" x14ac:dyDescent="0.35">
      <c r="A51" s="6" t="s">
        <v>15</v>
      </c>
      <c r="B51" s="9">
        <f>AVERAGE(B49:B50)</f>
        <v>228.25119621726753</v>
      </c>
    </row>
    <row r="52" spans="1:2" ht="15.6" x14ac:dyDescent="0.35">
      <c r="A52" s="6"/>
      <c r="B52" s="9"/>
    </row>
    <row r="53" spans="1:2" ht="15.6" x14ac:dyDescent="0.35">
      <c r="A53" s="7" t="s">
        <v>16</v>
      </c>
      <c r="B53" s="9"/>
    </row>
    <row r="54" spans="1:2" ht="15.6" x14ac:dyDescent="0.35">
      <c r="A54" s="6" t="s">
        <v>17</v>
      </c>
      <c r="B54" s="9">
        <f>(B17/B18)*100</f>
        <v>117.31843575418995</v>
      </c>
    </row>
    <row r="55" spans="1:2" ht="15.6" x14ac:dyDescent="0.35">
      <c r="A55" s="6" t="s">
        <v>18</v>
      </c>
      <c r="B55" s="9">
        <f>B23/B24*100</f>
        <v>21.987660716666134</v>
      </c>
    </row>
    <row r="56" spans="1:2" ht="15.6" x14ac:dyDescent="0.35">
      <c r="A56" s="6" t="s">
        <v>19</v>
      </c>
      <c r="B56" s="9">
        <f>(B54+B55)/2</f>
        <v>69.653048235428045</v>
      </c>
    </row>
    <row r="57" spans="1:2" ht="15.6" x14ac:dyDescent="0.35">
      <c r="A57" s="6"/>
      <c r="B57" s="9"/>
    </row>
    <row r="58" spans="1:2" ht="15.6" x14ac:dyDescent="0.35">
      <c r="A58" s="7" t="s">
        <v>30</v>
      </c>
      <c r="B58" s="9"/>
    </row>
    <row r="59" spans="1:2" ht="15.6" x14ac:dyDescent="0.35">
      <c r="A59" s="6" t="s">
        <v>20</v>
      </c>
      <c r="B59" s="9">
        <f>B25/B23*100</f>
        <v>100</v>
      </c>
    </row>
    <row r="60" spans="1:2" ht="15.6" x14ac:dyDescent="0.35">
      <c r="A60" s="6"/>
      <c r="B60" s="9"/>
    </row>
    <row r="61" spans="1:2" ht="15.6" x14ac:dyDescent="0.35">
      <c r="A61" s="7" t="s">
        <v>21</v>
      </c>
      <c r="B61" s="9"/>
    </row>
    <row r="62" spans="1:2" ht="15.6" x14ac:dyDescent="0.35">
      <c r="A62" s="6" t="s">
        <v>22</v>
      </c>
      <c r="B62" s="9">
        <f>((B17/B15)-1)*100</f>
        <v>33.757961783439484</v>
      </c>
    </row>
    <row r="63" spans="1:2" ht="15.6" x14ac:dyDescent="0.35">
      <c r="A63" s="6" t="s">
        <v>23</v>
      </c>
      <c r="B63" s="9">
        <f>((B38/B37)-1)*100</f>
        <v>38.198533505349033</v>
      </c>
    </row>
    <row r="64" spans="1:2" ht="15.6" x14ac:dyDescent="0.35">
      <c r="A64" s="6" t="s">
        <v>24</v>
      </c>
      <c r="B64" s="9">
        <f>((B40/B39)-1)*100</f>
        <v>3.3198560016180823</v>
      </c>
    </row>
    <row r="65" spans="1:4" ht="15.6" x14ac:dyDescent="0.35">
      <c r="A65" s="6"/>
      <c r="B65" s="9"/>
    </row>
    <row r="66" spans="1:4" ht="15.6" x14ac:dyDescent="0.35">
      <c r="A66" s="7" t="s">
        <v>25</v>
      </c>
      <c r="B66" s="9"/>
    </row>
    <row r="67" spans="1:4" ht="15.6" x14ac:dyDescent="0.35">
      <c r="A67" s="6" t="s">
        <v>33</v>
      </c>
      <c r="B67" s="9">
        <f>B22/B16</f>
        <v>266799.85743016755</v>
      </c>
    </row>
    <row r="68" spans="1:4" ht="15.6" x14ac:dyDescent="0.35">
      <c r="A68" s="6" t="s">
        <v>34</v>
      </c>
      <c r="B68" s="9">
        <f>B23/B17</f>
        <v>771355.59047619044</v>
      </c>
    </row>
    <row r="69" spans="1:4" ht="15.6" x14ac:dyDescent="0.35">
      <c r="A69" s="6" t="s">
        <v>26</v>
      </c>
      <c r="B69" s="9">
        <f>(B68/B67)*B51</f>
        <v>659.90603567376365</v>
      </c>
    </row>
    <row r="70" spans="1:4" ht="15.6" x14ac:dyDescent="0.35">
      <c r="A70" s="6" t="s">
        <v>31</v>
      </c>
      <c r="B70" s="9">
        <f>B22/B16</f>
        <v>266799.85743016755</v>
      </c>
    </row>
    <row r="71" spans="1:4" ht="15.6" x14ac:dyDescent="0.35">
      <c r="A71" s="6" t="s">
        <v>32</v>
      </c>
      <c r="B71" s="9">
        <f>B23/B17</f>
        <v>771355.59047619044</v>
      </c>
    </row>
    <row r="72" spans="1:4" ht="15.6" x14ac:dyDescent="0.35">
      <c r="A72" s="6"/>
      <c r="B72" s="9"/>
    </row>
    <row r="73" spans="1:4" ht="15.6" x14ac:dyDescent="0.35">
      <c r="A73" s="7" t="s">
        <v>27</v>
      </c>
      <c r="B73" s="9"/>
    </row>
    <row r="74" spans="1:4" ht="15.6" x14ac:dyDescent="0.35">
      <c r="A74" s="6" t="s">
        <v>28</v>
      </c>
      <c r="B74" s="9">
        <f>(B29/B28)*100</f>
        <v>339.18395668034509</v>
      </c>
    </row>
    <row r="75" spans="1:4" ht="16.2" thickBot="1" x14ac:dyDescent="0.4">
      <c r="A75" s="10" t="s">
        <v>29</v>
      </c>
      <c r="B75" s="11">
        <f>(B23/B29)*100</f>
        <v>100</v>
      </c>
      <c r="C75" s="3"/>
    </row>
    <row r="76" spans="1:4" ht="36" customHeight="1" thickTop="1" x14ac:dyDescent="0.3">
      <c r="A76" s="29" t="s">
        <v>72</v>
      </c>
      <c r="B76" s="29"/>
      <c r="C76" s="24"/>
      <c r="D76" s="24"/>
    </row>
    <row r="77" spans="1:4" ht="15.6" x14ac:dyDescent="0.35">
      <c r="A77" s="6"/>
      <c r="B77" s="6"/>
    </row>
    <row r="78" spans="1:4" ht="15.6" x14ac:dyDescent="0.35">
      <c r="A78" s="6"/>
      <c r="B78" s="6"/>
    </row>
    <row r="79" spans="1:4" ht="15.6" x14ac:dyDescent="0.35">
      <c r="A79" s="6"/>
      <c r="B79" s="6"/>
    </row>
    <row r="80" spans="1:4" ht="15.6" x14ac:dyDescent="0.35">
      <c r="A80" s="6"/>
      <c r="B80" s="6"/>
    </row>
    <row r="81" spans="1:2" ht="15.6" x14ac:dyDescent="0.35">
      <c r="A81" s="6"/>
      <c r="B81" s="6"/>
    </row>
    <row r="82" spans="1:2" ht="15.6" x14ac:dyDescent="0.35">
      <c r="A82" s="6"/>
      <c r="B82" s="6"/>
    </row>
    <row r="83" spans="1:2" ht="15.6" x14ac:dyDescent="0.35">
      <c r="A83" s="6"/>
      <c r="B83" s="6"/>
    </row>
    <row r="84" spans="1:2" ht="15.6" x14ac:dyDescent="0.35">
      <c r="A84" s="6"/>
      <c r="B84" s="6"/>
    </row>
    <row r="85" spans="1:2" ht="15.6" x14ac:dyDescent="0.35">
      <c r="A85" s="6"/>
      <c r="B85" s="6"/>
    </row>
    <row r="86" spans="1:2" ht="15.6" x14ac:dyDescent="0.35">
      <c r="A86" s="6"/>
      <c r="B86" s="6"/>
    </row>
    <row r="87" spans="1:2" ht="15.6" x14ac:dyDescent="0.35">
      <c r="A87" s="6"/>
      <c r="B87" s="6"/>
    </row>
    <row r="88" spans="1:2" ht="15.6" x14ac:dyDescent="0.35">
      <c r="A88" s="6"/>
      <c r="B88" s="6"/>
    </row>
    <row r="89" spans="1:2" ht="15.6" x14ac:dyDescent="0.35">
      <c r="A89" s="6"/>
      <c r="B89" s="6"/>
    </row>
    <row r="90" spans="1:2" ht="15.6" x14ac:dyDescent="0.35">
      <c r="A90" s="6"/>
      <c r="B90" s="6"/>
    </row>
    <row r="91" spans="1:2" ht="15.6" x14ac:dyDescent="0.35">
      <c r="A91" s="6"/>
      <c r="B91" s="6"/>
    </row>
    <row r="92" spans="1:2" ht="15.6" x14ac:dyDescent="0.35">
      <c r="A92" s="6"/>
      <c r="B92" s="6"/>
    </row>
    <row r="93" spans="1:2" ht="15.6" x14ac:dyDescent="0.35">
      <c r="A93" s="6"/>
      <c r="B93" s="6"/>
    </row>
    <row r="94" spans="1:2" ht="15.6" x14ac:dyDescent="0.35">
      <c r="A94" s="6"/>
      <c r="B94" s="6"/>
    </row>
    <row r="95" spans="1:2" ht="15.6" x14ac:dyDescent="0.35">
      <c r="A95" s="6"/>
      <c r="B95" s="6"/>
    </row>
    <row r="96" spans="1:2" ht="15.6" x14ac:dyDescent="0.35">
      <c r="A96" s="6"/>
      <c r="B96" s="6"/>
    </row>
    <row r="97" spans="1:2" ht="15.6" x14ac:dyDescent="0.35">
      <c r="A97" s="6"/>
      <c r="B97" s="6"/>
    </row>
    <row r="98" spans="1:2" ht="15.6" x14ac:dyDescent="0.35">
      <c r="A98" s="6"/>
      <c r="B98" s="6"/>
    </row>
    <row r="99" spans="1:2" ht="15.6" x14ac:dyDescent="0.35">
      <c r="A99" s="6"/>
      <c r="B99" s="6"/>
    </row>
    <row r="100" spans="1:2" ht="15.6" x14ac:dyDescent="0.35">
      <c r="A100" s="6"/>
      <c r="B100" s="6"/>
    </row>
    <row r="101" spans="1:2" ht="15.6" x14ac:dyDescent="0.35">
      <c r="A101" s="6"/>
      <c r="B101" s="6"/>
    </row>
    <row r="102" spans="1:2" ht="15.6" x14ac:dyDescent="0.35">
      <c r="A102" s="6"/>
      <c r="B102" s="6"/>
    </row>
    <row r="103" spans="1:2" ht="15.6" x14ac:dyDescent="0.35">
      <c r="A103" s="6"/>
      <c r="B103" s="6"/>
    </row>
    <row r="104" spans="1:2" ht="15.6" x14ac:dyDescent="0.35">
      <c r="A104" s="6"/>
      <c r="B104" s="6"/>
    </row>
    <row r="105" spans="1:2" ht="15.6" x14ac:dyDescent="0.35">
      <c r="A105" s="6"/>
      <c r="B105" s="6"/>
    </row>
    <row r="106" spans="1:2" ht="15.6" x14ac:dyDescent="0.35">
      <c r="A106" s="6"/>
      <c r="B106" s="6"/>
    </row>
    <row r="107" spans="1:2" ht="15.6" x14ac:dyDescent="0.35">
      <c r="A107" s="6"/>
      <c r="B107" s="6"/>
    </row>
    <row r="108" spans="1:2" ht="15.6" x14ac:dyDescent="0.35">
      <c r="A108" s="6"/>
      <c r="B108" s="6"/>
    </row>
    <row r="109" spans="1:2" ht="15.6" x14ac:dyDescent="0.35">
      <c r="A109" s="6"/>
      <c r="B109" s="6"/>
    </row>
    <row r="170" spans="7:11" x14ac:dyDescent="0.3">
      <c r="G170" s="1"/>
      <c r="H170" s="1"/>
      <c r="I170" s="1"/>
      <c r="J170" s="1"/>
      <c r="K170" s="1"/>
    </row>
    <row r="171" spans="7:11" x14ac:dyDescent="0.3">
      <c r="G171" s="1"/>
      <c r="H171" s="1"/>
      <c r="I171" s="1"/>
      <c r="J171" s="1"/>
      <c r="K171" s="1"/>
    </row>
    <row r="172" spans="7:11" x14ac:dyDescent="0.3">
      <c r="G172" s="1"/>
      <c r="H172" s="1"/>
      <c r="I172" s="1"/>
      <c r="J172" s="1"/>
      <c r="K172" s="1"/>
    </row>
  </sheetData>
  <mergeCells count="2">
    <mergeCell ref="A9:A10"/>
    <mergeCell ref="A76:B76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K172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4.21875" style="2" bestFit="1" customWidth="1"/>
    <col min="2" max="2" width="36.21875" style="2" bestFit="1" customWidth="1"/>
    <col min="3" max="3" width="12.44140625" style="2" customWidth="1"/>
    <col min="4" max="4" width="11.44140625" style="2"/>
    <col min="5" max="5" width="12.77734375" style="2" bestFit="1" customWidth="1"/>
    <col min="6" max="16384" width="11.44140625" style="2"/>
  </cols>
  <sheetData>
    <row r="7" spans="1:3" ht="27.75" customHeight="1" x14ac:dyDescent="0.3"/>
    <row r="8" spans="1:3" ht="30" customHeight="1" x14ac:dyDescent="0.3"/>
    <row r="9" spans="1:3" ht="15.6" x14ac:dyDescent="0.3">
      <c r="A9" s="25" t="s">
        <v>0</v>
      </c>
      <c r="B9" s="4" t="s">
        <v>36</v>
      </c>
    </row>
    <row r="10" spans="1:3" ht="21.75" customHeight="1" thickBot="1" x14ac:dyDescent="0.35">
      <c r="A10" s="26"/>
      <c r="B10" s="5" t="s">
        <v>35</v>
      </c>
      <c r="C10" s="3"/>
    </row>
    <row r="11" spans="1:3" ht="16.2" thickTop="1" x14ac:dyDescent="0.35">
      <c r="A11" s="6"/>
      <c r="B11" s="6"/>
      <c r="C11" s="3"/>
    </row>
    <row r="12" spans="1:3" ht="15.6" x14ac:dyDescent="0.35">
      <c r="A12" s="7" t="s">
        <v>1</v>
      </c>
      <c r="B12" s="6"/>
    </row>
    <row r="13" spans="1:3" ht="15.6" x14ac:dyDescent="0.35">
      <c r="A13" s="6"/>
      <c r="B13" s="6"/>
    </row>
    <row r="14" spans="1:3" ht="15.6" x14ac:dyDescent="0.35">
      <c r="A14" s="7" t="s">
        <v>2</v>
      </c>
      <c r="B14" s="6"/>
    </row>
    <row r="15" spans="1:3" ht="15.6" x14ac:dyDescent="0.35">
      <c r="A15" s="6" t="s">
        <v>61</v>
      </c>
      <c r="B15" s="8">
        <f>+'IV Trimestre'!B15</f>
        <v>157</v>
      </c>
    </row>
    <row r="16" spans="1:3" ht="15.6" x14ac:dyDescent="0.35">
      <c r="A16" s="6" t="s">
        <v>108</v>
      </c>
      <c r="B16" s="8">
        <f>+'IV Trimestre'!B16</f>
        <v>179</v>
      </c>
    </row>
    <row r="17" spans="1:2" ht="15.6" x14ac:dyDescent="0.35">
      <c r="A17" s="6" t="s">
        <v>109</v>
      </c>
      <c r="B17" s="8">
        <f>+'IV Trimestre'!B17</f>
        <v>210</v>
      </c>
    </row>
    <row r="18" spans="1:2" ht="15.6" x14ac:dyDescent="0.35">
      <c r="A18" s="6" t="s">
        <v>67</v>
      </c>
      <c r="B18" s="8">
        <f>+'IV Trimestre'!B18</f>
        <v>179</v>
      </c>
    </row>
    <row r="19" spans="1:2" ht="15.6" x14ac:dyDescent="0.35">
      <c r="A19" s="6"/>
      <c r="B19" s="8"/>
    </row>
    <row r="20" spans="1:2" ht="15.6" x14ac:dyDescent="0.35">
      <c r="A20" s="7" t="s">
        <v>3</v>
      </c>
      <c r="B20" s="8"/>
    </row>
    <row r="21" spans="1:2" ht="15.6" x14ac:dyDescent="0.35">
      <c r="A21" s="6" t="s">
        <v>61</v>
      </c>
      <c r="B21" s="8">
        <f>+'I Trimestre'!B21+'II Trimestre'!B21+'III Trimestre'!B21+'IV Trimestre'!B21</f>
        <v>500251040</v>
      </c>
    </row>
    <row r="22" spans="1:2" ht="15.6" x14ac:dyDescent="0.35">
      <c r="A22" s="6" t="s">
        <v>108</v>
      </c>
      <c r="B22" s="8">
        <f>+'I Trimestre'!B22+'II Trimestre'!B22+'III Trimestre'!B22+'IV Trimestre'!B22</f>
        <v>736707174.48000002</v>
      </c>
    </row>
    <row r="23" spans="1:2" ht="15.6" x14ac:dyDescent="0.35">
      <c r="A23" s="6" t="s">
        <v>109</v>
      </c>
      <c r="B23" s="8">
        <f>+'I Trimestre'!B23+'II Trimestre'!B23+'III Trimestre'!B23+'IV Trimestre'!B23</f>
        <v>736707174</v>
      </c>
    </row>
    <row r="24" spans="1:2" ht="15.6" x14ac:dyDescent="0.35">
      <c r="A24" s="6" t="s">
        <v>67</v>
      </c>
      <c r="B24" s="8">
        <f>+'IV Trimestre'!B24</f>
        <v>736707174.48000002</v>
      </c>
    </row>
    <row r="25" spans="1:2" ht="15.6" x14ac:dyDescent="0.35">
      <c r="A25" s="6" t="s">
        <v>110</v>
      </c>
      <c r="B25" s="8">
        <f>B23</f>
        <v>736707174</v>
      </c>
    </row>
    <row r="26" spans="1:2" ht="15.6" x14ac:dyDescent="0.35">
      <c r="A26" s="6"/>
      <c r="B26" s="8"/>
    </row>
    <row r="27" spans="1:2" ht="15.6" x14ac:dyDescent="0.35">
      <c r="A27" s="7" t="s">
        <v>4</v>
      </c>
      <c r="B27" s="8"/>
    </row>
    <row r="28" spans="1:2" ht="15.6" x14ac:dyDescent="0.35">
      <c r="A28" s="6" t="s">
        <v>108</v>
      </c>
      <c r="B28" s="8">
        <f>B22</f>
        <v>736707174.48000002</v>
      </c>
    </row>
    <row r="29" spans="1:2" ht="15.6" x14ac:dyDescent="0.35">
      <c r="A29" s="6" t="s">
        <v>109</v>
      </c>
      <c r="B29" s="8">
        <f>+'I Trimestre'!B29+'II Trimestre'!B29+'III Trimestre'!B29+'IV Trimestre'!B29</f>
        <v>736707174</v>
      </c>
    </row>
    <row r="30" spans="1:2" ht="15.6" x14ac:dyDescent="0.35">
      <c r="A30" s="6"/>
      <c r="B30" s="9"/>
    </row>
    <row r="31" spans="1:2" ht="15.6" x14ac:dyDescent="0.35">
      <c r="A31" s="7" t="s">
        <v>5</v>
      </c>
      <c r="B31" s="9"/>
    </row>
    <row r="32" spans="1:2" ht="15.6" x14ac:dyDescent="0.35">
      <c r="A32" s="6" t="s">
        <v>62</v>
      </c>
      <c r="B32" s="22">
        <v>1.0863</v>
      </c>
    </row>
    <row r="33" spans="1:2" ht="15.6" x14ac:dyDescent="0.35">
      <c r="A33" s="6" t="s">
        <v>111</v>
      </c>
      <c r="B33" s="22">
        <v>1.1144000000000001</v>
      </c>
    </row>
    <row r="34" spans="1:2" ht="15.6" x14ac:dyDescent="0.35">
      <c r="A34" s="6" t="s">
        <v>6</v>
      </c>
      <c r="B34" s="23" t="s">
        <v>37</v>
      </c>
    </row>
    <row r="35" spans="1:2" ht="15.6" x14ac:dyDescent="0.35">
      <c r="A35" s="6"/>
      <c r="B35" s="8"/>
    </row>
    <row r="36" spans="1:2" ht="15.6" x14ac:dyDescent="0.35">
      <c r="A36" s="7" t="s">
        <v>7</v>
      </c>
      <c r="B36" s="8"/>
    </row>
    <row r="37" spans="1:2" ht="15.6" x14ac:dyDescent="0.35">
      <c r="A37" s="6" t="s">
        <v>63</v>
      </c>
      <c r="B37" s="8">
        <f>B21/B32</f>
        <v>460509104.29899657</v>
      </c>
    </row>
    <row r="38" spans="1:2" ht="15.6" x14ac:dyDescent="0.35">
      <c r="A38" s="6" t="s">
        <v>112</v>
      </c>
      <c r="B38" s="8">
        <f>B23/B33</f>
        <v>661079660.80402005</v>
      </c>
    </row>
    <row r="39" spans="1:2" ht="15.6" x14ac:dyDescent="0.35">
      <c r="A39" s="6" t="s">
        <v>64</v>
      </c>
      <c r="B39" s="8">
        <f>B37/B15</f>
        <v>2933179.0082738637</v>
      </c>
    </row>
    <row r="40" spans="1:2" ht="15.6" x14ac:dyDescent="0.35">
      <c r="A40" s="6" t="s">
        <v>113</v>
      </c>
      <c r="B40" s="8">
        <f>B38/B17</f>
        <v>3147998.3847810477</v>
      </c>
    </row>
    <row r="41" spans="1:2" ht="15.6" x14ac:dyDescent="0.35">
      <c r="A41" s="6"/>
      <c r="B41" s="9"/>
    </row>
    <row r="42" spans="1:2" ht="15.6" x14ac:dyDescent="0.35">
      <c r="A42" s="7" t="s">
        <v>8</v>
      </c>
      <c r="B42" s="9"/>
    </row>
    <row r="43" spans="1:2" ht="15.6" x14ac:dyDescent="0.35">
      <c r="A43" s="7"/>
      <c r="B43" s="9"/>
    </row>
    <row r="44" spans="1:2" ht="15.6" x14ac:dyDescent="0.35">
      <c r="A44" s="7" t="s">
        <v>9</v>
      </c>
      <c r="B44" s="9"/>
    </row>
    <row r="45" spans="1:2" ht="15.6" x14ac:dyDescent="0.35">
      <c r="A45" s="6" t="s">
        <v>10</v>
      </c>
      <c r="B45" s="9" t="s">
        <v>38</v>
      </c>
    </row>
    <row r="46" spans="1:2" ht="15.6" x14ac:dyDescent="0.35">
      <c r="A46" s="6" t="s">
        <v>11</v>
      </c>
      <c r="B46" s="9" t="s">
        <v>38</v>
      </c>
    </row>
    <row r="47" spans="1:2" ht="15.6" x14ac:dyDescent="0.35">
      <c r="A47" s="6"/>
      <c r="B47" s="9"/>
    </row>
    <row r="48" spans="1:2" ht="15.6" x14ac:dyDescent="0.35">
      <c r="A48" s="7" t="s">
        <v>12</v>
      </c>
      <c r="B48" s="9"/>
    </row>
    <row r="49" spans="1:2" ht="15.6" x14ac:dyDescent="0.35">
      <c r="A49" s="6" t="s">
        <v>13</v>
      </c>
      <c r="B49" s="9">
        <f>B17/B16*100</f>
        <v>117.31843575418995</v>
      </c>
    </row>
    <row r="50" spans="1:2" ht="15.6" x14ac:dyDescent="0.35">
      <c r="A50" s="6" t="s">
        <v>14</v>
      </c>
      <c r="B50" s="9">
        <f>B23/B22*100</f>
        <v>99.999999934845206</v>
      </c>
    </row>
    <row r="51" spans="1:2" ht="15.6" x14ac:dyDescent="0.35">
      <c r="A51" s="6" t="s">
        <v>15</v>
      </c>
      <c r="B51" s="9">
        <f>AVERAGE(B49:B50)</f>
        <v>108.65921784451757</v>
      </c>
    </row>
    <row r="52" spans="1:2" ht="15.6" x14ac:dyDescent="0.35">
      <c r="A52" s="6"/>
      <c r="B52" s="9"/>
    </row>
    <row r="53" spans="1:2" ht="15.6" x14ac:dyDescent="0.35">
      <c r="A53" s="7" t="s">
        <v>16</v>
      </c>
      <c r="B53" s="9"/>
    </row>
    <row r="54" spans="1:2" ht="15.6" x14ac:dyDescent="0.35">
      <c r="A54" s="6" t="s">
        <v>17</v>
      </c>
      <c r="B54" s="9">
        <f>(B17/B18)*100</f>
        <v>117.31843575418995</v>
      </c>
    </row>
    <row r="55" spans="1:2" ht="15.6" x14ac:dyDescent="0.35">
      <c r="A55" s="6" t="s">
        <v>18</v>
      </c>
      <c r="B55" s="9">
        <f>B23/B24*100</f>
        <v>99.999999934845206</v>
      </c>
    </row>
    <row r="56" spans="1:2" ht="15.6" x14ac:dyDescent="0.35">
      <c r="A56" s="6" t="s">
        <v>19</v>
      </c>
      <c r="B56" s="9">
        <f>(B54+B55)/2</f>
        <v>108.65921784451757</v>
      </c>
    </row>
    <row r="57" spans="1:2" ht="15.6" x14ac:dyDescent="0.35">
      <c r="A57" s="6"/>
      <c r="B57" s="9"/>
    </row>
    <row r="58" spans="1:2" ht="15.6" x14ac:dyDescent="0.35">
      <c r="A58" s="7" t="s">
        <v>30</v>
      </c>
      <c r="B58" s="9"/>
    </row>
    <row r="59" spans="1:2" ht="15.6" x14ac:dyDescent="0.35">
      <c r="A59" s="6" t="s">
        <v>20</v>
      </c>
      <c r="B59" s="9">
        <f>B25/B23*100</f>
        <v>100</v>
      </c>
    </row>
    <row r="60" spans="1:2" ht="15.6" x14ac:dyDescent="0.35">
      <c r="A60" s="6"/>
      <c r="B60" s="9"/>
    </row>
    <row r="61" spans="1:2" ht="15.6" x14ac:dyDescent="0.35">
      <c r="A61" s="7" t="s">
        <v>21</v>
      </c>
      <c r="B61" s="9"/>
    </row>
    <row r="62" spans="1:2" ht="15.6" x14ac:dyDescent="0.35">
      <c r="A62" s="6" t="s">
        <v>22</v>
      </c>
      <c r="B62" s="9">
        <f>((B17/B15)-1)*100</f>
        <v>33.757961783439484</v>
      </c>
    </row>
    <row r="63" spans="1:2" ht="15.6" x14ac:dyDescent="0.35">
      <c r="A63" s="6" t="s">
        <v>23</v>
      </c>
      <c r="B63" s="9">
        <f>((B38/B37)-1)*100</f>
        <v>43.554091468037129</v>
      </c>
    </row>
    <row r="64" spans="1:2" ht="15.6" x14ac:dyDescent="0.35">
      <c r="A64" s="6" t="s">
        <v>24</v>
      </c>
      <c r="B64" s="9">
        <f>((B40/B39)-1)*100</f>
        <v>7.3237731451515575</v>
      </c>
    </row>
    <row r="65" spans="1:4" ht="15.6" x14ac:dyDescent="0.35">
      <c r="A65" s="6"/>
      <c r="B65" s="9"/>
    </row>
    <row r="66" spans="1:4" ht="15.6" x14ac:dyDescent="0.35">
      <c r="A66" s="7" t="s">
        <v>25</v>
      </c>
      <c r="B66" s="9"/>
    </row>
    <row r="67" spans="1:4" ht="15.6" x14ac:dyDescent="0.35">
      <c r="A67" s="6" t="s">
        <v>39</v>
      </c>
      <c r="B67" s="9">
        <f>B22/B16</f>
        <v>4115682.5389944133</v>
      </c>
    </row>
    <row r="68" spans="1:4" ht="15.6" x14ac:dyDescent="0.35">
      <c r="A68" s="6" t="s">
        <v>40</v>
      </c>
      <c r="B68" s="9">
        <f>B23/B17</f>
        <v>3508129.4</v>
      </c>
    </row>
    <row r="69" spans="1:4" ht="15.6" x14ac:dyDescent="0.35">
      <c r="A69" s="6" t="s">
        <v>26</v>
      </c>
      <c r="B69" s="9">
        <f>(B68/B67)*B51</f>
        <v>92.619047530933514</v>
      </c>
    </row>
    <row r="70" spans="1:4" ht="15.6" x14ac:dyDescent="0.35">
      <c r="A70" s="6" t="s">
        <v>31</v>
      </c>
      <c r="B70" s="9">
        <f>B22/(B16*10)</f>
        <v>411568.25389944133</v>
      </c>
    </row>
    <row r="71" spans="1:4" ht="15.6" x14ac:dyDescent="0.35">
      <c r="A71" s="6" t="s">
        <v>32</v>
      </c>
      <c r="B71" s="9">
        <f>B23/(B17*10)</f>
        <v>350812.94</v>
      </c>
    </row>
    <row r="72" spans="1:4" ht="15.6" x14ac:dyDescent="0.35">
      <c r="A72" s="6"/>
      <c r="B72" s="9"/>
    </row>
    <row r="73" spans="1:4" ht="15.6" x14ac:dyDescent="0.35">
      <c r="A73" s="7" t="s">
        <v>27</v>
      </c>
      <c r="B73" s="9"/>
    </row>
    <row r="74" spans="1:4" ht="15.6" x14ac:dyDescent="0.35">
      <c r="A74" s="6" t="s">
        <v>28</v>
      </c>
      <c r="B74" s="9">
        <f>(B29/B28)*100</f>
        <v>99.999999934845206</v>
      </c>
    </row>
    <row r="75" spans="1:4" ht="16.2" thickBot="1" x14ac:dyDescent="0.4">
      <c r="A75" s="10" t="s">
        <v>29</v>
      </c>
      <c r="B75" s="11">
        <f>(B23/B29)*100</f>
        <v>100</v>
      </c>
      <c r="C75" s="3"/>
    </row>
    <row r="76" spans="1:4" ht="36" customHeight="1" thickTop="1" x14ac:dyDescent="0.3">
      <c r="A76" s="29" t="s">
        <v>72</v>
      </c>
      <c r="B76" s="29"/>
      <c r="C76" s="24"/>
      <c r="D76" s="24"/>
    </row>
    <row r="77" spans="1:4" ht="15.6" x14ac:dyDescent="0.35">
      <c r="A77" s="6"/>
      <c r="B77" s="6"/>
    </row>
    <row r="78" spans="1:4" ht="15.6" x14ac:dyDescent="0.35">
      <c r="A78" s="6"/>
      <c r="B78" s="6"/>
    </row>
    <row r="79" spans="1:4" ht="15.6" x14ac:dyDescent="0.35">
      <c r="A79" s="6"/>
      <c r="B79" s="6"/>
    </row>
    <row r="80" spans="1:4" ht="15.6" x14ac:dyDescent="0.35">
      <c r="A80" s="6"/>
      <c r="B80" s="6"/>
    </row>
    <row r="81" spans="1:2" ht="15.6" x14ac:dyDescent="0.35">
      <c r="A81" s="6"/>
      <c r="B81" s="6"/>
    </row>
    <row r="82" spans="1:2" ht="15.6" x14ac:dyDescent="0.35">
      <c r="A82" s="6"/>
      <c r="B82" s="6"/>
    </row>
    <row r="83" spans="1:2" ht="15.6" x14ac:dyDescent="0.35">
      <c r="A83" s="6"/>
      <c r="B83" s="6"/>
    </row>
    <row r="84" spans="1:2" ht="15.6" x14ac:dyDescent="0.35">
      <c r="A84" s="6"/>
      <c r="B84" s="6"/>
    </row>
    <row r="85" spans="1:2" ht="15.6" x14ac:dyDescent="0.35">
      <c r="A85" s="6"/>
      <c r="B85" s="6"/>
    </row>
    <row r="86" spans="1:2" ht="15.6" x14ac:dyDescent="0.35">
      <c r="A86" s="6"/>
      <c r="B86" s="6"/>
    </row>
    <row r="87" spans="1:2" ht="15.6" x14ac:dyDescent="0.35">
      <c r="A87" s="6"/>
      <c r="B87" s="6"/>
    </row>
    <row r="88" spans="1:2" ht="15.6" x14ac:dyDescent="0.35">
      <c r="A88" s="6"/>
      <c r="B88" s="6"/>
    </row>
    <row r="89" spans="1:2" ht="15.6" x14ac:dyDescent="0.35">
      <c r="A89" s="6"/>
      <c r="B89" s="6"/>
    </row>
    <row r="90" spans="1:2" ht="15.6" x14ac:dyDescent="0.35">
      <c r="A90" s="6"/>
      <c r="B90" s="6"/>
    </row>
    <row r="91" spans="1:2" ht="15.6" x14ac:dyDescent="0.35">
      <c r="A91" s="6"/>
      <c r="B91" s="6"/>
    </row>
    <row r="92" spans="1:2" ht="15.6" x14ac:dyDescent="0.35">
      <c r="A92" s="6"/>
      <c r="B92" s="6"/>
    </row>
    <row r="93" spans="1:2" ht="15.6" x14ac:dyDescent="0.35">
      <c r="A93" s="6"/>
      <c r="B93" s="6"/>
    </row>
    <row r="94" spans="1:2" ht="15.6" x14ac:dyDescent="0.35">
      <c r="A94" s="6"/>
      <c r="B94" s="6"/>
    </row>
    <row r="95" spans="1:2" ht="15.6" x14ac:dyDescent="0.35">
      <c r="A95" s="6"/>
      <c r="B95" s="6"/>
    </row>
    <row r="96" spans="1:2" ht="15.6" x14ac:dyDescent="0.35">
      <c r="A96" s="6"/>
      <c r="B96" s="6"/>
    </row>
    <row r="170" spans="7:11" x14ac:dyDescent="0.3">
      <c r="G170" s="1"/>
      <c r="H170" s="1"/>
      <c r="I170" s="1"/>
      <c r="J170" s="1"/>
      <c r="K170" s="1"/>
    </row>
    <row r="171" spans="7:11" x14ac:dyDescent="0.3">
      <c r="G171" s="1"/>
      <c r="H171" s="1"/>
      <c r="I171" s="1"/>
      <c r="J171" s="1"/>
      <c r="K171" s="1"/>
    </row>
    <row r="172" spans="7:11" x14ac:dyDescent="0.3">
      <c r="G172" s="1"/>
      <c r="H172" s="1"/>
      <c r="I172" s="1"/>
      <c r="J172" s="1"/>
      <c r="K172" s="1"/>
    </row>
  </sheetData>
  <mergeCells count="2">
    <mergeCell ref="A76:B76"/>
    <mergeCell ref="A9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2012-07-30T17:01:50Z</cp:lastPrinted>
  <dcterms:created xsi:type="dcterms:W3CDTF">2012-02-17T20:51:13Z</dcterms:created>
  <dcterms:modified xsi:type="dcterms:W3CDTF">2025-12-30T19:25:48Z</dcterms:modified>
</cp:coreProperties>
</file>