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Indicadores\"/>
    </mc:Choice>
  </mc:AlternateContent>
  <xr:revisionPtr revIDLastSave="0" documentId="13_ncr:1_{2942DAF0-57B5-4C39-B898-1A67FD367324}" xr6:coauthVersionLast="47" xr6:coauthVersionMax="47" xr10:uidLastSave="{00000000-0000-0000-0000-000000000000}"/>
  <bookViews>
    <workbookView xWindow="-108" yWindow="-108" windowWidth="23256" windowHeight="13896" tabRatio="791" xr2:uid="{00000000-000D-0000-FFFF-FFFF00000000}"/>
  </bookViews>
  <sheets>
    <sheet name="I Trimestre" sheetId="1" r:id="rId1"/>
    <sheet name="II Trimestre" sheetId="2" r:id="rId2"/>
    <sheet name="I Semestre" sheetId="6" r:id="rId3"/>
    <sheet name="III Trimestre" sheetId="3" r:id="rId4"/>
    <sheet name="III T Acumulado" sheetId="7" r:id="rId5"/>
    <sheet name="IV Trimestre" sheetId="4" r:id="rId6"/>
    <sheet name="Anual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7" i="8" l="1"/>
  <c r="B29" i="8"/>
  <c r="B23" i="8"/>
  <c r="B25" i="8"/>
  <c r="F25" i="8"/>
  <c r="E25" i="8"/>
  <c r="D25" i="8"/>
  <c r="C25" i="8"/>
  <c r="C17" i="8"/>
  <c r="C18" i="8"/>
  <c r="F67" i="3" l="1"/>
  <c r="F68" i="3"/>
  <c r="C15" i="6" l="1"/>
  <c r="D15" i="6"/>
  <c r="E15" i="6"/>
  <c r="F15" i="6"/>
  <c r="C16" i="6"/>
  <c r="D16" i="6"/>
  <c r="E16" i="6"/>
  <c r="F16" i="6"/>
  <c r="C17" i="6"/>
  <c r="D17" i="6"/>
  <c r="E17" i="6"/>
  <c r="F17" i="6"/>
  <c r="C18" i="6"/>
  <c r="D18" i="6"/>
  <c r="E18" i="6"/>
  <c r="F18" i="6"/>
  <c r="C21" i="6"/>
  <c r="D21" i="6"/>
  <c r="E21" i="6"/>
  <c r="F21" i="6"/>
  <c r="C22" i="6"/>
  <c r="D22" i="6"/>
  <c r="E22" i="6"/>
  <c r="F22" i="6"/>
  <c r="C23" i="6"/>
  <c r="D23" i="6"/>
  <c r="E23" i="6"/>
  <c r="F23" i="6"/>
  <c r="C24" i="6"/>
  <c r="D24" i="6"/>
  <c r="E24" i="6"/>
  <c r="F24" i="6"/>
  <c r="B24" i="4" l="1"/>
  <c r="F17" i="7" l="1"/>
  <c r="F15" i="7"/>
  <c r="B22" i="4" l="1"/>
  <c r="B23" i="4"/>
  <c r="C15" i="8" l="1"/>
  <c r="D15" i="8"/>
  <c r="E15" i="8"/>
  <c r="F15" i="8"/>
  <c r="C16" i="8"/>
  <c r="D16" i="8"/>
  <c r="E16" i="8"/>
  <c r="D17" i="8"/>
  <c r="E17" i="8"/>
  <c r="F17" i="8"/>
  <c r="D18" i="8"/>
  <c r="E18" i="8"/>
  <c r="F18" i="8"/>
  <c r="C21" i="8"/>
  <c r="D21" i="8"/>
  <c r="E21" i="8"/>
  <c r="F21" i="8"/>
  <c r="C22" i="8"/>
  <c r="D22" i="8"/>
  <c r="E22" i="8"/>
  <c r="F22" i="8"/>
  <c r="C23" i="8"/>
  <c r="D23" i="8"/>
  <c r="E23" i="8"/>
  <c r="F23" i="8"/>
  <c r="C24" i="8"/>
  <c r="D24" i="8"/>
  <c r="E24" i="8"/>
  <c r="F24" i="8"/>
  <c r="F68" i="8" l="1"/>
  <c r="B22" i="8"/>
  <c r="B24" i="8"/>
  <c r="E50" i="4"/>
  <c r="E25" i="2" l="1"/>
  <c r="B18" i="2"/>
  <c r="F16" i="7"/>
  <c r="B18" i="3"/>
  <c r="C25" i="4"/>
  <c r="D25" i="4"/>
  <c r="E25" i="4"/>
  <c r="F25" i="4"/>
  <c r="E38" i="8"/>
  <c r="F37" i="8"/>
  <c r="F23" i="7"/>
  <c r="F22" i="7"/>
  <c r="F18" i="7"/>
  <c r="F24" i="7"/>
  <c r="F71" i="4"/>
  <c r="F70" i="4"/>
  <c r="F68" i="4"/>
  <c r="F49" i="4"/>
  <c r="F50" i="4"/>
  <c r="F67" i="4"/>
  <c r="F38" i="4"/>
  <c r="F40" i="4" s="1"/>
  <c r="F37" i="4"/>
  <c r="F39" i="4" s="1"/>
  <c r="F62" i="4"/>
  <c r="F54" i="4"/>
  <c r="F55" i="4"/>
  <c r="F71" i="3"/>
  <c r="F70" i="3"/>
  <c r="F49" i="3"/>
  <c r="F50" i="3"/>
  <c r="F37" i="3"/>
  <c r="F39" i="3" s="1"/>
  <c r="F38" i="3"/>
  <c r="F40" i="3" s="1"/>
  <c r="F62" i="3"/>
  <c r="F54" i="3"/>
  <c r="F55" i="3"/>
  <c r="D25" i="3"/>
  <c r="E25" i="3"/>
  <c r="F25" i="3"/>
  <c r="C25" i="2"/>
  <c r="D25" i="2"/>
  <c r="F25" i="2"/>
  <c r="C25" i="1"/>
  <c r="D25" i="1"/>
  <c r="E25" i="1"/>
  <c r="F25" i="1"/>
  <c r="F71" i="2"/>
  <c r="F70" i="2"/>
  <c r="F68" i="2"/>
  <c r="F67" i="2"/>
  <c r="F62" i="2"/>
  <c r="F55" i="2"/>
  <c r="F54" i="2"/>
  <c r="F50" i="2"/>
  <c r="F49" i="2"/>
  <c r="F38" i="2"/>
  <c r="F40" i="2" s="1"/>
  <c r="F37" i="2"/>
  <c r="F39" i="2" s="1"/>
  <c r="F71" i="1"/>
  <c r="F70" i="1"/>
  <c r="F68" i="1"/>
  <c r="F67" i="1"/>
  <c r="F62" i="1"/>
  <c r="F55" i="1"/>
  <c r="F54" i="1"/>
  <c r="F49" i="1"/>
  <c r="F50" i="1"/>
  <c r="F37" i="1"/>
  <c r="F39" i="1" s="1"/>
  <c r="F38" i="1"/>
  <c r="F40" i="1" s="1"/>
  <c r="B16" i="2"/>
  <c r="B45" i="2" s="1"/>
  <c r="B17" i="2"/>
  <c r="B16" i="4"/>
  <c r="B17" i="4"/>
  <c r="B18" i="4"/>
  <c r="B15" i="4"/>
  <c r="B15" i="2"/>
  <c r="B23" i="2"/>
  <c r="B75" i="2" s="1"/>
  <c r="B23" i="1"/>
  <c r="B21" i="2"/>
  <c r="B37" i="2" s="1"/>
  <c r="B21" i="3"/>
  <c r="B37" i="3" s="1"/>
  <c r="B21" i="4"/>
  <c r="B37" i="4" s="1"/>
  <c r="B21" i="1"/>
  <c r="B37" i="1" s="1"/>
  <c r="C54" i="2"/>
  <c r="D54" i="2"/>
  <c r="E54" i="2"/>
  <c r="C54" i="3"/>
  <c r="D54" i="3"/>
  <c r="E54" i="3"/>
  <c r="C54" i="4"/>
  <c r="D54" i="4"/>
  <c r="E54" i="4"/>
  <c r="C54" i="1"/>
  <c r="D54" i="1"/>
  <c r="E54" i="1"/>
  <c r="C50" i="4"/>
  <c r="D50" i="4"/>
  <c r="D49" i="4"/>
  <c r="C49" i="4"/>
  <c r="E49" i="4"/>
  <c r="E51" i="4" s="1"/>
  <c r="C62" i="3"/>
  <c r="D62" i="3"/>
  <c r="E62" i="3"/>
  <c r="D55" i="3"/>
  <c r="E55" i="3"/>
  <c r="D50" i="3"/>
  <c r="E50" i="3"/>
  <c r="C49" i="3"/>
  <c r="D49" i="3"/>
  <c r="E49" i="3"/>
  <c r="D38" i="3"/>
  <c r="D40" i="3" s="1"/>
  <c r="E38" i="3"/>
  <c r="C37" i="3"/>
  <c r="C39" i="3" s="1"/>
  <c r="D37" i="3"/>
  <c r="D39" i="3" s="1"/>
  <c r="E37" i="3"/>
  <c r="E39" i="3" s="1"/>
  <c r="C71" i="2"/>
  <c r="D71" i="2"/>
  <c r="E71" i="2"/>
  <c r="C70" i="2"/>
  <c r="D70" i="2"/>
  <c r="E70" i="2"/>
  <c r="C67" i="2"/>
  <c r="D67" i="2"/>
  <c r="E67" i="2"/>
  <c r="C62" i="2"/>
  <c r="D62" i="2"/>
  <c r="E62" i="2"/>
  <c r="C55" i="2"/>
  <c r="D55" i="2"/>
  <c r="E55" i="2"/>
  <c r="C50" i="2"/>
  <c r="D50" i="2"/>
  <c r="E50" i="2"/>
  <c r="C49" i="2"/>
  <c r="D49" i="2"/>
  <c r="E49" i="2"/>
  <c r="C71" i="1"/>
  <c r="D71" i="1"/>
  <c r="E71" i="1"/>
  <c r="C70" i="1"/>
  <c r="D70" i="1"/>
  <c r="E70" i="1"/>
  <c r="C67" i="1"/>
  <c r="D67" i="1"/>
  <c r="E67" i="1"/>
  <c r="C62" i="1"/>
  <c r="D62" i="1"/>
  <c r="E62" i="1"/>
  <c r="C55" i="1"/>
  <c r="D55" i="1"/>
  <c r="E55" i="1"/>
  <c r="C50" i="1"/>
  <c r="D50" i="1"/>
  <c r="E50" i="1"/>
  <c r="C49" i="1"/>
  <c r="D49" i="1"/>
  <c r="E49" i="1"/>
  <c r="C38" i="1"/>
  <c r="D38" i="1"/>
  <c r="D40" i="1" s="1"/>
  <c r="E38" i="1"/>
  <c r="E40" i="1" s="1"/>
  <c r="C37" i="1"/>
  <c r="C39" i="1" s="1"/>
  <c r="D37" i="1"/>
  <c r="D39" i="1" s="1"/>
  <c r="E37" i="1"/>
  <c r="E39" i="1" s="1"/>
  <c r="B24" i="1"/>
  <c r="B22" i="1"/>
  <c r="B28" i="1" s="1"/>
  <c r="B74" i="1" s="1"/>
  <c r="B24" i="2"/>
  <c r="B22" i="2"/>
  <c r="B28" i="2" s="1"/>
  <c r="B74" i="2" s="1"/>
  <c r="E17" i="7"/>
  <c r="E16" i="7"/>
  <c r="E15" i="7"/>
  <c r="D17" i="7"/>
  <c r="D16" i="7"/>
  <c r="D15" i="7"/>
  <c r="C17" i="7"/>
  <c r="C16" i="7"/>
  <c r="C15" i="7"/>
  <c r="E71" i="4"/>
  <c r="D71" i="4"/>
  <c r="C71" i="4"/>
  <c r="E70" i="4"/>
  <c r="D70" i="4"/>
  <c r="C70" i="4"/>
  <c r="E71" i="3"/>
  <c r="D71" i="3"/>
  <c r="E70" i="3"/>
  <c r="D70" i="3"/>
  <c r="C70" i="3"/>
  <c r="E211" i="1"/>
  <c r="C38" i="6"/>
  <c r="E25" i="6"/>
  <c r="D37" i="6"/>
  <c r="E37" i="6"/>
  <c r="F37" i="6"/>
  <c r="C37" i="6"/>
  <c r="D24" i="7"/>
  <c r="E24" i="7"/>
  <c r="C24" i="7"/>
  <c r="C22" i="7"/>
  <c r="D22" i="7"/>
  <c r="E22" i="7"/>
  <c r="D23" i="7"/>
  <c r="E23" i="7"/>
  <c r="E25" i="7" s="1"/>
  <c r="D21" i="7"/>
  <c r="D37" i="7" s="1"/>
  <c r="E21" i="7"/>
  <c r="F21" i="7"/>
  <c r="F37" i="7" s="1"/>
  <c r="C21" i="7"/>
  <c r="C37" i="7" s="1"/>
  <c r="D37" i="8"/>
  <c r="E37" i="8"/>
  <c r="C37" i="8"/>
  <c r="D18" i="7"/>
  <c r="E18" i="7"/>
  <c r="C18" i="7"/>
  <c r="B28" i="4"/>
  <c r="B74" i="4" s="1"/>
  <c r="B24" i="3"/>
  <c r="B22" i="3"/>
  <c r="B28" i="3" s="1"/>
  <c r="B74" i="3" s="1"/>
  <c r="B17" i="3"/>
  <c r="B16" i="3"/>
  <c r="B15" i="3"/>
  <c r="B18" i="1"/>
  <c r="B17" i="1"/>
  <c r="B16" i="1"/>
  <c r="B15" i="1"/>
  <c r="E68" i="4"/>
  <c r="D68" i="4"/>
  <c r="C68" i="4"/>
  <c r="E62" i="4"/>
  <c r="D62" i="4"/>
  <c r="C62" i="4"/>
  <c r="E55" i="4"/>
  <c r="D55" i="4"/>
  <c r="C55" i="4"/>
  <c r="E67" i="4"/>
  <c r="D67" i="4"/>
  <c r="C67" i="4"/>
  <c r="E38" i="4"/>
  <c r="E40" i="4" s="1"/>
  <c r="D38" i="4"/>
  <c r="D40" i="4" s="1"/>
  <c r="C38" i="4"/>
  <c r="C40" i="4" s="1"/>
  <c r="E37" i="4"/>
  <c r="D37" i="4"/>
  <c r="D39" i="4" s="1"/>
  <c r="C37" i="4"/>
  <c r="C39" i="4" s="1"/>
  <c r="E68" i="3"/>
  <c r="D68" i="3"/>
  <c r="E67" i="3"/>
  <c r="D67" i="3"/>
  <c r="E68" i="2"/>
  <c r="D68" i="2"/>
  <c r="C68" i="2"/>
  <c r="E38" i="2"/>
  <c r="E40" i="2" s="1"/>
  <c r="D38" i="2"/>
  <c r="D40" i="2" s="1"/>
  <c r="C38" i="2"/>
  <c r="E37" i="2"/>
  <c r="E39" i="2" s="1"/>
  <c r="D37" i="2"/>
  <c r="D39" i="2" s="1"/>
  <c r="C37" i="2"/>
  <c r="C39" i="2" s="1"/>
  <c r="B29" i="6"/>
  <c r="D68" i="1"/>
  <c r="E68" i="1"/>
  <c r="C68" i="1"/>
  <c r="C67" i="3"/>
  <c r="B29" i="7"/>
  <c r="E56" i="4" l="1"/>
  <c r="D56" i="4"/>
  <c r="E51" i="2"/>
  <c r="F51" i="3"/>
  <c r="F69" i="3" s="1"/>
  <c r="C51" i="2"/>
  <c r="F63" i="4"/>
  <c r="B25" i="4"/>
  <c r="B59" i="4" s="1"/>
  <c r="E51" i="1"/>
  <c r="E69" i="1" s="1"/>
  <c r="D50" i="6"/>
  <c r="F55" i="8"/>
  <c r="B18" i="8"/>
  <c r="E63" i="4"/>
  <c r="C64" i="4"/>
  <c r="E69" i="4"/>
  <c r="D38" i="8"/>
  <c r="D40" i="8" s="1"/>
  <c r="E63" i="3"/>
  <c r="D51" i="3"/>
  <c r="D69" i="3" s="1"/>
  <c r="D62" i="6"/>
  <c r="C56" i="2"/>
  <c r="E63" i="2"/>
  <c r="D55" i="8"/>
  <c r="D51" i="2"/>
  <c r="D69" i="2" s="1"/>
  <c r="F54" i="6"/>
  <c r="C63" i="2"/>
  <c r="F56" i="2"/>
  <c r="C40" i="6"/>
  <c r="D50" i="8"/>
  <c r="C39" i="7"/>
  <c r="D70" i="6"/>
  <c r="D39" i="7"/>
  <c r="E39" i="4"/>
  <c r="E64" i="4" s="1"/>
  <c r="C63" i="4"/>
  <c r="F64" i="3"/>
  <c r="D63" i="2"/>
  <c r="B55" i="4"/>
  <c r="D51" i="4"/>
  <c r="D69" i="4" s="1"/>
  <c r="B67" i="4"/>
  <c r="C51" i="4"/>
  <c r="C69" i="4" s="1"/>
  <c r="F56" i="4"/>
  <c r="E54" i="8"/>
  <c r="B70" i="4"/>
  <c r="B45" i="4"/>
  <c r="C56" i="4"/>
  <c r="C54" i="8"/>
  <c r="E51" i="3"/>
  <c r="E69" i="3" s="1"/>
  <c r="B24" i="7"/>
  <c r="D56" i="3"/>
  <c r="D55" i="7"/>
  <c r="D70" i="7"/>
  <c r="B67" i="3"/>
  <c r="E54" i="7"/>
  <c r="B18" i="7"/>
  <c r="D54" i="7"/>
  <c r="B45" i="3"/>
  <c r="B70" i="3"/>
  <c r="B24" i="6"/>
  <c r="C55" i="6"/>
  <c r="B67" i="2"/>
  <c r="B70" i="2"/>
  <c r="D67" i="8"/>
  <c r="B28" i="8"/>
  <c r="B74" i="8" s="1"/>
  <c r="B18" i="6"/>
  <c r="C70" i="7"/>
  <c r="F50" i="7"/>
  <c r="F67" i="7"/>
  <c r="B55" i="1"/>
  <c r="C70" i="8"/>
  <c r="C67" i="8"/>
  <c r="B70" i="1"/>
  <c r="F70" i="6"/>
  <c r="D51" i="1"/>
  <c r="D69" i="1" s="1"/>
  <c r="B54" i="1"/>
  <c r="C67" i="6"/>
  <c r="F51" i="4"/>
  <c r="F69" i="4" s="1"/>
  <c r="F64" i="4"/>
  <c r="B75" i="4"/>
  <c r="B50" i="4"/>
  <c r="D64" i="4"/>
  <c r="B38" i="4"/>
  <c r="B40" i="4" s="1"/>
  <c r="B68" i="4"/>
  <c r="B71" i="4"/>
  <c r="B49" i="4"/>
  <c r="B46" i="4"/>
  <c r="B54" i="4"/>
  <c r="F63" i="3"/>
  <c r="F56" i="3"/>
  <c r="E40" i="3"/>
  <c r="E64" i="3" s="1"/>
  <c r="E56" i="3"/>
  <c r="B46" i="3"/>
  <c r="D64" i="3"/>
  <c r="B54" i="3"/>
  <c r="B62" i="3"/>
  <c r="B49" i="3"/>
  <c r="F71" i="7"/>
  <c r="F68" i="7"/>
  <c r="F38" i="7"/>
  <c r="F40" i="7" s="1"/>
  <c r="F63" i="2"/>
  <c r="E55" i="8"/>
  <c r="E38" i="7"/>
  <c r="E40" i="7" s="1"/>
  <c r="F64" i="2"/>
  <c r="F51" i="2"/>
  <c r="F69" i="2" s="1"/>
  <c r="B55" i="2"/>
  <c r="E69" i="2"/>
  <c r="E56" i="2"/>
  <c r="D55" i="6"/>
  <c r="B25" i="2"/>
  <c r="B59" i="2" s="1"/>
  <c r="B50" i="2"/>
  <c r="D56" i="2"/>
  <c r="B71" i="2"/>
  <c r="C40" i="2"/>
  <c r="C64" i="2" s="1"/>
  <c r="C25" i="6"/>
  <c r="C69" i="2"/>
  <c r="B38" i="2"/>
  <c r="B63" i="2" s="1"/>
  <c r="F62" i="6"/>
  <c r="E64" i="2"/>
  <c r="B49" i="2"/>
  <c r="D64" i="2"/>
  <c r="B46" i="2"/>
  <c r="B68" i="2"/>
  <c r="B54" i="2"/>
  <c r="C62" i="7"/>
  <c r="B62" i="2"/>
  <c r="F51" i="1"/>
  <c r="F69" i="1" s="1"/>
  <c r="B75" i="1"/>
  <c r="B38" i="1"/>
  <c r="B40" i="1" s="1"/>
  <c r="E55" i="7"/>
  <c r="E71" i="7"/>
  <c r="D68" i="8"/>
  <c r="D38" i="7"/>
  <c r="D40" i="7" s="1"/>
  <c r="E68" i="7"/>
  <c r="E56" i="1"/>
  <c r="E64" i="1"/>
  <c r="B25" i="1"/>
  <c r="B59" i="1" s="1"/>
  <c r="F56" i="1"/>
  <c r="F49" i="6"/>
  <c r="B62" i="1"/>
  <c r="E71" i="8"/>
  <c r="E62" i="7"/>
  <c r="E49" i="7"/>
  <c r="E62" i="8"/>
  <c r="B17" i="7"/>
  <c r="B46" i="7" s="1"/>
  <c r="D49" i="6"/>
  <c r="C49" i="8"/>
  <c r="C54" i="7"/>
  <c r="D63" i="4"/>
  <c r="B39" i="4"/>
  <c r="B62" i="4"/>
  <c r="D39" i="8"/>
  <c r="B39" i="3"/>
  <c r="D63" i="3"/>
  <c r="B39" i="2"/>
  <c r="F63" i="1"/>
  <c r="F55" i="7"/>
  <c r="C67" i="7"/>
  <c r="D68" i="7"/>
  <c r="D38" i="6"/>
  <c r="D40" i="6" s="1"/>
  <c r="E68" i="6"/>
  <c r="D63" i="1"/>
  <c r="F38" i="8"/>
  <c r="F40" i="8" s="1"/>
  <c r="D39" i="6"/>
  <c r="D68" i="6"/>
  <c r="D25" i="6"/>
  <c r="C51" i="1"/>
  <c r="C69" i="1" s="1"/>
  <c r="F71" i="6"/>
  <c r="F71" i="8"/>
  <c r="C49" i="7"/>
  <c r="B49" i="1"/>
  <c r="F25" i="7"/>
  <c r="F50" i="8"/>
  <c r="D67" i="6"/>
  <c r="B50" i="1"/>
  <c r="D49" i="7"/>
  <c r="E68" i="8"/>
  <c r="D62" i="7"/>
  <c r="D70" i="8"/>
  <c r="C63" i="1"/>
  <c r="D56" i="1"/>
  <c r="B39" i="1"/>
  <c r="B67" i="1"/>
  <c r="B71" i="1"/>
  <c r="D62" i="8"/>
  <c r="F38" i="6"/>
  <c r="F40" i="6" s="1"/>
  <c r="B21" i="6"/>
  <c r="B37" i="6" s="1"/>
  <c r="B21" i="7"/>
  <c r="B37" i="7" s="1"/>
  <c r="B17" i="6"/>
  <c r="C39" i="8"/>
  <c r="F64" i="1"/>
  <c r="F55" i="6"/>
  <c r="F39" i="7"/>
  <c r="E54" i="6"/>
  <c r="E63" i="1"/>
  <c r="B46" i="1"/>
  <c r="B45" i="1"/>
  <c r="C56" i="1"/>
  <c r="F50" i="6"/>
  <c r="B68" i="1"/>
  <c r="D71" i="6"/>
  <c r="D64" i="1"/>
  <c r="E49" i="6"/>
  <c r="F68" i="6"/>
  <c r="C40" i="1"/>
  <c r="C64" i="1" s="1"/>
  <c r="E50" i="6"/>
  <c r="C54" i="6"/>
  <c r="F70" i="7"/>
  <c r="E37" i="7"/>
  <c r="B16" i="7"/>
  <c r="B45" i="7" s="1"/>
  <c r="B15" i="8"/>
  <c r="F67" i="6"/>
  <c r="F49" i="8"/>
  <c r="C49" i="6"/>
  <c r="C62" i="6"/>
  <c r="C71" i="6"/>
  <c r="E49" i="8"/>
  <c r="F49" i="7"/>
  <c r="C62" i="8"/>
  <c r="E55" i="6"/>
  <c r="B23" i="6"/>
  <c r="B16" i="6"/>
  <c r="E70" i="8"/>
  <c r="E38" i="6"/>
  <c r="E40" i="6" s="1"/>
  <c r="C68" i="6"/>
  <c r="E71" i="6"/>
  <c r="E50" i="7"/>
  <c r="C39" i="6"/>
  <c r="F62" i="7"/>
  <c r="C63" i="6"/>
  <c r="B21" i="8"/>
  <c r="B37" i="8" s="1"/>
  <c r="B22" i="7"/>
  <c r="B28" i="7" s="1"/>
  <c r="B74" i="7" s="1"/>
  <c r="F54" i="7"/>
  <c r="F54" i="8"/>
  <c r="F39" i="8"/>
  <c r="F39" i="6"/>
  <c r="E39" i="6"/>
  <c r="E40" i="8"/>
  <c r="E63" i="8"/>
  <c r="E67" i="7"/>
  <c r="F70" i="8"/>
  <c r="E67" i="8"/>
  <c r="B15" i="6"/>
  <c r="D50" i="7"/>
  <c r="E62" i="6"/>
  <c r="B22" i="6"/>
  <c r="D71" i="7"/>
  <c r="F25" i="6"/>
  <c r="E50" i="8"/>
  <c r="D67" i="7"/>
  <c r="D25" i="7"/>
  <c r="B17" i="8"/>
  <c r="D54" i="8"/>
  <c r="D54" i="6"/>
  <c r="F62" i="8"/>
  <c r="D71" i="8"/>
  <c r="E70" i="7"/>
  <c r="E67" i="6"/>
  <c r="C70" i="6"/>
  <c r="B15" i="7"/>
  <c r="C50" i="6"/>
  <c r="E39" i="8"/>
  <c r="E70" i="6"/>
  <c r="B16" i="8"/>
  <c r="B45" i="8" s="1"/>
  <c r="D49" i="8"/>
  <c r="C56" i="6" l="1"/>
  <c r="C64" i="6"/>
  <c r="B56" i="1"/>
  <c r="F56" i="8"/>
  <c r="D51" i="7"/>
  <c r="D69" i="7" s="1"/>
  <c r="B63" i="1"/>
  <c r="D63" i="8"/>
  <c r="D51" i="6"/>
  <c r="D69" i="6" s="1"/>
  <c r="B54" i="6"/>
  <c r="B56" i="4"/>
  <c r="E56" i="8"/>
  <c r="D64" i="7"/>
  <c r="D56" i="8"/>
  <c r="F56" i="6"/>
  <c r="D51" i="8"/>
  <c r="D69" i="8" s="1"/>
  <c r="D56" i="7"/>
  <c r="D64" i="6"/>
  <c r="F64" i="6"/>
  <c r="B64" i="1"/>
  <c r="B51" i="4"/>
  <c r="B69" i="4" s="1"/>
  <c r="E56" i="7"/>
  <c r="F51" i="7"/>
  <c r="F69" i="7" s="1"/>
  <c r="B51" i="1"/>
  <c r="B69" i="1" s="1"/>
  <c r="F51" i="6"/>
  <c r="F69" i="6" s="1"/>
  <c r="E51" i="7"/>
  <c r="E69" i="7" s="1"/>
  <c r="B63" i="4"/>
  <c r="B64" i="4"/>
  <c r="F64" i="7"/>
  <c r="F63" i="7"/>
  <c r="F51" i="8"/>
  <c r="F69" i="8" s="1"/>
  <c r="F63" i="6"/>
  <c r="F56" i="7"/>
  <c r="B51" i="2"/>
  <c r="B69" i="2" s="1"/>
  <c r="B40" i="2"/>
  <c r="B64" i="2" s="1"/>
  <c r="B56" i="2"/>
  <c r="D56" i="6"/>
  <c r="E56" i="6"/>
  <c r="B25" i="6"/>
  <c r="B59" i="6" s="1"/>
  <c r="D63" i="7"/>
  <c r="E63" i="6"/>
  <c r="B54" i="7"/>
  <c r="B62" i="7"/>
  <c r="E51" i="6"/>
  <c r="E69" i="6" s="1"/>
  <c r="C51" i="6"/>
  <c r="C69" i="6" s="1"/>
  <c r="D64" i="8"/>
  <c r="F64" i="8"/>
  <c r="B62" i="6"/>
  <c r="F63" i="8"/>
  <c r="D63" i="6"/>
  <c r="B39" i="8"/>
  <c r="B49" i="6"/>
  <c r="B68" i="6"/>
  <c r="B70" i="7"/>
  <c r="B46" i="6"/>
  <c r="B49" i="7"/>
  <c r="E51" i="8"/>
  <c r="E69" i="8" s="1"/>
  <c r="B45" i="6"/>
  <c r="B67" i="7"/>
  <c r="B38" i="6"/>
  <c r="B55" i="6"/>
  <c r="B70" i="8"/>
  <c r="B75" i="6"/>
  <c r="E39" i="7"/>
  <c r="E64" i="7" s="1"/>
  <c r="E63" i="7"/>
  <c r="B39" i="7"/>
  <c r="B67" i="8"/>
  <c r="B71" i="6"/>
  <c r="E64" i="6"/>
  <c r="B39" i="6"/>
  <c r="B67" i="6"/>
  <c r="B50" i="6"/>
  <c r="B70" i="6"/>
  <c r="B28" i="6"/>
  <c r="B74" i="6" s="1"/>
  <c r="E64" i="8"/>
  <c r="B49" i="8"/>
  <c r="B46" i="8"/>
  <c r="B62" i="8"/>
  <c r="B54" i="8"/>
  <c r="B56" i="6" l="1"/>
  <c r="B51" i="6"/>
  <c r="B69" i="6" s="1"/>
  <c r="B63" i="6"/>
  <c r="B40" i="6"/>
  <c r="B64" i="6" s="1"/>
  <c r="C71" i="3"/>
  <c r="C25" i="3"/>
  <c r="B25" i="3" s="1"/>
  <c r="C38" i="3"/>
  <c r="C63" i="3" s="1"/>
  <c r="C68" i="3"/>
  <c r="C55" i="3"/>
  <c r="C56" i="3" s="1"/>
  <c r="C68" i="8"/>
  <c r="C23" i="7"/>
  <c r="C38" i="7" s="1"/>
  <c r="B23" i="3"/>
  <c r="B50" i="3" s="1"/>
  <c r="B51" i="3" s="1"/>
  <c r="C50" i="3"/>
  <c r="C51" i="3" s="1"/>
  <c r="C38" i="8" l="1"/>
  <c r="C63" i="8" s="1"/>
  <c r="C69" i="3"/>
  <c r="C40" i="7"/>
  <c r="C64" i="7" s="1"/>
  <c r="C63" i="7"/>
  <c r="C50" i="8"/>
  <c r="C51" i="8" s="1"/>
  <c r="C69" i="8" s="1"/>
  <c r="C71" i="7"/>
  <c r="B38" i="3"/>
  <c r="C68" i="7"/>
  <c r="C71" i="8"/>
  <c r="C25" i="7"/>
  <c r="B25" i="7" s="1"/>
  <c r="B55" i="3"/>
  <c r="B56" i="3" s="1"/>
  <c r="C40" i="3"/>
  <c r="C64" i="3" s="1"/>
  <c r="C55" i="8"/>
  <c r="C56" i="8" s="1"/>
  <c r="B71" i="3"/>
  <c r="B23" i="7"/>
  <c r="B68" i="3"/>
  <c r="B69" i="3" s="1"/>
  <c r="B59" i="3"/>
  <c r="B75" i="3"/>
  <c r="C55" i="7"/>
  <c r="C56" i="7" s="1"/>
  <c r="C50" i="7"/>
  <c r="C51" i="7" s="1"/>
  <c r="C40" i="8" l="1"/>
  <c r="C64" i="8" s="1"/>
  <c r="B59" i="8"/>
  <c r="B40" i="3"/>
  <c r="B64" i="3" s="1"/>
  <c r="B63" i="3"/>
  <c r="B71" i="7"/>
  <c r="B38" i="7"/>
  <c r="B50" i="7"/>
  <c r="B51" i="7" s="1"/>
  <c r="B75" i="7"/>
  <c r="B55" i="7"/>
  <c r="B56" i="7" s="1"/>
  <c r="B68" i="7"/>
  <c r="C69" i="7"/>
  <c r="B75" i="8"/>
  <c r="B55" i="8"/>
  <c r="B56" i="8" s="1"/>
  <c r="B38" i="8"/>
  <c r="B50" i="8"/>
  <c r="B51" i="8" s="1"/>
  <c r="B71" i="8"/>
  <c r="B68" i="8"/>
  <c r="B59" i="7"/>
  <c r="B69" i="7" l="1"/>
  <c r="B69" i="8"/>
  <c r="B63" i="8"/>
  <c r="B40" i="8"/>
  <c r="B64" i="8" s="1"/>
  <c r="B40" i="7"/>
  <c r="B64" i="7" s="1"/>
  <c r="B63" i="7"/>
</calcChain>
</file>

<file path=xl/sharedStrings.xml><?xml version="1.0" encoding="utf-8"?>
<sst xmlns="http://schemas.openxmlformats.org/spreadsheetml/2006/main" count="421" uniqueCount="121">
  <si>
    <t>Indicador</t>
  </si>
  <si>
    <t>Total Programa</t>
  </si>
  <si>
    <t>Productos</t>
  </si>
  <si>
    <t>Insumos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</si>
  <si>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</si>
  <si>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</si>
  <si>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</si>
  <si>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</si>
  <si>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</si>
  <si>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</si>
  <si>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</si>
  <si>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</si>
  <si>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</si>
  <si>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</si>
  <si>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</si>
  <si>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</si>
  <si>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</si>
  <si>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</si>
  <si>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</si>
  <si>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</si>
  <si>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</si>
  <si>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De composición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</si>
  <si>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</si>
  <si>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</si>
  <si>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</si>
  <si>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</si>
  <si>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</si>
  <si>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</si>
  <si>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</si>
  <si>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</si>
  <si>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</si>
  <si>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</si>
  <si>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 xml:space="preserve">Beneficiarios </t>
  </si>
  <si>
    <t>Centros Diurnos</t>
  </si>
  <si>
    <t>Primer Trimestre</t>
  </si>
  <si>
    <t>Segundo Trimestre</t>
  </si>
  <si>
    <t>Tercer Trimestre</t>
  </si>
  <si>
    <t>Cuarto Trimestre</t>
  </si>
  <si>
    <t xml:space="preserve">Gasto mensual programado por beneficiario (GPB) </t>
  </si>
  <si>
    <t xml:space="preserve">Gasto mensual efectivo por beneficiario (GEB) </t>
  </si>
  <si>
    <t xml:space="preserve">Gasto trimestral programado por beneficiario (GPB) </t>
  </si>
  <si>
    <t xml:space="preserve">Gasto trimestral efectivo por beneficiario (GEB) </t>
  </si>
  <si>
    <t xml:space="preserve">Gasto anual programado por beneficiario (GPB) </t>
  </si>
  <si>
    <t xml:space="preserve">Gasto anual efectivo por beneficiario (GEB) </t>
  </si>
  <si>
    <t>Red de Cuido</t>
  </si>
  <si>
    <t>Hogares y Albergues</t>
  </si>
  <si>
    <t>Personas de 65 años y más agredida y/o en condición de abandono</t>
  </si>
  <si>
    <t>Efectivos 1T 2021</t>
  </si>
  <si>
    <t>IPC (1T 2021)</t>
  </si>
  <si>
    <t>Gasto efectivo real 1T 2021</t>
  </si>
  <si>
    <t>Gasto efectivo real por beneficiario 1T 2021</t>
  </si>
  <si>
    <t>Efectivos 2T 2021</t>
  </si>
  <si>
    <t>IPC (2T 2021)</t>
  </si>
  <si>
    <t>Gasto efectivo real 2T 2021</t>
  </si>
  <si>
    <t>Gasto efectivo real por beneficiario 2T 2021</t>
  </si>
  <si>
    <t>Efectivos 1S 2021</t>
  </si>
  <si>
    <t>IPC (1S 2021)</t>
  </si>
  <si>
    <t>Gasto efectivo real 1S 2021</t>
  </si>
  <si>
    <t>Gasto efectivo real por beneficiario 1S 2021</t>
  </si>
  <si>
    <t>Efectivos 3T 2021</t>
  </si>
  <si>
    <t>IPC (3T 2021)</t>
  </si>
  <si>
    <t>Gasto efectivo real 3T 2021</t>
  </si>
  <si>
    <t>Gasto efectivo real por beneficiario 3T 2021</t>
  </si>
  <si>
    <t>Efectivos 3TA 2021</t>
  </si>
  <si>
    <t>IPC (3TA 2021)</t>
  </si>
  <si>
    <t>Gasto efectivo real 3TA 2021</t>
  </si>
  <si>
    <t>Gasto efectivo real por beneficiario 3TA 2021</t>
  </si>
  <si>
    <t>Efectivos 4T 2021</t>
  </si>
  <si>
    <t>IPC (4T 2021)</t>
  </si>
  <si>
    <t>Gasto efectivo real 4T 2021</t>
  </si>
  <si>
    <t>Gasto efectivo real por beneficiario 4T 2021</t>
  </si>
  <si>
    <t>Efectivos 2021</t>
  </si>
  <si>
    <t>IPC (2021)</t>
  </si>
  <si>
    <t>Gasto efectivo real 2021</t>
  </si>
  <si>
    <t>Gasto efectivo real por beneficiario 2021</t>
  </si>
  <si>
    <t>Programados 1T 2022</t>
  </si>
  <si>
    <t>Efectivos 1T 2022</t>
  </si>
  <si>
    <t>Programados año 2022</t>
  </si>
  <si>
    <t>En transferencias 1T 2022</t>
  </si>
  <si>
    <t>IPC (1T 2022)</t>
  </si>
  <si>
    <t>Gasto efectivo real 1T 2022</t>
  </si>
  <si>
    <t>Gasto efectivo real por beneficiario 1T 2022</t>
  </si>
  <si>
    <t>Fuentes:  Informes Trimestrales CONAPAM 2021 y 2022 - Cronogramas de Metas e Inversión - Modificaciones 2022 - IPC, INEC 2021 y 2022</t>
  </si>
  <si>
    <r>
      <t>Nota:</t>
    </r>
    <r>
      <rPr>
        <sz val="11"/>
        <color theme="1"/>
        <rFont val="Palatino Linotype"/>
        <family val="1"/>
      </rPr>
      <t xml:space="preserve"> El dato de los beneficiarios, el gasto y el ingreso efectivo del I T se modificó, esto debido a que la UE del programa realizó algunas modificaciones a la información remitida originalmente. Además, el dato del IPC IT 2022 se modificó el día 30-08-2022, esto debido a que la base del BCCR se actualizó. </t>
    </r>
  </si>
  <si>
    <t>Programados 2T 2022</t>
  </si>
  <si>
    <t>Efectivos 2T 2022</t>
  </si>
  <si>
    <t>En transferencias 2T 2022</t>
  </si>
  <si>
    <t>IPC (2T 2022)</t>
  </si>
  <si>
    <t>Gasto efectivo real 2T 2022</t>
  </si>
  <si>
    <t>Gasto efectivo real por beneficiario 2T 2022</t>
  </si>
  <si>
    <t>Programados 1S 2022</t>
  </si>
  <si>
    <t>Efectivos 1S 2022</t>
  </si>
  <si>
    <t>En transferencias 1S 2022</t>
  </si>
  <si>
    <t>IPC (1S 2022)</t>
  </si>
  <si>
    <t>Gasto efectivo real 1S 2022</t>
  </si>
  <si>
    <t>Gasto efectivo real por beneficiario 1S 2022</t>
  </si>
  <si>
    <t>Programados 3T 2022</t>
  </si>
  <si>
    <t>Efectivos 3T 2022</t>
  </si>
  <si>
    <t>En transferencias 3T 2022</t>
  </si>
  <si>
    <t>IPC (3T 2022)</t>
  </si>
  <si>
    <t>Gasto efectivo real 3T 2022</t>
  </si>
  <si>
    <t>Gasto efectivo real por beneficiario 3T 2022</t>
  </si>
  <si>
    <t>Programados 3TA 2022</t>
  </si>
  <si>
    <t>Efectivos 3TA 2022</t>
  </si>
  <si>
    <t>En transferencias 3TA 2022</t>
  </si>
  <si>
    <t>IPC (3TA 2022)</t>
  </si>
  <si>
    <t>Gasto efectivo real 3TA 2022</t>
  </si>
  <si>
    <t>Gasto efectivo real por beneficiario 3TA 2022</t>
  </si>
  <si>
    <t>Programados 4T 2022</t>
  </si>
  <si>
    <t>Efectivos 4T 2022</t>
  </si>
  <si>
    <t>En transferencias 4T 2022</t>
  </si>
  <si>
    <t>IPC (4T 2022)</t>
  </si>
  <si>
    <t>Gasto efectivo real 4T 2022</t>
  </si>
  <si>
    <t>Gasto efectivo real por beneficiario 4T 2022</t>
  </si>
  <si>
    <t>Programados 2022</t>
  </si>
  <si>
    <t>Efectivos 2022</t>
  </si>
  <si>
    <t>En transferencias 2022</t>
  </si>
  <si>
    <t>IPC (2022)</t>
  </si>
  <si>
    <t>Gasto efectivo real 2022</t>
  </si>
  <si>
    <t>Gasto efectivo real por beneficiario 2022</t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</si>
  <si>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El dato del gasto programado mensual por beneficiario del producto Personas de 65 años o más agredida y/o en condición de abandono no es congruente con el dato que se encuentra en el cronograma de metas e inversión, esto debido a que el el total de beneficiarios es variado en el transcurso del año.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</si>
</sst>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____"/>
    <numFmt numFmtId="167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1"/>
      <color rgb="FFFF0000"/>
      <name val="Palatino Linotyp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165" fontId="0" fillId="0" borderId="0" xfId="1" applyNumberFormat="1" applyFont="1" applyFill="1"/>
    <xf numFmtId="3" fontId="0" fillId="0" borderId="0" xfId="0" applyNumberFormat="1" applyFont="1" applyFill="1"/>
    <xf numFmtId="164" fontId="0" fillId="0" borderId="0" xfId="1" applyFont="1" applyFill="1"/>
    <xf numFmtId="0" fontId="0" fillId="0" borderId="0" xfId="0" applyFont="1" applyFill="1"/>
    <xf numFmtId="164" fontId="0" fillId="0" borderId="0" xfId="0" applyNumberFormat="1" applyFont="1" applyFill="1"/>
    <xf numFmtId="165" fontId="0" fillId="0" borderId="0" xfId="0" applyNumberFormat="1" applyFont="1" applyFill="1"/>
    <xf numFmtId="0" fontId="0" fillId="0" borderId="0" xfId="0" applyFont="1" applyFill="1" applyBorder="1"/>
    <xf numFmtId="167" fontId="0" fillId="0" borderId="0" xfId="0" applyNumberFormat="1" applyFont="1" applyFill="1"/>
    <xf numFmtId="0" fontId="3" fillId="0" borderId="0" xfId="0" applyFont="1" applyFill="1"/>
    <xf numFmtId="166" fontId="0" fillId="0" borderId="0" xfId="0" applyNumberFormat="1" applyFont="1" applyFill="1"/>
    <xf numFmtId="0" fontId="0" fillId="0" borderId="4" xfId="0" applyFont="1" applyFill="1" applyBorder="1"/>
    <xf numFmtId="0" fontId="2" fillId="0" borderId="4" xfId="0" applyFont="1" applyFill="1" applyBorder="1" applyAlignment="1"/>
    <xf numFmtId="0" fontId="5" fillId="0" borderId="0" xfId="0" applyFont="1" applyFill="1"/>
    <xf numFmtId="0" fontId="4" fillId="0" borderId="0" xfId="0" applyFont="1" applyFill="1"/>
    <xf numFmtId="3" fontId="5" fillId="0" borderId="0" xfId="0" applyNumberFormat="1" applyFont="1" applyFill="1"/>
    <xf numFmtId="0" fontId="5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/>
    </xf>
    <xf numFmtId="3" fontId="5" fillId="0" borderId="0" xfId="1" applyNumberFormat="1" applyFont="1" applyFill="1"/>
    <xf numFmtId="3" fontId="5" fillId="0" borderId="0" xfId="0" applyNumberFormat="1" applyFont="1" applyFill="1" applyAlignment="1"/>
    <xf numFmtId="0" fontId="5" fillId="0" borderId="0" xfId="0" applyFont="1" applyFill="1" applyAlignment="1"/>
    <xf numFmtId="4" fontId="5" fillId="0" borderId="0" xfId="0" applyNumberFormat="1" applyFont="1" applyFill="1" applyAlignment="1"/>
    <xf numFmtId="4" fontId="5" fillId="0" borderId="0" xfId="0" applyNumberFormat="1" applyFont="1" applyFill="1" applyAlignment="1">
      <alignment horizontal="right"/>
    </xf>
    <xf numFmtId="0" fontId="5" fillId="0" borderId="3" xfId="0" applyFont="1" applyFill="1" applyBorder="1"/>
    <xf numFmtId="4" fontId="5" fillId="0" borderId="3" xfId="0" applyNumberFormat="1" applyFont="1" applyFill="1" applyBorder="1" applyAlignment="1"/>
    <xf numFmtId="0" fontId="5" fillId="0" borderId="0" xfId="0" applyFont="1" applyFill="1" applyBorder="1"/>
    <xf numFmtId="167" fontId="5" fillId="0" borderId="0" xfId="0" applyNumberFormat="1" applyFont="1" applyFill="1"/>
    <xf numFmtId="4" fontId="5" fillId="0" borderId="0" xfId="0" applyNumberFormat="1" applyFont="1" applyFill="1" applyBorder="1" applyAlignment="1"/>
    <xf numFmtId="3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/>
    <xf numFmtId="0" fontId="4" fillId="0" borderId="3" xfId="0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3" fontId="5" fillId="0" borderId="0" xfId="0" applyNumberFormat="1" applyFont="1"/>
    <xf numFmtId="164" fontId="5" fillId="0" borderId="0" xfId="1" applyFont="1" applyFill="1"/>
    <xf numFmtId="2" fontId="5" fillId="0" borderId="0" xfId="0" applyNumberFormat="1" applyFont="1" applyAlignment="1">
      <alignment horizontal="right"/>
    </xf>
    <xf numFmtId="0" fontId="6" fillId="0" borderId="0" xfId="0" applyFont="1" applyFill="1"/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3" fontId="5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4071B9"/>
      <color rgb="FF102D7C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CR" sz="1400"/>
              <a:t>CONAPAM: Indicadores de Cobertura Potencial. Primer Trimestre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Trimestre'!$A$45</c:f>
              <c:strCache>
                <c:ptCount val="1"/>
                <c:pt idx="0">
                  <c:v>Cobertura Programada</c:v>
                </c:pt>
              </c:strCache>
            </c:strRef>
          </c:tx>
          <c:invertIfNegative val="0"/>
          <c:cat>
            <c:strRef>
              <c:f>'I Trimestre'!$B$9:$B$10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'I Trimestre'!$B$45</c:f>
              <c:numCache>
                <c:formatCode>#,##0.00</c:formatCode>
                <c:ptCount val="1"/>
                <c:pt idx="0">
                  <c:v>7.7634492640354313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F-4569-9C66-8332F2DBA237}"/>
            </c:ext>
          </c:extLst>
        </c:ser>
        <c:ser>
          <c:idx val="1"/>
          <c:order val="1"/>
          <c:tx>
            <c:strRef>
              <c:f>'I Trimestre'!$A$46</c:f>
              <c:strCache>
                <c:ptCount val="1"/>
                <c:pt idx="0">
                  <c:v>Cobertura Efectiva</c:v>
                </c:pt>
              </c:strCache>
            </c:strRef>
          </c:tx>
          <c:invertIfNegative val="0"/>
          <c:cat>
            <c:strRef>
              <c:f>'I Trimestre'!$B$9:$B$10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'I Trimestre'!$B$46</c:f>
              <c:numCache>
                <c:formatCode>#,##0.00</c:formatCode>
                <c:ptCount val="1"/>
                <c:pt idx="0">
                  <c:v>6.7936861020096648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4F-4569-9C66-8332F2DBA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7121920"/>
        <c:axId val="67123456"/>
      </c:barChart>
      <c:catAx>
        <c:axId val="67121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123456"/>
        <c:crosses val="autoZero"/>
        <c:auto val="1"/>
        <c:lblAlgn val="ctr"/>
        <c:lblOffset val="100"/>
        <c:noMultiLvlLbl val="0"/>
      </c:catAx>
      <c:valAx>
        <c:axId val="6712345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/>
            </a:pPr>
            <a:endParaRPr lang="es-CR"/>
          </a:p>
        </c:txPr>
        <c:crossAx val="67121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s-ES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CONAPAM: Indicadores de resultado 2022</a:t>
            </a:r>
          </a:p>
        </c:rich>
      </c:tx>
      <c:overlay val="0"/>
    </c:title>
    <c:autoTitleDeleted val="0"/>
    <c:view3D>
      <c:rotX val="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5700180488879753E-2"/>
          <c:y val="0.15809501067448781"/>
          <c:w val="0.91268262429345659"/>
          <c:h val="0.5699601168223864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Anual!$B$49:$F$49</c:f>
              <c:numCache>
                <c:formatCode>#,##0.00</c:formatCode>
                <c:ptCount val="5"/>
                <c:pt idx="0">
                  <c:v>94.498397539308684</c:v>
                </c:pt>
                <c:pt idx="1">
                  <c:v>97.422680412371136</c:v>
                </c:pt>
                <c:pt idx="2">
                  <c:v>93.55423094904161</c:v>
                </c:pt>
                <c:pt idx="3">
                  <c:v>94.16254662156301</c:v>
                </c:pt>
                <c:pt idx="4">
                  <c:v>94.942142590518856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5A-4FF6-AF97-D6BDE1121E13}"/>
            </c:ext>
          </c:extLst>
        </c:ser>
        <c:ser>
          <c:idx val="0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Anual!$B$50:$F$50</c:f>
              <c:numCache>
                <c:formatCode>#,##0.00</c:formatCode>
                <c:ptCount val="5"/>
                <c:pt idx="0">
                  <c:v>100.83526266733165</c:v>
                </c:pt>
                <c:pt idx="1">
                  <c:v>103.22873857499356</c:v>
                </c:pt>
                <c:pt idx="2">
                  <c:v>99.573307656748483</c:v>
                </c:pt>
                <c:pt idx="3">
                  <c:v>102.37806677672476</c:v>
                </c:pt>
                <c:pt idx="4">
                  <c:v>97.512909725342666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5A-4FF6-AF97-D6BDE1121E13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Anual!$B$51:$F$51</c:f>
              <c:numCache>
                <c:formatCode>#,##0.00</c:formatCode>
                <c:ptCount val="5"/>
                <c:pt idx="0">
                  <c:v>97.666830103320166</c:v>
                </c:pt>
                <c:pt idx="1">
                  <c:v>100.32570949368235</c:v>
                </c:pt>
                <c:pt idx="2">
                  <c:v>96.563769302895054</c:v>
                </c:pt>
                <c:pt idx="3">
                  <c:v>98.270306699143887</c:v>
                </c:pt>
                <c:pt idx="4">
                  <c:v>96.227526157930754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5A-4FF6-AF97-D6BDE1121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69711360"/>
        <c:axId val="69712896"/>
        <c:axId val="0"/>
      </c:bar3DChart>
      <c:catAx>
        <c:axId val="69711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9712896"/>
        <c:crosses val="autoZero"/>
        <c:auto val="1"/>
        <c:lblAlgn val="ctr"/>
        <c:lblOffset val="100"/>
        <c:noMultiLvlLbl val="0"/>
      </c:catAx>
      <c:valAx>
        <c:axId val="69712896"/>
        <c:scaling>
          <c:orientation val="minMax"/>
          <c:max val="1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69711360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1.0087508634498884E-2"/>
          <c:y val="0.92303564618018408"/>
          <c:w val="0.98991249136550108"/>
          <c:h val="7.6964353819815978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CONAPAM: Indicadores de avance 2022</a:t>
            </a:r>
          </a:p>
        </c:rich>
      </c:tx>
      <c:overlay val="0"/>
    </c:title>
    <c:autoTitleDeleted val="0"/>
    <c:view3D>
      <c:rotX val="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Anual!$B$54:$F$54</c:f>
              <c:numCache>
                <c:formatCode>#,##0.00</c:formatCode>
                <c:ptCount val="5"/>
                <c:pt idx="0">
                  <c:v>94.498397539308684</c:v>
                </c:pt>
                <c:pt idx="1">
                  <c:v>97.422680412371136</c:v>
                </c:pt>
                <c:pt idx="2">
                  <c:v>93.55423094904161</c:v>
                </c:pt>
                <c:pt idx="3">
                  <c:v>94.16254662156301</c:v>
                </c:pt>
                <c:pt idx="4">
                  <c:v>94.942142590518856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E-4519-8C2E-13788E9997FA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Anual!$B$55:$F$55</c:f>
              <c:numCache>
                <c:formatCode>#,##0.00</c:formatCode>
                <c:ptCount val="5"/>
                <c:pt idx="0">
                  <c:v>100.83526266733165</c:v>
                </c:pt>
                <c:pt idx="1">
                  <c:v>103.22873857499356</c:v>
                </c:pt>
                <c:pt idx="2">
                  <c:v>99.573307656748483</c:v>
                </c:pt>
                <c:pt idx="3">
                  <c:v>102.37806677672476</c:v>
                </c:pt>
                <c:pt idx="4">
                  <c:v>97.512909725342666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E-4519-8C2E-13788E9997FA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Anual!$B$56:$F$56</c:f>
              <c:numCache>
                <c:formatCode>#,##0.00</c:formatCode>
                <c:ptCount val="5"/>
                <c:pt idx="0">
                  <c:v>97.666830103320166</c:v>
                </c:pt>
                <c:pt idx="1">
                  <c:v>100.32570949368235</c:v>
                </c:pt>
                <c:pt idx="2">
                  <c:v>96.563769302895054</c:v>
                </c:pt>
                <c:pt idx="3">
                  <c:v>98.270306699143887</c:v>
                </c:pt>
                <c:pt idx="4">
                  <c:v>96.227526157930754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BE-4519-8C2E-13788E999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69767552"/>
        <c:axId val="69769088"/>
        <c:axId val="0"/>
      </c:bar3DChart>
      <c:catAx>
        <c:axId val="69767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9769088"/>
        <c:crosses val="autoZero"/>
        <c:auto val="1"/>
        <c:lblAlgn val="ctr"/>
        <c:lblOffset val="100"/>
        <c:noMultiLvlLbl val="0"/>
      </c:catAx>
      <c:valAx>
        <c:axId val="69769088"/>
        <c:scaling>
          <c:orientation val="minMax"/>
          <c:max val="1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69767552"/>
        <c:crosses val="autoZero"/>
        <c:crossBetween val="between"/>
        <c:majorUnit val="50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CONAPAM: Indicadores de expansión 2022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5206273675791279E-2"/>
          <c:y val="0.15809491287198293"/>
          <c:w val="0.91333904024911394"/>
          <c:h val="0.5169143047327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Anual!$B$62:$F$62</c:f>
              <c:numCache>
                <c:formatCode>#,##0.00</c:formatCode>
                <c:ptCount val="5"/>
                <c:pt idx="0">
                  <c:v>-0.467832282693037</c:v>
                </c:pt>
                <c:pt idx="1">
                  <c:v>-1.8081801049253943</c:v>
                </c:pt>
                <c:pt idx="2">
                  <c:v>2.6744484350949227</c:v>
                </c:pt>
                <c:pt idx="3">
                  <c:v>-1.9678373354805268</c:v>
                </c:pt>
                <c:pt idx="4">
                  <c:v>20.445128447969687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2-4CA7-9BAF-00A17EBD3470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4071B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Anual!$B$63:$F$63</c:f>
              <c:numCache>
                <c:formatCode>#,##0.00</c:formatCode>
                <c:ptCount val="5"/>
                <c:pt idx="0">
                  <c:v>23.311993914725893</c:v>
                </c:pt>
                <c:pt idx="1">
                  <c:v>7.8799536209985588</c:v>
                </c:pt>
                <c:pt idx="2">
                  <c:v>17.180550766747004</c:v>
                </c:pt>
                <c:pt idx="3">
                  <c:v>4.9017210774988218</c:v>
                </c:pt>
                <c:pt idx="4">
                  <c:v>90.611046534386787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2-4CA7-9BAF-00A17EBD3470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A2BFE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Anual!$B$64:$F$64</c:f>
              <c:numCache>
                <c:formatCode>#,##0.00</c:formatCode>
                <c:ptCount val="5"/>
                <c:pt idx="0">
                  <c:v>23.891598809501289</c:v>
                </c:pt>
                <c:pt idx="1">
                  <c:v>9.8665385123490434</c:v>
                </c:pt>
                <c:pt idx="2">
                  <c:v>14.128249581805207</c:v>
                </c:pt>
                <c:pt idx="3">
                  <c:v>7.007453703217803</c:v>
                </c:pt>
                <c:pt idx="4">
                  <c:v>58.255505216823764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72-4CA7-9BAF-00A17EBD3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69794816"/>
        <c:axId val="69796608"/>
        <c:axId val="0"/>
      </c:bar3DChart>
      <c:catAx>
        <c:axId val="69794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69796608"/>
        <c:crosses val="autoZero"/>
        <c:auto val="1"/>
        <c:lblAlgn val="ctr"/>
        <c:lblOffset val="100"/>
        <c:noMultiLvlLbl val="0"/>
      </c:catAx>
      <c:valAx>
        <c:axId val="69796608"/>
        <c:scaling>
          <c:orientation val="minMax"/>
          <c:max val="150"/>
          <c:min val="-3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69794816"/>
        <c:crosses val="autoZero"/>
        <c:crossBetween val="between"/>
        <c:majorUnit val="30"/>
      </c:valAx>
    </c:plotArea>
    <c:legend>
      <c:legendPos val="b"/>
      <c:layout>
        <c:manualLayout>
          <c:xMode val="edge"/>
          <c:yMode val="edge"/>
          <c:x val="0"/>
          <c:y val="0.86349628013531199"/>
          <c:w val="0.99748211690374577"/>
          <c:h val="0.1365037563285971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800">
                <a:solidFill>
                  <a:schemeClr val="tx1"/>
                </a:solidFill>
              </a:defRPr>
            </a:pPr>
            <a:r>
              <a:rPr lang="es-CR" sz="1800">
                <a:solidFill>
                  <a:schemeClr val="tx1"/>
                </a:solidFill>
              </a:rPr>
              <a:t>CONAPAM: Indicadores de gasto medio 2022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Anual!$A$70</c:f>
              <c:strCache>
                <c:ptCount val="1"/>
                <c:pt idx="0">
                  <c:v>Gasto anual programado por beneficiario (GPB)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</c:spPr>
          <c:invertIfNegative val="0"/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Anual!$B$70:$F$70</c:f>
              <c:numCache>
                <c:formatCode>#,##0.00</c:formatCode>
                <c:ptCount val="5"/>
                <c:pt idx="0">
                  <c:v>1218599.8531974708</c:v>
                </c:pt>
                <c:pt idx="1">
                  <c:v>2447136</c:v>
                </c:pt>
                <c:pt idx="2">
                  <c:v>978852</c:v>
                </c:pt>
                <c:pt idx="3">
                  <c:v>656087.61197501991</c:v>
                </c:pt>
                <c:pt idx="4">
                  <c:v>6595114.927817693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0-4836-B9D3-0FD92D20B775}"/>
            </c:ext>
          </c:extLst>
        </c:ser>
        <c:ser>
          <c:idx val="1"/>
          <c:order val="1"/>
          <c:tx>
            <c:strRef>
              <c:f>Anual!$A$71</c:f>
              <c:strCache>
                <c:ptCount val="1"/>
                <c:pt idx="0">
                  <c:v>Gasto anual efectivo por beneficiario (GEB)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</c:spPr>
          <c:invertIfNegative val="0"/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Anual!$B$71:$F$71</c:f>
              <c:numCache>
                <c:formatCode>#,##0.00</c:formatCode>
                <c:ptCount val="5"/>
                <c:pt idx="0">
                  <c:v>1300316.61364866</c:v>
                </c:pt>
                <c:pt idx="1">
                  <c:v>2592976.9262371617</c:v>
                </c:pt>
                <c:pt idx="2">
                  <c:v>1041829.2188144168</c:v>
                </c:pt>
                <c:pt idx="3">
                  <c:v>713330.12710574805</c:v>
                </c:pt>
                <c:pt idx="4">
                  <c:v>6773692.1564772949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00-4836-B9D3-0FD92D20B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854336"/>
        <c:axId val="69855872"/>
        <c:axId val="0"/>
      </c:bar3DChart>
      <c:catAx>
        <c:axId val="69854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s-CR"/>
          </a:p>
        </c:txPr>
        <c:crossAx val="69855872"/>
        <c:crosses val="autoZero"/>
        <c:auto val="1"/>
        <c:lblAlgn val="ctr"/>
        <c:lblOffset val="100"/>
        <c:noMultiLvlLbl val="0"/>
      </c:catAx>
      <c:valAx>
        <c:axId val="69855872"/>
        <c:scaling>
          <c:orientation val="minMax"/>
          <c:max val="100000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/>
            </a:pPr>
            <a:endParaRPr lang="es-CR"/>
          </a:p>
        </c:txPr>
        <c:crossAx val="69854336"/>
        <c:crosses val="autoZero"/>
        <c:crossBetween val="between"/>
        <c:majorUnit val="2000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/>
            </a:pPr>
            <a:endParaRPr lang="es-CR"/>
          </a:p>
        </c:txPr>
      </c:dTable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100"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CONAPAM: Indicadores de giro de recursos 2022</a:t>
            </a:r>
          </a:p>
        </c:rich>
      </c:tx>
      <c:layout>
        <c:manualLayout>
          <c:xMode val="edge"/>
          <c:yMode val="edge"/>
          <c:x val="0.1206670665465296"/>
          <c:y val="5.0796990278326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964202479724075E-2"/>
          <c:y val="0.20437046454598601"/>
          <c:w val="0.81607159504055193"/>
          <c:h val="0.61238105796456532"/>
        </c:manualLayout>
      </c:layout>
      <c:bar3DChart>
        <c:barDir val="bar"/>
        <c:grouping val="clustered"/>
        <c:varyColors val="0"/>
        <c:ser>
          <c:idx val="1"/>
          <c:order val="0"/>
          <c:tx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tx>
          <c:spPr>
            <a:solidFill>
              <a:schemeClr val="accent2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4071B9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D33-4156-A079-A82643B21ACE}"/>
              </c:ext>
            </c:extLst>
          </c:dPt>
          <c:dPt>
            <c:idx val="1"/>
            <c:invertIfNegative val="0"/>
            <c:bubble3D val="0"/>
            <c:spPr>
              <a:solidFill>
                <a:srgbClr val="102D7C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9D33-4156-A079-A82643B21A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Anual!$A$74:$A$75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Anual!$B$74:$B$75</c:f>
              <c:numCache>
                <c:formatCode>#,##0.00</c:formatCode>
                <c:ptCount val="2"/>
                <c:pt idx="0">
                  <c:v>100.83526266733165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8-41C4-844D-31FD39DE5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96264032"/>
        <c:axId val="496268296"/>
        <c:axId val="0"/>
      </c:bar3DChart>
      <c:valAx>
        <c:axId val="496268296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496264032"/>
        <c:crosses val="autoZero"/>
        <c:crossBetween val="between"/>
      </c:valAx>
      <c:catAx>
        <c:axId val="496264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6268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 rtl="0">
              <a:defRPr/>
            </a:pPr>
            <a:r>
              <a:rPr lang="en-US"/>
              <a:t>CONAPAM: Índice</a:t>
            </a:r>
            <a:r>
              <a:rPr lang="en-US" baseline="0"/>
              <a:t> </a:t>
            </a:r>
            <a:r>
              <a:rPr lang="en-US"/>
              <a:t>de eficiencia (IE)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2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Anual!$B$69:$F$69</c:f>
              <c:numCache>
                <c:formatCode>#,##0.00</c:formatCode>
                <c:ptCount val="5"/>
                <c:pt idx="0">
                  <c:v>104.21616370010236</c:v>
                </c:pt>
                <c:pt idx="1">
                  <c:v>106.30477824914139</c:v>
                </c:pt>
                <c:pt idx="2">
                  <c:v>102.77647319371133</c:v>
                </c:pt>
                <c:pt idx="3">
                  <c:v>106.84422185232501</c:v>
                </c:pt>
                <c:pt idx="4">
                  <c:v>98.833097877321364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16-4FB4-8EC2-3E09BA51B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70147456"/>
        <c:axId val="70169728"/>
        <c:axId val="0"/>
      </c:bar3DChart>
      <c:catAx>
        <c:axId val="7014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0169728"/>
        <c:crosses val="autoZero"/>
        <c:auto val="1"/>
        <c:lblAlgn val="ctr"/>
        <c:lblOffset val="100"/>
        <c:noMultiLvlLbl val="0"/>
      </c:catAx>
      <c:valAx>
        <c:axId val="70169728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0147456"/>
        <c:crosses val="autoZero"/>
        <c:crossBetween val="between"/>
        <c:majorUnit val="3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CR" sz="1400"/>
              <a:t>CONAPAM: Indicadores de Resultado. Primer Trimestre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Trimestre'!$A$49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Trimestre'!$E$10,'I Trimestre'!$F$10)</c:f>
              <c:strCache>
                <c:ptCount val="5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'I Trimestre'!$B$49:$E$49</c:f>
              <c:numCache>
                <c:formatCode>#,##0.00</c:formatCode>
                <c:ptCount val="4"/>
                <c:pt idx="0">
                  <c:v>87.508604371020468</c:v>
                </c:pt>
                <c:pt idx="1">
                  <c:v>94.279361229027685</c:v>
                </c:pt>
                <c:pt idx="2">
                  <c:v>90.43945769050957</c:v>
                </c:pt>
                <c:pt idx="3">
                  <c:v>86.095931997571341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2-4DAA-A330-13E91251026F}"/>
            </c:ext>
          </c:extLst>
        </c:ser>
        <c:ser>
          <c:idx val="1"/>
          <c:order val="1"/>
          <c:tx>
            <c:strRef>
              <c:f>'I Trimestre'!$A$50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Trimestre'!$E$10,'I Trimestre'!$F$10)</c:f>
              <c:strCache>
                <c:ptCount val="5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'I Trimestre'!$B$50:$E$50</c:f>
              <c:numCache>
                <c:formatCode>#,##0.00</c:formatCode>
                <c:ptCount val="4"/>
                <c:pt idx="0">
                  <c:v>90.861870251097955</c:v>
                </c:pt>
                <c:pt idx="1">
                  <c:v>93.915504346068317</c:v>
                </c:pt>
                <c:pt idx="2">
                  <c:v>90.743338008415137</c:v>
                </c:pt>
                <c:pt idx="3">
                  <c:v>94.844327456819158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2-4DAA-A330-13E91251026F}"/>
            </c:ext>
          </c:extLst>
        </c:ser>
        <c:ser>
          <c:idx val="2"/>
          <c:order val="2"/>
          <c:tx>
            <c:strRef>
              <c:f>'I Trimestre'!$A$51</c:f>
              <c:strCache>
                <c:ptCount val="1"/>
                <c:pt idx="0">
                  <c:v>Índice efectividad total (IET)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Trimestre'!$E$10,'I Trimestre'!$F$10)</c:f>
              <c:strCache>
                <c:ptCount val="5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'I Trimestre'!$B$51:$E$51</c:f>
              <c:numCache>
                <c:formatCode>#,##0.00</c:formatCode>
                <c:ptCount val="4"/>
                <c:pt idx="0">
                  <c:v>89.185237311059211</c:v>
                </c:pt>
                <c:pt idx="1">
                  <c:v>94.097432787548001</c:v>
                </c:pt>
                <c:pt idx="2">
                  <c:v>90.591397849462354</c:v>
                </c:pt>
                <c:pt idx="3">
                  <c:v>90.470129727195257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2-4DAA-A330-13E91251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145088"/>
        <c:axId val="67155072"/>
      </c:barChart>
      <c:catAx>
        <c:axId val="67145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155072"/>
        <c:crosses val="autoZero"/>
        <c:auto val="1"/>
        <c:lblAlgn val="ctr"/>
        <c:lblOffset val="100"/>
        <c:noMultiLvlLbl val="0"/>
      </c:catAx>
      <c:valAx>
        <c:axId val="6715507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1450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CR" sz="1400"/>
              <a:t>CONAPAM: Indicadores de Avance. Primer Trimestre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Trimestre'!$A$54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Trimestre'!$B$54:$E$54</c:f>
              <c:numCache>
                <c:formatCode>#,##0.00</c:formatCode>
                <c:ptCount val="4"/>
                <c:pt idx="0">
                  <c:v>87.502957561678599</c:v>
                </c:pt>
                <c:pt idx="1">
                  <c:v>94.279361229027685</c:v>
                </c:pt>
                <c:pt idx="2">
                  <c:v>90.43945769050957</c:v>
                </c:pt>
                <c:pt idx="3">
                  <c:v>86.095931997571341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D-49D9-A989-C32CBE448BB4}"/>
            </c:ext>
          </c:extLst>
        </c:ser>
        <c:ser>
          <c:idx val="1"/>
          <c:order val="1"/>
          <c:tx>
            <c:strRef>
              <c:f>'I Trimestre'!$A$55</c:f>
              <c:strCache>
                <c:ptCount val="1"/>
                <c:pt idx="0">
                  <c:v>Índice avance gasto (IAG)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Trimestre'!$B$55:$E$55</c:f>
              <c:numCache>
                <c:formatCode>#,##0.00</c:formatCode>
                <c:ptCount val="4"/>
                <c:pt idx="0">
                  <c:v>22.712776019870052</c:v>
                </c:pt>
                <c:pt idx="1">
                  <c:v>23.478876086517079</c:v>
                </c:pt>
                <c:pt idx="2">
                  <c:v>22.685834502103784</c:v>
                </c:pt>
                <c:pt idx="3">
                  <c:v>23.71108186420479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7D-49D9-A989-C32CBE448BB4}"/>
            </c:ext>
          </c:extLst>
        </c:ser>
        <c:ser>
          <c:idx val="2"/>
          <c:order val="2"/>
          <c:tx>
            <c:strRef>
              <c:f>'I Trimestre'!$A$56</c:f>
              <c:strCache>
                <c:ptCount val="1"/>
                <c:pt idx="0">
                  <c:v>Índice avance total (IAT)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Trimestre'!$B$56:$E$56</c:f>
              <c:numCache>
                <c:formatCode>#,##0.00</c:formatCode>
                <c:ptCount val="4"/>
                <c:pt idx="0">
                  <c:v>55.107866790774324</c:v>
                </c:pt>
                <c:pt idx="1">
                  <c:v>58.879118657772381</c:v>
                </c:pt>
                <c:pt idx="2">
                  <c:v>56.562646096306679</c:v>
                </c:pt>
                <c:pt idx="3">
                  <c:v>54.903506930888064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7D-49D9-A989-C32CBE448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172608"/>
        <c:axId val="67174400"/>
      </c:barChart>
      <c:catAx>
        <c:axId val="67172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174400"/>
        <c:crosses val="autoZero"/>
        <c:auto val="1"/>
        <c:lblAlgn val="ctr"/>
        <c:lblOffset val="100"/>
        <c:noMultiLvlLbl val="0"/>
      </c:catAx>
      <c:valAx>
        <c:axId val="6717440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172608"/>
        <c:crosses val="autoZero"/>
        <c:crossBetween val="between"/>
        <c:majorUnit val="25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CR" sz="1400"/>
              <a:t>CONAPAM: Indicadores de Expansión. Primer Trimestre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Trimestre'!$A$62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Trimestre'!$B$62:$E$62</c:f>
              <c:numCache>
                <c:formatCode>#,##0.00</c:formatCode>
                <c:ptCount val="4"/>
                <c:pt idx="0">
                  <c:v>-5.0352490779214882</c:v>
                </c:pt>
                <c:pt idx="1">
                  <c:v>-2.3246073298429426</c:v>
                </c:pt>
                <c:pt idx="2">
                  <c:v>3.7265415549597503</c:v>
                </c:pt>
                <c:pt idx="3">
                  <c:v>-7.8850496489003108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B-4200-9F79-32B78E51CEE8}"/>
            </c:ext>
          </c:extLst>
        </c:ser>
        <c:ser>
          <c:idx val="1"/>
          <c:order val="1"/>
          <c:tx>
            <c:strRef>
              <c:f>'I Trimestre'!$A$63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Trimestre'!$B$63:$E$63</c:f>
              <c:numCache>
                <c:formatCode>#,##0.00</c:formatCode>
                <c:ptCount val="4"/>
                <c:pt idx="0">
                  <c:v>19.837109962305565</c:v>
                </c:pt>
                <c:pt idx="1">
                  <c:v>11.546168173705418</c:v>
                </c:pt>
                <c:pt idx="2">
                  <c:v>19.314839368589709</c:v>
                </c:pt>
                <c:pt idx="3">
                  <c:v>2.9194698399540808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B-4200-9F79-32B78E51CEE8}"/>
            </c:ext>
          </c:extLst>
        </c:ser>
        <c:ser>
          <c:idx val="2"/>
          <c:order val="2"/>
          <c:tx>
            <c:strRef>
              <c:f>'I Trimestre'!$A$64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Trimestre'!$B$64:$E$64</c:f>
              <c:numCache>
                <c:formatCode>#,##0.00</c:formatCode>
                <c:ptCount val="4"/>
                <c:pt idx="0">
                  <c:v>26.191148609061887</c:v>
                </c:pt>
                <c:pt idx="1">
                  <c:v>14.200890443705717</c:v>
                </c:pt>
                <c:pt idx="2">
                  <c:v>15.028263335445779</c:v>
                </c:pt>
                <c:pt idx="3">
                  <c:v>11.729387518174361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2B-4200-9F79-32B78E51C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961984"/>
        <c:axId val="67963520"/>
      </c:barChart>
      <c:catAx>
        <c:axId val="67961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963520"/>
        <c:crosses val="autoZero"/>
        <c:auto val="1"/>
        <c:lblAlgn val="ctr"/>
        <c:lblOffset val="100"/>
        <c:noMultiLvlLbl val="0"/>
      </c:catAx>
      <c:valAx>
        <c:axId val="6796352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9619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CR" sz="1400"/>
              <a:t>CONAPAM: Indicadores de Gasto Medio. Primer Trimestre 2013.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Trimestre'!$A$67</c:f>
              <c:strCache>
                <c:ptCount val="1"/>
                <c:pt idx="0">
                  <c:v>Gasto mensual programado por beneficiario (GPB)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Trimestre'!$B$67:$E$67</c:f>
              <c:numCache>
                <c:formatCode>#,##0.00</c:formatCode>
                <c:ptCount val="4"/>
                <c:pt idx="0">
                  <c:v>101544.50769263039</c:v>
                </c:pt>
                <c:pt idx="1">
                  <c:v>203928</c:v>
                </c:pt>
                <c:pt idx="2">
                  <c:v>81571</c:v>
                </c:pt>
                <c:pt idx="3">
                  <c:v>54673.967664584998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B-4E2C-B38E-C47D1C62D3CC}"/>
            </c:ext>
          </c:extLst>
        </c:ser>
        <c:ser>
          <c:idx val="1"/>
          <c:order val="1"/>
          <c:tx>
            <c:strRef>
              <c:f>'I Trimestre'!$A$68</c:f>
              <c:strCache>
                <c:ptCount val="1"/>
                <c:pt idx="0">
                  <c:v>Gasto mensual efectivo por beneficiario (GEB)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Trimestre'!$B$68:$E$68</c:f>
              <c:numCache>
                <c:formatCode>#,##0.00</c:formatCode>
                <c:ptCount val="4"/>
                <c:pt idx="0">
                  <c:v>105435.61914849684</c:v>
                </c:pt>
                <c:pt idx="1">
                  <c:v>203140.97084048027</c:v>
                </c:pt>
                <c:pt idx="2">
                  <c:v>81845.081933316105</c:v>
                </c:pt>
                <c:pt idx="3">
                  <c:v>60229.508784337428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B-4E2C-B38E-C47D1C62D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988480"/>
        <c:axId val="68006656"/>
      </c:barChart>
      <c:catAx>
        <c:axId val="67988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8006656"/>
        <c:crosses val="autoZero"/>
        <c:auto val="1"/>
        <c:lblAlgn val="ctr"/>
        <c:lblOffset val="100"/>
        <c:noMultiLvlLbl val="0"/>
      </c:catAx>
      <c:valAx>
        <c:axId val="68006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s-ES"/>
                </a:pPr>
                <a:r>
                  <a:rPr lang="es-CR"/>
                  <a:t>Colones Corrientes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9884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>
              <a:defRPr lang="es-ES"/>
            </a:pPr>
            <a:endParaRPr lang="es-CR"/>
          </a:p>
        </c:txPr>
      </c:dTable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/>
              <a:t>CONAPAM: Índice de eficiencia. Primer Trimestre 2013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Trimestre'!$A$69</c:f>
              <c:strCache>
                <c:ptCount val="1"/>
                <c:pt idx="0">
                  <c:v>Índice de eficiencia (IE)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Trimestre'!$B$69:$E$69</c:f>
              <c:numCache>
                <c:formatCode>#,##0.00</c:formatCode>
                <c:ptCount val="4"/>
                <c:pt idx="0">
                  <c:v>92.602750542258974</c:v>
                </c:pt>
                <c:pt idx="1">
                  <c:v>93.734278029791597</c:v>
                </c:pt>
                <c:pt idx="2">
                  <c:v>90.895788692585384</c:v>
                </c:pt>
                <c:pt idx="3">
                  <c:v>99.662996959589933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7-47D9-900E-F12FF1B48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102400"/>
        <c:axId val="68108288"/>
      </c:barChart>
      <c:catAx>
        <c:axId val="68102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8108288"/>
        <c:crosses val="autoZero"/>
        <c:auto val="1"/>
        <c:lblAlgn val="ctr"/>
        <c:lblOffset val="100"/>
        <c:noMultiLvlLbl val="0"/>
      </c:catAx>
      <c:valAx>
        <c:axId val="681082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8102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CR" sz="1400"/>
              <a:t>CONAPAM: Indicadores de Giro de Recursos. Primer Trimestre 2013.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Trimestre'!$A$74</c:f>
              <c:strCache>
                <c:ptCount val="1"/>
                <c:pt idx="0">
                  <c:v>Índice de giro efectivo (IGE)</c:v>
                </c:pt>
              </c:strCache>
            </c:strRef>
          </c:tx>
          <c:invertIfNegative val="0"/>
          <c:cat>
            <c:strRef>
              <c:f>'I Trimestre'!$B$9:$B$10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'I Trimestre'!$B$74</c:f>
              <c:numCache>
                <c:formatCode>#,##0.00</c:formatCode>
                <c:ptCount val="1"/>
                <c:pt idx="0">
                  <c:v>90.861870251097955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F-4EE6-B87A-86564D003E99}"/>
            </c:ext>
          </c:extLst>
        </c:ser>
        <c:ser>
          <c:idx val="1"/>
          <c:order val="1"/>
          <c:tx>
            <c:strRef>
              <c:f>'I Trimestre'!$A$75</c:f>
              <c:strCache>
                <c:ptCount val="1"/>
                <c:pt idx="0">
                  <c:v>Índice de uso de recursos (IUR) </c:v>
                </c:pt>
              </c:strCache>
            </c:strRef>
          </c:tx>
          <c:invertIfNegative val="0"/>
          <c:cat>
            <c:strRef>
              <c:f>'I Trimestre'!$B$9:$B$10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'I Trimestre'!$B$75</c:f>
              <c:numCache>
                <c:formatCode>#,##0.00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FF-4EE6-B87A-86564D003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8144512"/>
        <c:axId val="68179072"/>
      </c:barChart>
      <c:catAx>
        <c:axId val="68144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8179072"/>
        <c:crosses val="autoZero"/>
        <c:auto val="1"/>
        <c:lblAlgn val="ctr"/>
        <c:lblOffset val="100"/>
        <c:noMultiLvlLbl val="0"/>
      </c:catAx>
      <c:valAx>
        <c:axId val="6817907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/>
            </a:pPr>
            <a:endParaRPr lang="es-CR"/>
          </a:p>
        </c:txPr>
        <c:crossAx val="68144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s-ES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/>
              <a:t>CONAPAM: Gasto trimestral efectivo por beneficiario</a:t>
            </a:r>
          </a:p>
        </c:rich>
      </c:tx>
      <c:layout>
        <c:manualLayout>
          <c:xMode val="edge"/>
          <c:yMode val="edge"/>
          <c:x val="0.11881255468066491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Primer Trimestre</c:v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Trimestre'!$B$71:$E$71</c:f>
              <c:numCache>
                <c:formatCode>#,##0.00</c:formatCode>
                <c:ptCount val="4"/>
                <c:pt idx="0">
                  <c:v>316306.85744549055</c:v>
                </c:pt>
                <c:pt idx="1">
                  <c:v>609422.91252144089</c:v>
                </c:pt>
                <c:pt idx="2">
                  <c:v>245535.24579994834</c:v>
                </c:pt>
                <c:pt idx="3">
                  <c:v>180688.52635301228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9-44B0-B4A6-FC2B2F34C024}"/>
            </c:ext>
          </c:extLst>
        </c:ser>
        <c:ser>
          <c:idx val="1"/>
          <c:order val="1"/>
          <c:tx>
            <c:v>Segundo Trimestre</c:v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'II Trimestre'!$B$71:$E$71</c:f>
              <c:numCache>
                <c:formatCode>#,##0.00</c:formatCode>
                <c:ptCount val="4"/>
                <c:pt idx="0">
                  <c:v>319972.09149522276</c:v>
                </c:pt>
                <c:pt idx="1">
                  <c:v>611784</c:v>
                </c:pt>
                <c:pt idx="2">
                  <c:v>243795.32625000001</c:v>
                </c:pt>
                <c:pt idx="3">
                  <c:v>175908.75112369249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9-44B0-B4A6-FC2B2F34C024}"/>
            </c:ext>
          </c:extLst>
        </c:ser>
        <c:ser>
          <c:idx val="2"/>
          <c:order val="2"/>
          <c:tx>
            <c:v>Tercer Trimestre</c:v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'III Trimestre'!$B$71:$E$71</c:f>
              <c:numCache>
                <c:formatCode>#,##0.00</c:formatCode>
                <c:ptCount val="4"/>
                <c:pt idx="0">
                  <c:v>286162.04133760661</c:v>
                </c:pt>
                <c:pt idx="1">
                  <c:v>609749.3826647267</c:v>
                </c:pt>
                <c:pt idx="2">
                  <c:v>244713</c:v>
                </c:pt>
                <c:pt idx="3">
                  <c:v>167425.60507253994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9-44B0-B4A6-FC2B2F34C024}"/>
            </c:ext>
          </c:extLst>
        </c:ser>
        <c:ser>
          <c:idx val="3"/>
          <c:order val="3"/>
          <c:tx>
            <c:v>Cuarto Trimestre</c:v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'IV Trimestre'!$B$71:$E$71</c:f>
              <c:numCache>
                <c:formatCode>#,##0.00</c:formatCode>
                <c:ptCount val="4"/>
                <c:pt idx="0">
                  <c:v>380308.22529659327</c:v>
                </c:pt>
                <c:pt idx="1">
                  <c:v>759143.19364691514</c:v>
                </c:pt>
                <c:pt idx="2">
                  <c:v>308598.65646344546</c:v>
                </c:pt>
                <c:pt idx="3">
                  <c:v>190729.54467696167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59-44B0-B4A6-FC2B2F34C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8209664"/>
        <c:axId val="68358912"/>
      </c:barChart>
      <c:catAx>
        <c:axId val="6820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8358912"/>
        <c:crosses val="autoZero"/>
        <c:auto val="1"/>
        <c:lblAlgn val="ctr"/>
        <c:lblOffset val="100"/>
        <c:noMultiLvlLbl val="0"/>
      </c:catAx>
      <c:valAx>
        <c:axId val="6835891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/>
            </a:pPr>
            <a:endParaRPr lang="es-CR"/>
          </a:p>
        </c:txPr>
        <c:crossAx val="68209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s-ES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CONAPAM: Indicadores de cobertura</a:t>
            </a:r>
            <a:r>
              <a:rPr lang="es-CR" sz="1800" b="1" baseline="0"/>
              <a:t> </a:t>
            </a:r>
            <a:r>
              <a:rPr lang="es-CR" sz="1800" b="1"/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solidFill>
            <a:schemeClr val="bg1">
              <a:lumMod val="85000"/>
            </a:schemeClr>
          </a:solidFill>
        </a:ln>
        <a:effectLst/>
        <a:sp3d>
          <a:contourClr>
            <a:schemeClr val="bg1">
              <a:lumMod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B8B-4402-A59F-90F17F4912FE}"/>
              </c:ext>
            </c:extLst>
          </c:dPt>
          <c:dPt>
            <c:idx val="1"/>
            <c:invertIfNegative val="0"/>
            <c:bubble3D val="0"/>
            <c:spPr>
              <a:solidFill>
                <a:srgbClr val="102D7C"/>
              </a:solidFill>
              <a:ln w="1905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2B8B-4402-A59F-90F17F4912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Anual!$A$45:$A$46</c:f>
              <c:strCache>
                <c:ptCount val="2"/>
                <c:pt idx="0">
                  <c:v>Cobertura Programada</c:v>
                </c:pt>
                <c:pt idx="1">
                  <c:v>Cobertura Efectiva</c:v>
                </c:pt>
              </c:strCache>
            </c:strRef>
          </c:cat>
          <c:val>
            <c:numRef>
              <c:f>Anual!$B$45:$B$46</c:f>
              <c:numCache>
                <c:formatCode>#,##0.00</c:formatCode>
                <c:ptCount val="2"/>
                <c:pt idx="0">
                  <c:v>7.7639502610194286</c:v>
                </c:pt>
                <c:pt idx="1">
                  <c:v>7.3368085824123339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A-4EBE-BAA0-BA2EA6400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93272696"/>
        <c:axId val="493266464"/>
        <c:axId val="0"/>
      </c:bar3DChart>
      <c:valAx>
        <c:axId val="493266464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493272696"/>
        <c:crosses val="autoZero"/>
        <c:crossBetween val="between"/>
        <c:majorUnit val="2"/>
      </c:valAx>
      <c:catAx>
        <c:axId val="493272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3266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3.png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10" Type="http://schemas.openxmlformats.org/officeDocument/2006/relationships/image" Target="../media/image3.png"/><Relationship Id="rId4" Type="http://schemas.openxmlformats.org/officeDocument/2006/relationships/chart" Target="../charts/chart12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186</xdr:row>
      <xdr:rowOff>171450</xdr:rowOff>
    </xdr:from>
    <xdr:to>
      <xdr:col>2</xdr:col>
      <xdr:colOff>123825</xdr:colOff>
      <xdr:row>201</xdr:row>
      <xdr:rowOff>57150</xdr:rowOff>
    </xdr:to>
    <xdr:graphicFrame macro="">
      <xdr:nvGraphicFramePr>
        <xdr:cNvPr id="20" name="19 Gráfic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201</xdr:row>
      <xdr:rowOff>152400</xdr:rowOff>
    </xdr:from>
    <xdr:to>
      <xdr:col>2</xdr:col>
      <xdr:colOff>95250</xdr:colOff>
      <xdr:row>216</xdr:row>
      <xdr:rowOff>38100</xdr:rowOff>
    </xdr:to>
    <xdr:graphicFrame macro="">
      <xdr:nvGraphicFramePr>
        <xdr:cNvPr id="21" name="20 Gráfic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217</xdr:row>
      <xdr:rowOff>19050</xdr:rowOff>
    </xdr:from>
    <xdr:to>
      <xdr:col>2</xdr:col>
      <xdr:colOff>38100</xdr:colOff>
      <xdr:row>231</xdr:row>
      <xdr:rowOff>95250</xdr:rowOff>
    </xdr:to>
    <xdr:graphicFrame macro="">
      <xdr:nvGraphicFramePr>
        <xdr:cNvPr id="22" name="21 Gráfic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152400</xdr:colOff>
      <xdr:row>232</xdr:row>
      <xdr:rowOff>47625</xdr:rowOff>
    </xdr:from>
    <xdr:to>
      <xdr:col>2</xdr:col>
      <xdr:colOff>85725</xdr:colOff>
      <xdr:row>246</xdr:row>
      <xdr:rowOff>123825</xdr:rowOff>
    </xdr:to>
    <xdr:graphicFrame macro="">
      <xdr:nvGraphicFramePr>
        <xdr:cNvPr id="23" name="22 Gráfic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161925</xdr:colOff>
      <xdr:row>247</xdr:row>
      <xdr:rowOff>57150</xdr:rowOff>
    </xdr:from>
    <xdr:to>
      <xdr:col>2</xdr:col>
      <xdr:colOff>95250</xdr:colOff>
      <xdr:row>261</xdr:row>
      <xdr:rowOff>133350</xdr:rowOff>
    </xdr:to>
    <xdr:graphicFrame macro="">
      <xdr:nvGraphicFramePr>
        <xdr:cNvPr id="24" name="23 Gráfic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262</xdr:row>
      <xdr:rowOff>28575</xdr:rowOff>
    </xdr:from>
    <xdr:to>
      <xdr:col>2</xdr:col>
      <xdr:colOff>85725</xdr:colOff>
      <xdr:row>276</xdr:row>
      <xdr:rowOff>104775</xdr:rowOff>
    </xdr:to>
    <xdr:graphicFrame macro="">
      <xdr:nvGraphicFramePr>
        <xdr:cNvPr id="25" name="24 Gráfic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133350</xdr:colOff>
      <xdr:row>277</xdr:row>
      <xdr:rowOff>28575</xdr:rowOff>
    </xdr:from>
    <xdr:to>
      <xdr:col>2</xdr:col>
      <xdr:colOff>66675</xdr:colOff>
      <xdr:row>291</xdr:row>
      <xdr:rowOff>104775</xdr:rowOff>
    </xdr:to>
    <xdr:graphicFrame macro="">
      <xdr:nvGraphicFramePr>
        <xdr:cNvPr id="26" name="25 Gráfic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638175</xdr:colOff>
      <xdr:row>179</xdr:row>
      <xdr:rowOff>19050</xdr:rowOff>
    </xdr:from>
    <xdr:to>
      <xdr:col>15</xdr:col>
      <xdr:colOff>638175</xdr:colOff>
      <xdr:row>193</xdr:row>
      <xdr:rowOff>95250</xdr:rowOff>
    </xdr:to>
    <xdr:graphicFrame macro="">
      <xdr:nvGraphicFramePr>
        <xdr:cNvPr id="29" name="28 Gráfic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0</xdr:col>
      <xdr:colOff>1</xdr:colOff>
      <xdr:row>6</xdr:row>
      <xdr:rowOff>0</xdr:rowOff>
    </xdr:from>
    <xdr:ext cx="11468100" cy="416718"/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" y="1085850"/>
          <a:ext cx="11468100" cy="416718"/>
        </a:xfrm>
        <a:prstGeom prst="rect">
          <a:avLst/>
        </a:prstGeom>
      </xdr:spPr>
    </xdr:pic>
    <xdr:clientData/>
  </xdr:oneCellAnchor>
  <xdr:twoCellAnchor>
    <xdr:from>
      <xdr:col>0</xdr:col>
      <xdr:colOff>416720</xdr:colOff>
      <xdr:row>6</xdr:row>
      <xdr:rowOff>71436</xdr:rowOff>
    </xdr:from>
    <xdr:to>
      <xdr:col>5</xdr:col>
      <xdr:colOff>1166812</xdr:colOff>
      <xdr:row>7</xdr:row>
      <xdr:rowOff>178591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16720" y="1214436"/>
          <a:ext cx="10494167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Nacional de la Persona Adulta Mayor    Programa Construyendo Lazos de Solidaridad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25-05-2022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11907</xdr:colOff>
      <xdr:row>6</xdr:row>
      <xdr:rowOff>35719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11695907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692263</xdr:colOff>
      <xdr:row>5</xdr:row>
      <xdr:rowOff>136071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62643" y="95250"/>
          <a:ext cx="4411095" cy="993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1477625" cy="416718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0"/>
          <a:ext cx="11477625" cy="416718"/>
        </a:xfrm>
        <a:prstGeom prst="rect">
          <a:avLst/>
        </a:prstGeom>
      </xdr:spPr>
    </xdr:pic>
    <xdr:clientData/>
  </xdr:oneCellAnchor>
  <xdr:twoCellAnchor>
    <xdr:from>
      <xdr:col>0</xdr:col>
      <xdr:colOff>416720</xdr:colOff>
      <xdr:row>6</xdr:row>
      <xdr:rowOff>71436</xdr:rowOff>
    </xdr:from>
    <xdr:to>
      <xdr:col>5</xdr:col>
      <xdr:colOff>1166812</xdr:colOff>
      <xdr:row>7</xdr:row>
      <xdr:rowOff>178591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16720" y="1214436"/>
          <a:ext cx="10494167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Nacional de la Persona Adulta Mayor    Programa Construyendo Lazos de Solidaridad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30-08-2022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11907</xdr:colOff>
      <xdr:row>6</xdr:row>
      <xdr:rowOff>35719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146632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692263</xdr:colOff>
      <xdr:row>5</xdr:row>
      <xdr:rowOff>136071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411095" cy="9933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6</xdr:row>
      <xdr:rowOff>0</xdr:rowOff>
    </xdr:from>
    <xdr:ext cx="11468100" cy="416718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085850"/>
          <a:ext cx="11468100" cy="416718"/>
        </a:xfrm>
        <a:prstGeom prst="rect">
          <a:avLst/>
        </a:prstGeom>
      </xdr:spPr>
    </xdr:pic>
    <xdr:clientData/>
  </xdr:oneCellAnchor>
  <xdr:twoCellAnchor>
    <xdr:from>
      <xdr:col>0</xdr:col>
      <xdr:colOff>416720</xdr:colOff>
      <xdr:row>6</xdr:row>
      <xdr:rowOff>71436</xdr:rowOff>
    </xdr:from>
    <xdr:to>
      <xdr:col>5</xdr:col>
      <xdr:colOff>1309687</xdr:colOff>
      <xdr:row>7</xdr:row>
      <xdr:rowOff>178591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416720" y="1214436"/>
          <a:ext cx="10637042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Nacional de la Persona Adulta Mayor    Programa Construyendo Lazos de Solidaridad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30-08-2022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11907</xdr:colOff>
      <xdr:row>6</xdr:row>
      <xdr:rowOff>35719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146632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692263</xdr:colOff>
      <xdr:row>5</xdr:row>
      <xdr:rowOff>136071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411095" cy="9933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6</xdr:row>
      <xdr:rowOff>0</xdr:rowOff>
    </xdr:from>
    <xdr:ext cx="11468100" cy="416718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085850"/>
          <a:ext cx="11468100" cy="416718"/>
        </a:xfrm>
        <a:prstGeom prst="rect">
          <a:avLst/>
        </a:prstGeom>
      </xdr:spPr>
    </xdr:pic>
    <xdr:clientData/>
  </xdr:oneCellAnchor>
  <xdr:twoCellAnchor>
    <xdr:from>
      <xdr:col>0</xdr:col>
      <xdr:colOff>321470</xdr:colOff>
      <xdr:row>6</xdr:row>
      <xdr:rowOff>71436</xdr:rowOff>
    </xdr:from>
    <xdr:to>
      <xdr:col>5</xdr:col>
      <xdr:colOff>1214437</xdr:colOff>
      <xdr:row>7</xdr:row>
      <xdr:rowOff>178591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1470" y="1214436"/>
          <a:ext cx="10637042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Nacional de la Persona Adulta Mayor    Programa Construyendo Lazos de Solidaridad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06-12-2022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11907</xdr:colOff>
      <xdr:row>6</xdr:row>
      <xdr:rowOff>35719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146632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692263</xdr:colOff>
      <xdr:row>5</xdr:row>
      <xdr:rowOff>136071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411095" cy="9933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6</xdr:row>
      <xdr:rowOff>0</xdr:rowOff>
    </xdr:from>
    <xdr:ext cx="11468100" cy="416718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085850"/>
          <a:ext cx="11468100" cy="416718"/>
        </a:xfrm>
        <a:prstGeom prst="rect">
          <a:avLst/>
        </a:prstGeom>
      </xdr:spPr>
    </xdr:pic>
    <xdr:clientData/>
  </xdr:oneCellAnchor>
  <xdr:twoCellAnchor>
    <xdr:from>
      <xdr:col>0</xdr:col>
      <xdr:colOff>238126</xdr:colOff>
      <xdr:row>6</xdr:row>
      <xdr:rowOff>83342</xdr:rowOff>
    </xdr:from>
    <xdr:to>
      <xdr:col>5</xdr:col>
      <xdr:colOff>1273968</xdr:colOff>
      <xdr:row>7</xdr:row>
      <xdr:rowOff>190497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238126" y="1226342"/>
          <a:ext cx="10779917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Nacional de la Persona Adulta Mayor    Programa Construyendo Lazos de Solidaridad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 Acumulado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06-12-2022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11907</xdr:colOff>
      <xdr:row>6</xdr:row>
      <xdr:rowOff>35719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146632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692263</xdr:colOff>
      <xdr:row>5</xdr:row>
      <xdr:rowOff>136071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411095" cy="9933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6</xdr:row>
      <xdr:rowOff>0</xdr:rowOff>
    </xdr:from>
    <xdr:ext cx="11468100" cy="416718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085850"/>
          <a:ext cx="11468100" cy="416718"/>
        </a:xfrm>
        <a:prstGeom prst="rect">
          <a:avLst/>
        </a:prstGeom>
      </xdr:spPr>
    </xdr:pic>
    <xdr:clientData/>
  </xdr:oneCellAnchor>
  <xdr:twoCellAnchor>
    <xdr:from>
      <xdr:col>0</xdr:col>
      <xdr:colOff>357189</xdr:colOff>
      <xdr:row>6</xdr:row>
      <xdr:rowOff>83343</xdr:rowOff>
    </xdr:from>
    <xdr:to>
      <xdr:col>5</xdr:col>
      <xdr:colOff>1250156</xdr:colOff>
      <xdr:row>7</xdr:row>
      <xdr:rowOff>190498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357189" y="1226343"/>
          <a:ext cx="10644186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Nacional de la Persona Adulta Mayor    Programa Construyendo Lazos de Solidaridad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16-03-2022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11907</xdr:colOff>
      <xdr:row>6</xdr:row>
      <xdr:rowOff>35719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156157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692263</xdr:colOff>
      <xdr:row>5</xdr:row>
      <xdr:rowOff>136071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408714" cy="9933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7408</xdr:colOff>
      <xdr:row>11</xdr:row>
      <xdr:rowOff>16404</xdr:rowOff>
    </xdr:from>
    <xdr:to>
      <xdr:col>16</xdr:col>
      <xdr:colOff>214312</xdr:colOff>
      <xdr:row>30</xdr:row>
      <xdr:rowOff>-1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395548</xdr:colOff>
      <xdr:row>11</xdr:row>
      <xdr:rowOff>23813</xdr:rowOff>
    </xdr:from>
    <xdr:to>
      <xdr:col>28</xdr:col>
      <xdr:colOff>31750</xdr:colOff>
      <xdr:row>30</xdr:row>
      <xdr:rowOff>79375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756706</xdr:colOff>
      <xdr:row>30</xdr:row>
      <xdr:rowOff>202404</xdr:rowOff>
    </xdr:from>
    <xdr:to>
      <xdr:col>17</xdr:col>
      <xdr:colOff>460375</xdr:colOff>
      <xdr:row>49</xdr:row>
      <xdr:rowOff>142874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306912</xdr:colOff>
      <xdr:row>50</xdr:row>
      <xdr:rowOff>124615</xdr:rowOff>
    </xdr:from>
    <xdr:to>
      <xdr:col>28</xdr:col>
      <xdr:colOff>635000</xdr:colOff>
      <xdr:row>69</xdr:row>
      <xdr:rowOff>7936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422009</xdr:colOff>
      <xdr:row>71</xdr:row>
      <xdr:rowOff>118002</xdr:rowOff>
    </xdr:from>
    <xdr:to>
      <xdr:col>23</xdr:col>
      <xdr:colOff>206375</xdr:colOff>
      <xdr:row>96</xdr:row>
      <xdr:rowOff>111125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759356</xdr:colOff>
      <xdr:row>50</xdr:row>
      <xdr:rowOff>71700</xdr:rowOff>
    </xdr:from>
    <xdr:to>
      <xdr:col>16</xdr:col>
      <xdr:colOff>71438</xdr:colOff>
      <xdr:row>69</xdr:row>
      <xdr:rowOff>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570176</xdr:colOff>
      <xdr:row>31</xdr:row>
      <xdr:rowOff>5555</xdr:rowOff>
    </xdr:from>
    <xdr:to>
      <xdr:col>28</xdr:col>
      <xdr:colOff>79375</xdr:colOff>
      <xdr:row>49</xdr:row>
      <xdr:rowOff>142874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1</xdr:colOff>
      <xdr:row>6</xdr:row>
      <xdr:rowOff>0</xdr:rowOff>
    </xdr:from>
    <xdr:ext cx="11456894" cy="416718"/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" y="1075765"/>
          <a:ext cx="11456894" cy="416718"/>
        </a:xfrm>
        <a:prstGeom prst="rect">
          <a:avLst/>
        </a:prstGeom>
      </xdr:spPr>
    </xdr:pic>
    <xdr:clientData/>
  </xdr:oneCellAnchor>
  <xdr:twoCellAnchor>
    <xdr:from>
      <xdr:col>0</xdr:col>
      <xdr:colOff>535782</xdr:colOff>
      <xdr:row>6</xdr:row>
      <xdr:rowOff>95249</xdr:rowOff>
    </xdr:from>
    <xdr:to>
      <xdr:col>5</xdr:col>
      <xdr:colOff>1012030</xdr:colOff>
      <xdr:row>7</xdr:row>
      <xdr:rowOff>202404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535782" y="1238249"/>
          <a:ext cx="10227467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Nacional de la Persona Adulta Mayor    Programa Construyendo Lazos de Solidaridad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16-03-2022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11907</xdr:colOff>
      <xdr:row>6</xdr:row>
      <xdr:rowOff>35719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1156157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692263</xdr:colOff>
      <xdr:row>5</xdr:row>
      <xdr:rowOff>136071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2643" y="95250"/>
          <a:ext cx="4408714" cy="993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H211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77734375" style="4" customWidth="1"/>
    <col min="2" max="6" width="20.77734375" style="4" customWidth="1"/>
    <col min="7" max="7" width="11.44140625" style="4"/>
    <col min="8" max="8" width="13.21875" style="4" bestFit="1" customWidth="1"/>
    <col min="9" max="16384" width="11.44140625" style="4"/>
  </cols>
  <sheetData>
    <row r="8" spans="1:6" ht="15.75" customHeight="1" x14ac:dyDescent="0.3"/>
    <row r="9" spans="1:6" ht="15.6" x14ac:dyDescent="0.35">
      <c r="A9" s="40" t="s">
        <v>0</v>
      </c>
      <c r="B9" s="42" t="s">
        <v>1</v>
      </c>
      <c r="C9" s="44" t="s">
        <v>2</v>
      </c>
      <c r="D9" s="44"/>
      <c r="E9" s="44"/>
      <c r="F9" s="44"/>
    </row>
    <row r="10" spans="1:6" ht="63" thickBot="1" x14ac:dyDescent="0.35">
      <c r="A10" s="41"/>
      <c r="B10" s="43"/>
      <c r="C10" s="34" t="s">
        <v>45</v>
      </c>
      <c r="D10" s="34" t="s">
        <v>33</v>
      </c>
      <c r="E10" s="34" t="s">
        <v>44</v>
      </c>
      <c r="F10" s="34" t="s">
        <v>46</v>
      </c>
    </row>
    <row r="11" spans="1:6" ht="16.2" thickTop="1" x14ac:dyDescent="0.35">
      <c r="A11" s="13"/>
      <c r="B11" s="13"/>
      <c r="C11" s="13"/>
      <c r="D11" s="13"/>
      <c r="E11" s="13"/>
      <c r="F11" s="13"/>
    </row>
    <row r="12" spans="1:6" ht="15.6" x14ac:dyDescent="0.35">
      <c r="A12" s="14" t="s">
        <v>3</v>
      </c>
      <c r="B12" s="13"/>
      <c r="C12" s="13"/>
      <c r="D12" s="13"/>
      <c r="E12" s="13"/>
      <c r="F12" s="13"/>
    </row>
    <row r="13" spans="1:6" ht="15.6" x14ac:dyDescent="0.35">
      <c r="A13" s="13"/>
      <c r="B13" s="13"/>
      <c r="C13" s="13"/>
      <c r="D13" s="13"/>
      <c r="E13" s="13"/>
      <c r="F13" s="13"/>
    </row>
    <row r="14" spans="1:6" ht="15.6" x14ac:dyDescent="0.35">
      <c r="A14" s="14" t="s">
        <v>32</v>
      </c>
      <c r="B14" s="13"/>
      <c r="C14" s="15"/>
      <c r="D14" s="13"/>
      <c r="E14" s="13"/>
      <c r="F14" s="13"/>
    </row>
    <row r="15" spans="1:6" ht="15.6" x14ac:dyDescent="0.35">
      <c r="A15" s="16" t="s">
        <v>47</v>
      </c>
      <c r="B15" s="15">
        <f>SUM(C15:F15)</f>
        <v>14279.333333333334</v>
      </c>
      <c r="C15" s="15">
        <v>1591.6666666666667</v>
      </c>
      <c r="D15" s="15">
        <v>1243.3333333333335</v>
      </c>
      <c r="E15" s="15">
        <v>10775.666666666668</v>
      </c>
      <c r="F15" s="15">
        <v>668.66666666666663</v>
      </c>
    </row>
    <row r="16" spans="1:6" ht="15.6" x14ac:dyDescent="0.35">
      <c r="A16" s="16" t="s">
        <v>75</v>
      </c>
      <c r="B16" s="15">
        <f>SUM(C16:F16)</f>
        <v>15496</v>
      </c>
      <c r="C16" s="15">
        <v>1649</v>
      </c>
      <c r="D16" s="15">
        <v>1426</v>
      </c>
      <c r="E16" s="15">
        <v>11529</v>
      </c>
      <c r="F16" s="15">
        <v>892</v>
      </c>
    </row>
    <row r="17" spans="1:8" ht="15.6" x14ac:dyDescent="0.35">
      <c r="A17" s="16" t="s">
        <v>76</v>
      </c>
      <c r="B17" s="15">
        <f>SUM(C17:F17)</f>
        <v>13560.333333333332</v>
      </c>
      <c r="C17" s="15">
        <v>1554.6666666666665</v>
      </c>
      <c r="D17" s="15">
        <v>1289.6666666666665</v>
      </c>
      <c r="E17" s="15">
        <v>9926</v>
      </c>
      <c r="F17" s="15">
        <v>790</v>
      </c>
    </row>
    <row r="18" spans="1:8" ht="15.6" x14ac:dyDescent="0.35">
      <c r="A18" s="16" t="s">
        <v>77</v>
      </c>
      <c r="B18" s="15">
        <f>SUM(C18:F18)</f>
        <v>15497</v>
      </c>
      <c r="C18" s="15">
        <v>1649</v>
      </c>
      <c r="D18" s="15">
        <v>1426</v>
      </c>
      <c r="E18" s="15">
        <v>11529</v>
      </c>
      <c r="F18" s="15">
        <v>893</v>
      </c>
    </row>
    <row r="19" spans="1:8" ht="15.6" x14ac:dyDescent="0.35">
      <c r="A19" s="13"/>
      <c r="B19" s="15"/>
      <c r="C19" s="15"/>
      <c r="D19" s="15"/>
      <c r="E19" s="15"/>
      <c r="F19" s="15"/>
    </row>
    <row r="20" spans="1:8" ht="15.6" x14ac:dyDescent="0.35">
      <c r="A20" s="17" t="s">
        <v>4</v>
      </c>
      <c r="B20" s="15"/>
      <c r="C20" s="15"/>
      <c r="D20" s="15"/>
      <c r="E20" s="15"/>
      <c r="F20" s="15"/>
    </row>
    <row r="21" spans="1:8" ht="15.6" x14ac:dyDescent="0.35">
      <c r="A21" s="16" t="s">
        <v>47</v>
      </c>
      <c r="B21" s="15">
        <f>SUM(C21:F21)</f>
        <v>3621863822.9966669</v>
      </c>
      <c r="C21" s="15">
        <v>859500000</v>
      </c>
      <c r="D21" s="15">
        <v>268560000</v>
      </c>
      <c r="E21" s="15">
        <v>1763403822.9966669</v>
      </c>
      <c r="F21" s="15">
        <v>730400000</v>
      </c>
    </row>
    <row r="22" spans="1:8" ht="15.6" x14ac:dyDescent="0.35">
      <c r="A22" s="16" t="s">
        <v>75</v>
      </c>
      <c r="B22" s="15">
        <f>SUM(C22:F22)</f>
        <v>4720601073.6150017</v>
      </c>
      <c r="C22" s="15">
        <v>1008831816</v>
      </c>
      <c r="D22" s="15">
        <v>348960738</v>
      </c>
      <c r="E22" s="15">
        <v>1891008519.6150012</v>
      </c>
      <c r="F22" s="15">
        <v>1471800000</v>
      </c>
      <c r="H22" s="6"/>
    </row>
    <row r="23" spans="1:8" ht="15.6" x14ac:dyDescent="0.35">
      <c r="A23" s="16" t="s">
        <v>76</v>
      </c>
      <c r="B23" s="15">
        <f>SUM(C23:F23)</f>
        <v>4289226422.5799999</v>
      </c>
      <c r="C23" s="15">
        <v>947449488</v>
      </c>
      <c r="D23" s="15">
        <v>316658622</v>
      </c>
      <c r="E23" s="15">
        <v>1793514312.5799999</v>
      </c>
      <c r="F23" s="15">
        <v>1231604000</v>
      </c>
    </row>
    <row r="24" spans="1:8" ht="15.6" x14ac:dyDescent="0.35">
      <c r="A24" s="16" t="s">
        <v>77</v>
      </c>
      <c r="B24" s="15">
        <f>SUM(C24:F24)</f>
        <v>18884641925.001205</v>
      </c>
      <c r="C24" s="18">
        <v>4035327264</v>
      </c>
      <c r="D24" s="15">
        <v>1395842952</v>
      </c>
      <c r="E24" s="15">
        <v>7564034078.4600048</v>
      </c>
      <c r="F24" s="15">
        <v>5889437630.5411997</v>
      </c>
    </row>
    <row r="25" spans="1:8" ht="15.6" x14ac:dyDescent="0.35">
      <c r="A25" s="16" t="s">
        <v>78</v>
      </c>
      <c r="B25" s="15">
        <f>SUM(C25:F25)</f>
        <v>4289226422.5799999</v>
      </c>
      <c r="C25" s="15">
        <f>C23</f>
        <v>947449488</v>
      </c>
      <c r="D25" s="15">
        <f>D23</f>
        <v>316658622</v>
      </c>
      <c r="E25" s="15">
        <f>E23</f>
        <v>1793514312.5799999</v>
      </c>
      <c r="F25" s="15">
        <f>F23</f>
        <v>1231604000</v>
      </c>
    </row>
    <row r="26" spans="1:8" ht="15.6" x14ac:dyDescent="0.35">
      <c r="A26" s="13"/>
      <c r="B26" s="15"/>
      <c r="C26" s="18"/>
      <c r="D26" s="15"/>
      <c r="E26" s="15"/>
      <c r="F26" s="15"/>
      <c r="H26" s="2"/>
    </row>
    <row r="27" spans="1:8" ht="15.6" x14ac:dyDescent="0.35">
      <c r="A27" s="17" t="s">
        <v>5</v>
      </c>
      <c r="B27" s="15"/>
      <c r="C27" s="15"/>
      <c r="D27" s="15"/>
      <c r="E27" s="15"/>
      <c r="F27" s="15"/>
    </row>
    <row r="28" spans="1:8" ht="15.6" x14ac:dyDescent="0.35">
      <c r="A28" s="16" t="s">
        <v>75</v>
      </c>
      <c r="B28" s="15">
        <f>B22</f>
        <v>4720601073.6150017</v>
      </c>
      <c r="C28" s="15"/>
      <c r="D28" s="15"/>
      <c r="E28" s="15"/>
      <c r="F28" s="15"/>
    </row>
    <row r="29" spans="1:8" ht="15.6" x14ac:dyDescent="0.35">
      <c r="A29" s="16" t="s">
        <v>76</v>
      </c>
      <c r="B29" s="15">
        <v>4289226422.5799999</v>
      </c>
      <c r="C29" s="15"/>
      <c r="D29" s="15"/>
      <c r="E29" s="15"/>
      <c r="F29" s="15"/>
    </row>
    <row r="30" spans="1:8" ht="15.6" x14ac:dyDescent="0.35">
      <c r="A30" s="13"/>
      <c r="B30" s="13"/>
      <c r="C30" s="13"/>
      <c r="D30" s="13"/>
      <c r="E30" s="13"/>
      <c r="F30" s="13"/>
    </row>
    <row r="31" spans="1:8" ht="15.6" x14ac:dyDescent="0.35">
      <c r="A31" s="14" t="s">
        <v>6</v>
      </c>
      <c r="B31" s="13"/>
      <c r="C31" s="13"/>
      <c r="D31" s="13"/>
      <c r="E31" s="13"/>
      <c r="F31" s="13"/>
    </row>
    <row r="32" spans="1:8" ht="15.6" x14ac:dyDescent="0.35">
      <c r="A32" s="16" t="s">
        <v>48</v>
      </c>
      <c r="B32" s="36">
        <v>1.07</v>
      </c>
      <c r="C32" s="36">
        <v>1.07</v>
      </c>
      <c r="D32" s="36">
        <v>1.07</v>
      </c>
      <c r="E32" s="36">
        <v>1.07</v>
      </c>
      <c r="F32" s="36">
        <v>1.07</v>
      </c>
    </row>
    <row r="33" spans="1:6" ht="15.6" x14ac:dyDescent="0.35">
      <c r="A33" s="16" t="s">
        <v>79</v>
      </c>
      <c r="B33" s="36">
        <v>1.0573999999999999</v>
      </c>
      <c r="C33" s="36">
        <v>1.0573999999999999</v>
      </c>
      <c r="D33" s="36">
        <v>1.0573999999999999</v>
      </c>
      <c r="E33" s="36">
        <v>1.0573999999999999</v>
      </c>
      <c r="F33" s="36">
        <v>1.0573999999999999</v>
      </c>
    </row>
    <row r="34" spans="1:6" ht="15.6" x14ac:dyDescent="0.35">
      <c r="A34" s="16" t="s">
        <v>7</v>
      </c>
      <c r="B34" s="15">
        <v>199602</v>
      </c>
      <c r="C34" s="15"/>
      <c r="D34" s="15"/>
      <c r="E34" s="15"/>
      <c r="F34" s="15"/>
    </row>
    <row r="35" spans="1:6" ht="15.6" x14ac:dyDescent="0.35">
      <c r="A35" s="13"/>
      <c r="B35" s="15"/>
      <c r="C35" s="15"/>
      <c r="D35" s="15"/>
      <c r="E35" s="15"/>
      <c r="F35" s="15"/>
    </row>
    <row r="36" spans="1:6" ht="15.6" x14ac:dyDescent="0.35">
      <c r="A36" s="14" t="s">
        <v>8</v>
      </c>
      <c r="B36" s="15"/>
      <c r="C36" s="15"/>
      <c r="D36" s="15"/>
      <c r="E36" s="15"/>
      <c r="F36" s="15"/>
    </row>
    <row r="37" spans="1:6" ht="15.6" x14ac:dyDescent="0.35">
      <c r="A37" s="13" t="s">
        <v>49</v>
      </c>
      <c r="B37" s="19">
        <f>B21/B32</f>
        <v>3384919460.7445483</v>
      </c>
      <c r="C37" s="19">
        <f>C21/C32</f>
        <v>803271028.03738308</v>
      </c>
      <c r="D37" s="19">
        <f>D21/D32</f>
        <v>250990654.20560747</v>
      </c>
      <c r="E37" s="19">
        <f>E21/E32</f>
        <v>1648040956.0716512</v>
      </c>
      <c r="F37" s="19">
        <f>F21/F32</f>
        <v>682616822.42990649</v>
      </c>
    </row>
    <row r="38" spans="1:6" ht="15.6" x14ac:dyDescent="0.35">
      <c r="A38" s="13" t="s">
        <v>80</v>
      </c>
      <c r="B38" s="19">
        <f>B23/B33</f>
        <v>4056389656.3079252</v>
      </c>
      <c r="C38" s="19">
        <f>C23/C33</f>
        <v>896018051.82523179</v>
      </c>
      <c r="D38" s="19">
        <f>D23/D33</f>
        <v>299469095.89559299</v>
      </c>
      <c r="E38" s="19">
        <f>E23/E33</f>
        <v>1696155014.7342539</v>
      </c>
      <c r="F38" s="19">
        <f>F23/F33</f>
        <v>1164747493.8528466</v>
      </c>
    </row>
    <row r="39" spans="1:6" ht="15.6" x14ac:dyDescent="0.35">
      <c r="A39" s="13" t="s">
        <v>50</v>
      </c>
      <c r="B39" s="19">
        <f>$B$37/(B15)</f>
        <v>237050.24469474869</v>
      </c>
      <c r="C39" s="19">
        <f>C37/(C15)</f>
        <v>504672.89719626162</v>
      </c>
      <c r="D39" s="19">
        <f>D37/(D15)</f>
        <v>201869.15887850465</v>
      </c>
      <c r="E39" s="19">
        <f>E37/(E15)</f>
        <v>152940.97405311203</v>
      </c>
      <c r="F39" s="19">
        <f>F37/(F15)</f>
        <v>1020862.6457077366</v>
      </c>
    </row>
    <row r="40" spans="1:6" ht="15.6" x14ac:dyDescent="0.35">
      <c r="A40" s="13" t="s">
        <v>81</v>
      </c>
      <c r="B40" s="19">
        <f>$B$38/(B17)</f>
        <v>299136.42656089517</v>
      </c>
      <c r="C40" s="19">
        <f>C38/(C17)</f>
        <v>576340.94242617826</v>
      </c>
      <c r="D40" s="19">
        <f>D38/(D17)</f>
        <v>232206.58766781574</v>
      </c>
      <c r="E40" s="19">
        <f>E38/(E17)</f>
        <v>170880.01357387204</v>
      </c>
      <c r="F40" s="19">
        <f>F38/(F17)</f>
        <v>1474363.916269426</v>
      </c>
    </row>
    <row r="41" spans="1:6" ht="15.6" x14ac:dyDescent="0.35">
      <c r="A41" s="13"/>
      <c r="B41" s="20"/>
      <c r="C41" s="20"/>
      <c r="D41" s="20"/>
      <c r="E41" s="20"/>
      <c r="F41" s="20"/>
    </row>
    <row r="42" spans="1:6" ht="15.6" x14ac:dyDescent="0.35">
      <c r="A42" s="14" t="s">
        <v>9</v>
      </c>
      <c r="B42" s="20"/>
      <c r="C42" s="20"/>
      <c r="D42" s="20"/>
      <c r="E42" s="20"/>
      <c r="F42" s="20"/>
    </row>
    <row r="43" spans="1:6" ht="15.6" x14ac:dyDescent="0.35">
      <c r="A43" s="13"/>
      <c r="B43" s="20"/>
      <c r="C43" s="20"/>
      <c r="D43" s="20"/>
      <c r="E43" s="20"/>
      <c r="F43" s="20"/>
    </row>
    <row r="44" spans="1:6" ht="15.6" x14ac:dyDescent="0.35">
      <c r="A44" s="14" t="s">
        <v>10</v>
      </c>
      <c r="B44" s="20"/>
      <c r="C44" s="20"/>
      <c r="D44" s="20"/>
      <c r="E44" s="20"/>
      <c r="F44" s="20"/>
    </row>
    <row r="45" spans="1:6" ht="15.6" x14ac:dyDescent="0.35">
      <c r="A45" s="13" t="s">
        <v>11</v>
      </c>
      <c r="B45" s="21">
        <f>B16/B34*100</f>
        <v>7.7634492640354313</v>
      </c>
      <c r="C45" s="21"/>
      <c r="D45" s="21"/>
      <c r="E45" s="21"/>
      <c r="F45" s="21"/>
    </row>
    <row r="46" spans="1:6" ht="15.6" x14ac:dyDescent="0.35">
      <c r="A46" s="13" t="s">
        <v>12</v>
      </c>
      <c r="B46" s="21">
        <f>B17/B34*100</f>
        <v>6.7936861020096648</v>
      </c>
      <c r="C46" s="21"/>
      <c r="D46" s="21"/>
      <c r="E46" s="21"/>
      <c r="F46" s="21"/>
    </row>
    <row r="47" spans="1:6" ht="15.6" x14ac:dyDescent="0.35">
      <c r="A47" s="13"/>
      <c r="B47" s="21"/>
      <c r="C47" s="21"/>
      <c r="D47" s="21"/>
      <c r="E47" s="21"/>
      <c r="F47" s="21"/>
    </row>
    <row r="48" spans="1:6" ht="15.6" x14ac:dyDescent="0.35">
      <c r="A48" s="14" t="s">
        <v>13</v>
      </c>
      <c r="B48" s="21"/>
      <c r="C48" s="21"/>
      <c r="D48" s="21"/>
      <c r="E48" s="21"/>
      <c r="F48" s="21"/>
    </row>
    <row r="49" spans="1:6" ht="15.6" x14ac:dyDescent="0.35">
      <c r="A49" s="13" t="s">
        <v>14</v>
      </c>
      <c r="B49" s="21">
        <f>B17/B16*100</f>
        <v>87.508604371020468</v>
      </c>
      <c r="C49" s="21">
        <f>C17/C16*100</f>
        <v>94.279361229027685</v>
      </c>
      <c r="D49" s="21">
        <f>D17/D16*100</f>
        <v>90.43945769050957</v>
      </c>
      <c r="E49" s="21">
        <f>E17/E16*100</f>
        <v>86.095931997571341</v>
      </c>
      <c r="F49" s="21">
        <f>F17/F16*100</f>
        <v>88.56502242152466</v>
      </c>
    </row>
    <row r="50" spans="1:6" ht="15.6" x14ac:dyDescent="0.35">
      <c r="A50" s="13" t="s">
        <v>15</v>
      </c>
      <c r="B50" s="21">
        <f>B23/B22*100</f>
        <v>90.861870251097955</v>
      </c>
      <c r="C50" s="21">
        <f>C23/C22*100</f>
        <v>93.915504346068317</v>
      </c>
      <c r="D50" s="21">
        <f>D23/D22*100</f>
        <v>90.743338008415137</v>
      </c>
      <c r="E50" s="21">
        <f>E23/E22*100</f>
        <v>94.844327456819158</v>
      </c>
      <c r="F50" s="21">
        <f>F23/F22*100</f>
        <v>83.680119581464879</v>
      </c>
    </row>
    <row r="51" spans="1:6" ht="15.6" x14ac:dyDescent="0.35">
      <c r="A51" s="13" t="s">
        <v>16</v>
      </c>
      <c r="B51" s="21">
        <f>AVERAGE(B49:B50)</f>
        <v>89.185237311059211</v>
      </c>
      <c r="C51" s="21">
        <f>AVERAGE(C49:C50)</f>
        <v>94.097432787548001</v>
      </c>
      <c r="D51" s="21">
        <f>AVERAGE(D49:D50)</f>
        <v>90.591397849462354</v>
      </c>
      <c r="E51" s="21">
        <f>AVERAGE(E49:E50)</f>
        <v>90.470129727195257</v>
      </c>
      <c r="F51" s="21">
        <f>AVERAGE(F49:F50)</f>
        <v>86.122571001494777</v>
      </c>
    </row>
    <row r="52" spans="1:6" ht="15.6" x14ac:dyDescent="0.35">
      <c r="A52" s="13"/>
      <c r="B52" s="21"/>
      <c r="C52" s="21"/>
      <c r="D52" s="21"/>
      <c r="E52" s="21"/>
      <c r="F52" s="21"/>
    </row>
    <row r="53" spans="1:6" ht="15.6" x14ac:dyDescent="0.35">
      <c r="A53" s="14" t="s">
        <v>17</v>
      </c>
      <c r="B53" s="21"/>
      <c r="C53" s="21"/>
      <c r="D53" s="21"/>
      <c r="E53" s="21"/>
      <c r="F53" s="21"/>
    </row>
    <row r="54" spans="1:6" ht="15.6" x14ac:dyDescent="0.35">
      <c r="A54" s="13" t="s">
        <v>18</v>
      </c>
      <c r="B54" s="21">
        <f>(B17/B18)*100</f>
        <v>87.502957561678599</v>
      </c>
      <c r="C54" s="21">
        <f>(C17/C18)*100</f>
        <v>94.279361229027685</v>
      </c>
      <c r="D54" s="21">
        <f>(D17/D18)*100</f>
        <v>90.43945769050957</v>
      </c>
      <c r="E54" s="21">
        <f>(E17/E18)*100</f>
        <v>86.095931997571341</v>
      </c>
      <c r="F54" s="21">
        <f>(F17/F18)*100</f>
        <v>88.465845464725646</v>
      </c>
    </row>
    <row r="55" spans="1:6" ht="15.6" x14ac:dyDescent="0.35">
      <c r="A55" s="13" t="s">
        <v>19</v>
      </c>
      <c r="B55" s="21">
        <f>B23/B24*100</f>
        <v>22.712776019870052</v>
      </c>
      <c r="C55" s="21">
        <f>C23/C24*100</f>
        <v>23.478876086517079</v>
      </c>
      <c r="D55" s="21">
        <f>D23/D24*100</f>
        <v>22.685834502103784</v>
      </c>
      <c r="E55" s="21">
        <f>E23/E24*100</f>
        <v>23.71108186420479</v>
      </c>
      <c r="F55" s="21">
        <f>F23/F24*100</f>
        <v>20.912081547704986</v>
      </c>
    </row>
    <row r="56" spans="1:6" ht="15.6" x14ac:dyDescent="0.35">
      <c r="A56" s="13" t="s">
        <v>20</v>
      </c>
      <c r="B56" s="21">
        <f>(B54+B55)/2</f>
        <v>55.107866790774324</v>
      </c>
      <c r="C56" s="21">
        <f>(C54+C55)/2</f>
        <v>58.879118657772381</v>
      </c>
      <c r="D56" s="21">
        <f>(D54+D55)/2</f>
        <v>56.562646096306679</v>
      </c>
      <c r="E56" s="21">
        <f>(E54+E55)/2</f>
        <v>54.903506930888064</v>
      </c>
      <c r="F56" s="21">
        <f>(F54+F55)/2</f>
        <v>54.688963506215316</v>
      </c>
    </row>
    <row r="57" spans="1:6" ht="15.6" x14ac:dyDescent="0.35">
      <c r="A57" s="13"/>
      <c r="B57" s="21"/>
      <c r="C57" s="21"/>
      <c r="D57" s="21"/>
      <c r="E57" s="21"/>
      <c r="F57" s="21"/>
    </row>
    <row r="58" spans="1:6" ht="15.6" x14ac:dyDescent="0.35">
      <c r="A58" s="14" t="s">
        <v>21</v>
      </c>
      <c r="B58" s="21"/>
      <c r="C58" s="21"/>
      <c r="D58" s="21"/>
      <c r="E58" s="21"/>
      <c r="F58" s="21"/>
    </row>
    <row r="59" spans="1:6" ht="15.6" x14ac:dyDescent="0.35">
      <c r="A59" s="13" t="s">
        <v>22</v>
      </c>
      <c r="B59" s="21">
        <f>B25/B23*100</f>
        <v>100</v>
      </c>
      <c r="C59" s="21"/>
      <c r="D59" s="21"/>
      <c r="E59" s="21"/>
      <c r="F59" s="21"/>
    </row>
    <row r="60" spans="1:6" ht="15.6" x14ac:dyDescent="0.35">
      <c r="A60" s="13"/>
      <c r="B60" s="21"/>
      <c r="C60" s="21"/>
      <c r="D60" s="21"/>
      <c r="E60" s="21"/>
      <c r="F60" s="21"/>
    </row>
    <row r="61" spans="1:6" ht="15.6" x14ac:dyDescent="0.35">
      <c r="A61" s="14" t="s">
        <v>23</v>
      </c>
      <c r="B61" s="21"/>
      <c r="C61" s="21"/>
      <c r="D61" s="21"/>
      <c r="E61" s="21"/>
      <c r="F61" s="21"/>
    </row>
    <row r="62" spans="1:6" ht="15.6" x14ac:dyDescent="0.35">
      <c r="A62" s="13" t="s">
        <v>24</v>
      </c>
      <c r="B62" s="21">
        <f>((B17/B15)-1)*100</f>
        <v>-5.0352490779214882</v>
      </c>
      <c r="C62" s="21">
        <f>((C17/C15)-1)*100</f>
        <v>-2.3246073298429426</v>
      </c>
      <c r="D62" s="21">
        <f>((D17/D15)-1)*100</f>
        <v>3.7265415549597503</v>
      </c>
      <c r="E62" s="21">
        <f>((E17/E15)-1)*100</f>
        <v>-7.8850496489003108</v>
      </c>
      <c r="F62" s="21">
        <f>((F17/F15)-1)*100</f>
        <v>18.1455633100698</v>
      </c>
    </row>
    <row r="63" spans="1:6" ht="15.6" x14ac:dyDescent="0.35">
      <c r="A63" s="13" t="s">
        <v>25</v>
      </c>
      <c r="B63" s="21">
        <f>((B38/B37)-1)*100</f>
        <v>19.837109962305565</v>
      </c>
      <c r="C63" s="21">
        <f>((C38/C37)-1)*100</f>
        <v>11.546168173705418</v>
      </c>
      <c r="D63" s="21">
        <f>((D38/D37)-1)*100</f>
        <v>19.314839368589709</v>
      </c>
      <c r="E63" s="21">
        <f>((E38/E37)-1)*100</f>
        <v>2.9194698399540808</v>
      </c>
      <c r="F63" s="21">
        <f>((F38/F37)-1)*100</f>
        <v>70.629767034850218</v>
      </c>
    </row>
    <row r="64" spans="1:6" ht="15.6" x14ac:dyDescent="0.35">
      <c r="A64" s="13" t="s">
        <v>26</v>
      </c>
      <c r="B64" s="21">
        <f>((B40/B39)-1)*100</f>
        <v>26.191148609061887</v>
      </c>
      <c r="C64" s="21">
        <f>((C40/C39)-1)*100</f>
        <v>14.200890443705717</v>
      </c>
      <c r="D64" s="21">
        <f>((D40/D39)-1)*100</f>
        <v>15.028263335445779</v>
      </c>
      <c r="E64" s="21">
        <f>((E40/E39)-1)*100</f>
        <v>11.729387518174361</v>
      </c>
      <c r="F64" s="21">
        <f>((F40/F39)-1)*100</f>
        <v>44.423338680130577</v>
      </c>
    </row>
    <row r="65" spans="1:6" ht="15.6" x14ac:dyDescent="0.35">
      <c r="A65" s="13"/>
      <c r="B65" s="21"/>
      <c r="C65" s="21"/>
      <c r="D65" s="21"/>
      <c r="E65" s="21"/>
      <c r="F65" s="21"/>
    </row>
    <row r="66" spans="1:6" ht="15.6" x14ac:dyDescent="0.35">
      <c r="A66" s="14" t="s">
        <v>27</v>
      </c>
      <c r="B66" s="21"/>
      <c r="C66" s="21"/>
      <c r="D66" s="21"/>
      <c r="E66" s="21"/>
      <c r="F66" s="21"/>
    </row>
    <row r="67" spans="1:6" ht="15.6" x14ac:dyDescent="0.35">
      <c r="A67" s="13" t="s">
        <v>38</v>
      </c>
      <c r="B67" s="22">
        <f>B22/(B16*3)</f>
        <v>101544.50769263039</v>
      </c>
      <c r="C67" s="22">
        <f>C22/(C16*3)</f>
        <v>203928</v>
      </c>
      <c r="D67" s="22">
        <f>D22/(D16*3)</f>
        <v>81571</v>
      </c>
      <c r="E67" s="22">
        <f>E22/(E16*3)</f>
        <v>54673.967664584998</v>
      </c>
      <c r="F67" s="22">
        <f>F22/(F16*3)</f>
        <v>550000</v>
      </c>
    </row>
    <row r="68" spans="1:6" ht="15.6" x14ac:dyDescent="0.35">
      <c r="A68" s="13" t="s">
        <v>39</v>
      </c>
      <c r="B68" s="22">
        <f>$B$23/(B17*3)</f>
        <v>105435.61914849684</v>
      </c>
      <c r="C68" s="22">
        <f>C23/(C17*3)</f>
        <v>203140.97084048027</v>
      </c>
      <c r="D68" s="22">
        <f>D23/(D17*3)</f>
        <v>81845.081933316105</v>
      </c>
      <c r="E68" s="22">
        <f>E23/(E17*3)</f>
        <v>60229.508784337428</v>
      </c>
      <c r="F68" s="22">
        <f>F23/(F17*3)</f>
        <v>519664.13502109703</v>
      </c>
    </row>
    <row r="69" spans="1:6" ht="15.6" x14ac:dyDescent="0.35">
      <c r="A69" s="13" t="s">
        <v>28</v>
      </c>
      <c r="B69" s="22">
        <f>(B68/B67)*B51</f>
        <v>92.602750542258974</v>
      </c>
      <c r="C69" s="22">
        <f>(C68/C67)*C51</f>
        <v>93.734278029791597</v>
      </c>
      <c r="D69" s="22">
        <f>(D68/D67)*D51</f>
        <v>90.895788692585384</v>
      </c>
      <c r="E69" s="22">
        <f>(E68/E67)*E51</f>
        <v>99.662996959589933</v>
      </c>
      <c r="F69" s="22">
        <f>(F68/F67)*F51</f>
        <v>81.372384300517808</v>
      </c>
    </row>
    <row r="70" spans="1:6" ht="15.6" x14ac:dyDescent="0.35">
      <c r="A70" s="13" t="s">
        <v>40</v>
      </c>
      <c r="B70" s="22">
        <f t="shared" ref="B70:F71" si="0">B22/B16</f>
        <v>304633.52307789115</v>
      </c>
      <c r="C70" s="22">
        <f t="shared" si="0"/>
        <v>611784</v>
      </c>
      <c r="D70" s="22">
        <f t="shared" si="0"/>
        <v>244713</v>
      </c>
      <c r="E70" s="22">
        <f t="shared" si="0"/>
        <v>164021.90299375498</v>
      </c>
      <c r="F70" s="22">
        <f t="shared" si="0"/>
        <v>1650000</v>
      </c>
    </row>
    <row r="71" spans="1:6" ht="15.6" x14ac:dyDescent="0.35">
      <c r="A71" s="13" t="s">
        <v>41</v>
      </c>
      <c r="B71" s="22">
        <f t="shared" si="0"/>
        <v>316306.85744549055</v>
      </c>
      <c r="C71" s="22">
        <f t="shared" si="0"/>
        <v>609422.91252144089</v>
      </c>
      <c r="D71" s="22">
        <f t="shared" si="0"/>
        <v>245535.24579994834</v>
      </c>
      <c r="E71" s="22">
        <f t="shared" si="0"/>
        <v>180688.52635301228</v>
      </c>
      <c r="F71" s="22">
        <f t="shared" si="0"/>
        <v>1558992.4050632911</v>
      </c>
    </row>
    <row r="72" spans="1:6" ht="15.6" x14ac:dyDescent="0.35">
      <c r="A72" s="13"/>
      <c r="B72" s="21"/>
      <c r="C72" s="21"/>
      <c r="D72" s="21"/>
      <c r="E72" s="21"/>
      <c r="F72" s="21"/>
    </row>
    <row r="73" spans="1:6" ht="15.6" x14ac:dyDescent="0.35">
      <c r="A73" s="14" t="s">
        <v>29</v>
      </c>
      <c r="B73" s="21"/>
      <c r="C73" s="21"/>
      <c r="D73" s="21"/>
      <c r="E73" s="21"/>
      <c r="F73" s="21"/>
    </row>
    <row r="74" spans="1:6" ht="15.6" x14ac:dyDescent="0.35">
      <c r="A74" s="13" t="s">
        <v>30</v>
      </c>
      <c r="B74" s="21">
        <f>(B29/B28)*100</f>
        <v>90.861870251097955</v>
      </c>
      <c r="C74" s="21"/>
      <c r="D74" s="21"/>
      <c r="E74" s="21"/>
      <c r="F74" s="21"/>
    </row>
    <row r="75" spans="1:6" ht="15.6" x14ac:dyDescent="0.35">
      <c r="A75" s="13" t="s">
        <v>31</v>
      </c>
      <c r="B75" s="27">
        <f>(B23/B29)*100</f>
        <v>100</v>
      </c>
      <c r="C75" s="27"/>
      <c r="D75" s="27"/>
      <c r="E75" s="27"/>
      <c r="F75" s="27"/>
    </row>
    <row r="76" spans="1:6" ht="16.2" thickBot="1" x14ac:dyDescent="0.4">
      <c r="A76" s="23"/>
      <c r="B76" s="24"/>
      <c r="C76" s="24"/>
      <c r="D76" s="24"/>
      <c r="E76" s="24"/>
      <c r="F76" s="24"/>
    </row>
    <row r="77" spans="1:6" ht="16.2" thickTop="1" x14ac:dyDescent="0.35">
      <c r="A77" s="13" t="s">
        <v>82</v>
      </c>
      <c r="B77" s="13"/>
      <c r="C77" s="13"/>
      <c r="D77" s="13"/>
      <c r="E77" s="13"/>
      <c r="F77" s="13"/>
    </row>
    <row r="78" spans="1:6" ht="15.6" x14ac:dyDescent="0.35">
      <c r="A78" s="13"/>
      <c r="B78" s="13"/>
      <c r="C78" s="13"/>
      <c r="D78" s="13"/>
      <c r="E78" s="13"/>
      <c r="F78" s="13"/>
    </row>
    <row r="79" spans="1:6" ht="32.549999999999997" customHeight="1" x14ac:dyDescent="0.3">
      <c r="A79" s="45" t="s">
        <v>83</v>
      </c>
      <c r="B79" s="45"/>
      <c r="C79" s="45"/>
      <c r="D79" s="45"/>
      <c r="E79" s="45"/>
      <c r="F79" s="45"/>
    </row>
    <row r="80" spans="1:6" ht="15.6" x14ac:dyDescent="0.35">
      <c r="A80" s="13"/>
      <c r="B80" s="13"/>
      <c r="C80" s="13"/>
      <c r="D80" s="13"/>
      <c r="E80" s="13"/>
      <c r="F80" s="13"/>
    </row>
    <row r="81" spans="1:6" ht="15.6" x14ac:dyDescent="0.35">
      <c r="A81" s="13"/>
      <c r="B81" s="13"/>
      <c r="C81" s="13"/>
      <c r="D81" s="13"/>
      <c r="E81" s="13"/>
      <c r="F81" s="13"/>
    </row>
    <row r="82" spans="1:6" ht="15.6" x14ac:dyDescent="0.35">
      <c r="A82" s="13"/>
      <c r="B82" s="13"/>
      <c r="C82" s="13"/>
      <c r="D82" s="13"/>
      <c r="E82" s="13"/>
      <c r="F82" s="13"/>
    </row>
    <row r="83" spans="1:6" ht="15.6" x14ac:dyDescent="0.35">
      <c r="A83" s="13"/>
      <c r="B83" s="13"/>
      <c r="C83" s="13"/>
      <c r="D83" s="13"/>
      <c r="E83" s="13"/>
      <c r="F83" s="13"/>
    </row>
    <row r="84" spans="1:6" ht="15.6" x14ac:dyDescent="0.35">
      <c r="A84" s="13"/>
      <c r="B84" s="13"/>
      <c r="C84" s="13"/>
      <c r="D84" s="13"/>
      <c r="E84" s="13"/>
      <c r="F84" s="13"/>
    </row>
    <row r="188" spans="4:8" x14ac:dyDescent="0.3">
      <c r="D188" s="1"/>
      <c r="E188" s="1" t="s">
        <v>34</v>
      </c>
      <c r="F188" s="1" t="s">
        <v>35</v>
      </c>
      <c r="G188" s="1" t="s">
        <v>36</v>
      </c>
      <c r="H188" s="1" t="s">
        <v>37</v>
      </c>
    </row>
    <row r="189" spans="4:8" x14ac:dyDescent="0.3">
      <c r="D189" s="1" t="s">
        <v>30</v>
      </c>
      <c r="E189" s="1">
        <v>93.271828425704058</v>
      </c>
      <c r="F189" s="1">
        <v>86.548558144982096</v>
      </c>
      <c r="G189" s="1">
        <v>82.222189747580757</v>
      </c>
      <c r="H189" s="1">
        <v>104.27430435089333</v>
      </c>
    </row>
    <row r="190" spans="4:8" x14ac:dyDescent="0.3">
      <c r="D190" s="1" t="s">
        <v>31</v>
      </c>
      <c r="E190" s="1">
        <v>72.182667347333364</v>
      </c>
      <c r="F190" s="1">
        <v>84.936774249756979</v>
      </c>
      <c r="G190" s="1">
        <v>106.94937841615069</v>
      </c>
      <c r="H190" s="1">
        <v>130.54830055902181</v>
      </c>
    </row>
    <row r="211" spans="5:5" x14ac:dyDescent="0.3">
      <c r="E211" s="4">
        <f>(100+25)/2</f>
        <v>62.5</v>
      </c>
    </row>
  </sheetData>
  <mergeCells count="4">
    <mergeCell ref="A9:A10"/>
    <mergeCell ref="B9:B10"/>
    <mergeCell ref="C9:F9"/>
    <mergeCell ref="A79:F79"/>
  </mergeCells>
  <pageMargins left="0.7" right="0.7" top="0.75" bottom="0.75" header="0.3" footer="0.3"/>
  <pageSetup orientation="portrait" r:id="rId1"/>
  <ignoredErrors>
    <ignoredError sqref="B45:B4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F88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77734375" style="4" customWidth="1"/>
    <col min="2" max="6" width="20.77734375" style="4" customWidth="1"/>
    <col min="7" max="16384" width="11.44140625" style="4"/>
  </cols>
  <sheetData>
    <row r="8" spans="1:6" ht="17.25" customHeight="1" x14ac:dyDescent="0.3"/>
    <row r="9" spans="1:6" ht="15.6" x14ac:dyDescent="0.35">
      <c r="A9" s="40" t="s">
        <v>0</v>
      </c>
      <c r="B9" s="42" t="s">
        <v>1</v>
      </c>
      <c r="C9" s="44" t="s">
        <v>2</v>
      </c>
      <c r="D9" s="44"/>
      <c r="E9" s="44"/>
      <c r="F9" s="44"/>
    </row>
    <row r="10" spans="1:6" ht="63" thickBot="1" x14ac:dyDescent="0.35">
      <c r="A10" s="41"/>
      <c r="B10" s="43"/>
      <c r="C10" s="34" t="s">
        <v>45</v>
      </c>
      <c r="D10" s="34" t="s">
        <v>33</v>
      </c>
      <c r="E10" s="34" t="s">
        <v>44</v>
      </c>
      <c r="F10" s="34" t="s">
        <v>46</v>
      </c>
    </row>
    <row r="11" spans="1:6" ht="16.2" thickTop="1" x14ac:dyDescent="0.35">
      <c r="A11" s="13"/>
      <c r="B11" s="13"/>
      <c r="C11" s="13"/>
      <c r="D11" s="13"/>
      <c r="E11" s="13"/>
      <c r="F11" s="13"/>
    </row>
    <row r="12" spans="1:6" ht="15.6" x14ac:dyDescent="0.35">
      <c r="A12" s="14" t="s">
        <v>3</v>
      </c>
      <c r="B12" s="13"/>
      <c r="C12" s="13"/>
      <c r="D12" s="13"/>
      <c r="E12" s="13"/>
      <c r="F12" s="13"/>
    </row>
    <row r="13" spans="1:6" ht="15.6" x14ac:dyDescent="0.35">
      <c r="A13" s="13"/>
      <c r="B13" s="13"/>
      <c r="C13" s="13"/>
      <c r="D13" s="13"/>
      <c r="E13" s="13"/>
      <c r="F13" s="13"/>
    </row>
    <row r="14" spans="1:6" ht="15.6" x14ac:dyDescent="0.35">
      <c r="A14" s="14" t="s">
        <v>32</v>
      </c>
      <c r="B14" s="13"/>
      <c r="C14" s="15"/>
      <c r="D14" s="13"/>
      <c r="E14" s="13"/>
      <c r="F14" s="13"/>
    </row>
    <row r="15" spans="1:6" ht="15.6" x14ac:dyDescent="0.35">
      <c r="A15" s="16" t="s">
        <v>51</v>
      </c>
      <c r="B15" s="15">
        <f>SUM(C15:F15)</f>
        <v>14937.333333333334</v>
      </c>
      <c r="C15" s="15">
        <v>1677.3333333333333</v>
      </c>
      <c r="D15" s="15">
        <v>1358.6666666666667</v>
      </c>
      <c r="E15" s="15">
        <v>11240</v>
      </c>
      <c r="F15" s="15">
        <v>661.33333333333337</v>
      </c>
    </row>
    <row r="16" spans="1:6" ht="15.6" x14ac:dyDescent="0.35">
      <c r="A16" s="16" t="s">
        <v>84</v>
      </c>
      <c r="B16" s="15">
        <f>SUM(C16:F16)</f>
        <v>15496</v>
      </c>
      <c r="C16" s="15">
        <v>1649</v>
      </c>
      <c r="D16" s="15">
        <v>1426</v>
      </c>
      <c r="E16" s="15">
        <v>11529</v>
      </c>
      <c r="F16" s="15">
        <v>892</v>
      </c>
    </row>
    <row r="17" spans="1:6" ht="15.6" x14ac:dyDescent="0.35">
      <c r="A17" s="16" t="s">
        <v>85</v>
      </c>
      <c r="B17" s="15">
        <f>SUM(C17:F17)</f>
        <v>13431.666666666666</v>
      </c>
      <c r="C17" s="15">
        <v>1630.6666666666665</v>
      </c>
      <c r="D17" s="15">
        <v>1333.3333333333333</v>
      </c>
      <c r="E17" s="15">
        <v>9655.6666666666661</v>
      </c>
      <c r="F17" s="15">
        <v>812</v>
      </c>
    </row>
    <row r="18" spans="1:6" ht="15.6" x14ac:dyDescent="0.35">
      <c r="A18" s="16" t="s">
        <v>77</v>
      </c>
      <c r="B18" s="15">
        <f>SUM(C18:F18)</f>
        <v>15497</v>
      </c>
      <c r="C18" s="15">
        <v>1649</v>
      </c>
      <c r="D18" s="15">
        <v>1426</v>
      </c>
      <c r="E18" s="15">
        <v>11529</v>
      </c>
      <c r="F18" s="15">
        <v>893</v>
      </c>
    </row>
    <row r="19" spans="1:6" ht="15.6" x14ac:dyDescent="0.35">
      <c r="A19" s="13"/>
      <c r="B19" s="15"/>
      <c r="C19" s="15"/>
      <c r="D19" s="15"/>
      <c r="E19" s="15"/>
      <c r="F19" s="15"/>
    </row>
    <row r="20" spans="1:6" ht="15.6" x14ac:dyDescent="0.35">
      <c r="A20" s="17" t="s">
        <v>4</v>
      </c>
      <c r="B20" s="15"/>
      <c r="C20" s="15"/>
      <c r="D20" s="15"/>
      <c r="E20" s="15"/>
      <c r="F20" s="15"/>
    </row>
    <row r="21" spans="1:6" ht="15.6" x14ac:dyDescent="0.35">
      <c r="A21" s="16" t="s">
        <v>51</v>
      </c>
      <c r="B21" s="15">
        <f>SUM(C21:F21)</f>
        <v>3725136717.0066667</v>
      </c>
      <c r="C21" s="15">
        <v>905760000</v>
      </c>
      <c r="D21" s="15">
        <v>293472000</v>
      </c>
      <c r="E21" s="15">
        <v>1821654717.0066667</v>
      </c>
      <c r="F21" s="15">
        <v>704250000</v>
      </c>
    </row>
    <row r="22" spans="1:6" ht="15.6" x14ac:dyDescent="0.35">
      <c r="A22" s="16" t="s">
        <v>84</v>
      </c>
      <c r="B22" s="15">
        <f>SUM(C22:F22)</f>
        <v>4720601073.6150017</v>
      </c>
      <c r="C22" s="15">
        <v>1008831816</v>
      </c>
      <c r="D22" s="15">
        <v>348960738</v>
      </c>
      <c r="E22" s="15">
        <v>1891008519.6150012</v>
      </c>
      <c r="F22" s="15">
        <v>1471800000</v>
      </c>
    </row>
    <row r="23" spans="1:6" ht="15.6" x14ac:dyDescent="0.35">
      <c r="A23" s="16" t="s">
        <v>85</v>
      </c>
      <c r="B23" s="15">
        <f>SUM(C23:F23)</f>
        <v>4297758475.6000004</v>
      </c>
      <c r="C23" s="15">
        <v>997615776</v>
      </c>
      <c r="D23" s="15">
        <v>325060435</v>
      </c>
      <c r="E23" s="15">
        <v>1698516264.6000001</v>
      </c>
      <c r="F23" s="15">
        <v>1276566000</v>
      </c>
    </row>
    <row r="24" spans="1:6" ht="15.6" x14ac:dyDescent="0.35">
      <c r="A24" s="16" t="s">
        <v>77</v>
      </c>
      <c r="B24" s="15">
        <f>SUM(C24:F24)</f>
        <v>18884641925.001205</v>
      </c>
      <c r="C24" s="18">
        <v>4035327264</v>
      </c>
      <c r="D24" s="15">
        <v>1395842952</v>
      </c>
      <c r="E24" s="15">
        <v>7564034078.4600048</v>
      </c>
      <c r="F24" s="15">
        <v>5889437630.5411997</v>
      </c>
    </row>
    <row r="25" spans="1:6" ht="15.6" x14ac:dyDescent="0.35">
      <c r="A25" s="16" t="s">
        <v>86</v>
      </c>
      <c r="B25" s="15">
        <f>SUM(C25:F25)</f>
        <v>4297758475.6000004</v>
      </c>
      <c r="C25" s="15">
        <f>C23</f>
        <v>997615776</v>
      </c>
      <c r="D25" s="15">
        <f>D23</f>
        <v>325060435</v>
      </c>
      <c r="E25" s="15">
        <f>E23</f>
        <v>1698516264.6000001</v>
      </c>
      <c r="F25" s="15">
        <f>F23</f>
        <v>1276566000</v>
      </c>
    </row>
    <row r="26" spans="1:6" ht="15.6" x14ac:dyDescent="0.35">
      <c r="A26" s="13"/>
      <c r="B26" s="15"/>
      <c r="C26" s="18"/>
      <c r="D26" s="15"/>
      <c r="E26" s="15"/>
      <c r="F26" s="15"/>
    </row>
    <row r="27" spans="1:6" ht="15.6" x14ac:dyDescent="0.35">
      <c r="A27" s="17" t="s">
        <v>5</v>
      </c>
      <c r="B27" s="15"/>
      <c r="C27" s="15"/>
      <c r="D27" s="15"/>
      <c r="E27" s="15"/>
      <c r="F27" s="15"/>
    </row>
    <row r="28" spans="1:6" ht="15.6" x14ac:dyDescent="0.35">
      <c r="A28" s="16" t="s">
        <v>84</v>
      </c>
      <c r="B28" s="15">
        <f>B22</f>
        <v>4720601073.6150017</v>
      </c>
      <c r="C28" s="15"/>
      <c r="D28" s="15"/>
      <c r="E28" s="15"/>
      <c r="F28" s="15"/>
    </row>
    <row r="29" spans="1:6" ht="15.6" x14ac:dyDescent="0.35">
      <c r="A29" s="16" t="s">
        <v>85</v>
      </c>
      <c r="B29" s="15">
        <v>4297758475.6000004</v>
      </c>
      <c r="C29" s="15"/>
      <c r="D29" s="15"/>
      <c r="E29" s="15"/>
      <c r="F29" s="15"/>
    </row>
    <row r="30" spans="1:6" ht="15.6" x14ac:dyDescent="0.35">
      <c r="A30" s="13"/>
      <c r="B30" s="13"/>
      <c r="C30" s="13"/>
      <c r="D30" s="13"/>
      <c r="E30" s="13"/>
      <c r="F30" s="13"/>
    </row>
    <row r="31" spans="1:6" ht="15.6" x14ac:dyDescent="0.35">
      <c r="A31" s="14" t="s">
        <v>6</v>
      </c>
      <c r="B31" s="13"/>
      <c r="C31" s="13"/>
      <c r="D31" s="13"/>
      <c r="E31" s="13"/>
      <c r="F31" s="13"/>
    </row>
    <row r="32" spans="1:6" ht="15.6" x14ac:dyDescent="0.35">
      <c r="A32" s="16" t="s">
        <v>52</v>
      </c>
      <c r="B32" s="36">
        <v>1.0788</v>
      </c>
      <c r="C32" s="36">
        <v>1.0788</v>
      </c>
      <c r="D32" s="36">
        <v>1.0788</v>
      </c>
      <c r="E32" s="36">
        <v>1.0788</v>
      </c>
      <c r="F32" s="36">
        <v>1.0788</v>
      </c>
    </row>
    <row r="33" spans="1:6" ht="15.6" x14ac:dyDescent="0.35">
      <c r="A33" s="16" t="s">
        <v>87</v>
      </c>
      <c r="B33" s="36">
        <v>1.121</v>
      </c>
      <c r="C33" s="36">
        <v>1.121</v>
      </c>
      <c r="D33" s="36">
        <v>1.121</v>
      </c>
      <c r="E33" s="36">
        <v>1.121</v>
      </c>
      <c r="F33" s="36">
        <v>1.121</v>
      </c>
    </row>
    <row r="34" spans="1:6" ht="15.6" x14ac:dyDescent="0.35">
      <c r="A34" s="16" t="s">
        <v>7</v>
      </c>
      <c r="B34" s="15">
        <v>199602</v>
      </c>
      <c r="C34" s="15"/>
      <c r="D34" s="15"/>
      <c r="E34" s="15"/>
      <c r="F34" s="15"/>
    </row>
    <row r="35" spans="1:6" ht="15.6" x14ac:dyDescent="0.35">
      <c r="A35" s="13"/>
      <c r="B35" s="15"/>
      <c r="C35" s="15"/>
      <c r="D35" s="15"/>
      <c r="E35" s="15"/>
      <c r="F35" s="15"/>
    </row>
    <row r="36" spans="1:6" ht="15.6" x14ac:dyDescent="0.35">
      <c r="A36" s="14" t="s">
        <v>8</v>
      </c>
      <c r="B36" s="15"/>
      <c r="C36" s="15"/>
      <c r="D36" s="15"/>
      <c r="E36" s="15"/>
      <c r="F36" s="15"/>
    </row>
    <row r="37" spans="1:6" ht="15.6" x14ac:dyDescent="0.35">
      <c r="A37" s="13" t="s">
        <v>53</v>
      </c>
      <c r="B37" s="28">
        <f>B21/B32</f>
        <v>3453037372.0862689</v>
      </c>
      <c r="C37" s="28">
        <f>C21/C32</f>
        <v>839599555.06117916</v>
      </c>
      <c r="D37" s="28">
        <f>D21/D32</f>
        <v>272035595.10567296</v>
      </c>
      <c r="E37" s="28">
        <f>E21/E32</f>
        <v>1688593545.6124089</v>
      </c>
      <c r="F37" s="28">
        <f>F21/F32</f>
        <v>652808676.30700779</v>
      </c>
    </row>
    <row r="38" spans="1:6" ht="15.6" x14ac:dyDescent="0.35">
      <c r="A38" s="13" t="s">
        <v>88</v>
      </c>
      <c r="B38" s="28">
        <f>B23/B33</f>
        <v>3833861262.8010707</v>
      </c>
      <c r="C38" s="28">
        <f>C23/C33</f>
        <v>889933787.68956292</v>
      </c>
      <c r="D38" s="28">
        <f>D23/D33</f>
        <v>289973626.22658342</v>
      </c>
      <c r="E38" s="28">
        <f>E23/E33</f>
        <v>1515179540.231936</v>
      </c>
      <c r="F38" s="28">
        <f>F23/F33</f>
        <v>1138774308.6529884</v>
      </c>
    </row>
    <row r="39" spans="1:6" ht="15.6" x14ac:dyDescent="0.35">
      <c r="A39" s="13" t="s">
        <v>54</v>
      </c>
      <c r="B39" s="28">
        <f>$B$37/(B15)</f>
        <v>231168.26109655463</v>
      </c>
      <c r="C39" s="28">
        <f>C37/(C15)</f>
        <v>500556.17352614022</v>
      </c>
      <c r="D39" s="28">
        <f>D37/(D15)</f>
        <v>200222.46941045605</v>
      </c>
      <c r="E39" s="28">
        <f>E37/(E15)</f>
        <v>150230.74249220721</v>
      </c>
      <c r="F39" s="28">
        <f>F37/(F15)</f>
        <v>987109.89360938675</v>
      </c>
    </row>
    <row r="40" spans="1:6" ht="15.6" x14ac:dyDescent="0.35">
      <c r="A40" s="13" t="s">
        <v>89</v>
      </c>
      <c r="B40" s="28">
        <f>$B$38/(B17)</f>
        <v>285434.51516076963</v>
      </c>
      <c r="C40" s="28">
        <f>C38/(C17)</f>
        <v>545748.43889384484</v>
      </c>
      <c r="D40" s="28">
        <f>D38/(D17)</f>
        <v>217480.21966993759</v>
      </c>
      <c r="E40" s="28">
        <f>E38/(E17)</f>
        <v>156921.27664914588</v>
      </c>
      <c r="F40" s="28">
        <f>F38/(F17)</f>
        <v>1402431.4145972764</v>
      </c>
    </row>
    <row r="41" spans="1:6" ht="15.6" x14ac:dyDescent="0.35">
      <c r="A41" s="13"/>
      <c r="B41" s="29"/>
      <c r="C41" s="29"/>
      <c r="D41" s="29"/>
      <c r="E41" s="29"/>
      <c r="F41" s="29"/>
    </row>
    <row r="42" spans="1:6" ht="15.6" x14ac:dyDescent="0.35">
      <c r="A42" s="14" t="s">
        <v>9</v>
      </c>
      <c r="B42" s="29"/>
      <c r="C42" s="29"/>
      <c r="D42" s="29"/>
      <c r="E42" s="29"/>
      <c r="F42" s="29"/>
    </row>
    <row r="43" spans="1:6" ht="15.6" x14ac:dyDescent="0.35">
      <c r="A43" s="13"/>
      <c r="B43" s="29"/>
      <c r="C43" s="29"/>
      <c r="D43" s="29"/>
      <c r="E43" s="29"/>
      <c r="F43" s="29"/>
    </row>
    <row r="44" spans="1:6" ht="15.6" x14ac:dyDescent="0.35">
      <c r="A44" s="14" t="s">
        <v>10</v>
      </c>
      <c r="B44" s="29"/>
      <c r="C44" s="29"/>
      <c r="D44" s="29"/>
      <c r="E44" s="29"/>
      <c r="F44" s="29"/>
    </row>
    <row r="45" spans="1:6" ht="15.6" x14ac:dyDescent="0.35">
      <c r="A45" s="13" t="s">
        <v>11</v>
      </c>
      <c r="B45" s="22">
        <f>B16/B34*100</f>
        <v>7.7634492640354313</v>
      </c>
      <c r="C45" s="22"/>
      <c r="D45" s="22"/>
      <c r="E45" s="22"/>
      <c r="F45" s="22"/>
    </row>
    <row r="46" spans="1:6" ht="15.6" x14ac:dyDescent="0.35">
      <c r="A46" s="13" t="s">
        <v>12</v>
      </c>
      <c r="B46" s="22">
        <f>B17/B34*100</f>
        <v>6.7292244900685692</v>
      </c>
      <c r="C46" s="22"/>
      <c r="D46" s="22"/>
      <c r="E46" s="22"/>
      <c r="F46" s="22"/>
    </row>
    <row r="47" spans="1:6" ht="15.6" x14ac:dyDescent="0.35">
      <c r="A47" s="13"/>
      <c r="B47" s="22"/>
      <c r="C47" s="22"/>
      <c r="D47" s="22"/>
      <c r="E47" s="22"/>
      <c r="F47" s="22"/>
    </row>
    <row r="48" spans="1:6" ht="15.6" x14ac:dyDescent="0.35">
      <c r="A48" s="14" t="s">
        <v>13</v>
      </c>
      <c r="B48" s="22"/>
      <c r="C48" s="22"/>
      <c r="D48" s="22"/>
      <c r="E48" s="22"/>
      <c r="F48" s="22"/>
    </row>
    <row r="49" spans="1:6" ht="15.6" x14ac:dyDescent="0.35">
      <c r="A49" s="13" t="s">
        <v>14</v>
      </c>
      <c r="B49" s="22">
        <f>B17/B16*100</f>
        <v>86.678282567544301</v>
      </c>
      <c r="C49" s="22">
        <f>C17/C16*100</f>
        <v>98.888215079846361</v>
      </c>
      <c r="D49" s="22">
        <f>D17/D16*100</f>
        <v>93.501636278634876</v>
      </c>
      <c r="E49" s="22">
        <f>E17/E16*100</f>
        <v>83.751120363142221</v>
      </c>
      <c r="F49" s="22">
        <f>F17/F16*100</f>
        <v>91.031390134529147</v>
      </c>
    </row>
    <row r="50" spans="1:6" ht="15.6" x14ac:dyDescent="0.35">
      <c r="A50" s="13" t="s">
        <v>15</v>
      </c>
      <c r="B50" s="22">
        <f>B23/B22*100</f>
        <v>91.042611069628222</v>
      </c>
      <c r="C50" s="22">
        <f>C23/C22*100</f>
        <v>98.888215079846375</v>
      </c>
      <c r="D50" s="22">
        <f>D23/D22*100</f>
        <v>93.151005142589995</v>
      </c>
      <c r="E50" s="22">
        <f>E23/E22*100</f>
        <v>89.820656384235036</v>
      </c>
      <c r="F50" s="22">
        <f>F23/F22*100</f>
        <v>86.735018344883812</v>
      </c>
    </row>
    <row r="51" spans="1:6" ht="15.6" x14ac:dyDescent="0.35">
      <c r="A51" s="13" t="s">
        <v>16</v>
      </c>
      <c r="B51" s="22">
        <f>AVERAGE(B49:B50)</f>
        <v>88.860446818586269</v>
      </c>
      <c r="C51" s="22">
        <f>AVERAGE(C49:C50)</f>
        <v>98.888215079846361</v>
      </c>
      <c r="D51" s="22">
        <f>AVERAGE(D49:D50)</f>
        <v>93.326320710612436</v>
      </c>
      <c r="E51" s="22">
        <f>AVERAGE(E49:E50)</f>
        <v>86.785888373688636</v>
      </c>
      <c r="F51" s="22">
        <f>AVERAGE(F49:F50)</f>
        <v>88.883204239706487</v>
      </c>
    </row>
    <row r="52" spans="1:6" ht="15.6" x14ac:dyDescent="0.35">
      <c r="A52" s="13"/>
      <c r="B52" s="22"/>
      <c r="C52" s="22"/>
      <c r="D52" s="22"/>
      <c r="E52" s="22"/>
      <c r="F52" s="22"/>
    </row>
    <row r="53" spans="1:6" ht="15.6" x14ac:dyDescent="0.35">
      <c r="A53" s="14" t="s">
        <v>17</v>
      </c>
      <c r="B53" s="22"/>
      <c r="C53" s="22"/>
      <c r="D53" s="22"/>
      <c r="E53" s="22"/>
      <c r="F53" s="22"/>
    </row>
    <row r="54" spans="1:6" ht="15.6" x14ac:dyDescent="0.35">
      <c r="A54" s="13" t="s">
        <v>18</v>
      </c>
      <c r="B54" s="22">
        <f>(B17/B18)*100</f>
        <v>86.67268933772128</v>
      </c>
      <c r="C54" s="22">
        <f>(C17/C18)*100</f>
        <v>98.888215079846361</v>
      </c>
      <c r="D54" s="22">
        <f>(D17/D18)*100</f>
        <v>93.501636278634876</v>
      </c>
      <c r="E54" s="22">
        <f>(E17/E18)*100</f>
        <v>83.751120363142221</v>
      </c>
      <c r="F54" s="22">
        <f>(F17/F18)*100</f>
        <v>90.929451287793952</v>
      </c>
    </row>
    <row r="55" spans="1:6" ht="15.6" x14ac:dyDescent="0.35">
      <c r="A55" s="13" t="s">
        <v>19</v>
      </c>
      <c r="B55" s="22">
        <f>B23/B24*100</f>
        <v>22.757955870533277</v>
      </c>
      <c r="C55" s="22">
        <f>C23/C24*100</f>
        <v>24.722053769961594</v>
      </c>
      <c r="D55" s="22">
        <f>D23/D24*100</f>
        <v>23.287751285647499</v>
      </c>
      <c r="E55" s="22">
        <f>E23/E24*100</f>
        <v>22.455164096058759</v>
      </c>
      <c r="F55" s="22">
        <f>F23/F24*100</f>
        <v>21.675516069310884</v>
      </c>
    </row>
    <row r="56" spans="1:6" ht="15.6" x14ac:dyDescent="0.35">
      <c r="A56" s="13" t="s">
        <v>20</v>
      </c>
      <c r="B56" s="22">
        <f>(B54+B55)/2</f>
        <v>54.71532260412728</v>
      </c>
      <c r="C56" s="22">
        <f>(C54+C55)/2</f>
        <v>61.805134424903976</v>
      </c>
      <c r="D56" s="22">
        <f>(D54+D55)/2</f>
        <v>58.394693782141189</v>
      </c>
      <c r="E56" s="22">
        <f>(E54+E55)/2</f>
        <v>53.103142229600493</v>
      </c>
      <c r="F56" s="22">
        <f>(F54+F55)/2</f>
        <v>56.30248367855242</v>
      </c>
    </row>
    <row r="57" spans="1:6" ht="15.6" x14ac:dyDescent="0.35">
      <c r="A57" s="13"/>
      <c r="B57" s="22"/>
      <c r="C57" s="22"/>
      <c r="D57" s="22"/>
      <c r="E57" s="22"/>
      <c r="F57" s="22"/>
    </row>
    <row r="58" spans="1:6" ht="15.6" x14ac:dyDescent="0.35">
      <c r="A58" s="14" t="s">
        <v>21</v>
      </c>
      <c r="B58" s="22"/>
      <c r="C58" s="22"/>
      <c r="D58" s="22"/>
      <c r="E58" s="22"/>
      <c r="F58" s="22"/>
    </row>
    <row r="59" spans="1:6" ht="15.6" x14ac:dyDescent="0.35">
      <c r="A59" s="13" t="s">
        <v>22</v>
      </c>
      <c r="B59" s="22">
        <f>B25/B23*100</f>
        <v>100</v>
      </c>
      <c r="C59" s="22"/>
      <c r="D59" s="22"/>
      <c r="E59" s="22"/>
      <c r="F59" s="22"/>
    </row>
    <row r="60" spans="1:6" ht="15.6" x14ac:dyDescent="0.35">
      <c r="A60" s="13"/>
      <c r="B60" s="22"/>
      <c r="C60" s="22"/>
      <c r="D60" s="22"/>
      <c r="E60" s="22"/>
      <c r="F60" s="22"/>
    </row>
    <row r="61" spans="1:6" ht="15.6" x14ac:dyDescent="0.35">
      <c r="A61" s="14" t="s">
        <v>23</v>
      </c>
      <c r="B61" s="22"/>
      <c r="C61" s="22"/>
      <c r="D61" s="22"/>
      <c r="E61" s="22"/>
      <c r="F61" s="22"/>
    </row>
    <row r="62" spans="1:6" ht="15.6" x14ac:dyDescent="0.35">
      <c r="A62" s="13" t="s">
        <v>24</v>
      </c>
      <c r="B62" s="22">
        <f>((B17/B15)-1)*100</f>
        <v>-10.079889315361967</v>
      </c>
      <c r="C62" s="22">
        <f>((C17/C15)-1)*100</f>
        <v>-2.7821939586645472</v>
      </c>
      <c r="D62" s="22">
        <f>((D17/D15)-1)*100</f>
        <v>-1.8645731108930419</v>
      </c>
      <c r="E62" s="22">
        <f>((E17/E15)-1)*100</f>
        <v>-14.095492289442468</v>
      </c>
      <c r="F62" s="22">
        <f>((F17/F15)-1)*100</f>
        <v>22.782258064516125</v>
      </c>
    </row>
    <row r="63" spans="1:6" ht="15.6" x14ac:dyDescent="0.35">
      <c r="A63" s="13" t="s">
        <v>25</v>
      </c>
      <c r="B63" s="22">
        <f>((B38/B37)-1)*100</f>
        <v>11.028664033390246</v>
      </c>
      <c r="C63" s="22">
        <f>((C38/C37)-1)*100</f>
        <v>5.995028501976285</v>
      </c>
      <c r="D63" s="22">
        <f>((D38/D37)-1)*100</f>
        <v>6.59400146291238</v>
      </c>
      <c r="E63" s="22">
        <f>((E38/E37)-1)*100</f>
        <v>-10.269730441115721</v>
      </c>
      <c r="F63" s="22">
        <f>((F38/F37)-1)*100</f>
        <v>74.442275353190482</v>
      </c>
    </row>
    <row r="64" spans="1:6" ht="15.6" x14ac:dyDescent="0.35">
      <c r="A64" s="13" t="s">
        <v>26</v>
      </c>
      <c r="B64" s="22">
        <f>((B40/B39)-1)*100</f>
        <v>23.47478577154196</v>
      </c>
      <c r="C64" s="22">
        <f>((C40/C39)-1)*100</f>
        <v>9.0284103479036482</v>
      </c>
      <c r="D64" s="22">
        <f>((D40/D39)-1)*100</f>
        <v>8.6192874907077268</v>
      </c>
      <c r="E64" s="22">
        <f>((E40/E39)-1)*100</f>
        <v>4.4535053517995582</v>
      </c>
      <c r="F64" s="22">
        <f>((F40/F39)-1)*100</f>
        <v>42.074496839380096</v>
      </c>
    </row>
    <row r="65" spans="1:6" ht="15.6" x14ac:dyDescent="0.35">
      <c r="A65" s="13"/>
      <c r="B65" s="22"/>
      <c r="C65" s="22"/>
      <c r="D65" s="22"/>
      <c r="E65" s="22"/>
      <c r="F65" s="22"/>
    </row>
    <row r="66" spans="1:6" ht="15.6" x14ac:dyDescent="0.35">
      <c r="A66" s="14" t="s">
        <v>27</v>
      </c>
      <c r="B66" s="22"/>
      <c r="C66" s="22"/>
      <c r="D66" s="22"/>
      <c r="E66" s="22"/>
      <c r="F66" s="22"/>
    </row>
    <row r="67" spans="1:6" ht="15.6" x14ac:dyDescent="0.35">
      <c r="A67" s="13" t="s">
        <v>38</v>
      </c>
      <c r="B67" s="22">
        <f>B22/(B16*3)</f>
        <v>101544.50769263039</v>
      </c>
      <c r="C67" s="22">
        <f>C22/(C16*3)</f>
        <v>203928</v>
      </c>
      <c r="D67" s="22">
        <f>D22/(D16*3)</f>
        <v>81571</v>
      </c>
      <c r="E67" s="22">
        <f>E22/(E16*3)</f>
        <v>54673.967664584998</v>
      </c>
      <c r="F67" s="22">
        <f>F22/(F16*3)</f>
        <v>550000</v>
      </c>
    </row>
    <row r="68" spans="1:6" ht="15.6" x14ac:dyDescent="0.35">
      <c r="A68" s="13" t="s">
        <v>39</v>
      </c>
      <c r="B68" s="22">
        <f>$B$23/(B17*3)</f>
        <v>106657.36383174092</v>
      </c>
      <c r="C68" s="22">
        <f>C23/(C17*3)</f>
        <v>203928</v>
      </c>
      <c r="D68" s="22">
        <f>D23/(D17*3)</f>
        <v>81265.108749999999</v>
      </c>
      <c r="E68" s="22">
        <f>E23/(E17*3)</f>
        <v>58636.250374564166</v>
      </c>
      <c r="F68" s="22">
        <f>F23/(F17*3)</f>
        <v>524041.87192118226</v>
      </c>
    </row>
    <row r="69" spans="1:6" ht="15.6" x14ac:dyDescent="0.35">
      <c r="A69" s="13" t="s">
        <v>28</v>
      </c>
      <c r="B69" s="22">
        <f>(B68/B67)*B51</f>
        <v>93.334649228585121</v>
      </c>
      <c r="C69" s="22">
        <f>(C68/C67)*C51</f>
        <v>98.888215079846361</v>
      </c>
      <c r="D69" s="22">
        <f>(D68/D67)*D51</f>
        <v>92.976347007947638</v>
      </c>
      <c r="E69" s="22">
        <f>(E68/E67)*E51</f>
        <v>93.075357378075353</v>
      </c>
      <c r="F69" s="22">
        <f>(F68/F67)*F51</f>
        <v>84.688219512960998</v>
      </c>
    </row>
    <row r="70" spans="1:6" ht="15.6" x14ac:dyDescent="0.35">
      <c r="A70" s="13" t="s">
        <v>40</v>
      </c>
      <c r="B70" s="22">
        <f t="shared" ref="B70:F71" si="0">B22/B16</f>
        <v>304633.52307789115</v>
      </c>
      <c r="C70" s="22">
        <f t="shared" si="0"/>
        <v>611784</v>
      </c>
      <c r="D70" s="22">
        <f t="shared" si="0"/>
        <v>244713</v>
      </c>
      <c r="E70" s="22">
        <f t="shared" si="0"/>
        <v>164021.90299375498</v>
      </c>
      <c r="F70" s="22">
        <f t="shared" si="0"/>
        <v>1650000</v>
      </c>
    </row>
    <row r="71" spans="1:6" ht="15.6" x14ac:dyDescent="0.35">
      <c r="A71" s="13" t="s">
        <v>41</v>
      </c>
      <c r="B71" s="22">
        <f t="shared" si="0"/>
        <v>319972.09149522276</v>
      </c>
      <c r="C71" s="22">
        <f t="shared" si="0"/>
        <v>611784</v>
      </c>
      <c r="D71" s="22">
        <f t="shared" si="0"/>
        <v>243795.32625000001</v>
      </c>
      <c r="E71" s="22">
        <f t="shared" si="0"/>
        <v>175908.75112369249</v>
      </c>
      <c r="F71" s="22">
        <f t="shared" si="0"/>
        <v>1572125.6157635469</v>
      </c>
    </row>
    <row r="72" spans="1:6" ht="15.6" x14ac:dyDescent="0.35">
      <c r="A72" s="13"/>
      <c r="B72" s="22"/>
      <c r="C72" s="22"/>
      <c r="D72" s="22"/>
      <c r="E72" s="22"/>
      <c r="F72" s="22"/>
    </row>
    <row r="73" spans="1:6" ht="15.6" x14ac:dyDescent="0.35">
      <c r="A73" s="14" t="s">
        <v>29</v>
      </c>
      <c r="B73" s="22"/>
      <c r="C73" s="22"/>
      <c r="D73" s="22"/>
      <c r="E73" s="22"/>
      <c r="F73" s="22"/>
    </row>
    <row r="74" spans="1:6" ht="15.6" x14ac:dyDescent="0.35">
      <c r="A74" s="13" t="s">
        <v>30</v>
      </c>
      <c r="B74" s="22">
        <f>(B29/B28)*100</f>
        <v>91.042611069628222</v>
      </c>
      <c r="C74" s="22"/>
      <c r="D74" s="22"/>
      <c r="E74" s="22"/>
      <c r="F74" s="22"/>
    </row>
    <row r="75" spans="1:6" ht="15.6" x14ac:dyDescent="0.35">
      <c r="A75" s="39" t="s">
        <v>31</v>
      </c>
      <c r="B75" s="30">
        <f>(B23/B29)*100</f>
        <v>100</v>
      </c>
      <c r="C75" s="30"/>
      <c r="D75" s="30"/>
      <c r="E75" s="30"/>
      <c r="F75" s="30"/>
    </row>
    <row r="76" spans="1:6" ht="16.2" thickBot="1" x14ac:dyDescent="0.4">
      <c r="A76" s="23"/>
      <c r="B76" s="24"/>
      <c r="C76" s="24"/>
      <c r="D76" s="24"/>
      <c r="E76" s="24"/>
      <c r="F76" s="24"/>
    </row>
    <row r="77" spans="1:6" ht="16.2" thickTop="1" x14ac:dyDescent="0.35">
      <c r="A77" s="13" t="s">
        <v>82</v>
      </c>
      <c r="B77" s="13"/>
      <c r="C77" s="13"/>
      <c r="D77" s="13"/>
      <c r="E77" s="13"/>
      <c r="F77" s="13"/>
    </row>
    <row r="78" spans="1:6" ht="15.6" x14ac:dyDescent="0.35">
      <c r="A78" s="13"/>
      <c r="B78" s="13"/>
      <c r="C78" s="13"/>
      <c r="D78" s="13"/>
      <c r="E78" s="13"/>
      <c r="F78" s="13"/>
    </row>
    <row r="80" spans="1:6" x14ac:dyDescent="0.3">
      <c r="B80" s="8"/>
      <c r="C80" s="8"/>
      <c r="D80" s="8"/>
    </row>
    <row r="85" spans="1:1" x14ac:dyDescent="0.3">
      <c r="A85" s="9"/>
    </row>
    <row r="88" spans="1:1" x14ac:dyDescent="0.3">
      <c r="A88" s="1"/>
    </row>
  </sheetData>
  <mergeCells count="3">
    <mergeCell ref="A9:A10"/>
    <mergeCell ref="B9:B10"/>
    <mergeCell ref="C9:F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G89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77734375" style="4" customWidth="1"/>
    <col min="2" max="6" width="20.77734375" style="4" customWidth="1"/>
    <col min="7" max="7" width="18.77734375" style="4" customWidth="1"/>
    <col min="8" max="16384" width="11.44140625" style="4"/>
  </cols>
  <sheetData>
    <row r="8" spans="1:7" ht="18" customHeight="1" x14ac:dyDescent="0.3"/>
    <row r="9" spans="1:7" ht="15.6" x14ac:dyDescent="0.35">
      <c r="A9" s="40" t="s">
        <v>0</v>
      </c>
      <c r="B9" s="42" t="s">
        <v>1</v>
      </c>
      <c r="C9" s="44" t="s">
        <v>2</v>
      </c>
      <c r="D9" s="44"/>
      <c r="E9" s="44"/>
      <c r="F9" s="44"/>
    </row>
    <row r="10" spans="1:7" ht="63" thickBot="1" x14ac:dyDescent="0.35">
      <c r="A10" s="41"/>
      <c r="B10" s="43"/>
      <c r="C10" s="34" t="s">
        <v>45</v>
      </c>
      <c r="D10" s="34" t="s">
        <v>33</v>
      </c>
      <c r="E10" s="34" t="s">
        <v>44</v>
      </c>
      <c r="F10" s="34" t="s">
        <v>46</v>
      </c>
    </row>
    <row r="11" spans="1:7" ht="16.2" thickTop="1" x14ac:dyDescent="0.35">
      <c r="A11" s="13"/>
      <c r="B11" s="13"/>
      <c r="C11" s="13"/>
      <c r="D11" s="13"/>
      <c r="E11" s="13"/>
      <c r="F11" s="13"/>
    </row>
    <row r="12" spans="1:7" ht="15.6" x14ac:dyDescent="0.35">
      <c r="A12" s="14" t="s">
        <v>3</v>
      </c>
      <c r="B12" s="13"/>
      <c r="C12" s="13"/>
      <c r="D12" s="13"/>
      <c r="E12" s="13"/>
      <c r="F12" s="13"/>
    </row>
    <row r="13" spans="1:7" ht="15.6" x14ac:dyDescent="0.35">
      <c r="A13" s="13"/>
      <c r="B13" s="13"/>
      <c r="C13" s="13"/>
      <c r="D13" s="13"/>
      <c r="E13" s="13"/>
      <c r="F13" s="13"/>
    </row>
    <row r="14" spans="1:7" ht="15.6" x14ac:dyDescent="0.35">
      <c r="A14" s="14" t="s">
        <v>32</v>
      </c>
      <c r="B14" s="13"/>
      <c r="C14" s="13"/>
      <c r="D14" s="13"/>
      <c r="E14" s="13"/>
      <c r="F14" s="13"/>
    </row>
    <row r="15" spans="1:7" ht="15.6" x14ac:dyDescent="0.35">
      <c r="A15" s="16" t="s">
        <v>55</v>
      </c>
      <c r="B15" s="15">
        <f>SUM(C15:F15)</f>
        <v>14608.333333333334</v>
      </c>
      <c r="C15" s="15">
        <f>(+'I Trimestre'!C15+'II Trimestre'!C15)/2</f>
        <v>1634.5</v>
      </c>
      <c r="D15" s="15">
        <f>(+'I Trimestre'!D15+'II Trimestre'!D15)/2</f>
        <v>1301</v>
      </c>
      <c r="E15" s="15">
        <f>(+'I Trimestre'!E15+'II Trimestre'!E15)/2</f>
        <v>11007.833333333334</v>
      </c>
      <c r="F15" s="15">
        <f>(+'I Trimestre'!F15+'II Trimestre'!F15)/2</f>
        <v>665</v>
      </c>
      <c r="G15" s="2"/>
    </row>
    <row r="16" spans="1:7" ht="15.6" x14ac:dyDescent="0.35">
      <c r="A16" s="16" t="s">
        <v>90</v>
      </c>
      <c r="B16" s="15">
        <f>SUM(C16:F16)</f>
        <v>15496</v>
      </c>
      <c r="C16" s="15">
        <f>(+'I Trimestre'!C16+'II Trimestre'!C16)/2</f>
        <v>1649</v>
      </c>
      <c r="D16" s="15">
        <f>(+'I Trimestre'!D16+'II Trimestre'!D16)/2</f>
        <v>1426</v>
      </c>
      <c r="E16" s="15">
        <f>(+'I Trimestre'!E16+'II Trimestre'!E16)/2</f>
        <v>11529</v>
      </c>
      <c r="F16" s="15">
        <f>(+'I Trimestre'!F16+'II Trimestre'!F16)/2</f>
        <v>892</v>
      </c>
      <c r="G16" s="3"/>
    </row>
    <row r="17" spans="1:7" ht="15.6" x14ac:dyDescent="0.35">
      <c r="A17" s="16" t="s">
        <v>91</v>
      </c>
      <c r="B17" s="15">
        <f>SUM(C17:F17)</f>
        <v>13495.999999999998</v>
      </c>
      <c r="C17" s="15">
        <f>(+'I Trimestre'!C17+'II Trimestre'!C17)/2</f>
        <v>1592.6666666666665</v>
      </c>
      <c r="D17" s="15">
        <f>(+'I Trimestre'!D17+'II Trimestre'!D17)/2</f>
        <v>1311.5</v>
      </c>
      <c r="E17" s="15">
        <f>(+'I Trimestre'!E17+'II Trimestre'!E17)/2</f>
        <v>9790.8333333333321</v>
      </c>
      <c r="F17" s="15">
        <f>(+'I Trimestre'!F17+'II Trimestre'!F17)/2</f>
        <v>801</v>
      </c>
    </row>
    <row r="18" spans="1:7" ht="15.6" x14ac:dyDescent="0.35">
      <c r="A18" s="16" t="s">
        <v>77</v>
      </c>
      <c r="B18" s="15">
        <f>SUM(C18:F18)</f>
        <v>15497</v>
      </c>
      <c r="C18" s="15">
        <f>+'II Trimestre'!C18</f>
        <v>1649</v>
      </c>
      <c r="D18" s="15">
        <f>+'II Trimestre'!D18</f>
        <v>1426</v>
      </c>
      <c r="E18" s="15">
        <f>+'II Trimestre'!E18</f>
        <v>11529</v>
      </c>
      <c r="F18" s="15">
        <f>+'II Trimestre'!F18</f>
        <v>893</v>
      </c>
      <c r="G18" s="3"/>
    </row>
    <row r="19" spans="1:7" ht="15.6" x14ac:dyDescent="0.35">
      <c r="A19" s="13"/>
      <c r="B19" s="15"/>
      <c r="C19" s="15"/>
      <c r="D19" s="15"/>
      <c r="E19" s="15"/>
      <c r="F19" s="15"/>
      <c r="G19" s="3"/>
    </row>
    <row r="20" spans="1:7" ht="15.6" x14ac:dyDescent="0.35">
      <c r="A20" s="17" t="s">
        <v>4</v>
      </c>
      <c r="B20" s="15"/>
      <c r="C20" s="15"/>
      <c r="D20" s="15"/>
      <c r="E20" s="15"/>
      <c r="F20" s="15"/>
      <c r="G20" s="5"/>
    </row>
    <row r="21" spans="1:7" ht="15.6" x14ac:dyDescent="0.35">
      <c r="A21" s="16" t="s">
        <v>55</v>
      </c>
      <c r="B21" s="15">
        <f>SUM(C21:F21)</f>
        <v>7347000540.003334</v>
      </c>
      <c r="C21" s="15">
        <f>+'I Trimestre'!C21+'II Trimestre'!C21</f>
        <v>1765260000</v>
      </c>
      <c r="D21" s="15">
        <f>+'I Trimestre'!D21+'II Trimestre'!D21</f>
        <v>562032000</v>
      </c>
      <c r="E21" s="15">
        <f>+'I Trimestre'!E21+'II Trimestre'!E21</f>
        <v>3585058540.0033336</v>
      </c>
      <c r="F21" s="15">
        <f>+'I Trimestre'!F21+'II Trimestre'!F21</f>
        <v>1434650000</v>
      </c>
    </row>
    <row r="22" spans="1:7" ht="15.6" x14ac:dyDescent="0.35">
      <c r="A22" s="16" t="s">
        <v>90</v>
      </c>
      <c r="B22" s="15">
        <f>SUM(C22:F22)</f>
        <v>9441202147.2300034</v>
      </c>
      <c r="C22" s="15">
        <f>+'I Trimestre'!C22+'II Trimestre'!C22</f>
        <v>2017663632</v>
      </c>
      <c r="D22" s="15">
        <f>+'I Trimestre'!D22+'II Trimestre'!D22</f>
        <v>697921476</v>
      </c>
      <c r="E22" s="15">
        <f>+'I Trimestre'!E22+'II Trimestre'!E22</f>
        <v>3782017039.2300024</v>
      </c>
      <c r="F22" s="15">
        <f>+'I Trimestre'!F22+'II Trimestre'!F22</f>
        <v>2943600000</v>
      </c>
      <c r="G22" s="3"/>
    </row>
    <row r="23" spans="1:7" ht="15.6" x14ac:dyDescent="0.35">
      <c r="A23" s="16" t="s">
        <v>91</v>
      </c>
      <c r="B23" s="15">
        <f>SUM(C23:F23)</f>
        <v>8586984898.1800003</v>
      </c>
      <c r="C23" s="15">
        <f>+'I Trimestre'!C23+'II Trimestre'!C23</f>
        <v>1945065264</v>
      </c>
      <c r="D23" s="15">
        <f>+'I Trimestre'!D23+'II Trimestre'!D23</f>
        <v>641719057</v>
      </c>
      <c r="E23" s="15">
        <f>+'I Trimestre'!E23+'II Trimestre'!E23</f>
        <v>3492030577.1800003</v>
      </c>
      <c r="F23" s="15">
        <f>+'I Trimestre'!F23+'II Trimestre'!F23</f>
        <v>2508170000</v>
      </c>
    </row>
    <row r="24" spans="1:7" ht="15.6" x14ac:dyDescent="0.35">
      <c r="A24" s="16" t="s">
        <v>77</v>
      </c>
      <c r="B24" s="15">
        <f>SUM(C24:F24)</f>
        <v>18884641925.001205</v>
      </c>
      <c r="C24" s="15">
        <f>+'II Trimestre'!C24</f>
        <v>4035327264</v>
      </c>
      <c r="D24" s="15">
        <f>+'II Trimestre'!D24</f>
        <v>1395842952</v>
      </c>
      <c r="E24" s="15">
        <f>+'II Trimestre'!E24</f>
        <v>7564034078.4600048</v>
      </c>
      <c r="F24" s="15">
        <f>+'II Trimestre'!F24</f>
        <v>5889437630.5411997</v>
      </c>
    </row>
    <row r="25" spans="1:7" ht="15.6" x14ac:dyDescent="0.35">
      <c r="A25" s="16" t="s">
        <v>92</v>
      </c>
      <c r="B25" s="15">
        <f>SUM(C25:F25)</f>
        <v>8586984898.1800003</v>
      </c>
      <c r="C25" s="15">
        <f>+C23</f>
        <v>1945065264</v>
      </c>
      <c r="D25" s="15">
        <f>+D23</f>
        <v>641719057</v>
      </c>
      <c r="E25" s="15">
        <f>+E23</f>
        <v>3492030577.1800003</v>
      </c>
      <c r="F25" s="15">
        <f>+F23</f>
        <v>2508170000</v>
      </c>
      <c r="G25" s="3"/>
    </row>
    <row r="26" spans="1:7" ht="15.6" x14ac:dyDescent="0.35">
      <c r="A26" s="13"/>
      <c r="B26" s="15"/>
      <c r="C26" s="15"/>
      <c r="D26" s="15"/>
      <c r="E26" s="15"/>
      <c r="F26" s="15"/>
      <c r="G26" s="3"/>
    </row>
    <row r="27" spans="1:7" ht="15.6" x14ac:dyDescent="0.35">
      <c r="A27" s="17" t="s">
        <v>5</v>
      </c>
      <c r="B27" s="15"/>
      <c r="C27" s="15"/>
      <c r="D27" s="15"/>
      <c r="E27" s="15"/>
      <c r="F27" s="15"/>
    </row>
    <row r="28" spans="1:7" ht="15.6" x14ac:dyDescent="0.35">
      <c r="A28" s="16" t="s">
        <v>90</v>
      </c>
      <c r="B28" s="15">
        <f>B22</f>
        <v>9441202147.2300034</v>
      </c>
      <c r="C28" s="15"/>
      <c r="D28" s="15"/>
      <c r="E28" s="15"/>
      <c r="F28" s="15"/>
    </row>
    <row r="29" spans="1:7" ht="15.6" x14ac:dyDescent="0.35">
      <c r="A29" s="16" t="s">
        <v>91</v>
      </c>
      <c r="B29" s="15">
        <f>'I Trimestre'!B29+'II Trimestre'!B29</f>
        <v>8586984898.1800003</v>
      </c>
      <c r="C29" s="46"/>
      <c r="D29" s="46"/>
      <c r="E29" s="15"/>
      <c r="F29" s="15"/>
    </row>
    <row r="30" spans="1:7" ht="15.6" x14ac:dyDescent="0.35">
      <c r="A30" s="13"/>
      <c r="B30" s="13"/>
      <c r="C30" s="13"/>
      <c r="D30" s="13"/>
      <c r="E30" s="13"/>
      <c r="F30" s="13"/>
    </row>
    <row r="31" spans="1:7" ht="15.6" x14ac:dyDescent="0.35">
      <c r="A31" s="14" t="s">
        <v>6</v>
      </c>
      <c r="B31" s="13"/>
      <c r="C31" s="13"/>
      <c r="D31" s="13"/>
      <c r="E31" s="13"/>
      <c r="F31" s="13"/>
    </row>
    <row r="32" spans="1:7" ht="15.6" x14ac:dyDescent="0.35">
      <c r="A32" s="16" t="s">
        <v>56</v>
      </c>
      <c r="B32" s="36">
        <v>1.0788</v>
      </c>
      <c r="C32" s="36">
        <v>1.0788</v>
      </c>
      <c r="D32" s="36">
        <v>1.0788</v>
      </c>
      <c r="E32" s="36">
        <v>1.0788</v>
      </c>
      <c r="F32" s="36">
        <v>1.0788</v>
      </c>
    </row>
    <row r="33" spans="1:6" ht="15.6" x14ac:dyDescent="0.35">
      <c r="A33" s="16" t="s">
        <v>93</v>
      </c>
      <c r="B33" s="36">
        <v>1.121</v>
      </c>
      <c r="C33" s="36">
        <v>1.121</v>
      </c>
      <c r="D33" s="36">
        <v>1.121</v>
      </c>
      <c r="E33" s="36">
        <v>1.121</v>
      </c>
      <c r="F33" s="36">
        <v>1.121</v>
      </c>
    </row>
    <row r="34" spans="1:6" ht="15.6" x14ac:dyDescent="0.35">
      <c r="A34" s="16" t="s">
        <v>7</v>
      </c>
      <c r="B34" s="15">
        <v>199602</v>
      </c>
      <c r="C34" s="15"/>
      <c r="D34" s="15"/>
      <c r="E34" s="15"/>
      <c r="F34" s="15"/>
    </row>
    <row r="35" spans="1:6" ht="15.6" x14ac:dyDescent="0.35">
      <c r="A35" s="13"/>
      <c r="B35" s="15"/>
      <c r="C35" s="15"/>
      <c r="D35" s="15"/>
      <c r="E35" s="15"/>
      <c r="F35" s="15"/>
    </row>
    <row r="36" spans="1:6" ht="15.6" x14ac:dyDescent="0.35">
      <c r="A36" s="14" t="s">
        <v>8</v>
      </c>
      <c r="B36" s="15"/>
      <c r="C36" s="15"/>
      <c r="D36" s="15"/>
      <c r="E36" s="15"/>
      <c r="F36" s="15"/>
    </row>
    <row r="37" spans="1:6" ht="15.6" x14ac:dyDescent="0.35">
      <c r="A37" s="13" t="s">
        <v>57</v>
      </c>
      <c r="B37" s="28">
        <f>B21/B32</f>
        <v>6810345328.1454706</v>
      </c>
      <c r="C37" s="28">
        <f>C21/C32</f>
        <v>1636318131.2569523</v>
      </c>
      <c r="D37" s="28">
        <f>D21/D32</f>
        <v>520978865.40600669</v>
      </c>
      <c r="E37" s="28">
        <f>E21/E32</f>
        <v>3323191082.6875544</v>
      </c>
      <c r="F37" s="28">
        <f>F21/F32</f>
        <v>1329857248.7949574</v>
      </c>
    </row>
    <row r="38" spans="1:6" ht="15.6" x14ac:dyDescent="0.35">
      <c r="A38" s="13" t="s">
        <v>94</v>
      </c>
      <c r="B38" s="28">
        <f>B23/B33</f>
        <v>7660111416.7528992</v>
      </c>
      <c r="C38" s="28">
        <f>C23/C33</f>
        <v>1735116203.3898306</v>
      </c>
      <c r="D38" s="28">
        <f>D23/D33</f>
        <v>572452325.6021409</v>
      </c>
      <c r="E38" s="28">
        <f>E23/E33</f>
        <v>3115103101.8554864</v>
      </c>
      <c r="F38" s="28">
        <f>F23/F33</f>
        <v>2237439785.9054418</v>
      </c>
    </row>
    <row r="39" spans="1:6" ht="15.6" x14ac:dyDescent="0.35">
      <c r="A39" s="13" t="s">
        <v>58</v>
      </c>
      <c r="B39" s="28">
        <f>$B$37/(B15)</f>
        <v>466195.91521817254</v>
      </c>
      <c r="C39" s="28">
        <f>C37/(C15)</f>
        <v>1001112.3470522803</v>
      </c>
      <c r="D39" s="28">
        <f>D37/(D15)</f>
        <v>400444.93882091215</v>
      </c>
      <c r="E39" s="28">
        <f>E37/(E15)</f>
        <v>301893.29562471155</v>
      </c>
      <c r="F39" s="28">
        <f>F37/(F15)</f>
        <v>1999785.3365337704</v>
      </c>
    </row>
    <row r="40" spans="1:6" ht="15.6" x14ac:dyDescent="0.35">
      <c r="A40" s="13" t="s">
        <v>95</v>
      </c>
      <c r="B40" s="28">
        <f>$B$38/(B17)</f>
        <v>567583.83348791499</v>
      </c>
      <c r="C40" s="28">
        <f>C38/(C17)</f>
        <v>1089440.8979006892</v>
      </c>
      <c r="D40" s="28">
        <f>D38/(D17)</f>
        <v>436486.71414574218</v>
      </c>
      <c r="E40" s="28">
        <f>E38/(E17)</f>
        <v>318165.26702073234</v>
      </c>
      <c r="F40" s="28">
        <f>F38/(F17)</f>
        <v>2793308.097260227</v>
      </c>
    </row>
    <row r="41" spans="1:6" ht="15.6" x14ac:dyDescent="0.35">
      <c r="A41" s="13"/>
      <c r="B41" s="29"/>
      <c r="C41" s="29"/>
      <c r="D41" s="29"/>
      <c r="E41" s="29"/>
      <c r="F41" s="29"/>
    </row>
    <row r="42" spans="1:6" ht="15.6" x14ac:dyDescent="0.35">
      <c r="A42" s="14" t="s">
        <v>9</v>
      </c>
      <c r="B42" s="29"/>
      <c r="C42" s="29"/>
      <c r="D42" s="29"/>
      <c r="E42" s="29"/>
      <c r="F42" s="29"/>
    </row>
    <row r="43" spans="1:6" ht="15.6" x14ac:dyDescent="0.35">
      <c r="A43" s="13"/>
      <c r="B43" s="29"/>
      <c r="C43" s="29"/>
      <c r="D43" s="29"/>
      <c r="E43" s="29"/>
      <c r="F43" s="29"/>
    </row>
    <row r="44" spans="1:6" ht="15.6" x14ac:dyDescent="0.35">
      <c r="A44" s="14" t="s">
        <v>10</v>
      </c>
      <c r="B44" s="29"/>
      <c r="C44" s="29"/>
      <c r="D44" s="29"/>
      <c r="E44" s="29"/>
      <c r="F44" s="29"/>
    </row>
    <row r="45" spans="1:6" ht="15.6" x14ac:dyDescent="0.35">
      <c r="A45" s="13" t="s">
        <v>11</v>
      </c>
      <c r="B45" s="22">
        <f>(B16/(B34))*100</f>
        <v>7.7634492640354313</v>
      </c>
      <c r="C45" s="22"/>
      <c r="D45" s="22"/>
      <c r="E45" s="22"/>
      <c r="F45" s="22"/>
    </row>
    <row r="46" spans="1:6" ht="15.6" x14ac:dyDescent="0.35">
      <c r="A46" s="13" t="s">
        <v>12</v>
      </c>
      <c r="B46" s="22">
        <f>(B17/(B34))*100</f>
        <v>6.7614552960391165</v>
      </c>
      <c r="C46" s="22"/>
      <c r="D46" s="22"/>
      <c r="E46" s="22"/>
      <c r="F46" s="22"/>
    </row>
    <row r="47" spans="1:6" ht="15.6" x14ac:dyDescent="0.35">
      <c r="A47" s="13"/>
      <c r="B47" s="22"/>
      <c r="C47" s="22"/>
      <c r="D47" s="22"/>
      <c r="E47" s="22"/>
      <c r="F47" s="22"/>
    </row>
    <row r="48" spans="1:6" ht="15.6" x14ac:dyDescent="0.35">
      <c r="A48" s="14" t="s">
        <v>13</v>
      </c>
      <c r="B48" s="22"/>
      <c r="C48" s="22"/>
      <c r="D48" s="22"/>
      <c r="E48" s="22"/>
      <c r="F48" s="22"/>
    </row>
    <row r="49" spans="1:7" ht="15.6" x14ac:dyDescent="0.35">
      <c r="A49" s="13" t="s">
        <v>14</v>
      </c>
      <c r="B49" s="22">
        <f>B17/B16*100</f>
        <v>87.093443469282377</v>
      </c>
      <c r="C49" s="22">
        <f>C17/C16*100</f>
        <v>96.583788154437016</v>
      </c>
      <c r="D49" s="22">
        <f>D17/D16*100</f>
        <v>91.970546984572238</v>
      </c>
      <c r="E49" s="22">
        <f>E17/E16*100</f>
        <v>84.923526180356774</v>
      </c>
      <c r="F49" s="22">
        <f>F17/F16*100</f>
        <v>89.79820627802691</v>
      </c>
    </row>
    <row r="50" spans="1:7" ht="15.6" x14ac:dyDescent="0.35">
      <c r="A50" s="13" t="s">
        <v>15</v>
      </c>
      <c r="B50" s="22">
        <f>B23/B22*100</f>
        <v>90.952240660363088</v>
      </c>
      <c r="C50" s="22">
        <f>C23/C22*100</f>
        <v>96.401859712957346</v>
      </c>
      <c r="D50" s="22">
        <f>D23/D22*100</f>
        <v>91.94717157550258</v>
      </c>
      <c r="E50" s="22">
        <f>E23/E22*100</f>
        <v>92.332491920527104</v>
      </c>
      <c r="F50" s="22">
        <f>F23/F22*100</f>
        <v>85.207568963174339</v>
      </c>
    </row>
    <row r="51" spans="1:7" ht="15.6" x14ac:dyDescent="0.35">
      <c r="A51" s="13" t="s">
        <v>16</v>
      </c>
      <c r="B51" s="22">
        <f>AVERAGE(B49:B50)</f>
        <v>89.022842064822726</v>
      </c>
      <c r="C51" s="22">
        <f>AVERAGE(C49:C50)</f>
        <v>96.492823933697181</v>
      </c>
      <c r="D51" s="22">
        <f>AVERAGE(D49:D50)</f>
        <v>91.958859280037416</v>
      </c>
      <c r="E51" s="22">
        <f>AVERAGE(E49:E50)</f>
        <v>88.628009050441932</v>
      </c>
      <c r="F51" s="22">
        <f>AVERAGE(F49:F50)</f>
        <v>87.502887620600632</v>
      </c>
    </row>
    <row r="52" spans="1:7" ht="15.6" x14ac:dyDescent="0.35">
      <c r="A52" s="13"/>
      <c r="B52" s="22"/>
      <c r="C52" s="22"/>
      <c r="D52" s="22"/>
      <c r="E52" s="22"/>
      <c r="F52" s="22"/>
    </row>
    <row r="53" spans="1:7" ht="15.6" x14ac:dyDescent="0.35">
      <c r="A53" s="14" t="s">
        <v>17</v>
      </c>
      <c r="B53" s="22"/>
      <c r="C53" s="22"/>
      <c r="D53" s="22"/>
      <c r="E53" s="22"/>
      <c r="F53" s="22"/>
    </row>
    <row r="54" spans="1:7" ht="15.6" x14ac:dyDescent="0.35">
      <c r="A54" s="13" t="s">
        <v>18</v>
      </c>
      <c r="B54" s="22">
        <f>(B17/B18)*100</f>
        <v>87.087823449699926</v>
      </c>
      <c r="C54" s="22">
        <f>(C17/C18)*100</f>
        <v>96.583788154437016</v>
      </c>
      <c r="D54" s="22">
        <f>(D17/D18)*100</f>
        <v>91.970546984572238</v>
      </c>
      <c r="E54" s="22">
        <f>(E17/E18)*100</f>
        <v>84.923526180356774</v>
      </c>
      <c r="F54" s="22">
        <f>(F17/F18)*100</f>
        <v>89.697648376259792</v>
      </c>
    </row>
    <row r="55" spans="1:7" ht="15.6" x14ac:dyDescent="0.35">
      <c r="A55" s="13" t="s">
        <v>19</v>
      </c>
      <c r="B55" s="22">
        <f>B23/B24*100</f>
        <v>45.470731890403329</v>
      </c>
      <c r="C55" s="22">
        <f>C23/C24*100</f>
        <v>48.200929856478673</v>
      </c>
      <c r="D55" s="22">
        <f>D23/D24*100</f>
        <v>45.97358578775129</v>
      </c>
      <c r="E55" s="22">
        <f>E23/E24*100</f>
        <v>46.166245960263552</v>
      </c>
      <c r="F55" s="22">
        <f>F23/F24*100</f>
        <v>42.587597617015874</v>
      </c>
    </row>
    <row r="56" spans="1:7" ht="15.6" x14ac:dyDescent="0.35">
      <c r="A56" s="13" t="s">
        <v>20</v>
      </c>
      <c r="B56" s="22">
        <f>(B54+B55)/2</f>
        <v>66.279277670051627</v>
      </c>
      <c r="C56" s="22">
        <f>(C54+C55)/2</f>
        <v>72.392359005457848</v>
      </c>
      <c r="D56" s="22">
        <f>(D54+D55)/2</f>
        <v>68.972066386161771</v>
      </c>
      <c r="E56" s="22">
        <f>(E54+E55)/2</f>
        <v>65.544886070310156</v>
      </c>
      <c r="F56" s="22">
        <f>(F54+F55)/2</f>
        <v>66.14262299663784</v>
      </c>
    </row>
    <row r="57" spans="1:7" ht="15.6" x14ac:dyDescent="0.35">
      <c r="A57" s="13"/>
      <c r="B57" s="22"/>
      <c r="C57" s="22"/>
      <c r="D57" s="22"/>
      <c r="E57" s="22"/>
      <c r="F57" s="22"/>
    </row>
    <row r="58" spans="1:7" ht="15.6" x14ac:dyDescent="0.35">
      <c r="A58" s="14" t="s">
        <v>21</v>
      </c>
      <c r="B58" s="22"/>
      <c r="C58" s="22"/>
      <c r="D58" s="22"/>
      <c r="E58" s="22"/>
      <c r="F58" s="22"/>
    </row>
    <row r="59" spans="1:7" ht="15.6" x14ac:dyDescent="0.35">
      <c r="A59" s="13" t="s">
        <v>22</v>
      </c>
      <c r="B59" s="22">
        <f>B25/B23*100</f>
        <v>100</v>
      </c>
      <c r="C59" s="22"/>
      <c r="D59" s="22"/>
      <c r="E59" s="22"/>
      <c r="F59" s="22"/>
    </row>
    <row r="60" spans="1:7" ht="15.6" x14ac:dyDescent="0.35">
      <c r="A60" s="13"/>
      <c r="B60" s="22"/>
      <c r="C60" s="22"/>
      <c r="D60" s="22"/>
      <c r="E60" s="22"/>
      <c r="F60" s="22"/>
    </row>
    <row r="61" spans="1:7" ht="15.6" x14ac:dyDescent="0.35">
      <c r="A61" s="14" t="s">
        <v>23</v>
      </c>
      <c r="B61" s="22"/>
      <c r="C61" s="22"/>
      <c r="D61" s="22"/>
      <c r="E61" s="22"/>
      <c r="F61" s="22"/>
    </row>
    <row r="62" spans="1:7" ht="15.6" x14ac:dyDescent="0.35">
      <c r="A62" s="13" t="s">
        <v>24</v>
      </c>
      <c r="B62" s="22">
        <f>((B17/B15)-1)*100</f>
        <v>-7.6143753565316779</v>
      </c>
      <c r="C62" s="22">
        <f>((C17/C15)-1)*100</f>
        <v>-2.5593963495462502</v>
      </c>
      <c r="D62" s="22">
        <f>((D17/D15)-1)*100</f>
        <v>0.80707148347425317</v>
      </c>
      <c r="E62" s="22">
        <f>((E17/E15)-1)*100</f>
        <v>-11.055763320059974</v>
      </c>
      <c r="F62" s="22">
        <f>((F17/F15)-1)*100</f>
        <v>20.451127819548876</v>
      </c>
    </row>
    <row r="63" spans="1:7" ht="15.6" x14ac:dyDescent="0.35">
      <c r="A63" s="13" t="s">
        <v>25</v>
      </c>
      <c r="B63" s="22">
        <f>((B38/B37)-1)*100</f>
        <v>12.477577092831925</v>
      </c>
      <c r="C63" s="22">
        <f>((C38/C37)-1)*100</f>
        <v>6.0378278676766595</v>
      </c>
      <c r="D63" s="22">
        <f>((D38/D37)-1)*100</f>
        <v>9.880143632318017</v>
      </c>
      <c r="E63" s="22">
        <f>((E38/E37)-1)*100</f>
        <v>-6.2616917190263299</v>
      </c>
      <c r="F63" s="22">
        <f>((F38/F37)-1)*100</f>
        <v>68.246613531857278</v>
      </c>
      <c r="G63" s="10"/>
    </row>
    <row r="64" spans="1:7" ht="15.6" x14ac:dyDescent="0.35">
      <c r="A64" s="13" t="s">
        <v>26</v>
      </c>
      <c r="B64" s="22">
        <f>((B40/B39)-1)*100</f>
        <v>21.747920768952778</v>
      </c>
      <c r="C64" s="22">
        <f>((C40/C39)-1)*100</f>
        <v>8.8230408014132742</v>
      </c>
      <c r="D64" s="22">
        <f>((D40/D39)-1)*100</f>
        <v>9.0004322269506165</v>
      </c>
      <c r="E64" s="22">
        <f>((E40/E39)-1)*100</f>
        <v>5.3899744154135565</v>
      </c>
      <c r="F64" s="22">
        <f>((F40/F39)-1)*100</f>
        <v>39.680397002103753</v>
      </c>
    </row>
    <row r="65" spans="1:6" ht="15.6" x14ac:dyDescent="0.35">
      <c r="A65" s="13"/>
      <c r="B65" s="22"/>
      <c r="C65" s="22"/>
      <c r="D65" s="22"/>
      <c r="E65" s="22"/>
      <c r="F65" s="22"/>
    </row>
    <row r="66" spans="1:6" ht="15.6" x14ac:dyDescent="0.35">
      <c r="A66" s="14" t="s">
        <v>27</v>
      </c>
      <c r="B66" s="22"/>
      <c r="C66" s="22"/>
      <c r="D66" s="22"/>
      <c r="E66" s="22"/>
      <c r="F66" s="22"/>
    </row>
    <row r="67" spans="1:6" ht="15.6" x14ac:dyDescent="0.35">
      <c r="A67" s="13" t="s">
        <v>38</v>
      </c>
      <c r="B67" s="22">
        <f t="shared" ref="B67:F68" si="0">B22/(B16*6)</f>
        <v>101544.50769263039</v>
      </c>
      <c r="C67" s="22">
        <f t="shared" si="0"/>
        <v>203928</v>
      </c>
      <c r="D67" s="22">
        <f t="shared" si="0"/>
        <v>81571</v>
      </c>
      <c r="E67" s="22">
        <f t="shared" si="0"/>
        <v>54673.967664584998</v>
      </c>
      <c r="F67" s="22">
        <f t="shared" si="0"/>
        <v>550000</v>
      </c>
    </row>
    <row r="68" spans="1:6" ht="15.6" x14ac:dyDescent="0.35">
      <c r="A68" s="13" t="s">
        <v>39</v>
      </c>
      <c r="B68" s="22">
        <f t="shared" si="0"/>
        <v>106043.57955665879</v>
      </c>
      <c r="C68" s="22">
        <f t="shared" si="0"/>
        <v>203543.87442444538</v>
      </c>
      <c r="D68" s="22">
        <f t="shared" si="0"/>
        <v>81550.267759562848</v>
      </c>
      <c r="E68" s="22">
        <f t="shared" si="0"/>
        <v>59443.87738837349</v>
      </c>
      <c r="F68" s="22">
        <f t="shared" si="0"/>
        <v>521883.06283811899</v>
      </c>
    </row>
    <row r="69" spans="1:6" ht="15.6" x14ac:dyDescent="0.35">
      <c r="A69" s="13" t="s">
        <v>28</v>
      </c>
      <c r="B69" s="22">
        <f>(B68/B67)*B51</f>
        <v>92.967123967316567</v>
      </c>
      <c r="C69" s="22">
        <f>(C68/C67)*C51</f>
        <v>96.311066835454554</v>
      </c>
      <c r="D69" s="22">
        <f>(D68/D67)*D51</f>
        <v>91.935486841536971</v>
      </c>
      <c r="E69" s="22">
        <f>(E68/E67)*E51</f>
        <v>96.360164228262533</v>
      </c>
      <c r="F69" s="22">
        <f>(F68/F67)*F51</f>
        <v>83.029590906579614</v>
      </c>
    </row>
    <row r="70" spans="1:6" ht="15.6" x14ac:dyDescent="0.35">
      <c r="A70" s="13" t="s">
        <v>40</v>
      </c>
      <c r="B70" s="22">
        <f>B22/B16</f>
        <v>609267.0461557823</v>
      </c>
      <c r="C70" s="22">
        <f t="shared" ref="C70:F71" si="1">C22/C16</f>
        <v>1223568</v>
      </c>
      <c r="D70" s="22">
        <f t="shared" si="1"/>
        <v>489426</v>
      </c>
      <c r="E70" s="22">
        <f t="shared" si="1"/>
        <v>328043.80598750996</v>
      </c>
      <c r="F70" s="22">
        <f t="shared" si="1"/>
        <v>3300000</v>
      </c>
    </row>
    <row r="71" spans="1:6" ht="15.6" x14ac:dyDescent="0.35">
      <c r="A71" s="13" t="s">
        <v>41</v>
      </c>
      <c r="B71" s="22">
        <f>B23/B17</f>
        <v>636261.47733995272</v>
      </c>
      <c r="C71" s="22">
        <f t="shared" si="1"/>
        <v>1221263.2465466724</v>
      </c>
      <c r="D71" s="22">
        <f t="shared" si="1"/>
        <v>489301.60655737703</v>
      </c>
      <c r="E71" s="22">
        <f t="shared" si="1"/>
        <v>356663.26433024096</v>
      </c>
      <c r="F71" s="22">
        <f t="shared" si="1"/>
        <v>3131298.3770287139</v>
      </c>
    </row>
    <row r="72" spans="1:6" ht="15.6" x14ac:dyDescent="0.35">
      <c r="A72" s="13"/>
      <c r="B72" s="22"/>
      <c r="C72" s="22"/>
      <c r="D72" s="22"/>
      <c r="E72" s="22"/>
      <c r="F72" s="22"/>
    </row>
    <row r="73" spans="1:6" ht="15.6" x14ac:dyDescent="0.35">
      <c r="A73" s="14" t="s">
        <v>29</v>
      </c>
      <c r="B73" s="22"/>
      <c r="C73" s="22"/>
      <c r="D73" s="22"/>
      <c r="E73" s="22"/>
      <c r="F73" s="22"/>
    </row>
    <row r="74" spans="1:6" ht="15.6" x14ac:dyDescent="0.35">
      <c r="A74" s="13" t="s">
        <v>30</v>
      </c>
      <c r="B74" s="30">
        <f>(B29/B28)*100</f>
        <v>90.952240660363088</v>
      </c>
      <c r="C74" s="30"/>
      <c r="D74" s="30"/>
      <c r="E74" s="30"/>
      <c r="F74" s="30"/>
    </row>
    <row r="75" spans="1:6" ht="15.6" x14ac:dyDescent="0.35">
      <c r="A75" s="13" t="s">
        <v>31</v>
      </c>
      <c r="B75" s="30">
        <f>(B23/B29)*100</f>
        <v>100</v>
      </c>
      <c r="C75" s="30"/>
      <c r="D75" s="30"/>
      <c r="E75" s="30"/>
      <c r="F75" s="30"/>
    </row>
    <row r="76" spans="1:6" ht="16.2" thickBot="1" x14ac:dyDescent="0.4">
      <c r="A76" s="23"/>
      <c r="B76" s="24"/>
      <c r="C76" s="24"/>
      <c r="D76" s="24"/>
      <c r="E76" s="24"/>
      <c r="F76" s="24"/>
    </row>
    <row r="77" spans="1:6" ht="16.2" thickTop="1" x14ac:dyDescent="0.35">
      <c r="A77" s="13" t="s">
        <v>82</v>
      </c>
      <c r="B77" s="13"/>
      <c r="C77" s="13"/>
      <c r="D77" s="13"/>
      <c r="E77" s="13"/>
      <c r="F77" s="13"/>
    </row>
    <row r="78" spans="1:6" s="7" customFormat="1" ht="16.5" customHeight="1" x14ac:dyDescent="0.3">
      <c r="A78" s="47"/>
      <c r="B78" s="47"/>
      <c r="C78" s="47"/>
      <c r="D78" s="47"/>
      <c r="E78" s="47"/>
      <c r="F78" s="47"/>
    </row>
    <row r="79" spans="1:6" ht="15.6" x14ac:dyDescent="0.35">
      <c r="A79" s="13"/>
      <c r="B79" s="13"/>
      <c r="C79" s="13"/>
      <c r="D79" s="13"/>
      <c r="E79" s="13"/>
      <c r="F79" s="13"/>
    </row>
    <row r="80" spans="1:6" ht="15.6" x14ac:dyDescent="0.35">
      <c r="A80" s="13"/>
      <c r="B80" s="13"/>
      <c r="C80" s="13"/>
      <c r="D80" s="13"/>
      <c r="E80" s="13"/>
      <c r="F80" s="13"/>
    </row>
    <row r="81" spans="1:6" ht="15.6" x14ac:dyDescent="0.35">
      <c r="A81" s="13"/>
      <c r="B81" s="26"/>
      <c r="C81" s="26"/>
      <c r="D81" s="26"/>
      <c r="E81" s="13"/>
      <c r="F81" s="13"/>
    </row>
    <row r="82" spans="1:6" ht="15.6" x14ac:dyDescent="0.35">
      <c r="A82" s="13"/>
      <c r="B82" s="13"/>
      <c r="C82" s="13"/>
      <c r="D82" s="13"/>
      <c r="E82" s="13"/>
      <c r="F82" s="13"/>
    </row>
    <row r="83" spans="1:6" ht="15.6" x14ac:dyDescent="0.35">
      <c r="A83" s="13"/>
      <c r="B83" s="13"/>
      <c r="C83" s="13"/>
      <c r="D83" s="13"/>
      <c r="E83" s="13"/>
      <c r="F83" s="13"/>
    </row>
    <row r="86" spans="1:6" x14ac:dyDescent="0.3">
      <c r="A86" s="9"/>
    </row>
    <row r="89" spans="1:6" x14ac:dyDescent="0.3">
      <c r="A89" s="1"/>
    </row>
  </sheetData>
  <mergeCells count="5">
    <mergeCell ref="A9:A10"/>
    <mergeCell ref="C9:F9"/>
    <mergeCell ref="C29:D29"/>
    <mergeCell ref="B9:B10"/>
    <mergeCell ref="A78:F7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G86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77734375" style="4" customWidth="1"/>
    <col min="2" max="6" width="20.77734375" style="4" customWidth="1"/>
    <col min="7" max="7" width="18.77734375" style="4" customWidth="1"/>
    <col min="8" max="16384" width="11.44140625" style="4"/>
  </cols>
  <sheetData>
    <row r="8" spans="1:7" ht="17.25" customHeight="1" x14ac:dyDescent="0.3"/>
    <row r="9" spans="1:7" ht="15.6" x14ac:dyDescent="0.35">
      <c r="A9" s="40" t="s">
        <v>0</v>
      </c>
      <c r="B9" s="42" t="s">
        <v>1</v>
      </c>
      <c r="C9" s="44" t="s">
        <v>2</v>
      </c>
      <c r="D9" s="44"/>
      <c r="E9" s="44"/>
      <c r="F9" s="44"/>
    </row>
    <row r="10" spans="1:7" ht="63" thickBot="1" x14ac:dyDescent="0.35">
      <c r="A10" s="41"/>
      <c r="B10" s="43"/>
      <c r="C10" s="34" t="s">
        <v>45</v>
      </c>
      <c r="D10" s="34" t="s">
        <v>33</v>
      </c>
      <c r="E10" s="34" t="s">
        <v>44</v>
      </c>
      <c r="F10" s="34" t="s">
        <v>46</v>
      </c>
    </row>
    <row r="11" spans="1:7" ht="16.2" thickTop="1" x14ac:dyDescent="0.35">
      <c r="A11" s="13"/>
      <c r="B11" s="13"/>
      <c r="C11" s="13"/>
      <c r="D11" s="13"/>
      <c r="E11" s="13"/>
      <c r="F11" s="13"/>
    </row>
    <row r="12" spans="1:7" ht="15.6" x14ac:dyDescent="0.35">
      <c r="A12" s="14" t="s">
        <v>3</v>
      </c>
      <c r="B12" s="13"/>
      <c r="C12" s="13"/>
      <c r="D12" s="13"/>
      <c r="E12" s="13"/>
      <c r="F12" s="13"/>
    </row>
    <row r="13" spans="1:7" ht="15.6" x14ac:dyDescent="0.35">
      <c r="A13" s="13"/>
      <c r="B13" s="13"/>
      <c r="C13" s="13"/>
      <c r="D13" s="13"/>
      <c r="E13" s="13"/>
      <c r="F13" s="13"/>
    </row>
    <row r="14" spans="1:7" ht="15.6" x14ac:dyDescent="0.35">
      <c r="A14" s="14" t="s">
        <v>32</v>
      </c>
      <c r="B14" s="13"/>
      <c r="C14" s="13"/>
      <c r="D14" s="13"/>
      <c r="E14" s="13"/>
      <c r="F14" s="13"/>
    </row>
    <row r="15" spans="1:7" ht="15.6" x14ac:dyDescent="0.35">
      <c r="A15" s="16" t="s">
        <v>59</v>
      </c>
      <c r="B15" s="15">
        <f>SUM(C15:F15)</f>
        <v>14607</v>
      </c>
      <c r="C15" s="15">
        <v>1656.6666666666667</v>
      </c>
      <c r="D15" s="15">
        <v>1268.3333333333335</v>
      </c>
      <c r="E15" s="15">
        <v>10954.666666666666</v>
      </c>
      <c r="F15" s="15">
        <v>727.33333333333337</v>
      </c>
      <c r="G15" s="2"/>
    </row>
    <row r="16" spans="1:7" ht="15.6" x14ac:dyDescent="0.35">
      <c r="A16" s="16" t="s">
        <v>96</v>
      </c>
      <c r="B16" s="15">
        <f>SUM(C16:F16)</f>
        <v>15496</v>
      </c>
      <c r="C16" s="15">
        <v>1649</v>
      </c>
      <c r="D16" s="15">
        <v>1426</v>
      </c>
      <c r="E16" s="15">
        <v>11529</v>
      </c>
      <c r="F16" s="15">
        <v>892</v>
      </c>
      <c r="G16" s="3"/>
    </row>
    <row r="17" spans="1:7" ht="15.6" x14ac:dyDescent="0.35">
      <c r="A17" s="16" t="s">
        <v>97</v>
      </c>
      <c r="B17" s="15">
        <f>SUM(C17:F17)</f>
        <v>16537</v>
      </c>
      <c r="C17" s="15">
        <v>1603.6666666666665</v>
      </c>
      <c r="D17" s="15">
        <v>1395.6666666666667</v>
      </c>
      <c r="E17" s="15">
        <v>12682.666666666668</v>
      </c>
      <c r="F17" s="15">
        <v>855</v>
      </c>
    </row>
    <row r="18" spans="1:7" ht="15.6" x14ac:dyDescent="0.35">
      <c r="A18" s="16" t="s">
        <v>77</v>
      </c>
      <c r="B18" s="15">
        <f>SUM(C18:F18)</f>
        <v>15497</v>
      </c>
      <c r="C18" s="15">
        <v>1649</v>
      </c>
      <c r="D18" s="15">
        <v>1426</v>
      </c>
      <c r="E18" s="15">
        <v>11529</v>
      </c>
      <c r="F18" s="15">
        <v>893</v>
      </c>
      <c r="G18" s="3"/>
    </row>
    <row r="19" spans="1:7" ht="15.6" x14ac:dyDescent="0.35">
      <c r="A19" s="13"/>
      <c r="B19" s="15"/>
      <c r="C19" s="15"/>
      <c r="D19" s="15"/>
      <c r="E19" s="15"/>
      <c r="F19" s="15"/>
      <c r="G19" s="3"/>
    </row>
    <row r="20" spans="1:7" ht="15.6" x14ac:dyDescent="0.35">
      <c r="A20" s="17" t="s">
        <v>4</v>
      </c>
      <c r="B20" s="15"/>
      <c r="C20" s="15"/>
      <c r="D20" s="15"/>
      <c r="E20" s="15"/>
      <c r="F20" s="15"/>
      <c r="G20" s="5"/>
    </row>
    <row r="21" spans="1:7" ht="15.6" x14ac:dyDescent="0.35">
      <c r="A21" s="16" t="s">
        <v>59</v>
      </c>
      <c r="B21" s="15">
        <f>SUM(C21:F21)</f>
        <v>3798310832</v>
      </c>
      <c r="C21" s="15">
        <v>894420000</v>
      </c>
      <c r="D21" s="15">
        <v>273960000</v>
      </c>
      <c r="E21" s="15">
        <v>1773580832.0000002</v>
      </c>
      <c r="F21" s="15">
        <v>856350000</v>
      </c>
    </row>
    <row r="22" spans="1:7" ht="15.6" x14ac:dyDescent="0.35">
      <c r="A22" s="16" t="s">
        <v>96</v>
      </c>
      <c r="B22" s="15">
        <f>SUM(C22:F22)</f>
        <v>4721151073.6150017</v>
      </c>
      <c r="C22" s="15">
        <v>1008831816</v>
      </c>
      <c r="D22" s="15">
        <v>348960738</v>
      </c>
      <c r="E22" s="15">
        <v>1891008519.6150012</v>
      </c>
      <c r="F22" s="15">
        <v>1472350000</v>
      </c>
      <c r="G22" s="3"/>
    </row>
    <row r="23" spans="1:7" ht="15.6" x14ac:dyDescent="0.35">
      <c r="A23" s="16" t="s">
        <v>97</v>
      </c>
      <c r="B23" s="15">
        <f>SUM(C23:F23)</f>
        <v>4732261677.6000004</v>
      </c>
      <c r="C23" s="15">
        <v>977834760</v>
      </c>
      <c r="D23" s="15">
        <v>341537777</v>
      </c>
      <c r="E23" s="15">
        <v>2123403140.6000001</v>
      </c>
      <c r="F23" s="15">
        <v>1289486000</v>
      </c>
    </row>
    <row r="24" spans="1:7" ht="15.6" x14ac:dyDescent="0.35">
      <c r="A24" s="16" t="s">
        <v>77</v>
      </c>
      <c r="B24" s="15">
        <f>SUM(C24:F24)</f>
        <v>18884641925.001205</v>
      </c>
      <c r="C24" s="18">
        <v>4035327264</v>
      </c>
      <c r="D24" s="15">
        <v>1395842952</v>
      </c>
      <c r="E24" s="15">
        <v>7564034078.4600048</v>
      </c>
      <c r="F24" s="15">
        <v>5889437630.5411997</v>
      </c>
    </row>
    <row r="25" spans="1:7" ht="15.6" x14ac:dyDescent="0.35">
      <c r="A25" s="16" t="s">
        <v>98</v>
      </c>
      <c r="B25" s="15">
        <f>SUM(C25:F25)</f>
        <v>4732261677.6000004</v>
      </c>
      <c r="C25" s="15">
        <f>C23</f>
        <v>977834760</v>
      </c>
      <c r="D25" s="15">
        <f>D23</f>
        <v>341537777</v>
      </c>
      <c r="E25" s="15">
        <f>E23</f>
        <v>2123403140.6000001</v>
      </c>
      <c r="F25" s="15">
        <f>F23</f>
        <v>1289486000</v>
      </c>
    </row>
    <row r="26" spans="1:7" ht="15.6" x14ac:dyDescent="0.35">
      <c r="A26" s="13"/>
      <c r="B26" s="15"/>
      <c r="C26" s="15"/>
      <c r="D26" s="15"/>
      <c r="E26" s="15"/>
      <c r="F26" s="15"/>
      <c r="G26" s="3"/>
    </row>
    <row r="27" spans="1:7" ht="15.6" x14ac:dyDescent="0.35">
      <c r="A27" s="17" t="s">
        <v>5</v>
      </c>
      <c r="B27" s="15"/>
      <c r="C27" s="15"/>
      <c r="D27" s="15"/>
      <c r="E27" s="15"/>
      <c r="F27" s="15"/>
    </row>
    <row r="28" spans="1:7" ht="15.6" x14ac:dyDescent="0.35">
      <c r="A28" s="16" t="s">
        <v>96</v>
      </c>
      <c r="B28" s="15">
        <f>B22</f>
        <v>4721151073.6150017</v>
      </c>
      <c r="C28" s="15"/>
      <c r="D28" s="15"/>
      <c r="E28" s="15"/>
      <c r="F28" s="15"/>
    </row>
    <row r="29" spans="1:7" ht="15.6" x14ac:dyDescent="0.35">
      <c r="A29" s="16" t="s">
        <v>97</v>
      </c>
      <c r="B29" s="15">
        <v>4732261677.6000004</v>
      </c>
      <c r="C29" s="19"/>
      <c r="D29" s="19"/>
      <c r="E29" s="15"/>
      <c r="F29" s="15"/>
    </row>
    <row r="30" spans="1:7" ht="15.6" x14ac:dyDescent="0.35">
      <c r="A30" s="13"/>
      <c r="B30" s="13"/>
      <c r="C30" s="13"/>
      <c r="D30" s="13"/>
      <c r="E30" s="13"/>
      <c r="F30" s="13"/>
    </row>
    <row r="31" spans="1:7" ht="15.6" x14ac:dyDescent="0.35">
      <c r="A31" s="14" t="s">
        <v>6</v>
      </c>
      <c r="B31" s="13"/>
      <c r="C31" s="13"/>
      <c r="D31" s="13"/>
      <c r="E31" s="13"/>
      <c r="F31" s="13"/>
    </row>
    <row r="32" spans="1:7" ht="15.6" x14ac:dyDescent="0.35">
      <c r="A32" s="16" t="s">
        <v>60</v>
      </c>
      <c r="B32" s="33">
        <v>1.0863</v>
      </c>
      <c r="C32" s="33">
        <v>1.0863</v>
      </c>
      <c r="D32" s="33">
        <v>1.0863</v>
      </c>
      <c r="E32" s="33">
        <v>1.0863</v>
      </c>
      <c r="F32" s="33">
        <v>1.0863</v>
      </c>
    </row>
    <row r="33" spans="1:6" ht="15.6" x14ac:dyDescent="0.35">
      <c r="A33" s="16" t="s">
        <v>99</v>
      </c>
      <c r="B33" s="33">
        <v>1.1197999999999999</v>
      </c>
      <c r="C33" s="33">
        <v>1.1197999999999999</v>
      </c>
      <c r="D33" s="33">
        <v>1.1197999999999999</v>
      </c>
      <c r="E33" s="33">
        <v>1.1197999999999999</v>
      </c>
      <c r="F33" s="33">
        <v>1.1197999999999999</v>
      </c>
    </row>
    <row r="34" spans="1:6" ht="15.6" x14ac:dyDescent="0.35">
      <c r="A34" s="16" t="s">
        <v>7</v>
      </c>
      <c r="B34" s="15">
        <v>199602</v>
      </c>
      <c r="C34" s="15"/>
      <c r="D34" s="15"/>
      <c r="E34" s="15"/>
      <c r="F34" s="15"/>
    </row>
    <row r="35" spans="1:6" ht="15.6" x14ac:dyDescent="0.35">
      <c r="A35" s="13"/>
      <c r="B35" s="15"/>
      <c r="C35" s="15"/>
      <c r="D35" s="15"/>
      <c r="E35" s="15"/>
      <c r="F35" s="15"/>
    </row>
    <row r="36" spans="1:6" ht="15.6" x14ac:dyDescent="0.35">
      <c r="A36" s="14" t="s">
        <v>8</v>
      </c>
      <c r="B36" s="15"/>
      <c r="C36" s="15"/>
      <c r="D36" s="15"/>
      <c r="E36" s="15"/>
      <c r="F36" s="15"/>
    </row>
    <row r="37" spans="1:6" ht="15.6" x14ac:dyDescent="0.35">
      <c r="A37" s="13" t="s">
        <v>61</v>
      </c>
      <c r="B37" s="28">
        <f>B21/B32</f>
        <v>3496557886.4033875</v>
      </c>
      <c r="C37" s="28">
        <f>C21/C32</f>
        <v>823363711.6818558</v>
      </c>
      <c r="D37" s="28">
        <f>D21/D32</f>
        <v>252195526.09776303</v>
      </c>
      <c r="E37" s="28">
        <f>E21/E32</f>
        <v>1632680504.4646969</v>
      </c>
      <c r="F37" s="28">
        <f>F21/F32</f>
        <v>788318144.15907204</v>
      </c>
    </row>
    <row r="38" spans="1:6" ht="15.6" x14ac:dyDescent="0.35">
      <c r="A38" s="13" t="s">
        <v>100</v>
      </c>
      <c r="B38" s="28">
        <f>B23/B33</f>
        <v>4225988281.4788361</v>
      </c>
      <c r="C38" s="28">
        <f>C23/C33</f>
        <v>873222682.62189686</v>
      </c>
      <c r="D38" s="28">
        <f>D23/D33</f>
        <v>304998907.84068584</v>
      </c>
      <c r="E38" s="28">
        <f>E23/E33</f>
        <v>1896234274.5133061</v>
      </c>
      <c r="F38" s="28">
        <f>F23/F33</f>
        <v>1151532416.5029471</v>
      </c>
    </row>
    <row r="39" spans="1:6" ht="15.6" x14ac:dyDescent="0.35">
      <c r="A39" s="13" t="s">
        <v>62</v>
      </c>
      <c r="B39" s="28">
        <f>$B$37/(B15)</f>
        <v>239375.49711805212</v>
      </c>
      <c r="C39" s="28">
        <f>C37/(C15)</f>
        <v>497000.2283793898</v>
      </c>
      <c r="D39" s="28">
        <f>D37/(D15)</f>
        <v>198840.09942004966</v>
      </c>
      <c r="E39" s="28">
        <f>E37/(E15)</f>
        <v>149039.7247259643</v>
      </c>
      <c r="F39" s="28">
        <f>F37/(F15)</f>
        <v>1083847.1276247553</v>
      </c>
    </row>
    <row r="40" spans="1:6" ht="15.6" x14ac:dyDescent="0.35">
      <c r="A40" s="13" t="s">
        <v>101</v>
      </c>
      <c r="B40" s="28">
        <f>$B$38/(B17)</f>
        <v>255547.45609716611</v>
      </c>
      <c r="C40" s="28">
        <f>C38/(C17)</f>
        <v>544516.32672327803</v>
      </c>
      <c r="D40" s="28">
        <f>D38/(D17)</f>
        <v>218532.77370959098</v>
      </c>
      <c r="E40" s="28">
        <f>E38/(E17)</f>
        <v>149513.84628731912</v>
      </c>
      <c r="F40" s="28">
        <f>F38/(F17)</f>
        <v>1346821.5397695287</v>
      </c>
    </row>
    <row r="41" spans="1:6" ht="15.6" x14ac:dyDescent="0.35">
      <c r="A41" s="13"/>
      <c r="B41" s="29"/>
      <c r="C41" s="29"/>
      <c r="D41" s="29"/>
      <c r="E41" s="29"/>
      <c r="F41" s="29"/>
    </row>
    <row r="42" spans="1:6" ht="15.6" x14ac:dyDescent="0.35">
      <c r="A42" s="14" t="s">
        <v>9</v>
      </c>
      <c r="B42" s="29"/>
      <c r="C42" s="29"/>
      <c r="D42" s="29"/>
      <c r="E42" s="29"/>
      <c r="F42" s="29"/>
    </row>
    <row r="43" spans="1:6" ht="15.6" x14ac:dyDescent="0.35">
      <c r="A43" s="13"/>
      <c r="B43" s="29"/>
      <c r="C43" s="29"/>
      <c r="D43" s="29"/>
      <c r="E43" s="29"/>
      <c r="F43" s="29"/>
    </row>
    <row r="44" spans="1:6" ht="15.6" x14ac:dyDescent="0.35">
      <c r="A44" s="14" t="s">
        <v>10</v>
      </c>
      <c r="B44" s="29"/>
      <c r="C44" s="29"/>
      <c r="D44" s="29"/>
      <c r="E44" s="29"/>
      <c r="F44" s="29"/>
    </row>
    <row r="45" spans="1:6" ht="15.6" x14ac:dyDescent="0.35">
      <c r="A45" s="13" t="s">
        <v>11</v>
      </c>
      <c r="B45" s="22">
        <f>B16/B34*100</f>
        <v>7.7634492640354313</v>
      </c>
      <c r="C45" s="22"/>
      <c r="D45" s="22"/>
      <c r="E45" s="22"/>
      <c r="F45" s="22"/>
    </row>
    <row r="46" spans="1:6" ht="15.6" x14ac:dyDescent="0.35">
      <c r="A46" s="13" t="s">
        <v>12</v>
      </c>
      <c r="B46" s="22">
        <f>B17/B34*100</f>
        <v>8.2849871243775119</v>
      </c>
      <c r="C46" s="22"/>
      <c r="D46" s="22"/>
      <c r="E46" s="22"/>
      <c r="F46" s="22"/>
    </row>
    <row r="47" spans="1:6" ht="15.6" x14ac:dyDescent="0.35">
      <c r="A47" s="13"/>
      <c r="B47" s="22"/>
      <c r="C47" s="22"/>
      <c r="D47" s="22"/>
      <c r="E47" s="22"/>
      <c r="F47" s="22"/>
    </row>
    <row r="48" spans="1:6" ht="15.6" x14ac:dyDescent="0.35">
      <c r="A48" s="14" t="s">
        <v>13</v>
      </c>
      <c r="B48" s="22"/>
      <c r="C48" s="22"/>
      <c r="D48" s="22"/>
      <c r="E48" s="22"/>
      <c r="F48" s="22"/>
    </row>
    <row r="49" spans="1:7" ht="15.6" x14ac:dyDescent="0.35">
      <c r="A49" s="13" t="s">
        <v>14</v>
      </c>
      <c r="B49" s="22">
        <f>B17/B16*100</f>
        <v>106.7178626742385</v>
      </c>
      <c r="C49" s="22">
        <f>C17/C16*100</f>
        <v>97.250859106529191</v>
      </c>
      <c r="D49" s="22">
        <f>D17/D16*100</f>
        <v>97.872837774661065</v>
      </c>
      <c r="E49" s="22">
        <f>E17/E16*100</f>
        <v>110.00664989736029</v>
      </c>
      <c r="F49" s="22">
        <f>F17/F16*100</f>
        <v>95.852017937219742</v>
      </c>
    </row>
    <row r="50" spans="1:7" ht="15.6" x14ac:dyDescent="0.35">
      <c r="A50" s="13" t="s">
        <v>15</v>
      </c>
      <c r="B50" s="22">
        <f>B23/B22*100</f>
        <v>100.23533676028909</v>
      </c>
      <c r="C50" s="22">
        <f>C23/C22*100</f>
        <v>96.927430766120878</v>
      </c>
      <c r="D50" s="22">
        <f>D23/D22*100</f>
        <v>97.872837774661065</v>
      </c>
      <c r="E50" s="22">
        <f>E23/E22*100</f>
        <v>112.28945393817227</v>
      </c>
      <c r="F50" s="22">
        <f>F23/F22*100</f>
        <v>87.580127007844595</v>
      </c>
    </row>
    <row r="51" spans="1:7" ht="15.6" x14ac:dyDescent="0.35">
      <c r="A51" s="13" t="s">
        <v>16</v>
      </c>
      <c r="B51" s="22">
        <f>AVERAGE(B49:B50)</f>
        <v>103.4765997172638</v>
      </c>
      <c r="C51" s="22">
        <f>AVERAGE(C49:C50)</f>
        <v>97.089144936325027</v>
      </c>
      <c r="D51" s="22">
        <f>AVERAGE(D49:D50)</f>
        <v>97.872837774661065</v>
      </c>
      <c r="E51" s="22">
        <f>AVERAGE(E49:E50)</f>
        <v>111.14805191776628</v>
      </c>
      <c r="F51" s="22">
        <f>AVERAGE(F49:F50)</f>
        <v>91.716072472532176</v>
      </c>
    </row>
    <row r="52" spans="1:7" ht="15.6" x14ac:dyDescent="0.35">
      <c r="A52" s="13"/>
      <c r="B52" s="22"/>
      <c r="C52" s="22"/>
      <c r="D52" s="22"/>
      <c r="E52" s="22"/>
      <c r="F52" s="22"/>
    </row>
    <row r="53" spans="1:7" ht="15.6" x14ac:dyDescent="0.35">
      <c r="A53" s="14" t="s">
        <v>17</v>
      </c>
      <c r="B53" s="22"/>
      <c r="C53" s="22"/>
      <c r="D53" s="22"/>
      <c r="E53" s="22"/>
      <c r="F53" s="22"/>
    </row>
    <row r="54" spans="1:7" ht="15.6" x14ac:dyDescent="0.35">
      <c r="A54" s="13" t="s">
        <v>18</v>
      </c>
      <c r="B54" s="22">
        <f>(B17/B18)*100</f>
        <v>106.71097631799704</v>
      </c>
      <c r="C54" s="22">
        <f>(C17/C18)*100</f>
        <v>97.250859106529191</v>
      </c>
      <c r="D54" s="22">
        <f>(D17/D18)*100</f>
        <v>97.872837774661065</v>
      </c>
      <c r="E54" s="22">
        <f>(E17/E18)*100</f>
        <v>110.00664989736029</v>
      </c>
      <c r="F54" s="22">
        <f>(F17/F18)*100</f>
        <v>95.744680851063833</v>
      </c>
    </row>
    <row r="55" spans="1:7" ht="15.6" x14ac:dyDescent="0.35">
      <c r="A55" s="13" t="s">
        <v>19</v>
      </c>
      <c r="B55" s="22">
        <f>B23/B24*100</f>
        <v>25.058784256507412</v>
      </c>
      <c r="C55" s="22">
        <f>C23/C24*100</f>
        <v>24.23185769153022</v>
      </c>
      <c r="D55" s="22">
        <f>D23/D24*100</f>
        <v>24.468209443665266</v>
      </c>
      <c r="E55" s="22">
        <f>E23/E24*100</f>
        <v>28.072363484543068</v>
      </c>
      <c r="F55" s="22">
        <f>F23/F24*100</f>
        <v>21.894891853732133</v>
      </c>
    </row>
    <row r="56" spans="1:7" ht="15.6" x14ac:dyDescent="0.35">
      <c r="A56" s="13" t="s">
        <v>20</v>
      </c>
      <c r="B56" s="22">
        <f>(B54+B55)/2</f>
        <v>65.88488028725223</v>
      </c>
      <c r="C56" s="22">
        <f>(C54+C55)/2</f>
        <v>60.741358399029707</v>
      </c>
      <c r="D56" s="22">
        <f>(D54+D55)/2</f>
        <v>61.170523609163169</v>
      </c>
      <c r="E56" s="22">
        <f>(E54+E55)/2</f>
        <v>69.039506690951683</v>
      </c>
      <c r="F56" s="22">
        <f>(F54+F55)/2</f>
        <v>58.819786352397983</v>
      </c>
    </row>
    <row r="57" spans="1:7" ht="15.6" x14ac:dyDescent="0.35">
      <c r="A57" s="13"/>
      <c r="B57" s="22"/>
      <c r="C57" s="22"/>
      <c r="D57" s="22"/>
      <c r="E57" s="22"/>
      <c r="F57" s="22"/>
    </row>
    <row r="58" spans="1:7" ht="15.6" x14ac:dyDescent="0.35">
      <c r="A58" s="14" t="s">
        <v>21</v>
      </c>
      <c r="B58" s="22"/>
      <c r="C58" s="22"/>
      <c r="D58" s="22"/>
      <c r="E58" s="22"/>
      <c r="F58" s="22"/>
    </row>
    <row r="59" spans="1:7" ht="15.6" x14ac:dyDescent="0.35">
      <c r="A59" s="13" t="s">
        <v>22</v>
      </c>
      <c r="B59" s="22">
        <f>B25/B23*100</f>
        <v>100</v>
      </c>
      <c r="C59" s="22"/>
      <c r="D59" s="22"/>
      <c r="E59" s="22"/>
      <c r="F59" s="22"/>
    </row>
    <row r="60" spans="1:7" ht="15.6" x14ac:dyDescent="0.35">
      <c r="A60" s="13"/>
      <c r="B60" s="22"/>
      <c r="C60" s="22"/>
      <c r="D60" s="22"/>
      <c r="E60" s="22"/>
      <c r="F60" s="22"/>
    </row>
    <row r="61" spans="1:7" ht="15.6" x14ac:dyDescent="0.35">
      <c r="A61" s="14" t="s">
        <v>23</v>
      </c>
      <c r="B61" s="22"/>
      <c r="C61" s="22"/>
      <c r="D61" s="22"/>
      <c r="E61" s="22"/>
      <c r="F61" s="22"/>
    </row>
    <row r="62" spans="1:7" ht="15.6" x14ac:dyDescent="0.35">
      <c r="A62" s="13" t="s">
        <v>24</v>
      </c>
      <c r="B62" s="22">
        <f>((B17/B15)-1)*100</f>
        <v>13.212843157390285</v>
      </c>
      <c r="C62" s="22">
        <f>((C17/C15)-1)*100</f>
        <v>-3.1991951710261701</v>
      </c>
      <c r="D62" s="22">
        <f>((D17/D15)-1)*100</f>
        <v>10.039421813403404</v>
      </c>
      <c r="E62" s="22">
        <f>((E17/E15)-1)*100</f>
        <v>15.774099318403124</v>
      </c>
      <c r="F62" s="22">
        <f>((F17/F15)-1)*100</f>
        <v>17.552703941338208</v>
      </c>
    </row>
    <row r="63" spans="1:7" ht="15.6" x14ac:dyDescent="0.35">
      <c r="A63" s="13" t="s">
        <v>25</v>
      </c>
      <c r="B63" s="22">
        <f>((B38/B37)-1)*100</f>
        <v>20.861384789649563</v>
      </c>
      <c r="C63" s="22">
        <f>((C38/C37)-1)*100</f>
        <v>6.0555220290430256</v>
      </c>
      <c r="D63" s="22">
        <f>((D38/D37)-1)*100</f>
        <v>20.937477583346855</v>
      </c>
      <c r="E63" s="22">
        <f>((E38/E37)-1)*100</f>
        <v>16.142397078172998</v>
      </c>
      <c r="F63" s="22">
        <f>((F38/F37)-1)*100</f>
        <v>46.074579791808425</v>
      </c>
      <c r="G63" s="10"/>
    </row>
    <row r="64" spans="1:7" ht="15.6" x14ac:dyDescent="0.35">
      <c r="A64" s="13" t="s">
        <v>26</v>
      </c>
      <c r="B64" s="22">
        <f>((B40/B39)-1)*100</f>
        <v>6.7558957260936747</v>
      </c>
      <c r="C64" s="22">
        <f>((C40/C39)-1)*100</f>
        <v>9.5605787745466344</v>
      </c>
      <c r="D64" s="22">
        <f>((D40/D39)-1)*100</f>
        <v>9.9037741114484934</v>
      </c>
      <c r="E64" s="22">
        <f>((E40/E39)-1)*100</f>
        <v>0.31811757719397704</v>
      </c>
      <c r="F64" s="22">
        <f>((F40/F39)-1)*100</f>
        <v>24.263053842388295</v>
      </c>
    </row>
    <row r="65" spans="1:6" ht="15.6" x14ac:dyDescent="0.35">
      <c r="A65" s="13"/>
      <c r="B65" s="22"/>
      <c r="C65" s="22"/>
      <c r="D65" s="22"/>
      <c r="E65" s="22"/>
      <c r="F65" s="22"/>
    </row>
    <row r="66" spans="1:6" ht="15.6" x14ac:dyDescent="0.35">
      <c r="A66" s="14" t="s">
        <v>27</v>
      </c>
      <c r="B66" s="22"/>
      <c r="C66" s="22"/>
      <c r="D66" s="22"/>
      <c r="E66" s="22"/>
      <c r="F66" s="22"/>
    </row>
    <row r="67" spans="1:6" ht="15.6" x14ac:dyDescent="0.35">
      <c r="A67" s="13" t="s">
        <v>38</v>
      </c>
      <c r="B67" s="22">
        <f>B22/(B16*3)</f>
        <v>101556.33870278356</v>
      </c>
      <c r="C67" s="22">
        <f t="shared" ref="C67:E68" si="0">C22/(C16*3)</f>
        <v>203928</v>
      </c>
      <c r="D67" s="22">
        <f t="shared" si="0"/>
        <v>81571</v>
      </c>
      <c r="E67" s="22">
        <f>E22/(E16*3)</f>
        <v>54673.967664584998</v>
      </c>
      <c r="F67" s="22">
        <f>F22/(F16*3)</f>
        <v>550205.53064275032</v>
      </c>
    </row>
    <row r="68" spans="1:6" ht="15.6" x14ac:dyDescent="0.35">
      <c r="A68" s="13" t="s">
        <v>39</v>
      </c>
      <c r="B68" s="22">
        <f>$B$23/(B17*3)</f>
        <v>95387.347112535528</v>
      </c>
      <c r="C68" s="22">
        <f>C23/(C17*3)</f>
        <v>203249.79422157555</v>
      </c>
      <c r="D68" s="22">
        <f t="shared" si="0"/>
        <v>81571</v>
      </c>
      <c r="E68" s="22">
        <f t="shared" si="0"/>
        <v>55808.53502417999</v>
      </c>
      <c r="F68" s="22">
        <f t="shared" ref="F68" si="1">F23/(F17*3)</f>
        <v>502723.58674463938</v>
      </c>
    </row>
    <row r="69" spans="1:6" ht="15.6" x14ac:dyDescent="0.35">
      <c r="A69" s="13" t="s">
        <v>28</v>
      </c>
      <c r="B69" s="22">
        <f>(B68/B67)*B51</f>
        <v>97.190962783153196</v>
      </c>
      <c r="C69" s="22">
        <f>(C68/C67)*C51</f>
        <v>96.76625441065859</v>
      </c>
      <c r="D69" s="22">
        <f>(D68/D67)*D51</f>
        <v>97.872837774661065</v>
      </c>
      <c r="E69" s="22">
        <f>(E68/E67)*E51</f>
        <v>113.45454177345222</v>
      </c>
      <c r="F69" s="22">
        <f>(F68/F67)*F51</f>
        <v>83.80110767272636</v>
      </c>
    </row>
    <row r="70" spans="1:6" ht="15.6" x14ac:dyDescent="0.35">
      <c r="A70" s="13" t="s">
        <v>40</v>
      </c>
      <c r="B70" s="22">
        <f>B22/B16</f>
        <v>304669.01610835065</v>
      </c>
      <c r="C70" s="22">
        <f t="shared" ref="C70:F71" si="2">C22/C16</f>
        <v>611784</v>
      </c>
      <c r="D70" s="22">
        <f t="shared" si="2"/>
        <v>244713</v>
      </c>
      <c r="E70" s="22">
        <f t="shared" si="2"/>
        <v>164021.90299375498</v>
      </c>
      <c r="F70" s="22">
        <f t="shared" si="2"/>
        <v>1650616.5919282511</v>
      </c>
    </row>
    <row r="71" spans="1:6" ht="15.6" x14ac:dyDescent="0.35">
      <c r="A71" s="13" t="s">
        <v>41</v>
      </c>
      <c r="B71" s="22">
        <f>B23/B17</f>
        <v>286162.04133760661</v>
      </c>
      <c r="C71" s="22">
        <f t="shared" si="2"/>
        <v>609749.3826647267</v>
      </c>
      <c r="D71" s="22">
        <f t="shared" si="2"/>
        <v>244713</v>
      </c>
      <c r="E71" s="22">
        <f t="shared" si="2"/>
        <v>167425.60507253994</v>
      </c>
      <c r="F71" s="22">
        <f t="shared" si="2"/>
        <v>1508170.7602339182</v>
      </c>
    </row>
    <row r="72" spans="1:6" ht="15.6" x14ac:dyDescent="0.35">
      <c r="A72" s="13"/>
      <c r="B72" s="22"/>
      <c r="C72" s="22"/>
      <c r="D72" s="22"/>
      <c r="E72" s="22"/>
      <c r="F72" s="22"/>
    </row>
    <row r="73" spans="1:6" ht="15.6" x14ac:dyDescent="0.35">
      <c r="A73" s="14" t="s">
        <v>29</v>
      </c>
      <c r="B73" s="22"/>
      <c r="C73" s="22"/>
      <c r="D73" s="22"/>
      <c r="E73" s="22"/>
      <c r="F73" s="22"/>
    </row>
    <row r="74" spans="1:6" ht="15.6" x14ac:dyDescent="0.35">
      <c r="A74" s="13" t="s">
        <v>30</v>
      </c>
      <c r="B74" s="22">
        <f>(B29/B28)*100</f>
        <v>100.23533676028909</v>
      </c>
      <c r="C74" s="22"/>
      <c r="D74" s="22"/>
      <c r="E74" s="22"/>
      <c r="F74" s="22"/>
    </row>
    <row r="75" spans="1:6" ht="15.6" x14ac:dyDescent="0.35">
      <c r="A75" s="13" t="s">
        <v>31</v>
      </c>
      <c r="B75" s="30">
        <f>(B23/B29)*100</f>
        <v>100</v>
      </c>
      <c r="C75" s="30"/>
      <c r="D75" s="30"/>
      <c r="E75" s="30"/>
      <c r="F75" s="30"/>
    </row>
    <row r="76" spans="1:6" ht="16.2" thickBot="1" x14ac:dyDescent="0.4">
      <c r="A76" s="23"/>
      <c r="B76" s="24"/>
      <c r="C76" s="24"/>
      <c r="D76" s="24"/>
      <c r="E76" s="24"/>
      <c r="F76" s="24"/>
    </row>
    <row r="77" spans="1:6" ht="16.2" thickTop="1" x14ac:dyDescent="0.35">
      <c r="A77" s="13" t="s">
        <v>82</v>
      </c>
      <c r="B77" s="13"/>
      <c r="C77" s="13"/>
      <c r="D77" s="13"/>
      <c r="E77" s="13"/>
      <c r="F77" s="13"/>
    </row>
    <row r="78" spans="1:6" s="7" customFormat="1" ht="16.5" customHeight="1" x14ac:dyDescent="0.3">
      <c r="A78" s="47"/>
      <c r="B78" s="47"/>
      <c r="C78" s="47"/>
      <c r="D78" s="47"/>
      <c r="E78" s="47"/>
      <c r="F78" s="47"/>
    </row>
    <row r="81" spans="1:4" x14ac:dyDescent="0.3">
      <c r="B81" s="8"/>
      <c r="C81" s="8"/>
      <c r="D81" s="8"/>
    </row>
    <row r="86" spans="1:4" x14ac:dyDescent="0.3">
      <c r="A86" s="9"/>
    </row>
  </sheetData>
  <mergeCells count="4">
    <mergeCell ref="A9:A10"/>
    <mergeCell ref="C9:F9"/>
    <mergeCell ref="B9:B10"/>
    <mergeCell ref="A78:F7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8:G86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77734375" style="4" customWidth="1"/>
    <col min="2" max="6" width="20.77734375" style="4" customWidth="1"/>
    <col min="7" max="7" width="18.77734375" style="4" customWidth="1"/>
    <col min="8" max="16384" width="11.44140625" style="4"/>
  </cols>
  <sheetData>
    <row r="8" spans="1:7" ht="15.75" customHeight="1" x14ac:dyDescent="0.3"/>
    <row r="9" spans="1:7" ht="15.6" x14ac:dyDescent="0.35">
      <c r="A9" s="40" t="s">
        <v>0</v>
      </c>
      <c r="B9" s="42" t="s">
        <v>1</v>
      </c>
      <c r="C9" s="44" t="s">
        <v>2</v>
      </c>
      <c r="D9" s="44"/>
      <c r="E9" s="44"/>
      <c r="F9" s="44"/>
    </row>
    <row r="10" spans="1:7" ht="63" thickBot="1" x14ac:dyDescent="0.35">
      <c r="A10" s="41"/>
      <c r="B10" s="43"/>
      <c r="C10" s="34" t="s">
        <v>45</v>
      </c>
      <c r="D10" s="34" t="s">
        <v>33</v>
      </c>
      <c r="E10" s="34" t="s">
        <v>44</v>
      </c>
      <c r="F10" s="34" t="s">
        <v>46</v>
      </c>
    </row>
    <row r="11" spans="1:7" ht="16.2" thickTop="1" x14ac:dyDescent="0.35">
      <c r="A11" s="13"/>
      <c r="B11" s="13"/>
      <c r="C11" s="13"/>
      <c r="D11" s="13"/>
      <c r="E11" s="13"/>
      <c r="F11" s="13"/>
    </row>
    <row r="12" spans="1:7" ht="15.6" x14ac:dyDescent="0.35">
      <c r="A12" s="14" t="s">
        <v>3</v>
      </c>
      <c r="B12" s="13"/>
      <c r="C12" s="13"/>
      <c r="D12" s="13"/>
      <c r="E12" s="13"/>
      <c r="F12" s="13"/>
    </row>
    <row r="13" spans="1:7" ht="15.6" x14ac:dyDescent="0.35">
      <c r="A13" s="13"/>
      <c r="B13" s="13"/>
      <c r="C13" s="13"/>
      <c r="D13" s="13"/>
      <c r="E13" s="13"/>
      <c r="F13" s="13"/>
    </row>
    <row r="14" spans="1:7" ht="15.6" x14ac:dyDescent="0.35">
      <c r="A14" s="14" t="s">
        <v>32</v>
      </c>
      <c r="B14" s="13"/>
      <c r="C14" s="13"/>
      <c r="D14" s="13"/>
      <c r="E14" s="13"/>
      <c r="F14" s="13"/>
    </row>
    <row r="15" spans="1:7" ht="15.6" x14ac:dyDescent="0.35">
      <c r="A15" s="16" t="s">
        <v>63</v>
      </c>
      <c r="B15" s="15">
        <f>SUM(C15:F15)</f>
        <v>14607.888888888889</v>
      </c>
      <c r="C15" s="15">
        <f>(+'I Trimestre'!C15+'II Trimestre'!C15+'III Trimestre'!C15)/3</f>
        <v>1641.8888888888889</v>
      </c>
      <c r="D15" s="15">
        <f>(+'I Trimestre'!D15+'II Trimestre'!D15+'III Trimestre'!D15)/3</f>
        <v>1290.1111111111111</v>
      </c>
      <c r="E15" s="15">
        <f>(+'I Trimestre'!E15+'II Trimestre'!E15+'III Trimestre'!E15)/3</f>
        <v>10990.111111111111</v>
      </c>
      <c r="F15" s="15">
        <f>(+'I Trimestre'!F15+'II Trimestre'!F15+'III Trimestre'!F15)/3</f>
        <v>685.77777777777783</v>
      </c>
      <c r="G15" s="2"/>
    </row>
    <row r="16" spans="1:7" ht="15.6" x14ac:dyDescent="0.35">
      <c r="A16" s="16" t="s">
        <v>102</v>
      </c>
      <c r="B16" s="15">
        <f>SUM(C16:F16)</f>
        <v>15496</v>
      </c>
      <c r="C16" s="15">
        <f>(+'I Trimestre'!C16+'II Trimestre'!C16+'III Trimestre'!C16)/3</f>
        <v>1649</v>
      </c>
      <c r="D16" s="15">
        <f>(+'I Trimestre'!D16+'II Trimestre'!D16+'III Trimestre'!D16)/3</f>
        <v>1426</v>
      </c>
      <c r="E16" s="15">
        <f>(+'I Trimestre'!E16+'II Trimestre'!E16+'III Trimestre'!E16)/3</f>
        <v>11529</v>
      </c>
      <c r="F16" s="15">
        <f>(+'I Trimestre'!F16+'II Trimestre'!F16+'III Trimestre'!F16)/3</f>
        <v>892</v>
      </c>
      <c r="G16" s="3"/>
    </row>
    <row r="17" spans="1:7" ht="15.6" x14ac:dyDescent="0.35">
      <c r="A17" s="16" t="s">
        <v>103</v>
      </c>
      <c r="B17" s="15">
        <f>SUM(C17:F17)</f>
        <v>14509.666666666666</v>
      </c>
      <c r="C17" s="15">
        <f>(+'I Trimestre'!C17+'II Trimestre'!C17+'III Trimestre'!C17)/3</f>
        <v>1596.3333333333333</v>
      </c>
      <c r="D17" s="15">
        <f>(+'I Trimestre'!D17+'II Trimestre'!D17+'III Trimestre'!D17)/3</f>
        <v>1339.5555555555557</v>
      </c>
      <c r="E17" s="15">
        <f>(+'I Trimestre'!E17+'II Trimestre'!E17+'III Trimestre'!E17)/3</f>
        <v>10754.777777777777</v>
      </c>
      <c r="F17" s="15">
        <f>(+'I Trimestre'!F17+'II Trimestre'!F17+'III Trimestre'!F17)/3</f>
        <v>819</v>
      </c>
    </row>
    <row r="18" spans="1:7" ht="15.6" x14ac:dyDescent="0.35">
      <c r="A18" s="16" t="s">
        <v>77</v>
      </c>
      <c r="B18" s="15">
        <f>SUM(C18:F18)</f>
        <v>15497</v>
      </c>
      <c r="C18" s="15">
        <f>+'III Trimestre'!C18</f>
        <v>1649</v>
      </c>
      <c r="D18" s="15">
        <f>+'III Trimestre'!D18</f>
        <v>1426</v>
      </c>
      <c r="E18" s="15">
        <f>+'III Trimestre'!E18</f>
        <v>11529</v>
      </c>
      <c r="F18" s="15">
        <f>+'III Trimestre'!F18</f>
        <v>893</v>
      </c>
      <c r="G18" s="3"/>
    </row>
    <row r="19" spans="1:7" ht="15.6" x14ac:dyDescent="0.35">
      <c r="A19" s="13"/>
      <c r="B19" s="15"/>
      <c r="C19" s="15"/>
      <c r="D19" s="15"/>
      <c r="E19" s="15"/>
      <c r="F19" s="15"/>
      <c r="G19" s="3"/>
    </row>
    <row r="20" spans="1:7" ht="15.6" x14ac:dyDescent="0.35">
      <c r="A20" s="17" t="s">
        <v>4</v>
      </c>
      <c r="B20" s="15"/>
      <c r="C20" s="15"/>
      <c r="D20" s="15"/>
      <c r="E20" s="15"/>
      <c r="F20" s="15"/>
      <c r="G20" s="5"/>
    </row>
    <row r="21" spans="1:7" ht="15.6" x14ac:dyDescent="0.35">
      <c r="A21" s="16" t="s">
        <v>63</v>
      </c>
      <c r="B21" s="15">
        <f>SUM(C21:F21)</f>
        <v>11145311372.003334</v>
      </c>
      <c r="C21" s="15">
        <f>+'I Trimestre'!C21+'II Trimestre'!C21+'III Trimestre'!C21</f>
        <v>2659680000</v>
      </c>
      <c r="D21" s="15">
        <f>+'I Trimestre'!D21+'II Trimestre'!D21+'III Trimestre'!D21</f>
        <v>835992000</v>
      </c>
      <c r="E21" s="15">
        <f>+'I Trimestre'!E21+'II Trimestre'!E21+'III Trimestre'!E21</f>
        <v>5358639372.003334</v>
      </c>
      <c r="F21" s="15">
        <f>+'I Trimestre'!F21+'II Trimestre'!F21+'III Trimestre'!F21</f>
        <v>2291000000</v>
      </c>
    </row>
    <row r="22" spans="1:7" ht="15.6" x14ac:dyDescent="0.35">
      <c r="A22" s="16" t="s">
        <v>102</v>
      </c>
      <c r="B22" s="15">
        <f>SUM(C22:F22)</f>
        <v>14162353220.845003</v>
      </c>
      <c r="C22" s="15">
        <f>+'I Trimestre'!C22+'II Trimestre'!C22+'III Trimestre'!C22</f>
        <v>3026495448</v>
      </c>
      <c r="D22" s="15">
        <f>+'I Trimestre'!D22+'II Trimestre'!D22+'III Trimestre'!D22</f>
        <v>1046882214</v>
      </c>
      <c r="E22" s="15">
        <f>+'I Trimestre'!E22+'II Trimestre'!E22+'III Trimestre'!E22</f>
        <v>5673025558.8450031</v>
      </c>
      <c r="F22" s="15">
        <f>+'I Trimestre'!F22+'II Trimestre'!F22+'III Trimestre'!F22</f>
        <v>4415950000</v>
      </c>
      <c r="G22" s="3"/>
    </row>
    <row r="23" spans="1:7" ht="15.6" x14ac:dyDescent="0.35">
      <c r="A23" s="16" t="s">
        <v>103</v>
      </c>
      <c r="B23" s="15">
        <f>SUM(C23:F23)</f>
        <v>13319246575.780001</v>
      </c>
      <c r="C23" s="15">
        <f>+'I Trimestre'!C23+'II Trimestre'!C23+'III Trimestre'!C23</f>
        <v>2922900024</v>
      </c>
      <c r="D23" s="15">
        <f>+'I Trimestre'!D23+'II Trimestre'!D23+'III Trimestre'!D23</f>
        <v>983256834</v>
      </c>
      <c r="E23" s="15">
        <f>+'I Trimestre'!E23+'II Trimestre'!E23+'III Trimestre'!E23</f>
        <v>5615433717.7800007</v>
      </c>
      <c r="F23" s="15">
        <f>+'I Trimestre'!F23+'II Trimestre'!F23+'III Trimestre'!F23</f>
        <v>3797656000</v>
      </c>
    </row>
    <row r="24" spans="1:7" ht="15.6" x14ac:dyDescent="0.35">
      <c r="A24" s="16" t="s">
        <v>77</v>
      </c>
      <c r="B24" s="15">
        <f>SUM(C24:F24)</f>
        <v>18884641925.001205</v>
      </c>
      <c r="C24" s="15">
        <f>+'III Trimestre'!C24</f>
        <v>4035327264</v>
      </c>
      <c r="D24" s="15">
        <f>+'III Trimestre'!D24</f>
        <v>1395842952</v>
      </c>
      <c r="E24" s="15">
        <f>+'III Trimestre'!E24</f>
        <v>7564034078.4600048</v>
      </c>
      <c r="F24" s="15">
        <f>+'III Trimestre'!F24</f>
        <v>5889437630.5411997</v>
      </c>
    </row>
    <row r="25" spans="1:7" ht="15.6" x14ac:dyDescent="0.35">
      <c r="A25" s="16" t="s">
        <v>104</v>
      </c>
      <c r="B25" s="15">
        <f>SUM(C25:F25)</f>
        <v>13319246575.780001</v>
      </c>
      <c r="C25" s="15">
        <f>+C23</f>
        <v>2922900024</v>
      </c>
      <c r="D25" s="15">
        <f>+D23</f>
        <v>983256834</v>
      </c>
      <c r="E25" s="15">
        <f>+E23</f>
        <v>5615433717.7800007</v>
      </c>
      <c r="F25" s="15">
        <f>+F23</f>
        <v>3797656000</v>
      </c>
    </row>
    <row r="26" spans="1:7" ht="15.6" x14ac:dyDescent="0.35">
      <c r="A26" s="13"/>
      <c r="B26" s="15"/>
      <c r="C26" s="15"/>
      <c r="D26" s="15"/>
      <c r="E26" s="15"/>
      <c r="F26" s="15"/>
      <c r="G26" s="3"/>
    </row>
    <row r="27" spans="1:7" ht="15.6" x14ac:dyDescent="0.35">
      <c r="A27" s="17" t="s">
        <v>5</v>
      </c>
      <c r="B27" s="15"/>
      <c r="C27" s="15"/>
      <c r="D27" s="15"/>
      <c r="E27" s="15"/>
      <c r="F27" s="15"/>
    </row>
    <row r="28" spans="1:7" ht="15.6" x14ac:dyDescent="0.35">
      <c r="A28" s="16" t="s">
        <v>102</v>
      </c>
      <c r="B28" s="15">
        <f>B22</f>
        <v>14162353220.845003</v>
      </c>
      <c r="C28" s="15"/>
      <c r="D28" s="15"/>
      <c r="E28" s="15"/>
      <c r="F28" s="15"/>
    </row>
    <row r="29" spans="1:7" ht="15.6" x14ac:dyDescent="0.35">
      <c r="A29" s="16" t="s">
        <v>103</v>
      </c>
      <c r="B29" s="15">
        <f>'I Trimestre'!B29+'II Trimestre'!B29+'III Trimestre'!B29</f>
        <v>13319246575.780001</v>
      </c>
      <c r="C29" s="46"/>
      <c r="D29" s="46"/>
      <c r="E29" s="15"/>
      <c r="F29" s="15"/>
    </row>
    <row r="30" spans="1:7" ht="15.6" x14ac:dyDescent="0.35">
      <c r="A30" s="13"/>
      <c r="B30" s="13"/>
      <c r="C30" s="13"/>
      <c r="D30" s="13"/>
      <c r="E30" s="13"/>
      <c r="F30" s="13"/>
    </row>
    <row r="31" spans="1:7" ht="15.6" x14ac:dyDescent="0.35">
      <c r="A31" s="14" t="s">
        <v>6</v>
      </c>
      <c r="B31" s="13"/>
      <c r="C31" s="13"/>
      <c r="D31" s="13"/>
      <c r="E31" s="13"/>
      <c r="F31" s="13"/>
    </row>
    <row r="32" spans="1:7" ht="15.6" x14ac:dyDescent="0.35">
      <c r="A32" s="16" t="s">
        <v>64</v>
      </c>
      <c r="B32" s="33">
        <v>1.0863</v>
      </c>
      <c r="C32" s="33">
        <v>1.0863</v>
      </c>
      <c r="D32" s="33">
        <v>1.0863</v>
      </c>
      <c r="E32" s="33">
        <v>1.0863</v>
      </c>
      <c r="F32" s="33">
        <v>1.0863</v>
      </c>
    </row>
    <row r="33" spans="1:6" ht="15.6" x14ac:dyDescent="0.35">
      <c r="A33" s="16" t="s">
        <v>105</v>
      </c>
      <c r="B33" s="33">
        <v>1.1197999999999999</v>
      </c>
      <c r="C33" s="33">
        <v>1.1197999999999999</v>
      </c>
      <c r="D33" s="33">
        <v>1.1197999999999999</v>
      </c>
      <c r="E33" s="33">
        <v>1.1197999999999999</v>
      </c>
      <c r="F33" s="33">
        <v>1.1197999999999999</v>
      </c>
    </row>
    <row r="34" spans="1:6" ht="15.6" x14ac:dyDescent="0.35">
      <c r="A34" s="16" t="s">
        <v>7</v>
      </c>
      <c r="B34" s="15">
        <v>199602</v>
      </c>
      <c r="C34" s="15"/>
      <c r="D34" s="15"/>
      <c r="E34" s="15"/>
      <c r="F34" s="15"/>
    </row>
    <row r="35" spans="1:6" ht="15.6" x14ac:dyDescent="0.35">
      <c r="A35" s="13"/>
      <c r="B35" s="15"/>
      <c r="C35" s="15"/>
      <c r="D35" s="15"/>
      <c r="E35" s="15"/>
      <c r="F35" s="15"/>
    </row>
    <row r="36" spans="1:6" ht="15.6" x14ac:dyDescent="0.35">
      <c r="A36" s="14" t="s">
        <v>8</v>
      </c>
      <c r="B36" s="15"/>
      <c r="C36" s="15"/>
      <c r="D36" s="15"/>
      <c r="E36" s="15"/>
      <c r="F36" s="15"/>
    </row>
    <row r="37" spans="1:6" ht="15.6" x14ac:dyDescent="0.35">
      <c r="A37" s="13" t="s">
        <v>65</v>
      </c>
      <c r="B37" s="28">
        <f>B21/B32</f>
        <v>10259883431.835896</v>
      </c>
      <c r="C37" s="28">
        <f>C21/C32</f>
        <v>2448384424.1922121</v>
      </c>
      <c r="D37" s="28">
        <f>D21/D32</f>
        <v>769577464.78873241</v>
      </c>
      <c r="E37" s="28">
        <f>E21/E32</f>
        <v>4932927710.5802574</v>
      </c>
      <c r="F37" s="28">
        <f>F21/F32</f>
        <v>2108993832.2746937</v>
      </c>
    </row>
    <row r="38" spans="1:6" ht="15.6" x14ac:dyDescent="0.35">
      <c r="A38" s="13" t="s">
        <v>106</v>
      </c>
      <c r="B38" s="28">
        <f>B23/B33</f>
        <v>11894308426.308271</v>
      </c>
      <c r="C38" s="28">
        <f>C23/C33</f>
        <v>2610198271.119843</v>
      </c>
      <c r="D38" s="28">
        <f>D23/D33</f>
        <v>878064684.76513672</v>
      </c>
      <c r="E38" s="28">
        <f>E23/E33</f>
        <v>5014675582.9433842</v>
      </c>
      <c r="F38" s="28">
        <f>F23/F33</f>
        <v>3391369887.4799075</v>
      </c>
    </row>
    <row r="39" spans="1:6" ht="15.6" x14ac:dyDescent="0.35">
      <c r="A39" s="13" t="s">
        <v>66</v>
      </c>
      <c r="B39" s="28">
        <f>$B$37/(B15)</f>
        <v>702352.23651240999</v>
      </c>
      <c r="C39" s="28">
        <f>C37/(C15)</f>
        <v>1491199.8252507213</v>
      </c>
      <c r="D39" s="28">
        <f>D37/(D15)</f>
        <v>596520.2982601492</v>
      </c>
      <c r="E39" s="28">
        <f>E37/(E15)</f>
        <v>448851.48664175184</v>
      </c>
      <c r="F39" s="28">
        <f>F37/(F15)</f>
        <v>3075331.2525068442</v>
      </c>
    </row>
    <row r="40" spans="1:6" ht="15.6" x14ac:dyDescent="0.35">
      <c r="A40" s="13" t="s">
        <v>107</v>
      </c>
      <c r="B40" s="28">
        <f>$B$38/(B17)</f>
        <v>819750.63242722815</v>
      </c>
      <c r="C40" s="28">
        <f>C38/(C17)</f>
        <v>1635121.071906354</v>
      </c>
      <c r="D40" s="28">
        <f>D38/(D17)</f>
        <v>655489.56228319753</v>
      </c>
      <c r="E40" s="28">
        <f>E38/(E17)</f>
        <v>466274.21659097722</v>
      </c>
      <c r="F40" s="28">
        <f>F38/(F17)</f>
        <v>4140866.7734797406</v>
      </c>
    </row>
    <row r="41" spans="1:6" ht="15.6" x14ac:dyDescent="0.35">
      <c r="A41" s="13"/>
      <c r="B41" s="29"/>
      <c r="C41" s="29"/>
      <c r="D41" s="29"/>
      <c r="E41" s="29"/>
      <c r="F41" s="29"/>
    </row>
    <row r="42" spans="1:6" ht="15.6" x14ac:dyDescent="0.35">
      <c r="A42" s="14" t="s">
        <v>9</v>
      </c>
      <c r="B42" s="29"/>
      <c r="C42" s="29"/>
      <c r="D42" s="29"/>
      <c r="E42" s="29"/>
      <c r="F42" s="29"/>
    </row>
    <row r="43" spans="1:6" ht="15.6" x14ac:dyDescent="0.35">
      <c r="A43" s="13"/>
      <c r="B43" s="29"/>
      <c r="C43" s="29"/>
      <c r="D43" s="29"/>
      <c r="E43" s="29"/>
      <c r="F43" s="29"/>
    </row>
    <row r="44" spans="1:6" ht="15.6" x14ac:dyDescent="0.35">
      <c r="A44" s="14" t="s">
        <v>10</v>
      </c>
      <c r="B44" s="29"/>
      <c r="C44" s="29"/>
      <c r="D44" s="29"/>
      <c r="E44" s="29"/>
      <c r="F44" s="29"/>
    </row>
    <row r="45" spans="1:6" ht="15.6" x14ac:dyDescent="0.35">
      <c r="A45" s="13" t="s">
        <v>11</v>
      </c>
      <c r="B45" s="22">
        <f>B16/B34*100</f>
        <v>7.7634492640354313</v>
      </c>
      <c r="C45" s="22"/>
      <c r="D45" s="22"/>
      <c r="E45" s="22"/>
      <c r="F45" s="22"/>
    </row>
    <row r="46" spans="1:6" ht="15.6" x14ac:dyDescent="0.35">
      <c r="A46" s="13" t="s">
        <v>12</v>
      </c>
      <c r="B46" s="22">
        <f>B17/B34*100</f>
        <v>7.2692992388185811</v>
      </c>
      <c r="C46" s="22"/>
      <c r="D46" s="22"/>
      <c r="E46" s="22"/>
      <c r="F46" s="22"/>
    </row>
    <row r="47" spans="1:6" ht="15.6" x14ac:dyDescent="0.35">
      <c r="A47" s="13"/>
      <c r="B47" s="22"/>
      <c r="C47" s="22"/>
      <c r="D47" s="22"/>
      <c r="E47" s="22"/>
      <c r="F47" s="22"/>
    </row>
    <row r="48" spans="1:6" ht="15.6" x14ac:dyDescent="0.35">
      <c r="A48" s="14" t="s">
        <v>13</v>
      </c>
      <c r="B48" s="22"/>
      <c r="C48" s="22"/>
      <c r="D48" s="22"/>
      <c r="E48" s="22"/>
      <c r="F48" s="22"/>
    </row>
    <row r="49" spans="1:7" ht="15.6" x14ac:dyDescent="0.35">
      <c r="A49" s="13" t="s">
        <v>14</v>
      </c>
      <c r="B49" s="22">
        <f>B17/B16*100</f>
        <v>93.6349165376011</v>
      </c>
      <c r="C49" s="22">
        <f>C17/C16*100</f>
        <v>96.806145138467755</v>
      </c>
      <c r="D49" s="22">
        <f>D17/D16*100</f>
        <v>93.93797724793518</v>
      </c>
      <c r="E49" s="22">
        <f>E17/E16*100</f>
        <v>93.284567419357941</v>
      </c>
      <c r="F49" s="22">
        <f>F17/F16*100</f>
        <v>91.816143497757849</v>
      </c>
    </row>
    <row r="50" spans="1:7" ht="15.6" x14ac:dyDescent="0.35">
      <c r="A50" s="13" t="s">
        <v>15</v>
      </c>
      <c r="B50" s="22">
        <f>B23/B22*100</f>
        <v>94.046846368553588</v>
      </c>
      <c r="C50" s="22">
        <f>C23/C22*100</f>
        <v>96.577050064011857</v>
      </c>
      <c r="D50" s="22">
        <f>D23/D22*100</f>
        <v>93.922393641888732</v>
      </c>
      <c r="E50" s="22">
        <f>E23/E22*100</f>
        <v>98.984812593075503</v>
      </c>
      <c r="F50" s="22">
        <f>F23/F22*100</f>
        <v>85.998618643779935</v>
      </c>
    </row>
    <row r="51" spans="1:7" ht="15.6" x14ac:dyDescent="0.35">
      <c r="A51" s="13" t="s">
        <v>16</v>
      </c>
      <c r="B51" s="22">
        <f>AVERAGE(B49:B50)</f>
        <v>93.840881453077344</v>
      </c>
      <c r="C51" s="22">
        <f>AVERAGE(C49:C50)</f>
        <v>96.691597601239806</v>
      </c>
      <c r="D51" s="22">
        <f>AVERAGE(D49:D50)</f>
        <v>93.930185444911956</v>
      </c>
      <c r="E51" s="22">
        <f>AVERAGE(E49:E50)</f>
        <v>96.134690006216715</v>
      </c>
      <c r="F51" s="22">
        <f>AVERAGE(F49:F50)</f>
        <v>88.907381070768892</v>
      </c>
    </row>
    <row r="52" spans="1:7" ht="15.6" x14ac:dyDescent="0.35">
      <c r="A52" s="13"/>
      <c r="B52" s="22"/>
      <c r="C52" s="22"/>
      <c r="D52" s="22"/>
      <c r="E52" s="22"/>
      <c r="F52" s="22"/>
    </row>
    <row r="53" spans="1:7" ht="15.6" x14ac:dyDescent="0.35">
      <c r="A53" s="14" t="s">
        <v>17</v>
      </c>
      <c r="B53" s="22"/>
      <c r="C53" s="22"/>
      <c r="D53" s="22"/>
      <c r="E53" s="22"/>
      <c r="F53" s="22"/>
    </row>
    <row r="54" spans="1:7" ht="15.6" x14ac:dyDescent="0.35">
      <c r="A54" s="13" t="s">
        <v>18</v>
      </c>
      <c r="B54" s="22">
        <f>(B17/B18)*100</f>
        <v>93.628874405798967</v>
      </c>
      <c r="C54" s="22">
        <f>(C17/C18)*100</f>
        <v>96.806145138467755</v>
      </c>
      <c r="D54" s="22">
        <f>(D17/D18)*100</f>
        <v>93.93797724793518</v>
      </c>
      <c r="E54" s="22">
        <f>(E17/E18)*100</f>
        <v>93.284567419357941</v>
      </c>
      <c r="F54" s="22">
        <f>(F17/F18)*100</f>
        <v>91.713325867861144</v>
      </c>
    </row>
    <row r="55" spans="1:7" ht="15.6" x14ac:dyDescent="0.35">
      <c r="A55" s="13" t="s">
        <v>19</v>
      </c>
      <c r="B55" s="22">
        <f>B23/B24*100</f>
        <v>70.529516146910737</v>
      </c>
      <c r="C55" s="22">
        <f>C23/C24*100</f>
        <v>72.432787548008889</v>
      </c>
      <c r="D55" s="22">
        <f>D23/D24*100</f>
        <v>70.441795231416549</v>
      </c>
      <c r="E55" s="22">
        <f>E23/E24*100</f>
        <v>74.238609444806627</v>
      </c>
      <c r="F55" s="22">
        <f>F23/F24*100</f>
        <v>64.482489470748007</v>
      </c>
    </row>
    <row r="56" spans="1:7" ht="15.6" x14ac:dyDescent="0.35">
      <c r="A56" s="13" t="s">
        <v>20</v>
      </c>
      <c r="B56" s="22">
        <f>(B54+B55)/2</f>
        <v>82.079195276354852</v>
      </c>
      <c r="C56" s="22">
        <f>(C54+C55)/2</f>
        <v>84.619466343238315</v>
      </c>
      <c r="D56" s="22">
        <f>(D54+D55)/2</f>
        <v>82.189886239675872</v>
      </c>
      <c r="E56" s="22">
        <f>(E54+E55)/2</f>
        <v>83.761588432082277</v>
      </c>
      <c r="F56" s="22">
        <f>(F54+F55)/2</f>
        <v>78.097907669304576</v>
      </c>
    </row>
    <row r="57" spans="1:7" ht="15.6" x14ac:dyDescent="0.35">
      <c r="A57" s="13"/>
      <c r="B57" s="22"/>
      <c r="C57" s="22"/>
      <c r="D57" s="22"/>
      <c r="E57" s="22"/>
      <c r="F57" s="22"/>
    </row>
    <row r="58" spans="1:7" ht="15.6" x14ac:dyDescent="0.35">
      <c r="A58" s="14" t="s">
        <v>21</v>
      </c>
      <c r="B58" s="22"/>
      <c r="C58" s="22"/>
      <c r="D58" s="22"/>
      <c r="E58" s="22"/>
      <c r="F58" s="22"/>
    </row>
    <row r="59" spans="1:7" ht="15.6" x14ac:dyDescent="0.35">
      <c r="A59" s="13" t="s">
        <v>22</v>
      </c>
      <c r="B59" s="22">
        <f>B25/B23*100</f>
        <v>100</v>
      </c>
      <c r="C59" s="22"/>
      <c r="D59" s="22"/>
      <c r="E59" s="22"/>
      <c r="F59" s="22"/>
    </row>
    <row r="60" spans="1:7" ht="15.6" x14ac:dyDescent="0.35">
      <c r="A60" s="13"/>
      <c r="B60" s="22"/>
      <c r="C60" s="22"/>
      <c r="D60" s="22"/>
      <c r="E60" s="22"/>
      <c r="F60" s="22"/>
    </row>
    <row r="61" spans="1:7" ht="15.6" x14ac:dyDescent="0.35">
      <c r="A61" s="14" t="s">
        <v>23</v>
      </c>
      <c r="B61" s="22"/>
      <c r="C61" s="22"/>
      <c r="D61" s="22"/>
      <c r="E61" s="22"/>
      <c r="F61" s="22"/>
    </row>
    <row r="62" spans="1:7" ht="15.6" x14ac:dyDescent="0.35">
      <c r="A62" s="13" t="s">
        <v>24</v>
      </c>
      <c r="B62" s="22">
        <f>((B17/B15)-1)*100</f>
        <v>-0.67239163009332747</v>
      </c>
      <c r="C62" s="22">
        <f>((C17/C15)-1)*100</f>
        <v>-2.7745821208635113</v>
      </c>
      <c r="D62" s="22">
        <f>((D17/D15)-1)*100</f>
        <v>3.8325725605029781</v>
      </c>
      <c r="E62" s="22">
        <f>((E17/E15)-1)*100</f>
        <v>-2.1413189635126617</v>
      </c>
      <c r="F62" s="22">
        <f>((F17/F15)-1)*100</f>
        <v>19.426441996111453</v>
      </c>
    </row>
    <row r="63" spans="1:7" ht="15.6" x14ac:dyDescent="0.35">
      <c r="A63" s="13" t="s">
        <v>25</v>
      </c>
      <c r="B63" s="22">
        <f>((B38/B37)-1)*100</f>
        <v>15.930249162488908</v>
      </c>
      <c r="C63" s="22">
        <f>((C38/C37)-1)*100</f>
        <v>6.6090049147824237</v>
      </c>
      <c r="D63" s="22">
        <f>((D38/D37)-1)*100</f>
        <v>14.096985026216524</v>
      </c>
      <c r="E63" s="22">
        <f>((E38/E37)-1)*100</f>
        <v>1.6571877221673414</v>
      </c>
      <c r="F63" s="22">
        <f>((F38/F37)-1)*100</f>
        <v>60.805111687884072</v>
      </c>
      <c r="G63" s="10"/>
    </row>
    <row r="64" spans="1:7" ht="15.6" x14ac:dyDescent="0.35">
      <c r="A64" s="13" t="s">
        <v>26</v>
      </c>
      <c r="B64" s="22">
        <f>((B40/B39)-1)*100</f>
        <v>16.715031263767301</v>
      </c>
      <c r="C64" s="22">
        <f>((C40/C39)-1)*100</f>
        <v>9.6513722854973274</v>
      </c>
      <c r="D64" s="22">
        <f>((D40/D39)-1)*100</f>
        <v>9.8855418994193478</v>
      </c>
      <c r="E64" s="22">
        <f>((E40/E39)-1)*100</f>
        <v>3.8816246504116414</v>
      </c>
      <c r="F64" s="22">
        <f>((F40/F39)-1)*100</f>
        <v>34.647829241299746</v>
      </c>
    </row>
    <row r="65" spans="1:6" ht="15.6" x14ac:dyDescent="0.35">
      <c r="A65" s="13"/>
      <c r="B65" s="22"/>
      <c r="C65" s="22"/>
      <c r="D65" s="22"/>
      <c r="E65" s="22"/>
      <c r="F65" s="22"/>
    </row>
    <row r="66" spans="1:6" ht="15.6" x14ac:dyDescent="0.35">
      <c r="A66" s="14" t="s">
        <v>27</v>
      </c>
      <c r="B66" s="22"/>
      <c r="C66" s="22"/>
      <c r="D66" s="22"/>
      <c r="E66" s="22"/>
      <c r="F66" s="22"/>
    </row>
    <row r="67" spans="1:6" ht="15.6" x14ac:dyDescent="0.35">
      <c r="A67" s="13" t="s">
        <v>38</v>
      </c>
      <c r="B67" s="22">
        <f t="shared" ref="B67:F68" si="0">B22/(B16*9)</f>
        <v>101548.45136268143</v>
      </c>
      <c r="C67" s="22">
        <f t="shared" si="0"/>
        <v>203928</v>
      </c>
      <c r="D67" s="22">
        <f t="shared" si="0"/>
        <v>81571</v>
      </c>
      <c r="E67" s="22">
        <f t="shared" si="0"/>
        <v>54673.96766458499</v>
      </c>
      <c r="F67" s="22">
        <f t="shared" si="0"/>
        <v>550068.51021425007</v>
      </c>
    </row>
    <row r="68" spans="1:6" ht="15.6" x14ac:dyDescent="0.35">
      <c r="A68" s="13" t="s">
        <v>39</v>
      </c>
      <c r="B68" s="22">
        <f t="shared" si="0"/>
        <v>101995.19535466777</v>
      </c>
      <c r="C68" s="22">
        <f t="shared" si="0"/>
        <v>203445.39736897056</v>
      </c>
      <c r="D68" s="22">
        <f t="shared" si="0"/>
        <v>81557.467982747185</v>
      </c>
      <c r="E68" s="22">
        <f t="shared" si="0"/>
        <v>58014.874193175136</v>
      </c>
      <c r="F68" s="22">
        <f t="shared" si="0"/>
        <v>515215.84588251257</v>
      </c>
    </row>
    <row r="69" spans="1:6" ht="15.6" x14ac:dyDescent="0.35">
      <c r="A69" s="13" t="s">
        <v>28</v>
      </c>
      <c r="B69" s="22">
        <f>(B68/B67)*B51</f>
        <v>94.253717389315668</v>
      </c>
      <c r="C69" s="22">
        <f>(C68/C67)*C51</f>
        <v>96.46277360747338</v>
      </c>
      <c r="D69" s="22">
        <f>(D68/D67)*D51</f>
        <v>93.914603131467217</v>
      </c>
      <c r="E69" s="22">
        <f>(E68/E67)*E51</f>
        <v>102.00909472175013</v>
      </c>
      <c r="F69" s="22">
        <f>(F68/F67)*F51</f>
        <v>83.274157114962975</v>
      </c>
    </row>
    <row r="70" spans="1:6" ht="15.6" x14ac:dyDescent="0.35">
      <c r="A70" s="13" t="s">
        <v>40</v>
      </c>
      <c r="B70" s="22">
        <f>B22/B16</f>
        <v>913936.0622641329</v>
      </c>
      <c r="C70" s="22">
        <f t="shared" ref="C70:F71" si="1">C22/C16</f>
        <v>1835352</v>
      </c>
      <c r="D70" s="22">
        <f t="shared" si="1"/>
        <v>734139</v>
      </c>
      <c r="E70" s="22">
        <f t="shared" si="1"/>
        <v>492065.70898126491</v>
      </c>
      <c r="F70" s="22">
        <f t="shared" si="1"/>
        <v>4950616.5919282511</v>
      </c>
    </row>
    <row r="71" spans="1:6" ht="15.6" x14ac:dyDescent="0.35">
      <c r="A71" s="13" t="s">
        <v>41</v>
      </c>
      <c r="B71" s="22">
        <f>B23/B17</f>
        <v>917956.75819200999</v>
      </c>
      <c r="C71" s="22">
        <f t="shared" si="1"/>
        <v>1831008.576320735</v>
      </c>
      <c r="D71" s="22">
        <f t="shared" si="1"/>
        <v>734017.2118447246</v>
      </c>
      <c r="E71" s="22">
        <f t="shared" si="1"/>
        <v>522133.8677385762</v>
      </c>
      <c r="F71" s="22">
        <f t="shared" si="1"/>
        <v>4636942.6129426127</v>
      </c>
    </row>
    <row r="72" spans="1:6" ht="15.6" x14ac:dyDescent="0.35">
      <c r="A72" s="13"/>
      <c r="B72" s="22"/>
      <c r="C72" s="22"/>
      <c r="D72" s="22"/>
      <c r="E72" s="22"/>
      <c r="F72" s="22"/>
    </row>
    <row r="73" spans="1:6" ht="15.6" x14ac:dyDescent="0.35">
      <c r="A73" s="14" t="s">
        <v>29</v>
      </c>
      <c r="B73" s="22"/>
      <c r="C73" s="22"/>
      <c r="D73" s="22"/>
      <c r="E73" s="22"/>
      <c r="F73" s="22"/>
    </row>
    <row r="74" spans="1:6" ht="15.6" x14ac:dyDescent="0.35">
      <c r="A74" s="13" t="s">
        <v>30</v>
      </c>
      <c r="B74" s="30">
        <f>(B29/B28)*100</f>
        <v>94.046846368553588</v>
      </c>
      <c r="C74" s="30"/>
      <c r="D74" s="30"/>
      <c r="E74" s="30"/>
      <c r="F74" s="30"/>
    </row>
    <row r="75" spans="1:6" ht="15.6" x14ac:dyDescent="0.35">
      <c r="A75" s="13" t="s">
        <v>31</v>
      </c>
      <c r="B75" s="31">
        <f>(B23/B29)*100</f>
        <v>100</v>
      </c>
      <c r="C75" s="31"/>
      <c r="D75" s="31"/>
      <c r="E75" s="31"/>
      <c r="F75" s="31"/>
    </row>
    <row r="76" spans="1:6" ht="16.2" thickBot="1" x14ac:dyDescent="0.4">
      <c r="A76" s="23"/>
      <c r="B76" s="24"/>
      <c r="C76" s="24"/>
      <c r="D76" s="24"/>
      <c r="E76" s="24"/>
      <c r="F76" s="24"/>
    </row>
    <row r="77" spans="1:6" ht="16.2" thickTop="1" x14ac:dyDescent="0.35">
      <c r="A77" s="13" t="s">
        <v>82</v>
      </c>
      <c r="B77" s="13"/>
      <c r="C77" s="13"/>
      <c r="D77" s="13"/>
      <c r="E77" s="13"/>
      <c r="F77" s="13"/>
    </row>
    <row r="78" spans="1:6" s="7" customFormat="1" ht="16.5" customHeight="1" x14ac:dyDescent="0.3">
      <c r="A78" s="47"/>
      <c r="B78" s="47"/>
      <c r="C78" s="47"/>
      <c r="D78" s="47"/>
      <c r="E78" s="47"/>
      <c r="F78" s="47"/>
    </row>
    <row r="81" spans="1:4" x14ac:dyDescent="0.3">
      <c r="B81" s="8"/>
      <c r="C81" s="8"/>
      <c r="D81" s="8"/>
    </row>
    <row r="86" spans="1:4" x14ac:dyDescent="0.3">
      <c r="A86" s="9"/>
    </row>
  </sheetData>
  <mergeCells count="5">
    <mergeCell ref="A9:A10"/>
    <mergeCell ref="C9:F9"/>
    <mergeCell ref="C29:D29"/>
    <mergeCell ref="B9:B10"/>
    <mergeCell ref="A78:F7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8:F83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77734375" style="4" customWidth="1"/>
    <col min="2" max="6" width="20.77734375" style="4" customWidth="1"/>
    <col min="7" max="16384" width="11.44140625" style="4"/>
  </cols>
  <sheetData>
    <row r="8" spans="1:6" ht="18" customHeight="1" x14ac:dyDescent="0.3">
      <c r="B8" s="11"/>
      <c r="C8" s="11"/>
      <c r="D8" s="11"/>
      <c r="E8" s="11"/>
      <c r="F8" s="11"/>
    </row>
    <row r="9" spans="1:6" ht="15.6" x14ac:dyDescent="0.35">
      <c r="A9" s="40" t="s">
        <v>0</v>
      </c>
      <c r="B9" s="48" t="s">
        <v>1</v>
      </c>
      <c r="C9" s="44" t="s">
        <v>2</v>
      </c>
      <c r="D9" s="44"/>
      <c r="E9" s="44"/>
      <c r="F9" s="44"/>
    </row>
    <row r="10" spans="1:6" ht="63" thickBot="1" x14ac:dyDescent="0.35">
      <c r="A10" s="41"/>
      <c r="B10" s="43"/>
      <c r="C10" s="32" t="s">
        <v>45</v>
      </c>
      <c r="D10" s="32" t="s">
        <v>33</v>
      </c>
      <c r="E10" s="32" t="s">
        <v>44</v>
      </c>
      <c r="F10" s="32" t="s">
        <v>46</v>
      </c>
    </row>
    <row r="11" spans="1:6" ht="16.2" thickTop="1" x14ac:dyDescent="0.35">
      <c r="A11" s="13"/>
      <c r="B11" s="13"/>
      <c r="C11" s="13"/>
      <c r="D11" s="13"/>
      <c r="E11" s="13"/>
      <c r="F11" s="13"/>
    </row>
    <row r="12" spans="1:6" ht="15.6" x14ac:dyDescent="0.35">
      <c r="A12" s="14" t="s">
        <v>3</v>
      </c>
      <c r="B12" s="13"/>
      <c r="C12" s="13"/>
      <c r="D12" s="13"/>
      <c r="E12" s="13"/>
      <c r="F12" s="13"/>
    </row>
    <row r="13" spans="1:6" ht="15.6" x14ac:dyDescent="0.35">
      <c r="A13" s="13"/>
      <c r="B13" s="13"/>
      <c r="C13" s="13"/>
      <c r="D13" s="13"/>
      <c r="E13" s="13"/>
      <c r="F13" s="13"/>
    </row>
    <row r="14" spans="1:6" ht="15.6" x14ac:dyDescent="0.35">
      <c r="A14" s="14" t="s">
        <v>32</v>
      </c>
      <c r="B14" s="13"/>
      <c r="C14" s="13"/>
      <c r="D14" s="13"/>
      <c r="E14" s="13"/>
      <c r="F14" s="13"/>
    </row>
    <row r="15" spans="1:6" ht="15.6" x14ac:dyDescent="0.35">
      <c r="A15" s="16" t="s">
        <v>67</v>
      </c>
      <c r="B15" s="15">
        <f>SUM(C15:F15)</f>
        <v>15029.333333333334</v>
      </c>
      <c r="C15" s="15">
        <v>1618.6666666666667</v>
      </c>
      <c r="D15" s="15">
        <v>1327</v>
      </c>
      <c r="E15" s="15">
        <v>11325.333333333332</v>
      </c>
      <c r="F15" s="15">
        <v>758.33333333333337</v>
      </c>
    </row>
    <row r="16" spans="1:6" ht="15.6" x14ac:dyDescent="0.35">
      <c r="A16" s="16" t="s">
        <v>108</v>
      </c>
      <c r="B16" s="15">
        <f>SUM(C16:F16)</f>
        <v>15497</v>
      </c>
      <c r="C16" s="15">
        <v>1649</v>
      </c>
      <c r="D16" s="15">
        <v>1426</v>
      </c>
      <c r="E16" s="15">
        <v>11529</v>
      </c>
      <c r="F16" s="15">
        <v>893</v>
      </c>
    </row>
    <row r="17" spans="1:6" ht="15.6" x14ac:dyDescent="0.35">
      <c r="A17" s="16" t="s">
        <v>109</v>
      </c>
      <c r="B17" s="15">
        <f>SUM(C17:F17)</f>
        <v>15048.666666666666</v>
      </c>
      <c r="C17" s="15">
        <v>1637</v>
      </c>
      <c r="D17" s="15">
        <v>1317.6666666666667</v>
      </c>
      <c r="E17" s="15">
        <v>11159.666666666666</v>
      </c>
      <c r="F17" s="15">
        <v>934.33333333333337</v>
      </c>
    </row>
    <row r="18" spans="1:6" ht="15.6" x14ac:dyDescent="0.35">
      <c r="A18" s="16" t="s">
        <v>77</v>
      </c>
      <c r="B18" s="15">
        <f>SUM(C18:F18)</f>
        <v>15497</v>
      </c>
      <c r="C18" s="15">
        <v>1649</v>
      </c>
      <c r="D18" s="15">
        <v>1426</v>
      </c>
      <c r="E18" s="15">
        <v>11529</v>
      </c>
      <c r="F18" s="15">
        <v>893</v>
      </c>
    </row>
    <row r="19" spans="1:6" ht="15.6" x14ac:dyDescent="0.35">
      <c r="A19" s="13"/>
      <c r="B19" s="15"/>
      <c r="C19" s="15"/>
      <c r="D19" s="15"/>
      <c r="E19" s="15"/>
      <c r="F19" s="15"/>
    </row>
    <row r="20" spans="1:6" ht="15.6" x14ac:dyDescent="0.35">
      <c r="A20" s="17" t="s">
        <v>4</v>
      </c>
      <c r="B20" s="15"/>
      <c r="C20" s="15"/>
      <c r="D20" s="15"/>
      <c r="E20" s="15"/>
      <c r="F20" s="15"/>
    </row>
    <row r="21" spans="1:6" ht="15.6" x14ac:dyDescent="0.35">
      <c r="A21" s="16" t="s">
        <v>67</v>
      </c>
      <c r="B21" s="15">
        <f>SUM(C21:F21)</f>
        <v>3907740020.3599997</v>
      </c>
      <c r="C21" s="15">
        <v>1104300000</v>
      </c>
      <c r="D21" s="15">
        <v>320207116.35000008</v>
      </c>
      <c r="E21" s="15">
        <v>1837282904.0099998</v>
      </c>
      <c r="F21" s="15">
        <v>645950000</v>
      </c>
    </row>
    <row r="22" spans="1:6" ht="15.6" x14ac:dyDescent="0.35">
      <c r="A22" s="16" t="s">
        <v>108</v>
      </c>
      <c r="B22" s="15">
        <f>SUM(C22:F22)</f>
        <v>4722288704.1562014</v>
      </c>
      <c r="C22" s="15">
        <v>1008831816</v>
      </c>
      <c r="D22" s="15">
        <v>348960738</v>
      </c>
      <c r="E22" s="15">
        <v>1891008519.6150012</v>
      </c>
      <c r="F22" s="15">
        <v>1473487630.5411999</v>
      </c>
    </row>
    <row r="23" spans="1:6" ht="15.6" x14ac:dyDescent="0.35">
      <c r="A23" s="16" t="s">
        <v>109</v>
      </c>
      <c r="B23" s="15">
        <f>SUM(C23:F23)</f>
        <v>5723131713.0799999</v>
      </c>
      <c r="C23" s="15">
        <v>1242717408</v>
      </c>
      <c r="D23" s="15">
        <v>406630163</v>
      </c>
      <c r="E23" s="15">
        <v>2128478142.0799999</v>
      </c>
      <c r="F23" s="15">
        <v>1945306000</v>
      </c>
    </row>
    <row r="24" spans="1:6" ht="15.6" x14ac:dyDescent="0.35">
      <c r="A24" s="16" t="s">
        <v>77</v>
      </c>
      <c r="B24" s="15">
        <f>SUM(C24:F24)</f>
        <v>18884641925.001205</v>
      </c>
      <c r="C24" s="18">
        <v>4035327264</v>
      </c>
      <c r="D24" s="35">
        <v>1395842952</v>
      </c>
      <c r="E24" s="35">
        <v>7564034078.4600048</v>
      </c>
      <c r="F24" s="35">
        <v>5889437630.5411997</v>
      </c>
    </row>
    <row r="25" spans="1:6" ht="15.6" x14ac:dyDescent="0.35">
      <c r="A25" s="16" t="s">
        <v>110</v>
      </c>
      <c r="B25" s="15">
        <f>SUM(C25:F25)</f>
        <v>5723131713.0799999</v>
      </c>
      <c r="C25" s="15">
        <f>C23</f>
        <v>1242717408</v>
      </c>
      <c r="D25" s="15">
        <f>D23</f>
        <v>406630163</v>
      </c>
      <c r="E25" s="15">
        <f>E23</f>
        <v>2128478142.0799999</v>
      </c>
      <c r="F25" s="15">
        <f>F23</f>
        <v>1945306000</v>
      </c>
    </row>
    <row r="26" spans="1:6" ht="15.6" x14ac:dyDescent="0.35">
      <c r="A26" s="13"/>
      <c r="B26" s="15"/>
      <c r="C26" s="15"/>
      <c r="D26" s="15"/>
      <c r="E26" s="15"/>
      <c r="F26" s="15"/>
    </row>
    <row r="27" spans="1:6" ht="15.6" x14ac:dyDescent="0.35">
      <c r="A27" s="17" t="s">
        <v>5</v>
      </c>
      <c r="B27" s="15"/>
      <c r="C27" s="15"/>
      <c r="D27" s="15"/>
      <c r="E27" s="15"/>
      <c r="F27" s="15"/>
    </row>
    <row r="28" spans="1:6" ht="15.6" x14ac:dyDescent="0.35">
      <c r="A28" s="16" t="s">
        <v>108</v>
      </c>
      <c r="B28" s="15">
        <f>B22</f>
        <v>4722288704.1562014</v>
      </c>
      <c r="C28" s="15"/>
      <c r="D28" s="15"/>
      <c r="E28" s="15"/>
      <c r="F28" s="15"/>
    </row>
    <row r="29" spans="1:6" ht="15.6" x14ac:dyDescent="0.35">
      <c r="A29" s="16" t="s">
        <v>109</v>
      </c>
      <c r="B29" s="15">
        <v>5723131713.0799999</v>
      </c>
      <c r="C29" s="19"/>
      <c r="D29" s="19"/>
      <c r="E29" s="15"/>
      <c r="F29" s="15"/>
    </row>
    <row r="30" spans="1:6" ht="15.6" x14ac:dyDescent="0.35">
      <c r="A30" s="13"/>
      <c r="B30" s="38"/>
      <c r="C30" s="38"/>
      <c r="D30" s="38"/>
      <c r="E30" s="38"/>
      <c r="F30" s="38"/>
    </row>
    <row r="31" spans="1:6" ht="15.6" x14ac:dyDescent="0.35">
      <c r="A31" s="14" t="s">
        <v>6</v>
      </c>
      <c r="B31" s="38"/>
      <c r="C31" s="38"/>
      <c r="D31" s="38"/>
      <c r="E31" s="38"/>
      <c r="F31" s="38"/>
    </row>
    <row r="32" spans="1:6" ht="15.6" x14ac:dyDescent="0.35">
      <c r="A32" s="16" t="s">
        <v>68</v>
      </c>
      <c r="B32" s="37">
        <v>1.0863</v>
      </c>
      <c r="C32" s="37">
        <v>1.0863</v>
      </c>
      <c r="D32" s="37">
        <v>1.0863</v>
      </c>
      <c r="E32" s="37">
        <v>1.0863</v>
      </c>
      <c r="F32" s="37">
        <v>1.0863</v>
      </c>
    </row>
    <row r="33" spans="1:6" ht="15.6" x14ac:dyDescent="0.35">
      <c r="A33" s="16" t="s">
        <v>111</v>
      </c>
      <c r="B33" s="37">
        <v>1.1144000000000001</v>
      </c>
      <c r="C33" s="37">
        <v>1.1144000000000001</v>
      </c>
      <c r="D33" s="37">
        <v>1.1144000000000001</v>
      </c>
      <c r="E33" s="37">
        <v>1.1144000000000001</v>
      </c>
      <c r="F33" s="37">
        <v>1.1144000000000001</v>
      </c>
    </row>
    <row r="34" spans="1:6" ht="15.6" x14ac:dyDescent="0.35">
      <c r="A34" s="16" t="s">
        <v>7</v>
      </c>
      <c r="B34" s="15">
        <v>199602</v>
      </c>
      <c r="C34" s="15"/>
      <c r="D34" s="15"/>
      <c r="E34" s="15"/>
      <c r="F34" s="15"/>
    </row>
    <row r="35" spans="1:6" ht="15.6" x14ac:dyDescent="0.35">
      <c r="A35" s="13"/>
      <c r="B35" s="15"/>
      <c r="C35" s="15"/>
      <c r="D35" s="15"/>
      <c r="E35" s="15"/>
      <c r="F35" s="15"/>
    </row>
    <row r="36" spans="1:6" ht="15.6" x14ac:dyDescent="0.35">
      <c r="A36" s="14" t="s">
        <v>8</v>
      </c>
      <c r="B36" s="15"/>
      <c r="C36" s="15"/>
      <c r="D36" s="15"/>
      <c r="E36" s="15"/>
      <c r="F36" s="15"/>
    </row>
    <row r="37" spans="1:6" ht="15.6" x14ac:dyDescent="0.35">
      <c r="A37" s="13" t="s">
        <v>69</v>
      </c>
      <c r="B37" s="28">
        <f>B21/B32</f>
        <v>3597293584.0559692</v>
      </c>
      <c r="C37" s="28">
        <f>C21/C32</f>
        <v>1016570008.2850041</v>
      </c>
      <c r="D37" s="28">
        <f>D21/D32</f>
        <v>294768587.26871037</v>
      </c>
      <c r="E37" s="28">
        <f>E21/E32</f>
        <v>1691321830.0745647</v>
      </c>
      <c r="F37" s="28">
        <f>F21/F32</f>
        <v>594633158.42769027</v>
      </c>
    </row>
    <row r="38" spans="1:6" ht="15.6" x14ac:dyDescent="0.35">
      <c r="A38" s="13" t="s">
        <v>112</v>
      </c>
      <c r="B38" s="28">
        <f t="shared" ref="B38:F38" si="0">B23/B33</f>
        <v>5135617115.11127</v>
      </c>
      <c r="C38" s="28">
        <f t="shared" si="0"/>
        <v>1115144838.4781048</v>
      </c>
      <c r="D38" s="28">
        <f t="shared" si="0"/>
        <v>364887080.94041634</v>
      </c>
      <c r="E38" s="28">
        <f t="shared" si="0"/>
        <v>1909976796.5541995</v>
      </c>
      <c r="F38" s="28">
        <f t="shared" si="0"/>
        <v>1745608399.1385498</v>
      </c>
    </row>
    <row r="39" spans="1:6" ht="15.6" x14ac:dyDescent="0.35">
      <c r="A39" s="13" t="s">
        <v>70</v>
      </c>
      <c r="B39" s="28">
        <f>$B$37/(B15)</f>
        <v>239351.50710095608</v>
      </c>
      <c r="C39" s="28">
        <f>C37/(C15)</f>
        <v>628029.24729304202</v>
      </c>
      <c r="D39" s="28">
        <f>D37/(D15)</f>
        <v>222131.56538712161</v>
      </c>
      <c r="E39" s="28">
        <f>E37/(E15)</f>
        <v>149339.69537978852</v>
      </c>
      <c r="F39" s="28">
        <f>F37/(F15)</f>
        <v>784131.637487064</v>
      </c>
    </row>
    <row r="40" spans="1:6" ht="15.6" x14ac:dyDescent="0.35">
      <c r="A40" s="13" t="s">
        <v>113</v>
      </c>
      <c r="B40" s="28">
        <f>$B$38/(B17)</f>
        <v>341267.25170189631</v>
      </c>
      <c r="C40" s="28">
        <f>C38/(C17)</f>
        <v>681212.48532565963</v>
      </c>
      <c r="D40" s="28">
        <f>D38/(D17)</f>
        <v>276919.11025075865</v>
      </c>
      <c r="E40" s="28">
        <f>E38/(E17)</f>
        <v>171149.98624996562</v>
      </c>
      <c r="F40" s="28">
        <f>F38/(F17)</f>
        <v>1868292.9708939169</v>
      </c>
    </row>
    <row r="41" spans="1:6" ht="15.6" x14ac:dyDescent="0.35">
      <c r="A41" s="13"/>
      <c r="B41" s="29"/>
      <c r="C41" s="29"/>
      <c r="D41" s="29"/>
      <c r="E41" s="29"/>
      <c r="F41" s="29"/>
    </row>
    <row r="42" spans="1:6" ht="15.6" x14ac:dyDescent="0.35">
      <c r="A42" s="14" t="s">
        <v>9</v>
      </c>
      <c r="B42" s="29"/>
      <c r="C42" s="29"/>
      <c r="D42" s="29"/>
      <c r="E42" s="29"/>
      <c r="F42" s="29"/>
    </row>
    <row r="43" spans="1:6" ht="15.6" x14ac:dyDescent="0.35">
      <c r="A43" s="13"/>
      <c r="B43" s="29"/>
      <c r="C43" s="29"/>
      <c r="D43" s="29"/>
      <c r="E43" s="29"/>
      <c r="F43" s="29"/>
    </row>
    <row r="44" spans="1:6" ht="15.6" x14ac:dyDescent="0.35">
      <c r="A44" s="14" t="s">
        <v>10</v>
      </c>
      <c r="B44" s="29"/>
      <c r="C44" s="29"/>
      <c r="D44" s="29"/>
      <c r="E44" s="29"/>
      <c r="F44" s="29"/>
    </row>
    <row r="45" spans="1:6" ht="15.6" x14ac:dyDescent="0.35">
      <c r="A45" s="13" t="s">
        <v>11</v>
      </c>
      <c r="B45" s="22">
        <f>B16/B34*100</f>
        <v>7.7639502610194286</v>
      </c>
      <c r="C45" s="22"/>
      <c r="D45" s="22"/>
      <c r="E45" s="22"/>
      <c r="F45" s="22"/>
    </row>
    <row r="46" spans="1:6" ht="15.6" x14ac:dyDescent="0.35">
      <c r="A46" s="13" t="s">
        <v>12</v>
      </c>
      <c r="B46" s="22">
        <f>B17/B34*100</f>
        <v>7.5393366131935879</v>
      </c>
      <c r="C46" s="22"/>
      <c r="D46" s="22"/>
      <c r="E46" s="22"/>
      <c r="F46" s="22"/>
    </row>
    <row r="47" spans="1:6" ht="15.6" x14ac:dyDescent="0.35">
      <c r="A47" s="13"/>
      <c r="B47" s="22"/>
      <c r="C47" s="22"/>
      <c r="D47" s="22"/>
      <c r="E47" s="22"/>
      <c r="F47" s="22"/>
    </row>
    <row r="48" spans="1:6" ht="15.6" x14ac:dyDescent="0.35">
      <c r="A48" s="14" t="s">
        <v>13</v>
      </c>
      <c r="B48" s="22"/>
      <c r="C48" s="22"/>
      <c r="D48" s="22"/>
      <c r="E48" s="22"/>
      <c r="F48" s="22"/>
    </row>
    <row r="49" spans="1:6" ht="15.6" x14ac:dyDescent="0.35">
      <c r="A49" s="13" t="s">
        <v>14</v>
      </c>
      <c r="B49" s="22">
        <f>B17/B16*100</f>
        <v>97.106966939837818</v>
      </c>
      <c r="C49" s="22">
        <f>C17/C16*100</f>
        <v>99.272286234081264</v>
      </c>
      <c r="D49" s="22">
        <f>D17/D16*100</f>
        <v>92.402992052360915</v>
      </c>
      <c r="E49" s="22">
        <f>E17/E16*100</f>
        <v>96.796484228178215</v>
      </c>
      <c r="F49" s="22">
        <f>F17/F16*100</f>
        <v>104.62859275849199</v>
      </c>
    </row>
    <row r="50" spans="1:6" ht="15.6" x14ac:dyDescent="0.35">
      <c r="A50" s="13" t="s">
        <v>15</v>
      </c>
      <c r="B50" s="22">
        <f t="shared" ref="B50:F50" si="1">B23/B22*100</f>
        <v>121.19402416127019</v>
      </c>
      <c r="C50" s="22">
        <f t="shared" si="1"/>
        <v>123.18380410793863</v>
      </c>
      <c r="D50" s="22">
        <f t="shared" si="1"/>
        <v>116.52604970132772</v>
      </c>
      <c r="E50" s="22">
        <f t="shared" si="1"/>
        <v>112.55782932767254</v>
      </c>
      <c r="F50" s="22">
        <f t="shared" si="1"/>
        <v>132.02051782989892</v>
      </c>
    </row>
    <row r="51" spans="1:6" ht="15.6" x14ac:dyDescent="0.35">
      <c r="A51" s="13" t="s">
        <v>16</v>
      </c>
      <c r="B51" s="22">
        <f>AVERAGE(B49:B50)</f>
        <v>109.15049555055401</v>
      </c>
      <c r="C51" s="22">
        <f>AVERAGE(C49:C50)</f>
        <v>111.22804517100994</v>
      </c>
      <c r="D51" s="22">
        <f>AVERAGE(D49:D50)</f>
        <v>104.46452087684432</v>
      </c>
      <c r="E51" s="22">
        <f>AVERAGE(E49:E50)</f>
        <v>104.67715677792538</v>
      </c>
      <c r="F51" s="22">
        <f>AVERAGE(F49:F50)</f>
        <v>118.32455529419545</v>
      </c>
    </row>
    <row r="52" spans="1:6" ht="15.6" x14ac:dyDescent="0.35">
      <c r="A52" s="13"/>
      <c r="B52" s="22"/>
      <c r="C52" s="22"/>
      <c r="D52" s="22"/>
      <c r="E52" s="22"/>
      <c r="F52" s="22"/>
    </row>
    <row r="53" spans="1:6" ht="15.6" x14ac:dyDescent="0.35">
      <c r="A53" s="14" t="s">
        <v>17</v>
      </c>
      <c r="B53" s="22"/>
      <c r="C53" s="22"/>
      <c r="D53" s="22"/>
      <c r="E53" s="22"/>
      <c r="F53" s="22"/>
    </row>
    <row r="54" spans="1:6" ht="15.6" x14ac:dyDescent="0.35">
      <c r="A54" s="13" t="s">
        <v>18</v>
      </c>
      <c r="B54" s="22">
        <f>(B17/B18)*100</f>
        <v>97.106966939837818</v>
      </c>
      <c r="C54" s="22">
        <f>(C17/C18)*100</f>
        <v>99.272286234081264</v>
      </c>
      <c r="D54" s="22">
        <f>(D17/D18)*100</f>
        <v>92.402992052360915</v>
      </c>
      <c r="E54" s="22">
        <f>(E17/E18)*100</f>
        <v>96.796484228178215</v>
      </c>
      <c r="F54" s="22">
        <f>(F17/F18)*100</f>
        <v>104.62859275849199</v>
      </c>
    </row>
    <row r="55" spans="1:6" ht="15.6" x14ac:dyDescent="0.35">
      <c r="A55" s="13" t="s">
        <v>19</v>
      </c>
      <c r="B55" s="22">
        <f t="shared" ref="B55:F55" si="2">B23/B24*100</f>
        <v>30.3057465204209</v>
      </c>
      <c r="C55" s="22">
        <f t="shared" si="2"/>
        <v>30.795951026984657</v>
      </c>
      <c r="D55" s="22">
        <f t="shared" si="2"/>
        <v>29.13151242533193</v>
      </c>
      <c r="E55" s="22">
        <f t="shared" si="2"/>
        <v>28.139457331918134</v>
      </c>
      <c r="F55" s="22">
        <f t="shared" si="2"/>
        <v>33.030420254594652</v>
      </c>
    </row>
    <row r="56" spans="1:6" ht="15.6" x14ac:dyDescent="0.35">
      <c r="A56" s="13" t="s">
        <v>20</v>
      </c>
      <c r="B56" s="22">
        <f>(B54+B55)/2</f>
        <v>63.706356730129357</v>
      </c>
      <c r="C56" s="22">
        <f>(C54+C55)/2</f>
        <v>65.034118630532959</v>
      </c>
      <c r="D56" s="22">
        <f>(D54+D55)/2</f>
        <v>60.767252238846424</v>
      </c>
      <c r="E56" s="22">
        <f>(E54+E55)/2</f>
        <v>62.467970780048176</v>
      </c>
      <c r="F56" s="22">
        <f>(F54+F55)/2</f>
        <v>68.829506506543325</v>
      </c>
    </row>
    <row r="57" spans="1:6" ht="15.6" x14ac:dyDescent="0.35">
      <c r="A57" s="13"/>
      <c r="B57" s="22"/>
      <c r="C57" s="22"/>
      <c r="D57" s="22"/>
      <c r="E57" s="22"/>
      <c r="F57" s="22"/>
    </row>
    <row r="58" spans="1:6" ht="15.6" x14ac:dyDescent="0.35">
      <c r="A58" s="14" t="s">
        <v>21</v>
      </c>
      <c r="B58" s="22"/>
      <c r="C58" s="22"/>
      <c r="D58" s="22"/>
      <c r="E58" s="22"/>
      <c r="F58" s="22"/>
    </row>
    <row r="59" spans="1:6" ht="15.6" x14ac:dyDescent="0.35">
      <c r="A59" s="13" t="s">
        <v>22</v>
      </c>
      <c r="B59" s="22">
        <f>B25/B23*100</f>
        <v>100</v>
      </c>
      <c r="C59" s="22"/>
      <c r="D59" s="22"/>
      <c r="E59" s="22"/>
      <c r="F59" s="22"/>
    </row>
    <row r="60" spans="1:6" ht="15.6" x14ac:dyDescent="0.35">
      <c r="A60" s="13"/>
      <c r="B60" s="22"/>
      <c r="C60" s="22"/>
      <c r="D60" s="22"/>
      <c r="E60" s="22"/>
      <c r="F60" s="22"/>
    </row>
    <row r="61" spans="1:6" ht="15.6" x14ac:dyDescent="0.35">
      <c r="A61" s="14" t="s">
        <v>23</v>
      </c>
      <c r="B61" s="22"/>
      <c r="C61" s="22"/>
      <c r="D61" s="22"/>
      <c r="E61" s="22"/>
      <c r="F61" s="22"/>
    </row>
    <row r="62" spans="1:6" ht="15.6" x14ac:dyDescent="0.35">
      <c r="A62" s="13" t="s">
        <v>24</v>
      </c>
      <c r="B62" s="22">
        <f>((B17/B15)-1)*100</f>
        <v>0.12863733144072853</v>
      </c>
      <c r="C62" s="22">
        <f>((C17/C15)-1)*100</f>
        <v>1.1326194398681988</v>
      </c>
      <c r="D62" s="22">
        <f>((D17/D15)-1)*100</f>
        <v>-0.70334086912835492</v>
      </c>
      <c r="E62" s="22">
        <f>((E17/E15)-1)*100</f>
        <v>-1.4627972686602209</v>
      </c>
      <c r="F62" s="22">
        <f>((F17/F15)-1)*100</f>
        <v>23.208791208791201</v>
      </c>
    </row>
    <row r="63" spans="1:6" ht="15.6" x14ac:dyDescent="0.35">
      <c r="A63" s="13" t="s">
        <v>25</v>
      </c>
      <c r="B63" s="22">
        <f>((B38/B37)-1)*100</f>
        <v>42.763357927568201</v>
      </c>
      <c r="C63" s="22">
        <f>((C38/C37)-1)*100</f>
        <v>9.6968068494761575</v>
      </c>
      <c r="D63" s="22">
        <f>((D38/D37)-1)*100</f>
        <v>23.787641119230287</v>
      </c>
      <c r="E63" s="22">
        <f>((E38/E37)-1)*100</f>
        <v>12.928052047314665</v>
      </c>
      <c r="F63" s="22">
        <f>((F38/F37)-1)*100</f>
        <v>193.56055483926107</v>
      </c>
    </row>
    <row r="64" spans="1:6" ht="15.6" x14ac:dyDescent="0.35">
      <c r="A64" s="13" t="s">
        <v>26</v>
      </c>
      <c r="B64" s="22">
        <f>((B40/B39)-1)*100</f>
        <v>42.579946888720933</v>
      </c>
      <c r="C64" s="22">
        <f>((C40/C39)-1)*100</f>
        <v>8.4682740910316134</v>
      </c>
      <c r="D64" s="22">
        <f>((D40/D39)-1)*100</f>
        <v>24.664457195966548</v>
      </c>
      <c r="E64" s="22">
        <f>((E40/E39)-1)*100</f>
        <v>14.604483298771264</v>
      </c>
      <c r="F64" s="22">
        <f>((F40/F39)-1)*100</f>
        <v>138.26266937542596</v>
      </c>
    </row>
    <row r="65" spans="1:6" ht="15.6" x14ac:dyDescent="0.35">
      <c r="A65" s="13"/>
      <c r="B65" s="22"/>
      <c r="C65" s="22"/>
      <c r="D65" s="22"/>
      <c r="E65" s="22"/>
      <c r="F65" s="22"/>
    </row>
    <row r="66" spans="1:6" ht="15.6" x14ac:dyDescent="0.35">
      <c r="A66" s="14" t="s">
        <v>27</v>
      </c>
      <c r="B66" s="22"/>
      <c r="C66" s="22"/>
      <c r="D66" s="22"/>
      <c r="E66" s="22"/>
      <c r="F66" s="22"/>
    </row>
    <row r="67" spans="1:6" ht="15.6" x14ac:dyDescent="0.35">
      <c r="A67" s="13" t="s">
        <v>38</v>
      </c>
      <c r="B67" s="22">
        <f>B22/(B16*3)</f>
        <v>101574.25532159346</v>
      </c>
      <c r="C67" s="22">
        <f t="shared" ref="C67:F68" si="3">C22/(C16*3)</f>
        <v>203928</v>
      </c>
      <c r="D67" s="22">
        <f t="shared" si="3"/>
        <v>81571</v>
      </c>
      <c r="E67" s="22">
        <f t="shared" si="3"/>
        <v>54673.967664584998</v>
      </c>
      <c r="F67" s="22">
        <f t="shared" si="3"/>
        <v>550014.04648794327</v>
      </c>
    </row>
    <row r="68" spans="1:6" ht="15.6" x14ac:dyDescent="0.35">
      <c r="A68" s="13" t="s">
        <v>39</v>
      </c>
      <c r="B68" s="22">
        <f>$B$23/(B17*3)</f>
        <v>126769.40843219776</v>
      </c>
      <c r="C68" s="22">
        <f>C23/(C17*3)</f>
        <v>253047.73121563837</v>
      </c>
      <c r="D68" s="22">
        <f t="shared" si="3"/>
        <v>102866.21882114849</v>
      </c>
      <c r="E68" s="22">
        <f t="shared" si="3"/>
        <v>63576.514892320556</v>
      </c>
      <c r="F68" s="22">
        <f t="shared" si="3"/>
        <v>694008.56225472712</v>
      </c>
    </row>
    <row r="69" spans="1:6" ht="15.6" x14ac:dyDescent="0.35">
      <c r="A69" s="13" t="s">
        <v>28</v>
      </c>
      <c r="B69" s="22">
        <f>(B68/B67)*B51</f>
        <v>136.22490962120199</v>
      </c>
      <c r="C69" s="22">
        <f>(C68/C67)*C51</f>
        <v>138.01932288883629</v>
      </c>
      <c r="D69" s="22">
        <f>(D68/D67)*D51</f>
        <v>131.7364046482684</v>
      </c>
      <c r="E69" s="22">
        <f>(E68/E67)*E51</f>
        <v>121.72170963711346</v>
      </c>
      <c r="F69" s="22">
        <f>(F68/F67)*F51</f>
        <v>149.30210423445001</v>
      </c>
    </row>
    <row r="70" spans="1:6" ht="15.6" x14ac:dyDescent="0.35">
      <c r="A70" s="13" t="s">
        <v>40</v>
      </c>
      <c r="B70" s="22">
        <f>B22/B16</f>
        <v>304722.76596478035</v>
      </c>
      <c r="C70" s="22">
        <f t="shared" ref="C70:F71" si="4">C22/C16</f>
        <v>611784</v>
      </c>
      <c r="D70" s="22">
        <f t="shared" si="4"/>
        <v>244713</v>
      </c>
      <c r="E70" s="22">
        <f t="shared" si="4"/>
        <v>164021.90299375498</v>
      </c>
      <c r="F70" s="22">
        <f t="shared" si="4"/>
        <v>1650042.1394638298</v>
      </c>
    </row>
    <row r="71" spans="1:6" ht="15.6" x14ac:dyDescent="0.35">
      <c r="A71" s="13" t="s">
        <v>41</v>
      </c>
      <c r="B71" s="22">
        <f>B23/B17</f>
        <v>380308.22529659327</v>
      </c>
      <c r="C71" s="22">
        <f t="shared" si="4"/>
        <v>759143.19364691514</v>
      </c>
      <c r="D71" s="22">
        <f t="shared" si="4"/>
        <v>308598.65646344546</v>
      </c>
      <c r="E71" s="22">
        <f t="shared" si="4"/>
        <v>190729.54467696167</v>
      </c>
      <c r="F71" s="22">
        <f t="shared" si="4"/>
        <v>2082025.6867641811</v>
      </c>
    </row>
    <row r="72" spans="1:6" ht="15.6" x14ac:dyDescent="0.35">
      <c r="A72" s="13"/>
      <c r="B72" s="22"/>
      <c r="C72" s="22"/>
      <c r="D72" s="22"/>
      <c r="E72" s="22"/>
      <c r="F72" s="22"/>
    </row>
    <row r="73" spans="1:6" ht="15.6" x14ac:dyDescent="0.35">
      <c r="A73" s="13" t="s">
        <v>29</v>
      </c>
      <c r="B73" s="22"/>
      <c r="C73" s="22"/>
      <c r="D73" s="22"/>
      <c r="E73" s="22"/>
      <c r="F73" s="22"/>
    </row>
    <row r="74" spans="1:6" ht="15.6" x14ac:dyDescent="0.35">
      <c r="A74" s="13" t="s">
        <v>30</v>
      </c>
      <c r="B74" s="22">
        <f>(B29/B28)*100</f>
        <v>121.19402416127019</v>
      </c>
      <c r="C74" s="22"/>
      <c r="D74" s="22"/>
      <c r="E74" s="22"/>
      <c r="F74" s="22"/>
    </row>
    <row r="75" spans="1:6" ht="15.6" x14ac:dyDescent="0.35">
      <c r="A75" s="25" t="s">
        <v>31</v>
      </c>
      <c r="B75" s="30">
        <f>(B23/B29)*100</f>
        <v>100</v>
      </c>
      <c r="C75" s="30"/>
      <c r="D75" s="30"/>
      <c r="E75" s="30"/>
      <c r="F75" s="30"/>
    </row>
    <row r="76" spans="1:6" ht="16.2" thickBot="1" x14ac:dyDescent="0.4">
      <c r="A76" s="23"/>
      <c r="B76" s="24"/>
      <c r="C76" s="24"/>
      <c r="D76" s="24"/>
      <c r="E76" s="24"/>
      <c r="F76" s="24"/>
    </row>
    <row r="77" spans="1:6" ht="16.2" thickTop="1" x14ac:dyDescent="0.35">
      <c r="A77" s="13" t="s">
        <v>82</v>
      </c>
      <c r="B77" s="13"/>
      <c r="C77" s="13"/>
      <c r="D77" s="13"/>
      <c r="E77" s="13"/>
      <c r="F77" s="13"/>
    </row>
    <row r="80" spans="1:6" x14ac:dyDescent="0.3">
      <c r="A80" s="9"/>
    </row>
    <row r="83" spans="1:1" x14ac:dyDescent="0.3">
      <c r="A83" s="1"/>
    </row>
  </sheetData>
  <mergeCells count="3">
    <mergeCell ref="A9:A10"/>
    <mergeCell ref="B9:B10"/>
    <mergeCell ref="C9:F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F85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77734375" style="4" customWidth="1"/>
    <col min="2" max="6" width="20.77734375" style="4" customWidth="1"/>
    <col min="7" max="16384" width="11.44140625" style="4"/>
  </cols>
  <sheetData>
    <row r="8" spans="1:6" ht="18" customHeight="1" x14ac:dyDescent="0.3">
      <c r="B8" s="11"/>
      <c r="C8" s="11"/>
      <c r="D8" s="12"/>
      <c r="E8" s="12"/>
      <c r="F8" s="12"/>
    </row>
    <row r="9" spans="1:6" ht="15.6" x14ac:dyDescent="0.35">
      <c r="A9" s="40" t="s">
        <v>0</v>
      </c>
      <c r="B9" s="48" t="s">
        <v>1</v>
      </c>
      <c r="C9" s="44" t="s">
        <v>2</v>
      </c>
      <c r="D9" s="44"/>
      <c r="E9" s="44"/>
      <c r="F9" s="44"/>
    </row>
    <row r="10" spans="1:6" ht="63" thickBot="1" x14ac:dyDescent="0.35">
      <c r="A10" s="41"/>
      <c r="B10" s="43"/>
      <c r="C10" s="32" t="s">
        <v>45</v>
      </c>
      <c r="D10" s="32" t="s">
        <v>33</v>
      </c>
      <c r="E10" s="32" t="s">
        <v>44</v>
      </c>
      <c r="F10" s="32" t="s">
        <v>46</v>
      </c>
    </row>
    <row r="11" spans="1:6" ht="16.2" thickTop="1" x14ac:dyDescent="0.35">
      <c r="A11" s="13"/>
      <c r="B11" s="13"/>
      <c r="C11" s="13"/>
      <c r="D11" s="13"/>
      <c r="E11" s="13"/>
      <c r="F11" s="13"/>
    </row>
    <row r="12" spans="1:6" ht="15.6" x14ac:dyDescent="0.35">
      <c r="A12" s="14" t="s">
        <v>3</v>
      </c>
      <c r="B12" s="13"/>
      <c r="C12" s="13"/>
      <c r="D12" s="13"/>
      <c r="E12" s="13"/>
      <c r="F12" s="13"/>
    </row>
    <row r="13" spans="1:6" ht="15.6" x14ac:dyDescent="0.35">
      <c r="A13" s="13"/>
      <c r="B13" s="13"/>
      <c r="C13" s="13"/>
      <c r="D13" s="13"/>
      <c r="E13" s="13"/>
      <c r="F13" s="13"/>
    </row>
    <row r="14" spans="1:6" ht="15.6" x14ac:dyDescent="0.35">
      <c r="A14" s="14" t="s">
        <v>32</v>
      </c>
      <c r="B14" s="13"/>
      <c r="C14" s="13"/>
      <c r="D14" s="13"/>
      <c r="E14" s="13"/>
      <c r="F14" s="13"/>
    </row>
    <row r="15" spans="1:6" ht="15.6" x14ac:dyDescent="0.35">
      <c r="A15" s="16" t="s">
        <v>71</v>
      </c>
      <c r="B15" s="15">
        <f>SUM(C15:F15)</f>
        <v>14713.250000000002</v>
      </c>
      <c r="C15" s="15">
        <f>(+'I Trimestre'!C15+'II Trimestre'!C15+'III Trimestre'!C15+'IV Trimestre'!C15)/4</f>
        <v>1636.0833333333335</v>
      </c>
      <c r="D15" s="15">
        <f>(+'I Trimestre'!D15+'II Trimestre'!D15+'III Trimestre'!D15+'IV Trimestre'!D15)/4</f>
        <v>1299.3333333333335</v>
      </c>
      <c r="E15" s="15">
        <f>(+'I Trimestre'!E15+'II Trimestre'!E15+'III Trimestre'!E15+'IV Trimestre'!E15)/4</f>
        <v>11073.916666666668</v>
      </c>
      <c r="F15" s="15">
        <f>(+'I Trimestre'!F15+'II Trimestre'!F15+'III Trimestre'!F15+'IV Trimestre'!F15)/4</f>
        <v>703.91666666666674</v>
      </c>
    </row>
    <row r="16" spans="1:6" ht="15.6" x14ac:dyDescent="0.35">
      <c r="A16" s="16" t="s">
        <v>114</v>
      </c>
      <c r="B16" s="15">
        <f>SUM(C16:F16)</f>
        <v>15497</v>
      </c>
      <c r="C16" s="15">
        <f>(+'I Trimestre'!C16+'II Trimestre'!C16+'III Trimestre'!C16+'IV Trimestre'!C16)/4</f>
        <v>1649</v>
      </c>
      <c r="D16" s="15">
        <f>(+'I Trimestre'!D16+'II Trimestre'!D16+'III Trimestre'!D16+'IV Trimestre'!D16)/4</f>
        <v>1426</v>
      </c>
      <c r="E16" s="15">
        <f>(+'I Trimestre'!E16+'II Trimestre'!E16+'III Trimestre'!E16+'IV Trimestre'!E16)/4</f>
        <v>11529</v>
      </c>
      <c r="F16" s="15">
        <v>893</v>
      </c>
    </row>
    <row r="17" spans="1:6" ht="15.6" x14ac:dyDescent="0.35">
      <c r="A17" s="16" t="s">
        <v>115</v>
      </c>
      <c r="B17" s="15">
        <f>SUM(C17:F17)</f>
        <v>14644.416666666668</v>
      </c>
      <c r="C17" s="15">
        <f>(+'I Trimestre'!C17+'II Trimestre'!C17+'III Trimestre'!C17+'IV Trimestre'!C17)/4</f>
        <v>1606.5</v>
      </c>
      <c r="D17" s="15">
        <f>(+'I Trimestre'!D17+'II Trimestre'!D17+'III Trimestre'!D17+'IV Trimestre'!D17)/4</f>
        <v>1334.0833333333335</v>
      </c>
      <c r="E17" s="15">
        <f>(+'I Trimestre'!E17+'II Trimestre'!E17+'III Trimestre'!E17+'IV Trimestre'!E17)/4</f>
        <v>10856</v>
      </c>
      <c r="F17" s="15">
        <f>(+'I Trimestre'!F17+'II Trimestre'!F17+'III Trimestre'!F17+'IV Trimestre'!F17)/4</f>
        <v>847.83333333333337</v>
      </c>
    </row>
    <row r="18" spans="1:6" ht="15.6" x14ac:dyDescent="0.35">
      <c r="A18" s="16" t="s">
        <v>77</v>
      </c>
      <c r="B18" s="15">
        <f>SUM(C18:F18)</f>
        <v>15497</v>
      </c>
      <c r="C18" s="15">
        <f>+'IV Trimestre'!C18</f>
        <v>1649</v>
      </c>
      <c r="D18" s="15">
        <f>+'IV Trimestre'!D18</f>
        <v>1426</v>
      </c>
      <c r="E18" s="15">
        <f>+'IV Trimestre'!E18</f>
        <v>11529</v>
      </c>
      <c r="F18" s="15">
        <f>+'IV Trimestre'!F18</f>
        <v>893</v>
      </c>
    </row>
    <row r="19" spans="1:6" ht="15.6" x14ac:dyDescent="0.35">
      <c r="A19" s="13"/>
      <c r="B19" s="15"/>
      <c r="C19" s="15"/>
      <c r="D19" s="15"/>
      <c r="E19" s="15"/>
      <c r="F19" s="15"/>
    </row>
    <row r="20" spans="1:6" ht="15.6" x14ac:dyDescent="0.35">
      <c r="A20" s="17" t="s">
        <v>4</v>
      </c>
      <c r="B20" s="15"/>
      <c r="C20" s="15"/>
      <c r="D20" s="15"/>
      <c r="E20" s="15"/>
      <c r="F20" s="15"/>
    </row>
    <row r="21" spans="1:6" ht="15.6" x14ac:dyDescent="0.35">
      <c r="A21" s="16" t="s">
        <v>71</v>
      </c>
      <c r="B21" s="15">
        <f>SUM(C21:F21)</f>
        <v>15053051392.363335</v>
      </c>
      <c r="C21" s="15">
        <f>+'I Trimestre'!C21+'II Trimestre'!C21+'III Trimestre'!C21+'IV Trimestre'!C21</f>
        <v>3763980000</v>
      </c>
      <c r="D21" s="15">
        <f>+'I Trimestre'!D21+'II Trimestre'!D21+'III Trimestre'!D21+'IV Trimestre'!D21</f>
        <v>1156199116.3500001</v>
      </c>
      <c r="E21" s="15">
        <f>+'I Trimestre'!E21+'II Trimestre'!E21+'III Trimestre'!E21+'IV Trimestre'!E21</f>
        <v>7195922276.0133343</v>
      </c>
      <c r="F21" s="15">
        <f>+'I Trimestre'!F21+'II Trimestre'!F21+'III Trimestre'!F21+'IV Trimestre'!F21</f>
        <v>2936950000</v>
      </c>
    </row>
    <row r="22" spans="1:6" ht="15.6" x14ac:dyDescent="0.35">
      <c r="A22" s="16" t="s">
        <v>114</v>
      </c>
      <c r="B22" s="15">
        <f>SUM(C22:F22)</f>
        <v>18884641925.001205</v>
      </c>
      <c r="C22" s="15">
        <f>+'I Trimestre'!C22+'II Trimestre'!C22+'III Trimestre'!C22+'IV Trimestre'!C22</f>
        <v>4035327264</v>
      </c>
      <c r="D22" s="15">
        <f>+'I Trimestre'!D22+'II Trimestre'!D22+'III Trimestre'!D22+'IV Trimestre'!D22</f>
        <v>1395842952</v>
      </c>
      <c r="E22" s="15">
        <f>+'I Trimestre'!E22+'II Trimestre'!E22+'III Trimestre'!E22+'IV Trimestre'!E22</f>
        <v>7564034078.4600048</v>
      </c>
      <c r="F22" s="15">
        <f>+'I Trimestre'!F22+'II Trimestre'!F22+'III Trimestre'!F22+'IV Trimestre'!F22</f>
        <v>5889437630.5411997</v>
      </c>
    </row>
    <row r="23" spans="1:6" ht="15.6" x14ac:dyDescent="0.35">
      <c r="A23" s="16" t="s">
        <v>115</v>
      </c>
      <c r="B23" s="15">
        <f>SUM(C23:F23)</f>
        <v>19042378288.860001</v>
      </c>
      <c r="C23" s="15">
        <f>+'I Trimestre'!C23+'II Trimestre'!C23+'III Trimestre'!C23+'IV Trimestre'!C23</f>
        <v>4165617432</v>
      </c>
      <c r="D23" s="15">
        <f>+'I Trimestre'!D23+'II Trimestre'!D23+'III Trimestre'!D23+'IV Trimestre'!D23</f>
        <v>1389886997</v>
      </c>
      <c r="E23" s="15">
        <f>+'I Trimestre'!E23+'II Trimestre'!E23+'III Trimestre'!E23+'IV Trimestre'!E23</f>
        <v>7743911859.8600006</v>
      </c>
      <c r="F23" s="15">
        <f>+'I Trimestre'!F23+'II Trimestre'!F23+'III Trimestre'!F23+'IV Trimestre'!F23</f>
        <v>5742962000</v>
      </c>
    </row>
    <row r="24" spans="1:6" ht="15.6" x14ac:dyDescent="0.35">
      <c r="A24" s="16" t="s">
        <v>77</v>
      </c>
      <c r="B24" s="15">
        <f>SUM(C24:F24)</f>
        <v>18884641925.001205</v>
      </c>
      <c r="C24" s="15">
        <f>+'IV Trimestre'!C24</f>
        <v>4035327264</v>
      </c>
      <c r="D24" s="15">
        <f>+'IV Trimestre'!D24</f>
        <v>1395842952</v>
      </c>
      <c r="E24" s="15">
        <f>+'IV Trimestre'!E24</f>
        <v>7564034078.4600048</v>
      </c>
      <c r="F24" s="15">
        <f>+'IV Trimestre'!F24</f>
        <v>5889437630.5411997</v>
      </c>
    </row>
    <row r="25" spans="1:6" ht="15.6" x14ac:dyDescent="0.35">
      <c r="A25" s="16" t="s">
        <v>116</v>
      </c>
      <c r="B25" s="15">
        <f>SUM(C25:F25)</f>
        <v>19042378288.860001</v>
      </c>
      <c r="C25" s="15">
        <f>+C23</f>
        <v>4165617432</v>
      </c>
      <c r="D25" s="15">
        <f>+D23</f>
        <v>1389886997</v>
      </c>
      <c r="E25" s="15">
        <f>+E23</f>
        <v>7743911859.8600006</v>
      </c>
      <c r="F25" s="15">
        <f>+F23</f>
        <v>5742962000</v>
      </c>
    </row>
    <row r="26" spans="1:6" ht="15.6" x14ac:dyDescent="0.35">
      <c r="A26" s="13"/>
      <c r="B26" s="15"/>
      <c r="C26" s="15"/>
      <c r="D26" s="15"/>
      <c r="E26" s="15"/>
      <c r="F26" s="15"/>
    </row>
    <row r="27" spans="1:6" ht="15.6" x14ac:dyDescent="0.35">
      <c r="A27" s="17" t="s">
        <v>5</v>
      </c>
      <c r="B27" s="15"/>
      <c r="C27" s="15"/>
      <c r="D27" s="15"/>
      <c r="E27" s="15"/>
      <c r="F27" s="15"/>
    </row>
    <row r="28" spans="1:6" ht="15.6" x14ac:dyDescent="0.35">
      <c r="A28" s="16" t="s">
        <v>114</v>
      </c>
      <c r="B28" s="15">
        <f>B22</f>
        <v>18884641925.001205</v>
      </c>
      <c r="C28" s="15"/>
      <c r="D28" s="15"/>
      <c r="E28" s="15"/>
      <c r="F28" s="15"/>
    </row>
    <row r="29" spans="1:6" ht="15.6" x14ac:dyDescent="0.35">
      <c r="A29" s="16" t="s">
        <v>115</v>
      </c>
      <c r="B29" s="15">
        <f>'I Trimestre'!B29+'II Trimestre'!B29+'III Trimestre'!B29+'IV Trimestre'!B29</f>
        <v>19042378288.860001</v>
      </c>
      <c r="C29" s="15"/>
      <c r="D29" s="15"/>
      <c r="E29" s="15"/>
      <c r="F29" s="15"/>
    </row>
    <row r="30" spans="1:6" ht="15.6" x14ac:dyDescent="0.35">
      <c r="A30" s="13"/>
      <c r="B30" s="13"/>
      <c r="C30" s="15"/>
      <c r="D30" s="15"/>
      <c r="E30" s="13"/>
      <c r="F30" s="13"/>
    </row>
    <row r="31" spans="1:6" ht="15.6" x14ac:dyDescent="0.35">
      <c r="A31" s="14" t="s">
        <v>6</v>
      </c>
      <c r="B31" s="13"/>
      <c r="C31" s="13"/>
      <c r="D31" s="13"/>
      <c r="E31" s="13"/>
      <c r="F31" s="13"/>
    </row>
    <row r="32" spans="1:6" ht="15.6" x14ac:dyDescent="0.35">
      <c r="A32" s="16" t="s">
        <v>72</v>
      </c>
      <c r="B32" s="37">
        <v>1.0863</v>
      </c>
      <c r="C32" s="37">
        <v>1.0863</v>
      </c>
      <c r="D32" s="37">
        <v>1.0863</v>
      </c>
      <c r="E32" s="37">
        <v>1.0863</v>
      </c>
      <c r="F32" s="37">
        <v>1.0863</v>
      </c>
    </row>
    <row r="33" spans="1:6" ht="15.6" x14ac:dyDescent="0.35">
      <c r="A33" s="16" t="s">
        <v>117</v>
      </c>
      <c r="B33" s="37">
        <v>1.1144000000000001</v>
      </c>
      <c r="C33" s="37">
        <v>1.1144000000000001</v>
      </c>
      <c r="D33" s="37">
        <v>1.1144000000000001</v>
      </c>
      <c r="E33" s="37">
        <v>1.1144000000000001</v>
      </c>
      <c r="F33" s="37">
        <v>1.1144000000000001</v>
      </c>
    </row>
    <row r="34" spans="1:6" ht="15.6" x14ac:dyDescent="0.35">
      <c r="A34" s="16" t="s">
        <v>7</v>
      </c>
      <c r="B34" s="15">
        <v>199602</v>
      </c>
      <c r="C34" s="15"/>
      <c r="D34" s="15"/>
      <c r="E34" s="15"/>
      <c r="F34" s="15"/>
    </row>
    <row r="35" spans="1:6" ht="15.6" x14ac:dyDescent="0.35">
      <c r="A35" s="13"/>
      <c r="B35" s="13"/>
      <c r="C35" s="13"/>
      <c r="D35" s="13"/>
      <c r="E35" s="13"/>
      <c r="F35" s="13"/>
    </row>
    <row r="36" spans="1:6" ht="15.6" x14ac:dyDescent="0.35">
      <c r="A36" s="14" t="s">
        <v>8</v>
      </c>
      <c r="B36" s="13"/>
      <c r="C36" s="13"/>
      <c r="D36" s="13"/>
      <c r="E36" s="13"/>
      <c r="F36" s="13"/>
    </row>
    <row r="37" spans="1:6" ht="15.6" x14ac:dyDescent="0.35">
      <c r="A37" s="13" t="s">
        <v>73</v>
      </c>
      <c r="B37" s="28">
        <f>B21/B32</f>
        <v>13857177015.891867</v>
      </c>
      <c r="C37" s="28">
        <f>C21/C32</f>
        <v>3464954432.4772162</v>
      </c>
      <c r="D37" s="28">
        <f>D21/D32</f>
        <v>1064346052.0574428</v>
      </c>
      <c r="E37" s="28">
        <f>E21/E32</f>
        <v>6624249540.6548223</v>
      </c>
      <c r="F37" s="28">
        <f>F21/F32</f>
        <v>2703626990.702384</v>
      </c>
    </row>
    <row r="38" spans="1:6" ht="15.6" x14ac:dyDescent="0.35">
      <c r="A38" s="13" t="s">
        <v>118</v>
      </c>
      <c r="B38" s="28">
        <f t="shared" ref="B38:F38" si="0">B23/B33</f>
        <v>17087561278.589375</v>
      </c>
      <c r="C38" s="28">
        <f t="shared" si="0"/>
        <v>3737991234.7451544</v>
      </c>
      <c r="D38" s="28">
        <f t="shared" si="0"/>
        <v>1247206565.8650393</v>
      </c>
      <c r="E38" s="28">
        <f t="shared" si="0"/>
        <v>6948951776.6152191</v>
      </c>
      <c r="F38" s="28">
        <f t="shared" si="0"/>
        <v>5153411701.3639622</v>
      </c>
    </row>
    <row r="39" spans="1:6" ht="15.6" x14ac:dyDescent="0.35">
      <c r="A39" s="13" t="s">
        <v>74</v>
      </c>
      <c r="B39" s="28">
        <f>$B$37/(B15)</f>
        <v>941816.18717087421</v>
      </c>
      <c r="C39" s="28">
        <f>C37/(C15)</f>
        <v>2117834.9304602756</v>
      </c>
      <c r="D39" s="28">
        <f>D37/(D15)</f>
        <v>819147.80815093068</v>
      </c>
      <c r="E39" s="28">
        <f>E37/(E15)</f>
        <v>598184.88255328103</v>
      </c>
      <c r="F39" s="28">
        <f>F37/(F15)</f>
        <v>3840833.8923201854</v>
      </c>
    </row>
    <row r="40" spans="1:6" ht="15.6" x14ac:dyDescent="0.35">
      <c r="A40" s="13" t="s">
        <v>119</v>
      </c>
      <c r="B40" s="28">
        <f>$B$38/(B17)</f>
        <v>1166831.1321326813</v>
      </c>
      <c r="C40" s="28">
        <f>C38/(C17)</f>
        <v>2326791.9295021193</v>
      </c>
      <c r="D40" s="28">
        <f>D38/(D17)</f>
        <v>934879.05493038101</v>
      </c>
      <c r="E40" s="28">
        <f>E38/(E17)</f>
        <v>640102.41125785001</v>
      </c>
      <c r="F40" s="28">
        <f>F38/(F17)</f>
        <v>6078331.0808303067</v>
      </c>
    </row>
    <row r="41" spans="1:6" ht="15.6" x14ac:dyDescent="0.35">
      <c r="A41" s="13"/>
      <c r="B41" s="29"/>
      <c r="C41" s="29"/>
      <c r="D41" s="29"/>
      <c r="E41" s="29"/>
      <c r="F41" s="29"/>
    </row>
    <row r="42" spans="1:6" ht="15.6" x14ac:dyDescent="0.35">
      <c r="A42" s="14" t="s">
        <v>9</v>
      </c>
      <c r="B42" s="29"/>
      <c r="C42" s="29"/>
      <c r="D42" s="29"/>
      <c r="E42" s="29"/>
      <c r="F42" s="29"/>
    </row>
    <row r="43" spans="1:6" ht="15.6" x14ac:dyDescent="0.35">
      <c r="A43" s="13"/>
      <c r="B43" s="29"/>
      <c r="C43" s="29"/>
      <c r="D43" s="29"/>
      <c r="E43" s="29"/>
      <c r="F43" s="29"/>
    </row>
    <row r="44" spans="1:6" ht="15.6" x14ac:dyDescent="0.35">
      <c r="A44" s="14" t="s">
        <v>10</v>
      </c>
      <c r="B44" s="29"/>
      <c r="C44" s="29"/>
      <c r="D44" s="29"/>
      <c r="E44" s="29"/>
      <c r="F44" s="29"/>
    </row>
    <row r="45" spans="1:6" ht="15.6" x14ac:dyDescent="0.35">
      <c r="A45" s="13" t="s">
        <v>11</v>
      </c>
      <c r="B45" s="22">
        <f>B16/B34*100</f>
        <v>7.7639502610194286</v>
      </c>
      <c r="C45" s="22"/>
      <c r="D45" s="22"/>
      <c r="E45" s="22"/>
      <c r="F45" s="22"/>
    </row>
    <row r="46" spans="1:6" ht="15.6" x14ac:dyDescent="0.35">
      <c r="A46" s="13" t="s">
        <v>12</v>
      </c>
      <c r="B46" s="22">
        <f>B17/B34*100</f>
        <v>7.3368085824123339</v>
      </c>
      <c r="C46" s="22"/>
      <c r="D46" s="22"/>
      <c r="E46" s="22"/>
      <c r="F46" s="22"/>
    </row>
    <row r="47" spans="1:6" ht="15.6" x14ac:dyDescent="0.35">
      <c r="A47" s="13"/>
      <c r="B47" s="22"/>
      <c r="C47" s="22"/>
      <c r="D47" s="22"/>
      <c r="E47" s="22"/>
      <c r="F47" s="22"/>
    </row>
    <row r="48" spans="1:6" ht="15.6" x14ac:dyDescent="0.35">
      <c r="A48" s="14" t="s">
        <v>13</v>
      </c>
      <c r="B48" s="22"/>
      <c r="C48" s="22"/>
      <c r="D48" s="22"/>
      <c r="E48" s="22"/>
      <c r="F48" s="22"/>
    </row>
    <row r="49" spans="1:6" ht="15.6" x14ac:dyDescent="0.35">
      <c r="A49" s="13" t="s">
        <v>14</v>
      </c>
      <c r="B49" s="22">
        <f>B17/B16*100</f>
        <v>94.498397539308684</v>
      </c>
      <c r="C49" s="22">
        <f>C17/C16*100</f>
        <v>97.422680412371136</v>
      </c>
      <c r="D49" s="22">
        <f>D17/D16*100</f>
        <v>93.55423094904161</v>
      </c>
      <c r="E49" s="22">
        <f>E17/E16*100</f>
        <v>94.16254662156301</v>
      </c>
      <c r="F49" s="22">
        <f>F17/F16*100</f>
        <v>94.942142590518856</v>
      </c>
    </row>
    <row r="50" spans="1:6" ht="15.6" x14ac:dyDescent="0.35">
      <c r="A50" s="13" t="s">
        <v>15</v>
      </c>
      <c r="B50" s="22">
        <f t="shared" ref="B50:F50" si="1">B23/B22*100</f>
        <v>100.83526266733165</v>
      </c>
      <c r="C50" s="22">
        <f t="shared" si="1"/>
        <v>103.22873857499356</v>
      </c>
      <c r="D50" s="22">
        <f t="shared" si="1"/>
        <v>99.573307656748483</v>
      </c>
      <c r="E50" s="22">
        <f t="shared" si="1"/>
        <v>102.37806677672476</v>
      </c>
      <c r="F50" s="22">
        <f t="shared" si="1"/>
        <v>97.512909725342666</v>
      </c>
    </row>
    <row r="51" spans="1:6" ht="15.6" x14ac:dyDescent="0.35">
      <c r="A51" s="13" t="s">
        <v>16</v>
      </c>
      <c r="B51" s="22">
        <f>AVERAGE(B49:B50)</f>
        <v>97.666830103320166</v>
      </c>
      <c r="C51" s="22">
        <f>AVERAGE(C49:C50)</f>
        <v>100.32570949368235</v>
      </c>
      <c r="D51" s="22">
        <f>AVERAGE(D49:D50)</f>
        <v>96.563769302895054</v>
      </c>
      <c r="E51" s="22">
        <f>AVERAGE(E49:E50)</f>
        <v>98.270306699143887</v>
      </c>
      <c r="F51" s="22">
        <f>AVERAGE(F49:F50)</f>
        <v>96.227526157930754</v>
      </c>
    </row>
    <row r="52" spans="1:6" ht="15.6" x14ac:dyDescent="0.35">
      <c r="A52" s="13"/>
      <c r="B52" s="22"/>
      <c r="C52" s="22"/>
      <c r="D52" s="22"/>
      <c r="E52" s="22"/>
      <c r="F52" s="22"/>
    </row>
    <row r="53" spans="1:6" ht="15.6" x14ac:dyDescent="0.35">
      <c r="A53" s="14" t="s">
        <v>17</v>
      </c>
      <c r="B53" s="22"/>
      <c r="C53" s="22"/>
      <c r="D53" s="22"/>
      <c r="E53" s="22"/>
      <c r="F53" s="22"/>
    </row>
    <row r="54" spans="1:6" ht="15.6" x14ac:dyDescent="0.35">
      <c r="A54" s="13" t="s">
        <v>18</v>
      </c>
      <c r="B54" s="22">
        <f>(B17/B18)*100</f>
        <v>94.498397539308684</v>
      </c>
      <c r="C54" s="22">
        <f>(C17/C18)*100</f>
        <v>97.422680412371136</v>
      </c>
      <c r="D54" s="22">
        <f>(D17/D18)*100</f>
        <v>93.55423094904161</v>
      </c>
      <c r="E54" s="22">
        <f>(E17/E18)*100</f>
        <v>94.16254662156301</v>
      </c>
      <c r="F54" s="22">
        <f>(F17/F18)*100</f>
        <v>94.942142590518856</v>
      </c>
    </row>
    <row r="55" spans="1:6" ht="15.6" x14ac:dyDescent="0.35">
      <c r="A55" s="13" t="s">
        <v>19</v>
      </c>
      <c r="B55" s="22">
        <f t="shared" ref="B55:F55" si="2">B23/B24*100</f>
        <v>100.83526266733165</v>
      </c>
      <c r="C55" s="22">
        <f t="shared" si="2"/>
        <v>103.22873857499356</v>
      </c>
      <c r="D55" s="22">
        <f t="shared" si="2"/>
        <v>99.573307656748483</v>
      </c>
      <c r="E55" s="22">
        <f t="shared" si="2"/>
        <v>102.37806677672476</v>
      </c>
      <c r="F55" s="22">
        <f t="shared" si="2"/>
        <v>97.512909725342666</v>
      </c>
    </row>
    <row r="56" spans="1:6" ht="15.6" x14ac:dyDescent="0.35">
      <c r="A56" s="13" t="s">
        <v>20</v>
      </c>
      <c r="B56" s="22">
        <f>(B54+B55)/2</f>
        <v>97.666830103320166</v>
      </c>
      <c r="C56" s="22">
        <f>(C54+C55)/2</f>
        <v>100.32570949368235</v>
      </c>
      <c r="D56" s="22">
        <f>(D54+D55)/2</f>
        <v>96.563769302895054</v>
      </c>
      <c r="E56" s="22">
        <f>(E54+E55)/2</f>
        <v>98.270306699143887</v>
      </c>
      <c r="F56" s="22">
        <f>(F54+F55)/2</f>
        <v>96.227526157930754</v>
      </c>
    </row>
    <row r="57" spans="1:6" ht="15.6" x14ac:dyDescent="0.35">
      <c r="A57" s="13"/>
      <c r="B57" s="22"/>
      <c r="C57" s="22"/>
      <c r="D57" s="22"/>
      <c r="E57" s="22"/>
      <c r="F57" s="22"/>
    </row>
    <row r="58" spans="1:6" ht="15.6" x14ac:dyDescent="0.35">
      <c r="A58" s="14" t="s">
        <v>21</v>
      </c>
      <c r="B58" s="22"/>
      <c r="C58" s="22"/>
      <c r="D58" s="22"/>
      <c r="E58" s="22"/>
      <c r="F58" s="22"/>
    </row>
    <row r="59" spans="1:6" ht="15.6" x14ac:dyDescent="0.35">
      <c r="A59" s="13" t="s">
        <v>22</v>
      </c>
      <c r="B59" s="22">
        <f>B25/B23*100</f>
        <v>100</v>
      </c>
      <c r="C59" s="22"/>
      <c r="D59" s="22"/>
      <c r="E59" s="22"/>
      <c r="F59" s="22"/>
    </row>
    <row r="60" spans="1:6" ht="15.6" x14ac:dyDescent="0.35">
      <c r="A60" s="13"/>
      <c r="B60" s="22"/>
      <c r="C60" s="22"/>
      <c r="D60" s="22"/>
      <c r="E60" s="22"/>
      <c r="F60" s="22"/>
    </row>
    <row r="61" spans="1:6" ht="15.6" x14ac:dyDescent="0.35">
      <c r="A61" s="14" t="s">
        <v>23</v>
      </c>
      <c r="B61" s="22"/>
      <c r="C61" s="22"/>
      <c r="D61" s="22"/>
      <c r="E61" s="22"/>
      <c r="F61" s="22"/>
    </row>
    <row r="62" spans="1:6" ht="15.6" x14ac:dyDescent="0.35">
      <c r="A62" s="13" t="s">
        <v>24</v>
      </c>
      <c r="B62" s="22">
        <f>((B17/B15)-1)*100</f>
        <v>-0.467832282693037</v>
      </c>
      <c r="C62" s="22">
        <f>((C17/C15)-1)*100</f>
        <v>-1.8081801049253943</v>
      </c>
      <c r="D62" s="22">
        <f>((D17/D15)-1)*100</f>
        <v>2.6744484350949227</v>
      </c>
      <c r="E62" s="22">
        <f>((E17/E15)-1)*100</f>
        <v>-1.9678373354805268</v>
      </c>
      <c r="F62" s="22">
        <f>((F17/F15)-1)*100</f>
        <v>20.445128447969687</v>
      </c>
    </row>
    <row r="63" spans="1:6" ht="15.6" x14ac:dyDescent="0.35">
      <c r="A63" s="13" t="s">
        <v>25</v>
      </c>
      <c r="B63" s="22">
        <f>((B38/B37)-1)*100</f>
        <v>23.311993914725893</v>
      </c>
      <c r="C63" s="22">
        <f>((C38/C37)-1)*100</f>
        <v>7.8799536209985588</v>
      </c>
      <c r="D63" s="22">
        <f>((D38/D37)-1)*100</f>
        <v>17.180550766747004</v>
      </c>
      <c r="E63" s="22">
        <f>((E38/E37)-1)*100</f>
        <v>4.9017210774988218</v>
      </c>
      <c r="F63" s="22">
        <f>((F38/F37)-1)*100</f>
        <v>90.611046534386787</v>
      </c>
    </row>
    <row r="64" spans="1:6" ht="15.6" x14ac:dyDescent="0.35">
      <c r="A64" s="13" t="s">
        <v>26</v>
      </c>
      <c r="B64" s="22">
        <f>((B40/B39)-1)*100</f>
        <v>23.891598809501289</v>
      </c>
      <c r="C64" s="22">
        <f>((C40/C39)-1)*100</f>
        <v>9.8665385123490434</v>
      </c>
      <c r="D64" s="22">
        <f>((D40/D39)-1)*100</f>
        <v>14.128249581805207</v>
      </c>
      <c r="E64" s="22">
        <f>((E40/E39)-1)*100</f>
        <v>7.007453703217803</v>
      </c>
      <c r="F64" s="22">
        <f>((F40/F39)-1)*100</f>
        <v>58.255505216823764</v>
      </c>
    </row>
    <row r="65" spans="1:6" ht="15.6" x14ac:dyDescent="0.35">
      <c r="A65" s="13"/>
      <c r="B65" s="22"/>
      <c r="C65" s="22"/>
      <c r="D65" s="22"/>
      <c r="E65" s="22"/>
      <c r="F65" s="22"/>
    </row>
    <row r="66" spans="1:6" ht="15.6" x14ac:dyDescent="0.35">
      <c r="A66" s="14" t="s">
        <v>27</v>
      </c>
      <c r="B66" s="22"/>
      <c r="C66" s="22"/>
      <c r="D66" s="22"/>
      <c r="E66" s="22"/>
      <c r="F66" s="22"/>
    </row>
    <row r="67" spans="1:6" ht="15.6" x14ac:dyDescent="0.35">
      <c r="A67" s="13" t="s">
        <v>38</v>
      </c>
      <c r="B67" s="22">
        <f t="shared" ref="B67:F68" si="3">B22/(B16*12)</f>
        <v>101549.9877664559</v>
      </c>
      <c r="C67" s="22">
        <f t="shared" si="3"/>
        <v>203928</v>
      </c>
      <c r="D67" s="22">
        <f t="shared" si="3"/>
        <v>81571</v>
      </c>
      <c r="E67" s="22">
        <f t="shared" si="3"/>
        <v>54673.967664584998</v>
      </c>
      <c r="F67" s="22">
        <f>F22/(F16*12)</f>
        <v>549592.91065147438</v>
      </c>
    </row>
    <row r="68" spans="1:6" ht="15.6" x14ac:dyDescent="0.35">
      <c r="A68" s="13" t="s">
        <v>39</v>
      </c>
      <c r="B68" s="22">
        <f t="shared" si="3"/>
        <v>108359.71780405502</v>
      </c>
      <c r="C68" s="22">
        <f t="shared" si="3"/>
        <v>216081.41051976345</v>
      </c>
      <c r="D68" s="22">
        <f t="shared" si="3"/>
        <v>86819.101567868071</v>
      </c>
      <c r="E68" s="22">
        <f t="shared" si="3"/>
        <v>59444.177258812335</v>
      </c>
      <c r="F68" s="22">
        <f t="shared" si="3"/>
        <v>564474.34637310787</v>
      </c>
    </row>
    <row r="69" spans="1:6" ht="15.6" x14ac:dyDescent="0.35">
      <c r="A69" s="13" t="s">
        <v>28</v>
      </c>
      <c r="B69" s="22">
        <f>(B68/B67)*B51</f>
        <v>104.21616370010236</v>
      </c>
      <c r="C69" s="22">
        <f>(C68/C67)*C51</f>
        <v>106.30477824914139</v>
      </c>
      <c r="D69" s="22">
        <f>(D68/D67)*D51</f>
        <v>102.77647319371133</v>
      </c>
      <c r="E69" s="22">
        <f>(E68/E67)*E51</f>
        <v>106.84422185232501</v>
      </c>
      <c r="F69" s="22">
        <f>(F68/F67)*F51</f>
        <v>98.833097877321364</v>
      </c>
    </row>
    <row r="70" spans="1:6" ht="15.6" x14ac:dyDescent="0.35">
      <c r="A70" s="13" t="s">
        <v>42</v>
      </c>
      <c r="B70" s="22">
        <f>B22/B16</f>
        <v>1218599.8531974708</v>
      </c>
      <c r="C70" s="22">
        <f t="shared" ref="C70:F71" si="4">C22/C16</f>
        <v>2447136</v>
      </c>
      <c r="D70" s="22">
        <f t="shared" si="4"/>
        <v>978852</v>
      </c>
      <c r="E70" s="22">
        <f t="shared" si="4"/>
        <v>656087.61197501991</v>
      </c>
      <c r="F70" s="22">
        <f t="shared" si="4"/>
        <v>6595114.927817693</v>
      </c>
    </row>
    <row r="71" spans="1:6" ht="15.6" x14ac:dyDescent="0.35">
      <c r="A71" s="13" t="s">
        <v>43</v>
      </c>
      <c r="B71" s="22">
        <f>B23/B17</f>
        <v>1300316.61364866</v>
      </c>
      <c r="C71" s="22">
        <f t="shared" si="4"/>
        <v>2592976.9262371617</v>
      </c>
      <c r="D71" s="22">
        <f t="shared" si="4"/>
        <v>1041829.2188144168</v>
      </c>
      <c r="E71" s="22">
        <f t="shared" si="4"/>
        <v>713330.12710574805</v>
      </c>
      <c r="F71" s="22">
        <f t="shared" si="4"/>
        <v>6773692.1564772949</v>
      </c>
    </row>
    <row r="72" spans="1:6" ht="15.6" x14ac:dyDescent="0.35">
      <c r="A72" s="13"/>
      <c r="B72" s="22"/>
      <c r="C72" s="22"/>
      <c r="D72" s="22"/>
      <c r="E72" s="22"/>
      <c r="F72" s="22"/>
    </row>
    <row r="73" spans="1:6" ht="15.6" x14ac:dyDescent="0.35">
      <c r="A73" s="14" t="s">
        <v>29</v>
      </c>
      <c r="B73" s="22"/>
      <c r="C73" s="22"/>
      <c r="D73" s="22"/>
      <c r="E73" s="22"/>
      <c r="F73" s="22"/>
    </row>
    <row r="74" spans="1:6" ht="15.6" x14ac:dyDescent="0.35">
      <c r="A74" s="13" t="s">
        <v>30</v>
      </c>
      <c r="B74" s="22">
        <f>(B29/B28)*100</f>
        <v>100.83526266733165</v>
      </c>
      <c r="C74" s="22"/>
      <c r="D74" s="22"/>
      <c r="E74" s="22"/>
      <c r="F74" s="22"/>
    </row>
    <row r="75" spans="1:6" ht="15.6" x14ac:dyDescent="0.35">
      <c r="A75" s="25" t="s">
        <v>31</v>
      </c>
      <c r="B75" s="30">
        <f>(B23/B29)*100</f>
        <v>100</v>
      </c>
      <c r="C75" s="30"/>
      <c r="D75" s="30"/>
      <c r="E75" s="30"/>
      <c r="F75" s="30"/>
    </row>
    <row r="76" spans="1:6" ht="16.2" thickBot="1" x14ac:dyDescent="0.4">
      <c r="A76" s="23"/>
      <c r="B76" s="24"/>
      <c r="C76" s="24"/>
      <c r="D76" s="24"/>
      <c r="E76" s="24"/>
      <c r="F76" s="24"/>
    </row>
    <row r="77" spans="1:6" ht="16.2" thickTop="1" x14ac:dyDescent="0.35">
      <c r="A77" s="13" t="s">
        <v>82</v>
      </c>
      <c r="B77" s="13"/>
      <c r="C77" s="13"/>
      <c r="D77" s="13"/>
      <c r="E77" s="13"/>
      <c r="F77" s="13"/>
    </row>
    <row r="79" spans="1:6" ht="32.549999999999997" customHeight="1" x14ac:dyDescent="0.35">
      <c r="A79" s="49" t="s">
        <v>120</v>
      </c>
      <c r="B79" s="49"/>
      <c r="C79" s="49"/>
      <c r="D79" s="49"/>
      <c r="E79" s="49"/>
      <c r="F79" s="49"/>
    </row>
    <row r="82" spans="1:1" x14ac:dyDescent="0.3">
      <c r="A82" s="9"/>
    </row>
    <row r="85" spans="1:1" x14ac:dyDescent="0.3">
      <c r="A85" s="1"/>
    </row>
  </sheetData>
  <mergeCells count="4">
    <mergeCell ref="A9:A10"/>
    <mergeCell ref="B9:B10"/>
    <mergeCell ref="C9:F9"/>
    <mergeCell ref="A79:F7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dcterms:created xsi:type="dcterms:W3CDTF">2012-05-29T14:39:16Z</dcterms:created>
  <dcterms:modified xsi:type="dcterms:W3CDTF">2025-12-30T19:22:51Z</dcterms:modified>
</cp:coreProperties>
</file>