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6056AB4D-B0C6-4811-A456-C538DAE9C1EA}" xr6:coauthVersionLast="47" xr6:coauthVersionMax="47" xr10:uidLastSave="{00000000-0000-0000-0000-000000000000}"/>
  <bookViews>
    <workbookView xWindow="-108" yWindow="-108" windowWidth="23256" windowHeight="13896" tabRatio="778" xr2:uid="{00000000-000D-0000-FFFF-FFFF00000000}"/>
  </bookViews>
  <sheets>
    <sheet name="I Trimestre" sheetId="4" r:id="rId1"/>
    <sheet name="II Trimestre" sheetId="7" r:id="rId2"/>
    <sheet name="I Semestre" sheetId="9" r:id="rId3"/>
    <sheet name="III Trimestre" sheetId="8" r:id="rId4"/>
    <sheet name="III T Acumulado" sheetId="10" r:id="rId5"/>
    <sheet name="IV Trimestre" sheetId="3" r:id="rId6"/>
    <sheet name="Anual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2" l="1"/>
  <c r="C63" i="2" l="1"/>
  <c r="D63" i="2"/>
  <c r="E63" i="2"/>
  <c r="F63" i="2"/>
  <c r="G63" i="2"/>
  <c r="C64" i="2"/>
  <c r="G64" i="2"/>
  <c r="B63" i="2"/>
  <c r="C38" i="2"/>
  <c r="C40" i="2" s="1"/>
  <c r="D38" i="2"/>
  <c r="D40" i="2" s="1"/>
  <c r="E38" i="2"/>
  <c r="F38" i="2"/>
  <c r="G38" i="2"/>
  <c r="G40" i="2" s="1"/>
  <c r="C39" i="2"/>
  <c r="C41" i="2" s="1"/>
  <c r="C65" i="2" s="1"/>
  <c r="D39" i="2"/>
  <c r="D64" i="2" s="1"/>
  <c r="E39" i="2"/>
  <c r="E64" i="2" s="1"/>
  <c r="F39" i="2"/>
  <c r="F41" i="2" s="1"/>
  <c r="G39" i="2"/>
  <c r="G41" i="2" s="1"/>
  <c r="G65" i="2" s="1"/>
  <c r="E40" i="2"/>
  <c r="F40" i="2"/>
  <c r="F65" i="2" s="1"/>
  <c r="D41" i="2"/>
  <c r="D65" i="2" s="1"/>
  <c r="B39" i="2"/>
  <c r="B41" i="2" s="1"/>
  <c r="B65" i="2" s="1"/>
  <c r="B38" i="2"/>
  <c r="B40" i="2" s="1"/>
  <c r="C63" i="3"/>
  <c r="D63" i="3"/>
  <c r="E63" i="3"/>
  <c r="F63" i="3"/>
  <c r="G63" i="3"/>
  <c r="D65" i="3"/>
  <c r="B63" i="3"/>
  <c r="D38" i="3"/>
  <c r="D40" i="3" s="1"/>
  <c r="E38" i="3"/>
  <c r="F38" i="3"/>
  <c r="F40" i="3" s="1"/>
  <c r="F65" i="3" s="1"/>
  <c r="G38" i="3"/>
  <c r="G40" i="3" s="1"/>
  <c r="D39" i="3"/>
  <c r="D41" i="3" s="1"/>
  <c r="E39" i="3"/>
  <c r="E41" i="3" s="1"/>
  <c r="E65" i="3" s="1"/>
  <c r="F39" i="3"/>
  <c r="F41" i="3" s="1"/>
  <c r="G39" i="3"/>
  <c r="G41" i="3" s="1"/>
  <c r="E40" i="3"/>
  <c r="C38" i="3"/>
  <c r="C40" i="3" s="1"/>
  <c r="C39" i="3"/>
  <c r="C41" i="3" s="1"/>
  <c r="C65" i="3" s="1"/>
  <c r="B39" i="3"/>
  <c r="B41" i="3" s="1"/>
  <c r="B65" i="3" s="1"/>
  <c r="B38" i="3"/>
  <c r="B40" i="3" s="1"/>
  <c r="E41" i="2" l="1"/>
  <c r="E65" i="2" s="1"/>
  <c r="B64" i="2"/>
  <c r="F64" i="2"/>
  <c r="G65" i="3"/>
  <c r="C64" i="3"/>
  <c r="G64" i="3"/>
  <c r="F64" i="3"/>
  <c r="E64" i="3"/>
  <c r="D64" i="3"/>
  <c r="B64" i="3"/>
  <c r="D22" i="2" l="1"/>
  <c r="E22" i="2"/>
  <c r="F22" i="2"/>
  <c r="G22" i="2"/>
  <c r="C22" i="2"/>
  <c r="B22" i="2" s="1"/>
  <c r="D16" i="2"/>
  <c r="E16" i="2"/>
  <c r="F16" i="2"/>
  <c r="G16" i="2"/>
  <c r="C16" i="2"/>
  <c r="B22" i="3"/>
  <c r="B16" i="3"/>
  <c r="G65" i="10"/>
  <c r="F65" i="10"/>
  <c r="E65" i="10"/>
  <c r="D65" i="10"/>
  <c r="C65" i="10"/>
  <c r="B65" i="10"/>
  <c r="G64" i="10"/>
  <c r="F64" i="10"/>
  <c r="E64" i="10"/>
  <c r="D64" i="10"/>
  <c r="C64" i="10"/>
  <c r="B64" i="10"/>
  <c r="G63" i="10"/>
  <c r="F63" i="10"/>
  <c r="E63" i="10"/>
  <c r="D63" i="10"/>
  <c r="C63" i="10"/>
  <c r="B63" i="10"/>
  <c r="C38" i="10"/>
  <c r="D38" i="10"/>
  <c r="E38" i="10"/>
  <c r="E40" i="10" s="1"/>
  <c r="F38" i="10"/>
  <c r="G38" i="10"/>
  <c r="C39" i="10"/>
  <c r="D39" i="10"/>
  <c r="D41" i="10" s="1"/>
  <c r="E39" i="10"/>
  <c r="E41" i="10" s="1"/>
  <c r="F39" i="10"/>
  <c r="G39" i="10"/>
  <c r="C40" i="10"/>
  <c r="D40" i="10"/>
  <c r="F40" i="10"/>
  <c r="G40" i="10"/>
  <c r="C41" i="10"/>
  <c r="F41" i="10"/>
  <c r="G41" i="10"/>
  <c r="B39" i="10"/>
  <c r="B41" i="10" s="1"/>
  <c r="B38" i="10"/>
  <c r="B40" i="10" s="1"/>
  <c r="C22" i="10"/>
  <c r="B22" i="10" s="1"/>
  <c r="D22" i="10"/>
  <c r="E22" i="10"/>
  <c r="F22" i="10"/>
  <c r="G22" i="10"/>
  <c r="C16" i="10"/>
  <c r="B16" i="10" s="1"/>
  <c r="D16" i="10"/>
  <c r="E16" i="10"/>
  <c r="F16" i="10"/>
  <c r="G16" i="10"/>
  <c r="G65" i="8"/>
  <c r="F65" i="8"/>
  <c r="E65" i="8"/>
  <c r="D65" i="8"/>
  <c r="C65" i="8"/>
  <c r="B65" i="8"/>
  <c r="G64" i="8"/>
  <c r="F64" i="8"/>
  <c r="E64" i="8"/>
  <c r="D64" i="8"/>
  <c r="C64" i="8"/>
  <c r="B64" i="8"/>
  <c r="G63" i="8"/>
  <c r="F63" i="8"/>
  <c r="E63" i="8"/>
  <c r="D63" i="8"/>
  <c r="C63" i="8"/>
  <c r="B63" i="8"/>
  <c r="C38" i="8"/>
  <c r="D38" i="8"/>
  <c r="E38" i="8"/>
  <c r="F38" i="8"/>
  <c r="G38" i="8"/>
  <c r="C39" i="8"/>
  <c r="D39" i="8"/>
  <c r="D41" i="8" s="1"/>
  <c r="E39" i="8"/>
  <c r="E41" i="8" s="1"/>
  <c r="F39" i="8"/>
  <c r="G39" i="8"/>
  <c r="C40" i="8"/>
  <c r="D40" i="8"/>
  <c r="E40" i="8"/>
  <c r="F40" i="8"/>
  <c r="G40" i="8"/>
  <c r="C41" i="8"/>
  <c r="F41" i="8"/>
  <c r="G41" i="8"/>
  <c r="B41" i="8"/>
  <c r="B39" i="8"/>
  <c r="B38" i="8"/>
  <c r="B40" i="8" s="1"/>
  <c r="D26" i="8"/>
  <c r="E26" i="8"/>
  <c r="F26" i="8"/>
  <c r="G26" i="8"/>
  <c r="B22" i="8"/>
  <c r="B16" i="8"/>
  <c r="G65" i="9"/>
  <c r="F65" i="9"/>
  <c r="E65" i="9"/>
  <c r="D65" i="9"/>
  <c r="C65" i="9"/>
  <c r="B65" i="9"/>
  <c r="G64" i="9"/>
  <c r="F64" i="9"/>
  <c r="E64" i="9"/>
  <c r="D64" i="9"/>
  <c r="C64" i="9"/>
  <c r="B64" i="9"/>
  <c r="G63" i="9"/>
  <c r="F63" i="9"/>
  <c r="E63" i="9"/>
  <c r="D63" i="9"/>
  <c r="C63" i="9"/>
  <c r="B63" i="9"/>
  <c r="G38" i="9"/>
  <c r="G40" i="9" s="1"/>
  <c r="G39" i="9"/>
  <c r="G41" i="9" s="1"/>
  <c r="F38" i="9"/>
  <c r="F40" i="9" s="1"/>
  <c r="F39" i="9"/>
  <c r="F41" i="9" s="1"/>
  <c r="E38" i="9"/>
  <c r="E40" i="9" s="1"/>
  <c r="E39" i="9"/>
  <c r="E41" i="9" s="1"/>
  <c r="D38" i="9"/>
  <c r="D40" i="9" s="1"/>
  <c r="D39" i="9"/>
  <c r="D41" i="9" s="1"/>
  <c r="C38" i="9"/>
  <c r="C40" i="9" s="1"/>
  <c r="C39" i="9"/>
  <c r="C41" i="9" s="1"/>
  <c r="B41" i="9"/>
  <c r="B39" i="9"/>
  <c r="B38" i="9"/>
  <c r="B40" i="9" s="1"/>
  <c r="B22" i="9"/>
  <c r="D22" i="9"/>
  <c r="E22" i="9"/>
  <c r="F22" i="9"/>
  <c r="G22" i="9"/>
  <c r="C22" i="9"/>
  <c r="B16" i="9"/>
  <c r="D16" i="9"/>
  <c r="E16" i="9"/>
  <c r="F16" i="9"/>
  <c r="G16" i="9"/>
  <c r="C16" i="9"/>
  <c r="G65" i="7"/>
  <c r="F65" i="7"/>
  <c r="E65" i="7"/>
  <c r="D65" i="7"/>
  <c r="C65" i="7"/>
  <c r="B65" i="7"/>
  <c r="G64" i="7"/>
  <c r="F64" i="7"/>
  <c r="E64" i="7"/>
  <c r="D64" i="7"/>
  <c r="C64" i="7"/>
  <c r="B64" i="7"/>
  <c r="G63" i="7"/>
  <c r="F63" i="7"/>
  <c r="E63" i="7"/>
  <c r="D63" i="7"/>
  <c r="C63" i="7"/>
  <c r="B63" i="7"/>
  <c r="G38" i="7"/>
  <c r="G40" i="7" s="1"/>
  <c r="G39" i="7"/>
  <c r="G41" i="7"/>
  <c r="F38" i="7"/>
  <c r="F40" i="7" s="1"/>
  <c r="F39" i="7"/>
  <c r="F41" i="7" s="1"/>
  <c r="E38" i="7"/>
  <c r="E40" i="7" s="1"/>
  <c r="E39" i="7"/>
  <c r="E41" i="7" s="1"/>
  <c r="D38" i="7"/>
  <c r="D40" i="7" s="1"/>
  <c r="D39" i="7"/>
  <c r="D41" i="7" s="1"/>
  <c r="C38" i="7"/>
  <c r="C39" i="7"/>
  <c r="C40" i="7"/>
  <c r="C41" i="7"/>
  <c r="B39" i="7"/>
  <c r="B41" i="7" s="1"/>
  <c r="B38" i="7"/>
  <c r="B40" i="7" s="1"/>
  <c r="D26" i="7"/>
  <c r="B26" i="7" s="1"/>
  <c r="E26" i="7"/>
  <c r="F26" i="7"/>
  <c r="G26" i="7"/>
  <c r="B22" i="7"/>
  <c r="B16" i="7"/>
  <c r="G39" i="4"/>
  <c r="G38" i="4"/>
  <c r="G64" i="4"/>
  <c r="C63" i="4"/>
  <c r="D63" i="4"/>
  <c r="E63" i="4"/>
  <c r="F63" i="4"/>
  <c r="G63" i="4"/>
  <c r="C64" i="4"/>
  <c r="D64" i="4"/>
  <c r="E64" i="4"/>
  <c r="F64" i="4"/>
  <c r="C65" i="4"/>
  <c r="D65" i="4"/>
  <c r="E65" i="4"/>
  <c r="F65" i="4"/>
  <c r="G65" i="4"/>
  <c r="B65" i="4"/>
  <c r="B64" i="4"/>
  <c r="B63" i="4"/>
  <c r="C50" i="4"/>
  <c r="D50" i="4"/>
  <c r="D52" i="4" s="1"/>
  <c r="E50" i="4"/>
  <c r="E52" i="4" s="1"/>
  <c r="F50" i="4"/>
  <c r="G50" i="4"/>
  <c r="G52" i="4" s="1"/>
  <c r="C51" i="4"/>
  <c r="D51" i="4"/>
  <c r="E51" i="4"/>
  <c r="F51" i="4"/>
  <c r="F52" i="4" s="1"/>
  <c r="G51" i="4"/>
  <c r="C52" i="4"/>
  <c r="G40" i="4"/>
  <c r="G41" i="4"/>
  <c r="F38" i="4"/>
  <c r="F40" i="4" s="1"/>
  <c r="F39" i="4"/>
  <c r="F41" i="4" s="1"/>
  <c r="C38" i="4"/>
  <c r="C40" i="4" s="1"/>
  <c r="D38" i="4"/>
  <c r="D40" i="4" s="1"/>
  <c r="E38" i="4"/>
  <c r="C39" i="4"/>
  <c r="D39" i="4"/>
  <c r="D41" i="4" s="1"/>
  <c r="E39" i="4"/>
  <c r="E41" i="4" s="1"/>
  <c r="E40" i="4"/>
  <c r="C41" i="4"/>
  <c r="B38" i="4"/>
  <c r="B41" i="4"/>
  <c r="B39" i="4"/>
  <c r="B40" i="4"/>
  <c r="B22" i="4"/>
  <c r="D26" i="4"/>
  <c r="E26" i="4"/>
  <c r="F26" i="4"/>
  <c r="G26" i="4"/>
  <c r="B16" i="4"/>
  <c r="B17" i="4"/>
  <c r="B16" i="2" l="1"/>
  <c r="C68" i="8" l="1"/>
  <c r="D68" i="8"/>
  <c r="E68" i="8"/>
  <c r="F68" i="8"/>
  <c r="G68" i="8"/>
  <c r="C69" i="8"/>
  <c r="D69" i="8"/>
  <c r="E69" i="8"/>
  <c r="F69" i="8"/>
  <c r="G69" i="8"/>
  <c r="C71" i="8"/>
  <c r="D71" i="8"/>
  <c r="E71" i="8"/>
  <c r="F71" i="8"/>
  <c r="G71" i="8"/>
  <c r="C72" i="8"/>
  <c r="D72" i="8"/>
  <c r="E72" i="8"/>
  <c r="F72" i="8"/>
  <c r="G72" i="8"/>
  <c r="C68" i="7"/>
  <c r="D68" i="7"/>
  <c r="E68" i="7"/>
  <c r="F68" i="7"/>
  <c r="G68" i="7"/>
  <c r="C69" i="7"/>
  <c r="D69" i="7"/>
  <c r="E69" i="7"/>
  <c r="F69" i="7"/>
  <c r="G69" i="7"/>
  <c r="C71" i="7"/>
  <c r="D71" i="7"/>
  <c r="E71" i="7"/>
  <c r="F71" i="7"/>
  <c r="G71" i="7"/>
  <c r="C72" i="7"/>
  <c r="D72" i="7"/>
  <c r="E72" i="7"/>
  <c r="F72" i="7"/>
  <c r="G72" i="7"/>
  <c r="C68" i="4"/>
  <c r="D68" i="4"/>
  <c r="E68" i="4"/>
  <c r="F68" i="4"/>
  <c r="G68" i="4"/>
  <c r="C69" i="4"/>
  <c r="D69" i="4"/>
  <c r="E69" i="4"/>
  <c r="F69" i="4"/>
  <c r="G69" i="4"/>
  <c r="C71" i="4"/>
  <c r="D71" i="4"/>
  <c r="E71" i="4"/>
  <c r="F71" i="4"/>
  <c r="G71" i="4"/>
  <c r="C72" i="4"/>
  <c r="D72" i="4"/>
  <c r="E72" i="4"/>
  <c r="F72" i="4"/>
  <c r="G72" i="4"/>
  <c r="D25" i="2" l="1"/>
  <c r="E25" i="2"/>
  <c r="F25" i="2"/>
  <c r="G25" i="2"/>
  <c r="D24" i="2"/>
  <c r="E24" i="2"/>
  <c r="F24" i="2"/>
  <c r="G24" i="2"/>
  <c r="D23" i="2"/>
  <c r="E23" i="2"/>
  <c r="F23" i="2"/>
  <c r="G23" i="2"/>
  <c r="C23" i="2"/>
  <c r="E19" i="2"/>
  <c r="F19" i="2"/>
  <c r="G19" i="2"/>
  <c r="C19" i="2"/>
  <c r="C18" i="2"/>
  <c r="D18" i="2"/>
  <c r="E18" i="2"/>
  <c r="F18" i="2"/>
  <c r="G18" i="2"/>
  <c r="E17" i="2"/>
  <c r="F17" i="2"/>
  <c r="G17" i="2"/>
  <c r="G72" i="3"/>
  <c r="F72" i="3"/>
  <c r="E72" i="3"/>
  <c r="D72" i="3"/>
  <c r="C72" i="3"/>
  <c r="G71" i="3"/>
  <c r="F71" i="3"/>
  <c r="E71" i="3"/>
  <c r="D71" i="3"/>
  <c r="C71" i="3"/>
  <c r="G69" i="3"/>
  <c r="F69" i="3"/>
  <c r="E69" i="3"/>
  <c r="D69" i="3"/>
  <c r="C69" i="3"/>
  <c r="G68" i="3"/>
  <c r="F68" i="3"/>
  <c r="E68" i="3"/>
  <c r="D68" i="3"/>
  <c r="C68" i="3"/>
  <c r="G56" i="3"/>
  <c r="F56" i="3"/>
  <c r="E56" i="3"/>
  <c r="D56" i="3"/>
  <c r="C56" i="3"/>
  <c r="G55" i="3"/>
  <c r="F55" i="3"/>
  <c r="E55" i="3"/>
  <c r="D55" i="3"/>
  <c r="C55" i="3"/>
  <c r="G51" i="3"/>
  <c r="F51" i="3"/>
  <c r="E51" i="3"/>
  <c r="D51" i="3"/>
  <c r="C51" i="3"/>
  <c r="G50" i="3"/>
  <c r="F50" i="3"/>
  <c r="E50" i="3"/>
  <c r="D50" i="3"/>
  <c r="C50" i="3"/>
  <c r="B24" i="4"/>
  <c r="G68" i="2" l="1"/>
  <c r="F57" i="3"/>
  <c r="C55" i="2"/>
  <c r="E52" i="3"/>
  <c r="E70" i="3" s="1"/>
  <c r="C57" i="3"/>
  <c r="F68" i="2"/>
  <c r="G52" i="3"/>
  <c r="G70" i="3" s="1"/>
  <c r="E57" i="3"/>
  <c r="G57" i="3"/>
  <c r="E50" i="2"/>
  <c r="F71" i="2"/>
  <c r="E71" i="2"/>
  <c r="E68" i="2"/>
  <c r="F50" i="2"/>
  <c r="G56" i="2"/>
  <c r="G71" i="2"/>
  <c r="G50" i="2"/>
  <c r="E55" i="2"/>
  <c r="C68" i="2"/>
  <c r="F55" i="2"/>
  <c r="B23" i="2"/>
  <c r="C50" i="2"/>
  <c r="E51" i="2"/>
  <c r="G55" i="2"/>
  <c r="D72" i="2"/>
  <c r="G69" i="2"/>
  <c r="F26" i="2"/>
  <c r="F56" i="2"/>
  <c r="B18" i="2"/>
  <c r="D26" i="2"/>
  <c r="C52" i="3"/>
  <c r="C70" i="3" s="1"/>
  <c r="F51" i="2"/>
  <c r="C71" i="2"/>
  <c r="E72" i="2"/>
  <c r="F69" i="2"/>
  <c r="E26" i="2"/>
  <c r="D52" i="3"/>
  <c r="D70" i="3" s="1"/>
  <c r="G51" i="2"/>
  <c r="G52" i="2" s="1"/>
  <c r="F72" i="2"/>
  <c r="E69" i="2"/>
  <c r="D51" i="2"/>
  <c r="D56" i="2"/>
  <c r="G72" i="2"/>
  <c r="D69" i="2"/>
  <c r="F52" i="3"/>
  <c r="F70" i="3" s="1"/>
  <c r="D57" i="3"/>
  <c r="G26" i="2"/>
  <c r="E56" i="2"/>
  <c r="E52" i="2" l="1"/>
  <c r="E70" i="2" s="1"/>
  <c r="E57" i="2"/>
  <c r="G57" i="2"/>
  <c r="F52" i="2"/>
  <c r="F70" i="2" s="1"/>
  <c r="F57" i="2"/>
  <c r="G70" i="2"/>
  <c r="B47" i="2"/>
  <c r="B25" i="3"/>
  <c r="B23" i="3"/>
  <c r="B19" i="3"/>
  <c r="B17" i="3"/>
  <c r="B46" i="3" s="1"/>
  <c r="B71" i="3" l="1"/>
  <c r="B68" i="3"/>
  <c r="D26" i="3"/>
  <c r="E26" i="3"/>
  <c r="F26" i="3"/>
  <c r="G26" i="3"/>
  <c r="B24" i="3" l="1"/>
  <c r="B18" i="3"/>
  <c r="B76" i="3" l="1"/>
  <c r="B72" i="3"/>
  <c r="B69" i="3"/>
  <c r="B56" i="3"/>
  <c r="B51" i="3"/>
  <c r="B47" i="3"/>
  <c r="B55" i="3"/>
  <c r="B50" i="3"/>
  <c r="D25" i="10"/>
  <c r="E25" i="10"/>
  <c r="F25" i="10"/>
  <c r="G25" i="10"/>
  <c r="D23" i="10"/>
  <c r="E23" i="10"/>
  <c r="F23" i="10"/>
  <c r="G23" i="10"/>
  <c r="D24" i="10"/>
  <c r="E24" i="10"/>
  <c r="F24" i="10"/>
  <c r="G24" i="10"/>
  <c r="C24" i="10"/>
  <c r="C19" i="10"/>
  <c r="D19" i="10"/>
  <c r="E19" i="10"/>
  <c r="F19" i="10"/>
  <c r="C18" i="10"/>
  <c r="D18" i="10"/>
  <c r="E18" i="10"/>
  <c r="E55" i="10" s="1"/>
  <c r="F18" i="10"/>
  <c r="F55" i="10" s="1"/>
  <c r="G18" i="10"/>
  <c r="E17" i="10"/>
  <c r="E71" i="10" s="1"/>
  <c r="F17" i="10"/>
  <c r="G17" i="10"/>
  <c r="C17" i="10"/>
  <c r="C50" i="8"/>
  <c r="D50" i="8"/>
  <c r="E50" i="8"/>
  <c r="F50" i="8"/>
  <c r="G50" i="8"/>
  <c r="C51" i="8"/>
  <c r="D51" i="8"/>
  <c r="E51" i="8"/>
  <c r="F51" i="8"/>
  <c r="F52" i="8" s="1"/>
  <c r="F70" i="8" s="1"/>
  <c r="G51" i="8"/>
  <c r="C55" i="8"/>
  <c r="D55" i="8"/>
  <c r="E55" i="8"/>
  <c r="F55" i="8"/>
  <c r="G55" i="8"/>
  <c r="C56" i="8"/>
  <c r="D56" i="8"/>
  <c r="D57" i="8" s="1"/>
  <c r="E56" i="8"/>
  <c r="F56" i="8"/>
  <c r="G56" i="8"/>
  <c r="G57" i="8"/>
  <c r="B24" i="8"/>
  <c r="B25" i="8"/>
  <c r="B23" i="8"/>
  <c r="C26" i="8"/>
  <c r="B18" i="8"/>
  <c r="B19" i="8"/>
  <c r="B17" i="8"/>
  <c r="D19" i="9"/>
  <c r="E19" i="9"/>
  <c r="F19" i="9"/>
  <c r="G19" i="9"/>
  <c r="C19" i="9"/>
  <c r="F50" i="9"/>
  <c r="D23" i="9"/>
  <c r="E23" i="9"/>
  <c r="F23" i="9"/>
  <c r="G23" i="9"/>
  <c r="D24" i="9"/>
  <c r="D51" i="9" s="1"/>
  <c r="E24" i="9"/>
  <c r="F24" i="9"/>
  <c r="G24" i="9"/>
  <c r="G51" i="9" s="1"/>
  <c r="D25" i="9"/>
  <c r="E25" i="9"/>
  <c r="F25" i="9"/>
  <c r="G25" i="9"/>
  <c r="C25" i="9"/>
  <c r="C23" i="9"/>
  <c r="C24" i="9"/>
  <c r="C26" i="9" s="1"/>
  <c r="D17" i="9"/>
  <c r="E17" i="9"/>
  <c r="F17" i="9"/>
  <c r="G17" i="9"/>
  <c r="D18" i="9"/>
  <c r="E18" i="9"/>
  <c r="E50" i="9" s="1"/>
  <c r="F18" i="9"/>
  <c r="F55" i="9" s="1"/>
  <c r="G18" i="9"/>
  <c r="G50" i="9" s="1"/>
  <c r="C17" i="9"/>
  <c r="C18" i="9"/>
  <c r="C55" i="7"/>
  <c r="D55" i="7"/>
  <c r="E55" i="7"/>
  <c r="F55" i="7"/>
  <c r="G55" i="7"/>
  <c r="C56" i="7"/>
  <c r="C57" i="7" s="1"/>
  <c r="D56" i="7"/>
  <c r="D57" i="7" s="1"/>
  <c r="E56" i="7"/>
  <c r="E57" i="7" s="1"/>
  <c r="F56" i="7"/>
  <c r="G56" i="7"/>
  <c r="C50" i="7"/>
  <c r="D50" i="7"/>
  <c r="E50" i="7"/>
  <c r="F50" i="7"/>
  <c r="G50" i="7"/>
  <c r="C51" i="7"/>
  <c r="C52" i="7" s="1"/>
  <c r="C70" i="7" s="1"/>
  <c r="D51" i="7"/>
  <c r="D52" i="7" s="1"/>
  <c r="D70" i="7" s="1"/>
  <c r="E51" i="7"/>
  <c r="F51" i="7"/>
  <c r="G51" i="7"/>
  <c r="G52" i="7" s="1"/>
  <c r="G70" i="7" s="1"/>
  <c r="F52" i="7"/>
  <c r="F70" i="7" s="1"/>
  <c r="B23" i="7"/>
  <c r="B24" i="7"/>
  <c r="B25" i="7"/>
  <c r="C26" i="7"/>
  <c r="B17" i="7"/>
  <c r="B18" i="7"/>
  <c r="B19" i="7"/>
  <c r="C55" i="4"/>
  <c r="D55" i="4"/>
  <c r="D57" i="4" s="1"/>
  <c r="E55" i="4"/>
  <c r="F55" i="4"/>
  <c r="G55" i="4"/>
  <c r="C56" i="4"/>
  <c r="D56" i="4"/>
  <c r="E56" i="4"/>
  <c r="F56" i="4"/>
  <c r="G56" i="4"/>
  <c r="G57" i="4" s="1"/>
  <c r="D70" i="4"/>
  <c r="E70" i="4"/>
  <c r="F70" i="4"/>
  <c r="B23" i="4"/>
  <c r="B51" i="4" s="1"/>
  <c r="B25" i="4"/>
  <c r="B56" i="4" s="1"/>
  <c r="C26" i="4"/>
  <c r="B26" i="4" s="1"/>
  <c r="E57" i="8" l="1"/>
  <c r="D55" i="10"/>
  <c r="C57" i="8"/>
  <c r="E52" i="8"/>
  <c r="E70" i="8" s="1"/>
  <c r="D52" i="8"/>
  <c r="D70" i="8" s="1"/>
  <c r="G52" i="8"/>
  <c r="G70" i="8" s="1"/>
  <c r="C52" i="8"/>
  <c r="C70" i="8" s="1"/>
  <c r="B25" i="9"/>
  <c r="F57" i="7"/>
  <c r="D26" i="9"/>
  <c r="F51" i="9"/>
  <c r="D55" i="9"/>
  <c r="G57" i="7"/>
  <c r="C55" i="9"/>
  <c r="F69" i="10"/>
  <c r="F57" i="4"/>
  <c r="B23" i="9"/>
  <c r="E51" i="9"/>
  <c r="E56" i="9"/>
  <c r="D56" i="9"/>
  <c r="D57" i="9" s="1"/>
  <c r="F71" i="10"/>
  <c r="C70" i="4"/>
  <c r="C50" i="10"/>
  <c r="G71" i="10"/>
  <c r="C57" i="4"/>
  <c r="F68" i="10"/>
  <c r="C55" i="10"/>
  <c r="B17" i="9"/>
  <c r="G52" i="9"/>
  <c r="E68" i="10"/>
  <c r="F52" i="9"/>
  <c r="E55" i="9"/>
  <c r="G69" i="10"/>
  <c r="E52" i="9"/>
  <c r="B19" i="9"/>
  <c r="E68" i="9"/>
  <c r="E71" i="9"/>
  <c r="C56" i="9"/>
  <c r="E72" i="10"/>
  <c r="G50" i="10"/>
  <c r="B18" i="9"/>
  <c r="D68" i="9"/>
  <c r="D71" i="9"/>
  <c r="B24" i="9"/>
  <c r="D50" i="9"/>
  <c r="D52" i="9" s="1"/>
  <c r="F57" i="8"/>
  <c r="D72" i="10"/>
  <c r="F50" i="10"/>
  <c r="G68" i="10"/>
  <c r="G70" i="4"/>
  <c r="E57" i="4"/>
  <c r="E52" i="7"/>
  <c r="E70" i="7" s="1"/>
  <c r="G69" i="9"/>
  <c r="G72" i="9"/>
  <c r="C50" i="9"/>
  <c r="E50" i="10"/>
  <c r="G68" i="9"/>
  <c r="G71" i="9"/>
  <c r="F68" i="9"/>
  <c r="F71" i="9"/>
  <c r="C72" i="9"/>
  <c r="C69" i="9"/>
  <c r="F69" i="9"/>
  <c r="F70" i="9" s="1"/>
  <c r="F72" i="9"/>
  <c r="G26" i="9"/>
  <c r="C71" i="9"/>
  <c r="C68" i="9"/>
  <c r="E72" i="9"/>
  <c r="E69" i="9"/>
  <c r="F26" i="9"/>
  <c r="G56" i="9"/>
  <c r="G57" i="9" s="1"/>
  <c r="B18" i="10"/>
  <c r="D72" i="9"/>
  <c r="D69" i="9"/>
  <c r="D70" i="9" s="1"/>
  <c r="E26" i="9"/>
  <c r="C51" i="9"/>
  <c r="C52" i="9" s="1"/>
  <c r="F56" i="9"/>
  <c r="F57" i="9" s="1"/>
  <c r="G55" i="9"/>
  <c r="C69" i="10"/>
  <c r="B52" i="3"/>
  <c r="B70" i="3" s="1"/>
  <c r="B57" i="3"/>
  <c r="G26" i="10"/>
  <c r="G56" i="10"/>
  <c r="G51" i="10"/>
  <c r="G72" i="10"/>
  <c r="F26" i="10"/>
  <c r="F56" i="10"/>
  <c r="F57" i="10" s="1"/>
  <c r="F51" i="10"/>
  <c r="F72" i="10"/>
  <c r="E26" i="10"/>
  <c r="E51" i="10"/>
  <c r="E69" i="10"/>
  <c r="B26" i="8"/>
  <c r="E56" i="10"/>
  <c r="E57" i="10" s="1"/>
  <c r="D26" i="10"/>
  <c r="D56" i="10"/>
  <c r="D57" i="10" s="1"/>
  <c r="D69" i="10"/>
  <c r="D51" i="10"/>
  <c r="B24" i="10"/>
  <c r="C72" i="10"/>
  <c r="E57" i="9"/>
  <c r="C57" i="9"/>
  <c r="B26" i="9" l="1"/>
  <c r="G70" i="9"/>
  <c r="E52" i="10"/>
  <c r="E70" i="10" s="1"/>
  <c r="E70" i="9"/>
  <c r="G52" i="10"/>
  <c r="G70" i="10" s="1"/>
  <c r="F52" i="10"/>
  <c r="F70" i="10" s="1"/>
  <c r="C70" i="9"/>
  <c r="B18" i="4"/>
  <c r="B19" i="4"/>
  <c r="B55" i="4" l="1"/>
  <c r="B57" i="4" s="1"/>
  <c r="B50" i="4"/>
  <c r="B52" i="4" s="1"/>
  <c r="B47" i="7"/>
  <c r="B55" i="7" l="1"/>
  <c r="B47" i="4"/>
  <c r="B30" i="2" l="1"/>
  <c r="B46" i="4" l="1"/>
  <c r="B68" i="7" l="1"/>
  <c r="B46" i="8"/>
  <c r="B46" i="7" l="1"/>
  <c r="B50" i="7"/>
  <c r="B71" i="7"/>
  <c r="B50" i="8"/>
  <c r="B55" i="8"/>
  <c r="B47" i="8"/>
  <c r="C25" i="2"/>
  <c r="B25" i="2" s="1"/>
  <c r="D17" i="2"/>
  <c r="D17" i="10"/>
  <c r="B46" i="9"/>
  <c r="B30" i="9"/>
  <c r="B30" i="10"/>
  <c r="G19" i="10"/>
  <c r="D19" i="2"/>
  <c r="B17" i="2" l="1"/>
  <c r="D50" i="2"/>
  <c r="D52" i="2" s="1"/>
  <c r="D71" i="2"/>
  <c r="D68" i="2"/>
  <c r="B19" i="2"/>
  <c r="B55" i="2" s="1"/>
  <c r="D55" i="2"/>
  <c r="D57" i="2" s="1"/>
  <c r="G55" i="10"/>
  <c r="G57" i="10" s="1"/>
  <c r="B19" i="10"/>
  <c r="B17" i="10"/>
  <c r="D50" i="10"/>
  <c r="D52" i="10" s="1"/>
  <c r="D68" i="10"/>
  <c r="D71" i="10"/>
  <c r="B76" i="4"/>
  <c r="B72" i="4"/>
  <c r="B69" i="4"/>
  <c r="B29" i="4"/>
  <c r="B75" i="4" s="1"/>
  <c r="C24" i="2"/>
  <c r="C26" i="3"/>
  <c r="B26" i="3" s="1"/>
  <c r="B60" i="3" s="1"/>
  <c r="B46" i="10"/>
  <c r="B60" i="8"/>
  <c r="C25" i="10"/>
  <c r="D70" i="2" l="1"/>
  <c r="B25" i="10"/>
  <c r="C56" i="10"/>
  <c r="C57" i="10" s="1"/>
  <c r="D70" i="10"/>
  <c r="C26" i="2"/>
  <c r="B26" i="2" s="1"/>
  <c r="C69" i="2"/>
  <c r="C72" i="2"/>
  <c r="C51" i="2"/>
  <c r="C52" i="2" s="1"/>
  <c r="C56" i="2"/>
  <c r="C57" i="2" s="1"/>
  <c r="B24" i="2"/>
  <c r="B46" i="2"/>
  <c r="B50" i="2"/>
  <c r="B68" i="2"/>
  <c r="B71" i="2"/>
  <c r="B60" i="7"/>
  <c r="B68" i="4"/>
  <c r="B71" i="4"/>
  <c r="B60" i="4"/>
  <c r="B72" i="7"/>
  <c r="B69" i="7"/>
  <c r="B56" i="7"/>
  <c r="B57" i="7" s="1"/>
  <c r="B76" i="7"/>
  <c r="B51" i="7"/>
  <c r="B52" i="7" s="1"/>
  <c r="B76" i="8"/>
  <c r="B72" i="8"/>
  <c r="B69" i="8"/>
  <c r="B56" i="8"/>
  <c r="B57" i="8" s="1"/>
  <c r="B55" i="9"/>
  <c r="B47" i="9"/>
  <c r="B50" i="9"/>
  <c r="B69" i="10"/>
  <c r="B29" i="3"/>
  <c r="B75" i="3" s="1"/>
  <c r="B55" i="10"/>
  <c r="B50" i="10"/>
  <c r="B47" i="10"/>
  <c r="B29" i="7"/>
  <c r="B75" i="7" s="1"/>
  <c r="C26" i="10"/>
  <c r="B26" i="10" s="1"/>
  <c r="C70" i="2" l="1"/>
  <c r="B60" i="2"/>
  <c r="B76" i="2"/>
  <c r="B56" i="2"/>
  <c r="B57" i="2" s="1"/>
  <c r="B72" i="2"/>
  <c r="B69" i="2"/>
  <c r="B51" i="2"/>
  <c r="B52" i="2" s="1"/>
  <c r="B60" i="9"/>
  <c r="B70" i="4"/>
  <c r="B70" i="7"/>
  <c r="B71" i="9"/>
  <c r="B68" i="9"/>
  <c r="B76" i="9"/>
  <c r="B51" i="9"/>
  <c r="B52" i="9" s="1"/>
  <c r="B72" i="9"/>
  <c r="B69" i="9"/>
  <c r="B56" i="9"/>
  <c r="B57" i="9" s="1"/>
  <c r="B60" i="10"/>
  <c r="B56" i="10"/>
  <c r="B57" i="10" s="1"/>
  <c r="B76" i="10"/>
  <c r="B72" i="10"/>
  <c r="B29" i="9"/>
  <c r="B75" i="9" s="1"/>
  <c r="B70" i="2" l="1"/>
  <c r="B70" i="9"/>
  <c r="C23" i="10" l="1"/>
  <c r="C68" i="10" l="1"/>
  <c r="B23" i="10"/>
  <c r="C71" i="10"/>
  <c r="C51" i="10"/>
  <c r="C52" i="10" s="1"/>
  <c r="B71" i="8"/>
  <c r="B51" i="8"/>
  <c r="B52" i="8" s="1"/>
  <c r="B29" i="8"/>
  <c r="B75" i="8" s="1"/>
  <c r="B68" i="8"/>
  <c r="B70" i="8" s="1"/>
  <c r="C70" i="10" l="1"/>
  <c r="B51" i="10"/>
  <c r="B52" i="10" s="1"/>
  <c r="B71" i="10"/>
  <c r="B29" i="10"/>
  <c r="B75" i="10" s="1"/>
  <c r="B68" i="10"/>
  <c r="B29" i="2"/>
  <c r="B75" i="2" s="1"/>
  <c r="B70" i="10" l="1"/>
</calcChain>
</file>

<file path=xl/sharedStrings.xml><?xml version="1.0" encoding="utf-8"?>
<sst xmlns="http://schemas.openxmlformats.org/spreadsheetml/2006/main" count="451" uniqueCount="125">
  <si>
    <t>Indicador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</si>
  <si>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</si>
  <si>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</si>
  <si>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</si>
  <si>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</si>
  <si>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</si>
  <si>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</si>
  <si>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</si>
  <si>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</si>
  <si>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</si>
  <si>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</si>
  <si>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</si>
  <si>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</si>
  <si>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</si>
  <si>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</si>
  <si>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</si>
  <si>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</si>
  <si>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</si>
  <si>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</si>
  <si>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</si>
  <si>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</si>
  <si>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</si>
  <si>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</si>
  <si>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</si>
  <si>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</si>
  <si>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</si>
  <si>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</si>
  <si>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</si>
  <si>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</si>
  <si>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</si>
  <si>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</si>
  <si>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</si>
  <si>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 xml:space="preserve">Gasto efectivo trimestral por beneficiario (GEB) </t>
  </si>
  <si>
    <t xml:space="preserve">Gasto programado trimestral por beneficiario (GPB) </t>
  </si>
  <si>
    <t>De composición</t>
  </si>
  <si>
    <t xml:space="preserve">Gasto programado acumulado por beneficiario (GPB) </t>
  </si>
  <si>
    <t xml:space="preserve">Gasto efectivo acumulado por beneficiario (GEB) </t>
  </si>
  <si>
    <t xml:space="preserve">Gasto programado mensual por beneficiario (GPB) </t>
  </si>
  <si>
    <t xml:space="preserve">Gasto efectivo mensual por beneficiario (GEB) </t>
  </si>
  <si>
    <t xml:space="preserve"> </t>
  </si>
  <si>
    <t>Total programa</t>
  </si>
  <si>
    <t xml:space="preserve">Productos </t>
  </si>
  <si>
    <t xml:space="preserve">SERVICIOS INTRAMUROS </t>
  </si>
  <si>
    <t>SERVICIOS EXTRAMUROS</t>
  </si>
  <si>
    <t xml:space="preserve">Atención API </t>
  </si>
  <si>
    <t xml:space="preserve">Atención solo comidas servidas </t>
  </si>
  <si>
    <t xml:space="preserve">Atención DAF </t>
  </si>
  <si>
    <t>Atención distribución de leche y extramuros</t>
  </si>
  <si>
    <t xml:space="preserve">Atención promoción del crecimiento y desarrollo infantil </t>
  </si>
  <si>
    <t>Efectivos 1T 2021</t>
  </si>
  <si>
    <t>IPC (1T 2021)</t>
  </si>
  <si>
    <t>Gasto efectivo real 1T 2021</t>
  </si>
  <si>
    <t>Gasto efectivo real por beneficiario 1T 2021</t>
  </si>
  <si>
    <t xml:space="preserve">Notas: </t>
  </si>
  <si>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El dato de los ingresos efectivos es el dato brindado por la Unidad Ejecutora. </t>
    </r>
    <r>
      <rPr>
        <u/>
        <sz val="11"/>
        <color theme="1"/>
        <rFont val="Palatino Linotype"/>
        <family val="1"/>
      </rPr>
      <t>Solamente se incorporan los giros a los productos establecidos en el cálculo de los indicadores</t>
    </r>
    <r>
      <rPr>
        <sz val="11"/>
        <color theme="1"/>
        <rFont val="Palatino Linotype"/>
        <family val="1"/>
      </rPr>
      <t xml:space="preserve">. </t>
    </r>
  </si>
  <si>
    <t>Efectivos 2T 2021</t>
  </si>
  <si>
    <t>IPC (2T 2021)</t>
  </si>
  <si>
    <t>Gasto efectivo real 2T 2021</t>
  </si>
  <si>
    <t>Gasto efectivo real por beneficiario 2T 2021</t>
  </si>
  <si>
    <t>Efectivos IS 2021</t>
  </si>
  <si>
    <t>IPC (IS 2021)</t>
  </si>
  <si>
    <t>Gasto efectivo real IS 2021</t>
  </si>
  <si>
    <t>Gasto efectivo real por beneficiario IS 2021</t>
  </si>
  <si>
    <t>Efectivos 3T 2021</t>
  </si>
  <si>
    <t>IPC (3T 2021)</t>
  </si>
  <si>
    <t>Gasto efectivo real 3T 2021</t>
  </si>
  <si>
    <t>Gasto efectivo real por beneficiario 3T 2021</t>
  </si>
  <si>
    <t>Efectivos 3 TA 2021</t>
  </si>
  <si>
    <t>IPC (3 TA 2021)</t>
  </si>
  <si>
    <t>Gasto efectivo real 3 TA 2021</t>
  </si>
  <si>
    <t>Gasto efectivo real por beneficiario 3 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</si>
  <si>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</si>
  <si>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</si>
  <si>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</si>
  <si>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</si>
  <si>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</si>
  <si>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</si>
  <si>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</si>
  <si>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</si>
  <si>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</si>
  <si>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</si>
  <si>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</si>
  <si>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</si>
  <si>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</si>
  <si>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</si>
  <si>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</si>
  <si>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>Fuentes:</t>
    </r>
    <r>
      <rPr>
        <sz val="11"/>
        <color theme="1"/>
        <rFont val="Palatino Linotype"/>
        <family val="1"/>
      </rPr>
      <t xml:space="preserve">  Informes Trimestrales CEN CINAI  2021 y 2022 - Cronogramas de Metas e Inversión - Modificaciones 2022 - IPC, INEC 2021 y 2022</t>
    </r>
  </si>
  <si>
    <t xml:space="preserve">* El dato del IPC IT 2022 se modificó el día 31-08-2022, esto debido a que la base del BCCR se actualizó. </t>
  </si>
  <si>
    <t xml:space="preserve">*El dato del gasto efectivo se modificó el día 15-12-2022, esto debido a ajustes que la UE realizó en el reporte de ejecución. </t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</si>
  <si>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</si>
  <si>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</si>
  <si>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</si>
  <si>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</si>
  <si>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</si>
  <si>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</si>
  <si>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IS 2022</t>
  </si>
  <si>
    <t>Efectivos IS 2022</t>
  </si>
  <si>
    <t>En transferencias IS 2022</t>
  </si>
  <si>
    <t>IPC (IS 2022)</t>
  </si>
  <si>
    <t>Gasto efectivo real IS 2022</t>
  </si>
  <si>
    <t>Gasto efectivo real por beneficiario IS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</si>
  <si>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</si>
  <si>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</si>
  <si>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</si>
  <si>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</si>
  <si>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</si>
  <si>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</si>
  <si>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3 TA 2022</t>
  </si>
  <si>
    <t>Efectivos 3 TA 2022</t>
  </si>
  <si>
    <t>En transferencias 3 TA 2022</t>
  </si>
  <si>
    <t>IPC (3 TA 2022)</t>
  </si>
  <si>
    <t>Gasto efectivo real 3 TA 2022</t>
  </si>
  <si>
    <t>Gasto efectivo real por beneficiario 3 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</si>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</sst>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____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u/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168" fontId="0" fillId="0" borderId="0" xfId="1" applyNumberFormat="1" applyFont="1" applyFill="1"/>
    <xf numFmtId="167" fontId="0" fillId="0" borderId="0" xfId="1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ont="1" applyFill="1" applyBorder="1"/>
    <xf numFmtId="3" fontId="0" fillId="0" borderId="0" xfId="0" applyNumberFormat="1" applyFont="1" applyFill="1" applyAlignment="1"/>
    <xf numFmtId="1" fontId="0" fillId="0" borderId="0" xfId="1" applyNumberFormat="1" applyFont="1" applyFill="1" applyAlignment="1"/>
    <xf numFmtId="167" fontId="0" fillId="0" borderId="0" xfId="1" applyNumberFormat="1" applyFont="1" applyFill="1" applyAlignment="1">
      <alignment horizontal="center"/>
    </xf>
    <xf numFmtId="169" fontId="0" fillId="0" borderId="0" xfId="0" applyNumberFormat="1" applyFont="1" applyFill="1"/>
    <xf numFmtId="165" fontId="0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/>
    <xf numFmtId="3" fontId="4" fillId="0" borderId="0" xfId="0" applyNumberFormat="1" applyFont="1" applyFill="1"/>
    <xf numFmtId="0" fontId="3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/>
    <xf numFmtId="0" fontId="4" fillId="0" borderId="3" xfId="0" applyFont="1" applyFill="1" applyBorder="1"/>
    <xf numFmtId="4" fontId="4" fillId="0" borderId="3" xfId="0" applyNumberFormat="1" applyFont="1" applyFill="1" applyBorder="1"/>
    <xf numFmtId="166" fontId="4" fillId="0" borderId="0" xfId="0" applyNumberFormat="1" applyFont="1" applyFill="1"/>
    <xf numFmtId="4" fontId="4" fillId="0" borderId="3" xfId="0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/>
    <xf numFmtId="0" fontId="4" fillId="0" borderId="0" xfId="0" applyFont="1" applyFill="1" applyAlignment="1">
      <alignment horizontal="right"/>
    </xf>
    <xf numFmtId="3" fontId="4" fillId="0" borderId="0" xfId="1" applyNumberFormat="1" applyFont="1" applyFill="1"/>
    <xf numFmtId="0" fontId="4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right"/>
    </xf>
    <xf numFmtId="3" fontId="0" fillId="0" borderId="0" xfId="0" applyNumberFormat="1" applyFont="1" applyFill="1"/>
    <xf numFmtId="167" fontId="4" fillId="0" borderId="0" xfId="0" applyNumberFormat="1" applyFont="1" applyFill="1"/>
    <xf numFmtId="0" fontId="3" fillId="0" borderId="8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right"/>
    </xf>
    <xf numFmtId="164" fontId="4" fillId="0" borderId="0" xfId="1" applyFont="1" applyFill="1" applyAlignment="1">
      <alignment horizontal="right"/>
    </xf>
    <xf numFmtId="3" fontId="5" fillId="0" borderId="0" xfId="0" applyNumberFormat="1" applyFont="1" applyFill="1"/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ES" sz="1800" b="1"/>
              <a:t>CEN-CINAI: Indicadores de Cobertura</a:t>
            </a:r>
            <a:r>
              <a:rPr lang="es-ES" sz="1800" b="1" baseline="0"/>
              <a:t> </a:t>
            </a:r>
            <a:r>
              <a:rPr lang="es-ES" sz="1800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01-4937-BBED-0457DB3E554B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001-4937-BBED-0457DB3E55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Anual!$A$46:$A$47</c:f>
              <c:strCache>
                <c:ptCount val="2"/>
                <c:pt idx="0">
                  <c:v>Cobertura Programada</c:v>
                </c:pt>
                <c:pt idx="1">
                  <c:v>Cobertura Efectiva</c:v>
                </c:pt>
              </c:strCache>
            </c:strRef>
          </c:cat>
          <c:val>
            <c:numRef>
              <c:f>Anual!$B$46:$B$47</c:f>
              <c:numCache>
                <c:formatCode>#,##0.00</c:formatCode>
                <c:ptCount val="2"/>
                <c:pt idx="0">
                  <c:v>161.24912250417168</c:v>
                </c:pt>
                <c:pt idx="1">
                  <c:v>157.87969252952342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6-44D9-872D-8E278EE3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5216064"/>
        <c:axId val="495223280"/>
      </c:barChart>
      <c:valAx>
        <c:axId val="49522328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5216064"/>
        <c:crosses val="autoZero"/>
        <c:crossBetween val="between"/>
        <c:majorUnit val="50"/>
      </c:valAx>
      <c:catAx>
        <c:axId val="495216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5223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Resultado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Anual!$A$50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-3.0715175435878391E-17"/>
                  <c:y val="-1.7448209044382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8D-4495-8447-33F2CFF95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Anual!$B$50:$G$50</c:f>
              <c:numCache>
                <c:formatCode>#,##0.00</c:formatCode>
                <c:ptCount val="6"/>
                <c:pt idx="0">
                  <c:v>97.910419652323327</c:v>
                </c:pt>
                <c:pt idx="1">
                  <c:v>84.349264285309502</c:v>
                </c:pt>
                <c:pt idx="2">
                  <c:v>88.460527180700709</c:v>
                </c:pt>
                <c:pt idx="3">
                  <c:v>82.031416893344925</c:v>
                </c:pt>
                <c:pt idx="4">
                  <c:v>104.1953181384023</c:v>
                </c:pt>
                <c:pt idx="5">
                  <c:v>106.72044084993541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0-401E-886E-95D301DDC186}"/>
            </c:ext>
          </c:extLst>
        </c:ser>
        <c:ser>
          <c:idx val="1"/>
          <c:order val="1"/>
          <c:tx>
            <c:strRef>
              <c:f>Anual!$A$51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5.0261776789427932E-3"/>
                  <c:y val="-3.4896418088764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8D-4495-8447-33F2CFF95BAA}"/>
                </c:ext>
              </c:extLst>
            </c:dLbl>
            <c:dLbl>
              <c:idx val="2"/>
              <c:layout>
                <c:manualLayout>
                  <c:x val="-1.6753925596476643E-3"/>
                  <c:y val="-0.104689254266293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D-4495-8447-33F2CFF95BAA}"/>
                </c:ext>
              </c:extLst>
            </c:dLbl>
            <c:dLbl>
              <c:idx val="3"/>
              <c:layout>
                <c:manualLayout>
                  <c:x val="-1.2286070174351356E-16"/>
                  <c:y val="-4.5365343515393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D-4495-8447-33F2CFF95BAA}"/>
                </c:ext>
              </c:extLst>
            </c:dLbl>
            <c:dLbl>
              <c:idx val="4"/>
              <c:layout>
                <c:manualLayout>
                  <c:x val="0"/>
                  <c:y val="-4.8854985324270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D-4495-8447-33F2CFF95BAA}"/>
                </c:ext>
              </c:extLst>
            </c:dLbl>
            <c:dLbl>
              <c:idx val="5"/>
              <c:layout>
                <c:manualLayout>
                  <c:x val="0"/>
                  <c:y val="-4.8854985324270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D-4495-8447-33F2CFF95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Anual!$B$51:$G$51</c:f>
              <c:numCache>
                <c:formatCode>#,##0.00</c:formatCode>
                <c:ptCount val="6"/>
                <c:pt idx="0">
                  <c:v>82.898203992999655</c:v>
                </c:pt>
                <c:pt idx="1">
                  <c:v>94.51518206196053</c:v>
                </c:pt>
                <c:pt idx="2">
                  <c:v>39.602223048982573</c:v>
                </c:pt>
                <c:pt idx="3">
                  <c:v>102.34591955437079</c:v>
                </c:pt>
                <c:pt idx="4">
                  <c:v>81.618846921994631</c:v>
                </c:pt>
                <c:pt idx="5">
                  <c:v>90.76355373637449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0-401E-886E-95D301DDC186}"/>
            </c:ext>
          </c:extLst>
        </c:ser>
        <c:ser>
          <c:idx val="2"/>
          <c:order val="2"/>
          <c:tx>
            <c:strRef>
              <c:f>Anual!$A$52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429318156123631E-2"/>
                  <c:y val="-4.1875701706517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8D-4495-8447-33F2CFF95BAA}"/>
                </c:ext>
              </c:extLst>
            </c:dLbl>
            <c:dLbl>
              <c:idx val="1"/>
              <c:layout>
                <c:manualLayout>
                  <c:x val="0"/>
                  <c:y val="-3.8386059897640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8D-4495-8447-33F2CFF95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Anual!$B$52:$G$52</c:f>
              <c:numCache>
                <c:formatCode>#,##0.00</c:formatCode>
                <c:ptCount val="6"/>
                <c:pt idx="0">
                  <c:v>90.404311822661498</c:v>
                </c:pt>
                <c:pt idx="1">
                  <c:v>89.432223173635009</c:v>
                </c:pt>
                <c:pt idx="2">
                  <c:v>64.031375114841637</c:v>
                </c:pt>
                <c:pt idx="3">
                  <c:v>92.18866822385786</c:v>
                </c:pt>
                <c:pt idx="4">
                  <c:v>92.907082530198466</c:v>
                </c:pt>
                <c:pt idx="5">
                  <c:v>98.741997293154952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0-401E-886E-95D301DDC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2090752"/>
        <c:axId val="52092288"/>
        <c:axId val="0"/>
      </c:bar3DChart>
      <c:catAx>
        <c:axId val="5209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092288"/>
        <c:crosses val="autoZero"/>
        <c:auto val="1"/>
        <c:lblAlgn val="ctr"/>
        <c:lblOffset val="100"/>
        <c:noMultiLvlLbl val="0"/>
      </c:catAx>
      <c:valAx>
        <c:axId val="52092288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090752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Avance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Anual!$A$55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Anual!$B$55:$G$55</c:f>
              <c:numCache>
                <c:formatCode>#,##0.00</c:formatCode>
                <c:ptCount val="6"/>
                <c:pt idx="0">
                  <c:v>97.910264483627188</c:v>
                </c:pt>
                <c:pt idx="1">
                  <c:v>84.350075908225847</c:v>
                </c:pt>
                <c:pt idx="2">
                  <c:v>88.458588957055213</c:v>
                </c:pt>
                <c:pt idx="3">
                  <c:v>82.03353163872363</c:v>
                </c:pt>
                <c:pt idx="4">
                  <c:v>104.1952710013308</c:v>
                </c:pt>
                <c:pt idx="5">
                  <c:v>106.71748842165663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3-4707-804F-F38891286423}"/>
            </c:ext>
          </c:extLst>
        </c:ser>
        <c:ser>
          <c:idx val="1"/>
          <c:order val="1"/>
          <c:tx>
            <c:strRef>
              <c:f>Anual!$A$56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4.58015267175572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F6-4B47-BDDC-B86F3EEE124E}"/>
                </c:ext>
              </c:extLst>
            </c:dLbl>
            <c:dLbl>
              <c:idx val="2"/>
              <c:layout>
                <c:manualLayout>
                  <c:x val="-5.5978997091752027E-17"/>
                  <c:y val="-9.71378745927093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F6-4B47-BDDC-B86F3EEE124E}"/>
                </c:ext>
              </c:extLst>
            </c:dLbl>
            <c:dLbl>
              <c:idx val="3"/>
              <c:layout>
                <c:manualLayout>
                  <c:x val="-9.7509582838313416E-4"/>
                  <c:y val="-3.1348882964480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F6-4B47-BDDC-B86F3EEE124E}"/>
                </c:ext>
              </c:extLst>
            </c:dLbl>
            <c:dLbl>
              <c:idx val="4"/>
              <c:layout>
                <c:manualLayout>
                  <c:x val="-1.1195799418350405E-16"/>
                  <c:y val="-0.124891553047769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F6-4B47-BDDC-B86F3EEE124E}"/>
                </c:ext>
              </c:extLst>
            </c:dLbl>
            <c:dLbl>
              <c:idx val="5"/>
              <c:layout>
                <c:manualLayout>
                  <c:x val="-1.1195799418350405E-16"/>
                  <c:y val="-6.5914986330767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F6-4B47-BDDC-B86F3EEE12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Anual!$B$56:$G$56</c:f>
              <c:numCache>
                <c:formatCode>#,##0.00</c:formatCode>
                <c:ptCount val="6"/>
                <c:pt idx="0">
                  <c:v>82.898203992999655</c:v>
                </c:pt>
                <c:pt idx="1">
                  <c:v>94.51518206196053</c:v>
                </c:pt>
                <c:pt idx="2">
                  <c:v>39.602223048982573</c:v>
                </c:pt>
                <c:pt idx="3">
                  <c:v>102.34591955437079</c:v>
                </c:pt>
                <c:pt idx="4">
                  <c:v>81.618846921994631</c:v>
                </c:pt>
                <c:pt idx="5">
                  <c:v>90.76355373637449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33-4707-804F-F38891286423}"/>
            </c:ext>
          </c:extLst>
        </c:ser>
        <c:ser>
          <c:idx val="2"/>
          <c:order val="2"/>
          <c:tx>
            <c:strRef>
              <c:f>Anual!$A$57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2213740458015267E-2"/>
                  <c:y val="-2.081525884129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F6-4B47-BDDC-B86F3EEE12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Anual!$B$57:$G$57</c:f>
              <c:numCache>
                <c:formatCode>#,##0.00</c:formatCode>
                <c:ptCount val="6"/>
                <c:pt idx="0">
                  <c:v>90.404234238313421</c:v>
                </c:pt>
                <c:pt idx="1">
                  <c:v>89.432628985093189</c:v>
                </c:pt>
                <c:pt idx="2">
                  <c:v>64.030406003018896</c:v>
                </c:pt>
                <c:pt idx="3">
                  <c:v>92.18972559654722</c:v>
                </c:pt>
                <c:pt idx="4">
                  <c:v>92.907058961662713</c:v>
                </c:pt>
                <c:pt idx="5">
                  <c:v>98.740521079015565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33-4707-804F-F3889128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2107136"/>
        <c:axId val="52108672"/>
        <c:axId val="0"/>
      </c:bar3DChart>
      <c:catAx>
        <c:axId val="52107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108672"/>
        <c:crosses val="autoZero"/>
        <c:auto val="1"/>
        <c:lblAlgn val="ctr"/>
        <c:lblOffset val="100"/>
        <c:noMultiLvlLbl val="0"/>
      </c:catAx>
      <c:valAx>
        <c:axId val="52108672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107136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gasto medio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Anual!$A$71</c:f>
              <c:strCache>
                <c:ptCount val="1"/>
                <c:pt idx="0">
                  <c:v>Gasto programado acumulado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Anual!$B$71:$G$71</c:f>
              <c:numCache>
                <c:formatCode>#,##0.00</c:formatCode>
                <c:ptCount val="6"/>
                <c:pt idx="0">
                  <c:v>218379.30559621472</c:v>
                </c:pt>
                <c:pt idx="1">
                  <c:v>531615.88389649207</c:v>
                </c:pt>
                <c:pt idx="2">
                  <c:v>449999.35508373671</c:v>
                </c:pt>
                <c:pt idx="3">
                  <c:v>395338.10781887174</c:v>
                </c:pt>
                <c:pt idx="4">
                  <c:v>76749.95511830959</c:v>
                </c:pt>
                <c:pt idx="5">
                  <c:v>92299.175026658937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6-4721-B448-2E6C8B38F720}"/>
            </c:ext>
          </c:extLst>
        </c:ser>
        <c:ser>
          <c:idx val="1"/>
          <c:order val="1"/>
          <c:tx>
            <c:strRef>
              <c:f>Anual!$A$72</c:f>
              <c:strCache>
                <c:ptCount val="1"/>
                <c:pt idx="0">
                  <c:v>Gasto efectivo acumulado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Anual!$B$72:$G$72</c:f>
              <c:numCache>
                <c:formatCode>#,##0.00</c:formatCode>
                <c:ptCount val="6"/>
                <c:pt idx="0">
                  <c:v>184896.07426307301</c:v>
                </c:pt>
                <c:pt idx="1">
                  <c:v>595687.14059617417</c:v>
                </c:pt>
                <c:pt idx="2">
                  <c:v>201456.8011280451</c:v>
                </c:pt>
                <c:pt idx="3">
                  <c:v>493240.80592456483</c:v>
                </c:pt>
                <c:pt idx="4">
                  <c:v>60120.194937650616</c:v>
                </c:pt>
                <c:pt idx="5">
                  <c:v>78498.561902822796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6-4721-B448-2E6C8B38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42688"/>
        <c:axId val="52248576"/>
        <c:axId val="0"/>
      </c:bar3DChart>
      <c:catAx>
        <c:axId val="5224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52248576"/>
        <c:crosses val="autoZero"/>
        <c:auto val="1"/>
        <c:lblAlgn val="ctr"/>
        <c:lblOffset val="100"/>
        <c:noMultiLvlLbl val="0"/>
      </c:catAx>
      <c:valAx>
        <c:axId val="52248576"/>
        <c:scaling>
          <c:orientation val="minMax"/>
          <c:max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242688"/>
        <c:crosses val="autoZero"/>
        <c:crossBetween val="between"/>
        <c:majorUnit val="2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CEN-CINAI: Índice de eficiencia (IE) 2022 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Anual!$B$70:$G$70</c:f>
              <c:numCache>
                <c:formatCode>#,##0.00</c:formatCode>
                <c:ptCount val="6"/>
                <c:pt idx="0">
                  <c:v>76.542977856023413</c:v>
                </c:pt>
                <c:pt idx="1">
                  <c:v>100.21074785988554</c:v>
                </c:pt>
                <c:pt idx="2">
                  <c:v>28.665721087679195</c:v>
                </c:pt>
                <c:pt idx="3">
                  <c:v>115.01854264117911</c:v>
                </c:pt>
                <c:pt idx="4">
                  <c:v>72.776484418704484</c:v>
                </c:pt>
                <c:pt idx="5">
                  <c:v>83.978050558808548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4-4EF2-9B5C-E8715C56F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2273152"/>
        <c:axId val="52274688"/>
        <c:axId val="0"/>
      </c:bar3DChart>
      <c:catAx>
        <c:axId val="52273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274688"/>
        <c:crosses val="autoZero"/>
        <c:auto val="1"/>
        <c:lblAlgn val="ctr"/>
        <c:lblOffset val="100"/>
        <c:noMultiLvlLbl val="0"/>
      </c:catAx>
      <c:valAx>
        <c:axId val="5227468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27315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ES" sz="1800" b="1"/>
              <a:t>CEN-CINAI: Indicador de giro de recursos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DB8-4D13-A1D4-D5E701C45351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DB3-4445-BD04-57F53DD2CB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Anual!$A$75:$A$76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Anual!$B$75:$B$76</c:f>
              <c:numCache>
                <c:formatCode>#,##0.00</c:formatCode>
                <c:ptCount val="2"/>
                <c:pt idx="0">
                  <c:v>82.898203992999655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3-4445-BD04-57F53DD2C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6745648"/>
        <c:axId val="208592232"/>
      </c:barChart>
      <c:valAx>
        <c:axId val="20859223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86745648"/>
        <c:crosses val="autoZero"/>
        <c:crossBetween val="between"/>
        <c:majorUnit val="30"/>
      </c:valAx>
      <c:catAx>
        <c:axId val="486745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8592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Expansión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Anual!$B$63:$G$63</c:f>
              <c:numCache>
                <c:formatCode>0.00</c:formatCode>
                <c:ptCount val="6"/>
                <c:pt idx="0">
                  <c:v>-3.4910798802029963</c:v>
                </c:pt>
                <c:pt idx="1">
                  <c:v>-9.1494274051001199</c:v>
                </c:pt>
                <c:pt idx="2">
                  <c:v>-25.647269471799504</c:v>
                </c:pt>
                <c:pt idx="3">
                  <c:v>-13.966459322001846</c:v>
                </c:pt>
                <c:pt idx="4">
                  <c:v>-0.84015900863569914</c:v>
                </c:pt>
                <c:pt idx="5">
                  <c:v>22.720176270627256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2-42E5-A1EE-2FF25C2CDBA7}"/>
            </c:ext>
          </c:extLst>
        </c:ser>
        <c:ser>
          <c:idx val="1"/>
          <c:order val="1"/>
          <c:tx>
            <c:strRef>
              <c:f>Anual!$A$64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Anual!$B$64:$G$64</c:f>
              <c:numCache>
                <c:formatCode>0.00</c:formatCode>
                <c:ptCount val="6"/>
                <c:pt idx="0">
                  <c:v>9.4444674379764226</c:v>
                </c:pt>
                <c:pt idx="1">
                  <c:v>14.044000017084258</c:v>
                </c:pt>
                <c:pt idx="2">
                  <c:v>-11.260673755686334</c:v>
                </c:pt>
                <c:pt idx="3">
                  <c:v>27.153960674444932</c:v>
                </c:pt>
                <c:pt idx="4">
                  <c:v>-6.6989867011629673</c:v>
                </c:pt>
                <c:pt idx="5">
                  <c:v>50.976909629288357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62-42E5-A1EE-2FF25C2CDBA7}"/>
            </c:ext>
          </c:extLst>
        </c:ser>
        <c:ser>
          <c:idx val="2"/>
          <c:order val="2"/>
          <c:tx>
            <c:strRef>
              <c:f>Anual!$A$65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Anual!$B$65:$G$65</c:f>
              <c:numCache>
                <c:formatCode>0.00</c:formatCode>
                <c:ptCount val="6"/>
                <c:pt idx="0">
                  <c:v>13.403473277001199</c:v>
                </c:pt>
                <c:pt idx="1">
                  <c:v>25.5292033497722</c:v>
                </c:pt>
                <c:pt idx="2">
                  <c:v>19.349115511846104</c:v>
                </c:pt>
                <c:pt idx="3">
                  <c:v>47.7958011170901</c:v>
                </c:pt>
                <c:pt idx="4">
                  <c:v>-5.9084682205546413</c:v>
                </c:pt>
                <c:pt idx="5">
                  <c:v>23.025336352474145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62-42E5-A1EE-2FF25C2CDB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2090752"/>
        <c:axId val="52092288"/>
        <c:axId val="0"/>
      </c:bar3DChart>
      <c:catAx>
        <c:axId val="5209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2092288"/>
        <c:crosses val="autoZero"/>
        <c:auto val="1"/>
        <c:lblAlgn val="ctr"/>
        <c:lblOffset val="100"/>
        <c:noMultiLvlLbl val="0"/>
      </c:catAx>
      <c:valAx>
        <c:axId val="52092288"/>
        <c:scaling>
          <c:orientation val="minMax"/>
          <c:max val="90"/>
          <c:min val="-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090752"/>
        <c:crosses val="autoZero"/>
        <c:crossBetween val="between"/>
        <c:majorUnit val="3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12858750" cy="39290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12858750" cy="39290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59532</xdr:rowOff>
    </xdr:from>
    <xdr:to>
      <xdr:col>6</xdr:col>
      <xdr:colOff>1297781</xdr:colOff>
      <xdr:row>8</xdr:row>
      <xdr:rowOff>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202532"/>
          <a:ext cx="12365831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      Fecha Actualización: 25-05-2022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11906</xdr:colOff>
      <xdr:row>6</xdr:row>
      <xdr:rowOff>11906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51556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1372210</xdr:colOff>
      <xdr:row>5</xdr:row>
      <xdr:rowOff>136071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071992" cy="993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12877800" cy="3929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12877800" cy="39290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59532</xdr:rowOff>
    </xdr:from>
    <xdr:to>
      <xdr:col>6</xdr:col>
      <xdr:colOff>1297781</xdr:colOff>
      <xdr:row>8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202532"/>
          <a:ext cx="12375356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      Fecha Actualización:  31-08-2022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1459706</xdr:colOff>
      <xdr:row>6</xdr:row>
      <xdr:rowOff>11906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70606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1360303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069610" cy="993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12877800" cy="3929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12877800" cy="39290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59532</xdr:rowOff>
    </xdr:from>
    <xdr:to>
      <xdr:col>6</xdr:col>
      <xdr:colOff>1297781</xdr:colOff>
      <xdr:row>8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0" y="1202532"/>
          <a:ext cx="12365831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 Semestre 2022      Fecha Actualización: 31-08-2022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11111</xdr:colOff>
      <xdr:row>6</xdr:row>
      <xdr:rowOff>11906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70606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1369828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069610" cy="993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12887325" cy="3929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12887325" cy="39290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59532</xdr:rowOff>
    </xdr:from>
    <xdr:to>
      <xdr:col>6</xdr:col>
      <xdr:colOff>1297781</xdr:colOff>
      <xdr:row>8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0" y="1202532"/>
          <a:ext cx="12375356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      Fecha Actualización: 15-12-2022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11906</xdr:colOff>
      <xdr:row>6</xdr:row>
      <xdr:rowOff>11906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70606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1360303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069610" cy="993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12887325" cy="3929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12887325" cy="39290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59532</xdr:rowOff>
    </xdr:from>
    <xdr:to>
      <xdr:col>6</xdr:col>
      <xdr:colOff>1297781</xdr:colOff>
      <xdr:row>8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0" y="1202532"/>
          <a:ext cx="12365831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      Fecha Actualización:  15-12-2022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11906</xdr:colOff>
      <xdr:row>6</xdr:row>
      <xdr:rowOff>11906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70606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1360303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069610" cy="9933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12877800" cy="3929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12877800" cy="39290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59532</xdr:rowOff>
    </xdr:from>
    <xdr:to>
      <xdr:col>6</xdr:col>
      <xdr:colOff>1297781</xdr:colOff>
      <xdr:row>8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0" y="1202532"/>
          <a:ext cx="12375356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2022      Fecha Actualización: 10-05-2023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11906</xdr:colOff>
      <xdr:row>6</xdr:row>
      <xdr:rowOff>11906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70606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1360303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069610" cy="993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3971</xdr:rowOff>
    </xdr:from>
    <xdr:to>
      <xdr:col>17</xdr:col>
      <xdr:colOff>416718</xdr:colOff>
      <xdr:row>31</xdr:row>
      <xdr:rowOff>11906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3967</xdr:colOff>
      <xdr:row>32</xdr:row>
      <xdr:rowOff>3971</xdr:rowOff>
    </xdr:from>
    <xdr:to>
      <xdr:col>18</xdr:col>
      <xdr:colOff>238125</xdr:colOff>
      <xdr:row>49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559593</xdr:colOff>
      <xdr:row>32</xdr:row>
      <xdr:rowOff>1587</xdr:rowOff>
    </xdr:from>
    <xdr:to>
      <xdr:col>30</xdr:col>
      <xdr:colOff>365125</xdr:colOff>
      <xdr:row>49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758031</xdr:colOff>
      <xdr:row>50</xdr:row>
      <xdr:rowOff>1</xdr:rowOff>
    </xdr:from>
    <xdr:to>
      <xdr:col>30</xdr:col>
      <xdr:colOff>440530</xdr:colOff>
      <xdr:row>70</xdr:row>
      <xdr:rowOff>107156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23016</xdr:colOff>
      <xdr:row>14</xdr:row>
      <xdr:rowOff>3175</xdr:rowOff>
    </xdr:from>
    <xdr:to>
      <xdr:col>28</xdr:col>
      <xdr:colOff>698500</xdr:colOff>
      <xdr:row>30</xdr:row>
      <xdr:rowOff>171450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1067857</xdr:colOff>
      <xdr:row>49</xdr:row>
      <xdr:rowOff>174888</xdr:rowOff>
    </xdr:from>
    <xdr:to>
      <xdr:col>17</xdr:col>
      <xdr:colOff>433916</xdr:colOff>
      <xdr:row>70</xdr:row>
      <xdr:rowOff>181238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0</xdr:colOff>
      <xdr:row>6</xdr:row>
      <xdr:rowOff>11906</xdr:rowOff>
    </xdr:from>
    <xdr:ext cx="12877800" cy="392906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97756"/>
          <a:ext cx="12877800" cy="39290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59532</xdr:rowOff>
    </xdr:from>
    <xdr:to>
      <xdr:col>6</xdr:col>
      <xdr:colOff>1297781</xdr:colOff>
      <xdr:row>8</xdr:row>
      <xdr:rowOff>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0" y="1202532"/>
          <a:ext cx="12375356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2022      Fecha Actualización: 10-05-2023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1464732</xdr:colOff>
      <xdr:row>6</xdr:row>
      <xdr:rowOff>11906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12477750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1360303</xdr:colOff>
      <xdr:row>5</xdr:row>
      <xdr:rowOff>136071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2643" y="95250"/>
          <a:ext cx="5069610" cy="993321"/>
        </a:xfrm>
        <a:prstGeom prst="rect">
          <a:avLst/>
        </a:prstGeom>
      </xdr:spPr>
    </xdr:pic>
    <xdr:clientData/>
  </xdr:twoCellAnchor>
  <xdr:twoCellAnchor>
    <xdr:from>
      <xdr:col>12</xdr:col>
      <xdr:colOff>380999</xdr:colOff>
      <xdr:row>72</xdr:row>
      <xdr:rowOff>10583</xdr:rowOff>
    </xdr:from>
    <xdr:to>
      <xdr:col>25</xdr:col>
      <xdr:colOff>391583</xdr:colOff>
      <xdr:row>89</xdr:row>
      <xdr:rowOff>6613</xdr:rowOff>
    </xdr:to>
    <xdr:graphicFrame macro="">
      <xdr:nvGraphicFramePr>
        <xdr:cNvPr id="12" name="3 Gráfico">
          <a:extLst>
            <a:ext uri="{FF2B5EF4-FFF2-40B4-BE49-F238E27FC236}">
              <a16:creationId xmlns:a16="http://schemas.microsoft.com/office/drawing/2014/main" id="{E5F65925-EFB9-4D10-B27D-33675AB6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P110"/>
  <sheetViews>
    <sheetView showGridLines="0" tabSelected="1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44140625" style="3" customWidth="1"/>
    <col min="2" max="6" width="20.77734375" style="3" customWidth="1"/>
    <col min="7" max="7" width="20.5546875" style="3" customWidth="1"/>
    <col min="8" max="16384" width="11.44140625" style="3"/>
  </cols>
  <sheetData>
    <row r="8" spans="1:7" ht="15.75" customHeight="1" x14ac:dyDescent="0.3"/>
    <row r="9" spans="1:7" ht="21" customHeight="1" x14ac:dyDescent="0.35">
      <c r="A9" s="46" t="s">
        <v>0</v>
      </c>
      <c r="B9" s="49" t="s">
        <v>40</v>
      </c>
      <c r="C9" s="54" t="s">
        <v>41</v>
      </c>
      <c r="D9" s="54"/>
      <c r="E9" s="54"/>
      <c r="F9" s="54"/>
      <c r="G9" s="54"/>
    </row>
    <row r="10" spans="1:7" ht="17.25" customHeight="1" x14ac:dyDescent="0.3">
      <c r="A10" s="47"/>
      <c r="B10" s="49"/>
      <c r="C10" s="51" t="s">
        <v>42</v>
      </c>
      <c r="D10" s="52"/>
      <c r="E10" s="51" t="s">
        <v>43</v>
      </c>
      <c r="F10" s="53"/>
      <c r="G10" s="52"/>
    </row>
    <row r="11" spans="1:7" ht="54" customHeight="1" thickBot="1" x14ac:dyDescent="0.35">
      <c r="A11" s="48"/>
      <c r="B11" s="50"/>
      <c r="C11" s="35" t="s">
        <v>44</v>
      </c>
      <c r="D11" s="40" t="s">
        <v>45</v>
      </c>
      <c r="E11" s="40" t="s">
        <v>46</v>
      </c>
      <c r="F11" s="40" t="s">
        <v>47</v>
      </c>
      <c r="G11" s="40" t="s">
        <v>48</v>
      </c>
    </row>
    <row r="12" spans="1:7" ht="16.2" thickTop="1" x14ac:dyDescent="0.35">
      <c r="A12" s="11"/>
      <c r="B12" s="11"/>
      <c r="C12" s="11"/>
      <c r="D12" s="11"/>
      <c r="E12" s="11"/>
      <c r="F12" s="11"/>
      <c r="G12" s="11"/>
    </row>
    <row r="13" spans="1:7" ht="15.6" x14ac:dyDescent="0.35">
      <c r="A13" s="15" t="s">
        <v>1</v>
      </c>
      <c r="B13" s="11"/>
      <c r="C13" s="11"/>
      <c r="D13" s="11"/>
      <c r="E13" s="11"/>
      <c r="F13" s="11"/>
      <c r="G13" s="11"/>
    </row>
    <row r="14" spans="1:7" ht="15.6" x14ac:dyDescent="0.35">
      <c r="A14" s="11"/>
      <c r="B14" s="11"/>
      <c r="C14" s="11"/>
      <c r="D14" s="11"/>
      <c r="E14" s="11"/>
      <c r="F14" s="11"/>
      <c r="G14" s="11"/>
    </row>
    <row r="15" spans="1:7" ht="15.6" x14ac:dyDescent="0.35">
      <c r="A15" s="15" t="s">
        <v>2</v>
      </c>
      <c r="B15" s="11"/>
      <c r="C15" s="11"/>
      <c r="D15" s="11"/>
      <c r="E15" s="11"/>
      <c r="F15" s="11"/>
      <c r="G15" s="11"/>
    </row>
    <row r="16" spans="1:7" ht="15.6" x14ac:dyDescent="0.35">
      <c r="A16" s="16" t="s">
        <v>49</v>
      </c>
      <c r="B16" s="17">
        <f>+SUM(C16:G16)</f>
        <v>139130.66666666669</v>
      </c>
      <c r="C16" s="20">
        <v>19562</v>
      </c>
      <c r="D16" s="20">
        <v>15200.666666666701</v>
      </c>
      <c r="E16" s="20">
        <v>8281.6666666666661</v>
      </c>
      <c r="F16" s="20">
        <v>88771.666666666672</v>
      </c>
      <c r="G16" s="20">
        <v>7314.666666666667</v>
      </c>
    </row>
    <row r="17" spans="1:8" ht="15.6" x14ac:dyDescent="0.35">
      <c r="A17" s="16" t="s">
        <v>79</v>
      </c>
      <c r="B17" s="17">
        <f>+SUM(C17:G17)</f>
        <v>131305.79</v>
      </c>
      <c r="C17" s="20">
        <v>24487.066666666698</v>
      </c>
      <c r="D17" s="20">
        <v>9634.9</v>
      </c>
      <c r="E17" s="20">
        <v>8191.9833333333327</v>
      </c>
      <c r="F17" s="20">
        <v>81025.039999999994</v>
      </c>
      <c r="G17" s="20">
        <v>7966.8</v>
      </c>
    </row>
    <row r="18" spans="1:8" ht="15.6" x14ac:dyDescent="0.35">
      <c r="A18" s="16" t="s">
        <v>80</v>
      </c>
      <c r="B18" s="17">
        <f t="shared" ref="B18:B19" si="0">+SUM(C18:G18)</f>
        <v>135466.33333333331</v>
      </c>
      <c r="C18" s="20">
        <v>21752.333333333299</v>
      </c>
      <c r="D18" s="20">
        <v>13361.333333333334</v>
      </c>
      <c r="E18" s="20">
        <v>5961</v>
      </c>
      <c r="F18" s="20">
        <v>84691.333333333328</v>
      </c>
      <c r="G18" s="20">
        <v>9700.3333333333339</v>
      </c>
    </row>
    <row r="19" spans="1:8" ht="15.6" x14ac:dyDescent="0.35">
      <c r="A19" s="16" t="s">
        <v>81</v>
      </c>
      <c r="B19" s="17">
        <f t="shared" si="0"/>
        <v>158800</v>
      </c>
      <c r="C19" s="20">
        <v>31178</v>
      </c>
      <c r="D19" s="20">
        <v>13692</v>
      </c>
      <c r="E19" s="20">
        <v>9245</v>
      </c>
      <c r="F19" s="20">
        <v>88419</v>
      </c>
      <c r="G19" s="20">
        <v>16266</v>
      </c>
    </row>
    <row r="20" spans="1:8" ht="15.6" x14ac:dyDescent="0.35">
      <c r="A20" s="11"/>
      <c r="B20" s="18"/>
      <c r="C20" s="18"/>
      <c r="D20" s="18"/>
      <c r="E20" s="18"/>
      <c r="F20" s="18"/>
      <c r="G20" s="18"/>
    </row>
    <row r="21" spans="1:8" ht="15.6" x14ac:dyDescent="0.35">
      <c r="A21" s="19" t="s">
        <v>3</v>
      </c>
      <c r="B21" s="18"/>
      <c r="C21" s="18"/>
      <c r="D21" s="18"/>
      <c r="E21" s="18"/>
      <c r="F21" s="18"/>
      <c r="G21" s="18"/>
    </row>
    <row r="22" spans="1:8" ht="15.6" x14ac:dyDescent="0.35">
      <c r="A22" s="16" t="s">
        <v>49</v>
      </c>
      <c r="B22" s="20">
        <f t="shared" ref="B22:B26" si="1">+SUM(C22:G22)</f>
        <v>4158650064.46</v>
      </c>
      <c r="C22" s="20">
        <v>1476394220.2923999</v>
      </c>
      <c r="D22" s="36">
        <v>437685003.65760005</v>
      </c>
      <c r="E22" s="36">
        <v>768906150.88</v>
      </c>
      <c r="F22" s="20">
        <v>1471491843.04</v>
      </c>
      <c r="G22" s="20">
        <v>4172846.59</v>
      </c>
    </row>
    <row r="23" spans="1:8" ht="15.6" x14ac:dyDescent="0.35">
      <c r="A23" s="16" t="s">
        <v>79</v>
      </c>
      <c r="B23" s="20">
        <f t="shared" si="1"/>
        <v>6886503204.4184961</v>
      </c>
      <c r="C23" s="20">
        <v>3254428397.5080824</v>
      </c>
      <c r="D23" s="20">
        <v>1083924696.574074</v>
      </c>
      <c r="E23" s="20">
        <v>809650797.57093334</v>
      </c>
      <c r="F23" s="20">
        <v>1554667045.8648098</v>
      </c>
      <c r="G23" s="20">
        <v>183832266.90059659</v>
      </c>
    </row>
    <row r="24" spans="1:8" ht="15.6" x14ac:dyDescent="0.35">
      <c r="A24" s="16" t="s">
        <v>80</v>
      </c>
      <c r="B24" s="41">
        <f>+SUM(C24:G24)</f>
        <v>2677143621.3400002</v>
      </c>
      <c r="C24" s="41">
        <v>1138331505.1454</v>
      </c>
      <c r="D24" s="41">
        <v>272218026.85180002</v>
      </c>
      <c r="E24" s="41">
        <v>104410053.9994</v>
      </c>
      <c r="F24" s="41">
        <v>933961017.8046</v>
      </c>
      <c r="G24" s="41">
        <v>228223017.5388</v>
      </c>
    </row>
    <row r="25" spans="1:8" ht="15.6" x14ac:dyDescent="0.35">
      <c r="A25" s="16" t="s">
        <v>81</v>
      </c>
      <c r="B25" s="20">
        <f t="shared" si="1"/>
        <v>34678578769.886986</v>
      </c>
      <c r="C25" s="20">
        <v>16574879512.890001</v>
      </c>
      <c r="D25" s="20">
        <v>6161256169.9999981</v>
      </c>
      <c r="E25" s="20">
        <v>3654995029.0344992</v>
      </c>
      <c r="F25" s="20">
        <v>6786151211.6076107</v>
      </c>
      <c r="G25" s="20">
        <v>1501296846.3548722</v>
      </c>
    </row>
    <row r="26" spans="1:8" ht="15.6" x14ac:dyDescent="0.35">
      <c r="A26" s="16" t="s">
        <v>82</v>
      </c>
      <c r="B26" s="20">
        <f t="shared" si="1"/>
        <v>2677143621.3400002</v>
      </c>
      <c r="C26" s="20">
        <f>+C24</f>
        <v>1138331505.1454</v>
      </c>
      <c r="D26" s="20">
        <f t="shared" ref="D26:G26" si="2">+D24</f>
        <v>272218026.85180002</v>
      </c>
      <c r="E26" s="20">
        <f t="shared" si="2"/>
        <v>104410053.9994</v>
      </c>
      <c r="F26" s="20">
        <f t="shared" si="2"/>
        <v>933961017.8046</v>
      </c>
      <c r="G26" s="20">
        <f t="shared" si="2"/>
        <v>228223017.5388</v>
      </c>
      <c r="H26" s="20"/>
    </row>
    <row r="27" spans="1:8" ht="15.6" x14ac:dyDescent="0.35">
      <c r="A27" s="11"/>
      <c r="B27" s="18"/>
      <c r="C27" s="18"/>
      <c r="D27" s="18"/>
      <c r="E27" s="18"/>
      <c r="F27" s="18"/>
      <c r="G27" s="18"/>
    </row>
    <row r="28" spans="1:8" ht="15.6" x14ac:dyDescent="0.35">
      <c r="A28" s="19" t="s">
        <v>4</v>
      </c>
      <c r="B28" s="18"/>
      <c r="C28" s="18"/>
      <c r="D28" s="18"/>
      <c r="E28" s="18"/>
      <c r="F28" s="18"/>
      <c r="G28" s="18"/>
    </row>
    <row r="29" spans="1:8" ht="15.6" x14ac:dyDescent="0.35">
      <c r="A29" s="16" t="s">
        <v>79</v>
      </c>
      <c r="B29" s="18">
        <f>B23</f>
        <v>6886503204.4184961</v>
      </c>
      <c r="C29" s="18"/>
      <c r="D29" s="18"/>
      <c r="E29" s="18"/>
      <c r="F29" s="18"/>
      <c r="G29" s="18"/>
    </row>
    <row r="30" spans="1:8" ht="15.6" x14ac:dyDescent="0.35">
      <c r="A30" s="16" t="s">
        <v>80</v>
      </c>
      <c r="B30" s="43">
        <v>2677143621.3400002</v>
      </c>
      <c r="C30" s="18"/>
      <c r="D30" s="18"/>
      <c r="E30" s="18"/>
      <c r="F30" s="18"/>
      <c r="G30" s="18"/>
    </row>
    <row r="31" spans="1:8" ht="15.6" x14ac:dyDescent="0.35">
      <c r="A31" s="11"/>
      <c r="B31" s="11"/>
      <c r="C31" s="11"/>
      <c r="D31" s="11"/>
      <c r="E31" s="11"/>
      <c r="F31" s="11"/>
      <c r="G31" s="11"/>
    </row>
    <row r="32" spans="1:8" ht="15.6" x14ac:dyDescent="0.35">
      <c r="A32" s="15" t="s">
        <v>5</v>
      </c>
      <c r="B32" s="11"/>
      <c r="C32" s="11"/>
      <c r="D32" s="11"/>
      <c r="E32" s="11"/>
      <c r="F32" s="11"/>
      <c r="G32" s="11"/>
    </row>
    <row r="33" spans="1:7" ht="15.6" x14ac:dyDescent="0.35">
      <c r="A33" s="16" t="s">
        <v>50</v>
      </c>
      <c r="B33" s="37">
        <v>1.07</v>
      </c>
      <c r="C33" s="37">
        <v>1.07</v>
      </c>
      <c r="D33" s="37">
        <v>1.07</v>
      </c>
      <c r="E33" s="37">
        <v>1.07</v>
      </c>
      <c r="F33" s="37">
        <v>1.07</v>
      </c>
      <c r="G33" s="37">
        <v>1.07</v>
      </c>
    </row>
    <row r="34" spans="1:7" ht="15.6" x14ac:dyDescent="0.35">
      <c r="A34" s="16" t="s">
        <v>83</v>
      </c>
      <c r="B34" s="37">
        <v>1.0573999999999999</v>
      </c>
      <c r="C34" s="37">
        <v>1.0573999999999999</v>
      </c>
      <c r="D34" s="37">
        <v>1.0573999999999999</v>
      </c>
      <c r="E34" s="37">
        <v>1.0573999999999999</v>
      </c>
      <c r="F34" s="37">
        <v>1.0573999999999999</v>
      </c>
      <c r="G34" s="37">
        <v>1.0573999999999999</v>
      </c>
    </row>
    <row r="35" spans="1:7" ht="15.6" x14ac:dyDescent="0.35">
      <c r="A35" s="16" t="s">
        <v>6</v>
      </c>
      <c r="B35" s="18">
        <v>98481</v>
      </c>
      <c r="C35" s="18"/>
      <c r="D35" s="18"/>
      <c r="E35" s="18"/>
      <c r="F35" s="18"/>
      <c r="G35" s="18"/>
    </row>
    <row r="36" spans="1:7" ht="15.6" x14ac:dyDescent="0.35">
      <c r="A36" s="11"/>
      <c r="B36" s="18"/>
      <c r="C36" s="18"/>
      <c r="D36" s="18"/>
      <c r="E36" s="21"/>
      <c r="F36" s="21"/>
      <c r="G36" s="18"/>
    </row>
    <row r="37" spans="1:7" ht="15.6" x14ac:dyDescent="0.35">
      <c r="A37" s="15" t="s">
        <v>7</v>
      </c>
      <c r="B37" s="18"/>
      <c r="C37" s="18"/>
      <c r="D37" s="17"/>
      <c r="E37" s="17"/>
      <c r="F37" s="17"/>
      <c r="G37" s="34"/>
    </row>
    <row r="38" spans="1:7" ht="15.6" x14ac:dyDescent="0.35">
      <c r="A38" s="11" t="s">
        <v>51</v>
      </c>
      <c r="B38" s="20">
        <f>B22/B33</f>
        <v>3886588845.2897196</v>
      </c>
      <c r="C38" s="20">
        <f t="shared" ref="C38:E38" si="3">C22/C33</f>
        <v>1379807682.5162616</v>
      </c>
      <c r="D38" s="20">
        <f t="shared" si="3"/>
        <v>409051405.28747666</v>
      </c>
      <c r="E38" s="20">
        <f t="shared" si="3"/>
        <v>718603879.32710278</v>
      </c>
      <c r="F38" s="20">
        <f>F22/F33</f>
        <v>1375226021.5327101</v>
      </c>
      <c r="G38" s="20">
        <f>G22/G33</f>
        <v>3899856.626168224</v>
      </c>
    </row>
    <row r="39" spans="1:7" ht="15.6" x14ac:dyDescent="0.35">
      <c r="A39" s="11" t="s">
        <v>84</v>
      </c>
      <c r="B39" s="20">
        <f t="shared" ref="B39" si="4">B24/B34</f>
        <v>2531817307.8683567</v>
      </c>
      <c r="C39" s="20">
        <f t="shared" ref="C39:F39" si="5">C24/C34</f>
        <v>1076538211.7887273</v>
      </c>
      <c r="D39" s="20">
        <f t="shared" si="5"/>
        <v>257440918.14999059</v>
      </c>
      <c r="E39" s="20">
        <f t="shared" si="5"/>
        <v>98742248.911859289</v>
      </c>
      <c r="F39" s="20">
        <f t="shared" si="5"/>
        <v>883261791.00113499</v>
      </c>
      <c r="G39" s="20">
        <f>G24/G34</f>
        <v>215834138.01664463</v>
      </c>
    </row>
    <row r="40" spans="1:7" ht="15.6" x14ac:dyDescent="0.35">
      <c r="A40" s="11" t="s">
        <v>52</v>
      </c>
      <c r="B40" s="20">
        <f t="shared" ref="B40" si="6">B38/B16</f>
        <v>27934.810767501909</v>
      </c>
      <c r="C40" s="20">
        <f t="shared" ref="C40:F40" si="7">C38/C16</f>
        <v>70535.102878860111</v>
      </c>
      <c r="D40" s="20">
        <f t="shared" si="7"/>
        <v>26910.096396263918</v>
      </c>
      <c r="E40" s="20">
        <f t="shared" si="7"/>
        <v>86770.442261272226</v>
      </c>
      <c r="F40" s="20">
        <f t="shared" si="7"/>
        <v>15491.722451225542</v>
      </c>
      <c r="G40" s="20">
        <f>G38/G16</f>
        <v>533.15575458005253</v>
      </c>
    </row>
    <row r="41" spans="1:7" ht="15.6" x14ac:dyDescent="0.35">
      <c r="A41" s="11" t="s">
        <v>85</v>
      </c>
      <c r="B41" s="20">
        <f t="shared" ref="B41" si="8">B39/B18</f>
        <v>18689.64225700622</v>
      </c>
      <c r="C41" s="20">
        <f t="shared" ref="C41:G41" si="9">C39/C18</f>
        <v>49490.700390244521</v>
      </c>
      <c r="D41" s="20">
        <f t="shared" si="9"/>
        <v>19267.606886787042</v>
      </c>
      <c r="E41" s="20">
        <f t="shared" si="9"/>
        <v>16564.712114051214</v>
      </c>
      <c r="F41" s="20">
        <f t="shared" si="9"/>
        <v>10429.18745327505</v>
      </c>
      <c r="G41" s="20">
        <f t="shared" si="9"/>
        <v>22250.177452662585</v>
      </c>
    </row>
    <row r="42" spans="1:7" ht="15.6" x14ac:dyDescent="0.35">
      <c r="A42" s="11"/>
      <c r="B42" s="11"/>
      <c r="C42" s="11"/>
      <c r="D42" s="11"/>
      <c r="E42" s="11"/>
      <c r="F42" s="11"/>
      <c r="G42" s="11"/>
    </row>
    <row r="43" spans="1:7" ht="15.6" x14ac:dyDescent="0.35">
      <c r="A43" s="15" t="s">
        <v>8</v>
      </c>
      <c r="B43" s="11"/>
      <c r="C43" s="11"/>
      <c r="D43" s="11"/>
      <c r="E43" s="11"/>
      <c r="F43" s="11"/>
      <c r="G43" s="11"/>
    </row>
    <row r="44" spans="1:7" ht="15.6" x14ac:dyDescent="0.35">
      <c r="A44" s="11"/>
      <c r="B44" s="11"/>
      <c r="C44" s="11"/>
      <c r="D44" s="11"/>
      <c r="E44" s="11"/>
      <c r="F44" s="11"/>
      <c r="G44" s="11"/>
    </row>
    <row r="45" spans="1:7" ht="15.6" x14ac:dyDescent="0.35">
      <c r="A45" s="15" t="s">
        <v>9</v>
      </c>
      <c r="B45" s="11"/>
      <c r="C45" s="11"/>
      <c r="D45" s="11"/>
      <c r="E45" s="11"/>
      <c r="F45" s="11"/>
      <c r="G45" s="11"/>
    </row>
    <row r="46" spans="1:7" ht="15.6" x14ac:dyDescent="0.35">
      <c r="A46" s="11" t="s">
        <v>10</v>
      </c>
      <c r="B46" s="23">
        <f t="shared" ref="B46" si="10">(B17/B35)*100</f>
        <v>133.33108924564129</v>
      </c>
      <c r="C46" s="23"/>
      <c r="D46" s="23"/>
      <c r="E46" s="23"/>
      <c r="F46" s="23"/>
      <c r="G46" s="23"/>
    </row>
    <row r="47" spans="1:7" ht="15.6" x14ac:dyDescent="0.35">
      <c r="A47" s="11" t="s">
        <v>11</v>
      </c>
      <c r="B47" s="23">
        <f t="shared" ref="B47" si="11">(B18/B35)*100</f>
        <v>137.55580602688164</v>
      </c>
      <c r="C47" s="23"/>
      <c r="D47" s="23"/>
      <c r="E47" s="23"/>
      <c r="F47" s="23"/>
      <c r="G47" s="23"/>
    </row>
    <row r="48" spans="1:7" ht="15.6" x14ac:dyDescent="0.35">
      <c r="A48" s="11"/>
      <c r="B48" s="23"/>
      <c r="C48" s="23"/>
      <c r="D48" s="23"/>
      <c r="E48" s="23"/>
      <c r="F48" s="23"/>
      <c r="G48" s="23"/>
    </row>
    <row r="49" spans="1:7" ht="15.6" x14ac:dyDescent="0.35">
      <c r="A49" s="15" t="s">
        <v>12</v>
      </c>
      <c r="B49" s="23"/>
      <c r="C49" s="23"/>
      <c r="D49" s="23"/>
      <c r="E49" s="23"/>
      <c r="F49" s="23"/>
      <c r="G49" s="23"/>
    </row>
    <row r="50" spans="1:7" ht="15.6" x14ac:dyDescent="0.35">
      <c r="A50" s="11" t="s">
        <v>13</v>
      </c>
      <c r="B50" s="23">
        <f t="shared" ref="B50" si="12">B18/B17*100</f>
        <v>103.16859091539932</v>
      </c>
      <c r="C50" s="23">
        <f t="shared" ref="C50:G50" si="13">C18/C17*100</f>
        <v>88.831927602598128</v>
      </c>
      <c r="D50" s="23">
        <f t="shared" si="13"/>
        <v>138.67640902690567</v>
      </c>
      <c r="E50" s="23">
        <f t="shared" si="13"/>
        <v>72.76626132458766</v>
      </c>
      <c r="F50" s="23">
        <f t="shared" si="13"/>
        <v>104.52488926057097</v>
      </c>
      <c r="G50" s="23">
        <f t="shared" si="13"/>
        <v>121.75946846077889</v>
      </c>
    </row>
    <row r="51" spans="1:7" ht="15.6" x14ac:dyDescent="0.35">
      <c r="A51" s="11" t="s">
        <v>14</v>
      </c>
      <c r="B51" s="23">
        <f>B24/B23*100</f>
        <v>38.875225086983185</v>
      </c>
      <c r="C51" s="23">
        <f t="shared" ref="C51:G51" si="14">C24/C23*100</f>
        <v>34.977924418832544</v>
      </c>
      <c r="D51" s="23">
        <f t="shared" si="14"/>
        <v>25.114108730264267</v>
      </c>
      <c r="E51" s="23">
        <f t="shared" si="14"/>
        <v>12.89568963714294</v>
      </c>
      <c r="F51" s="23">
        <f t="shared" si="14"/>
        <v>60.07466488009775</v>
      </c>
      <c r="G51" s="23">
        <f t="shared" si="14"/>
        <v>124.14742057345502</v>
      </c>
    </row>
    <row r="52" spans="1:7" ht="15.6" x14ac:dyDescent="0.35">
      <c r="A52" s="11" t="s">
        <v>15</v>
      </c>
      <c r="B52" s="23">
        <f>AVERAGE(B50:B51)</f>
        <v>71.02190800119125</v>
      </c>
      <c r="C52" s="23">
        <f t="shared" ref="C52:G52" si="15">AVERAGE(C50:C51)</f>
        <v>61.904926010715336</v>
      </c>
      <c r="D52" s="23">
        <f t="shared" si="15"/>
        <v>81.895258878584968</v>
      </c>
      <c r="E52" s="23">
        <f t="shared" si="15"/>
        <v>42.830975480865298</v>
      </c>
      <c r="F52" s="23">
        <f t="shared" si="15"/>
        <v>82.299777070334358</v>
      </c>
      <c r="G52" s="23">
        <f t="shared" si="15"/>
        <v>122.95344451711696</v>
      </c>
    </row>
    <row r="53" spans="1:7" ht="15.6" x14ac:dyDescent="0.35">
      <c r="A53" s="11"/>
      <c r="B53" s="23"/>
      <c r="C53" s="23"/>
      <c r="D53" s="23"/>
      <c r="E53" s="23"/>
      <c r="F53" s="23"/>
      <c r="G53" s="23"/>
    </row>
    <row r="54" spans="1:7" ht="15.6" x14ac:dyDescent="0.35">
      <c r="A54" s="15" t="s">
        <v>16</v>
      </c>
      <c r="B54" s="23"/>
      <c r="C54" s="23"/>
      <c r="D54" s="23"/>
      <c r="E54" s="23"/>
      <c r="F54" s="23"/>
      <c r="G54" s="23"/>
    </row>
    <row r="55" spans="1:7" ht="15.6" x14ac:dyDescent="0.35">
      <c r="A55" s="11" t="s">
        <v>17</v>
      </c>
      <c r="B55" s="24">
        <f t="shared" ref="B55:G55" si="16">((B18/B19)*100)</f>
        <v>85.306255247690999</v>
      </c>
      <c r="C55" s="24">
        <f t="shared" si="16"/>
        <v>69.768212628562765</v>
      </c>
      <c r="D55" s="24">
        <f t="shared" si="16"/>
        <v>97.584964456130109</v>
      </c>
      <c r="E55" s="24">
        <f t="shared" si="16"/>
        <v>64.478096268253111</v>
      </c>
      <c r="F55" s="24">
        <f t="shared" si="16"/>
        <v>95.784088638565606</v>
      </c>
      <c r="G55" s="24">
        <f t="shared" si="16"/>
        <v>59.635640804951031</v>
      </c>
    </row>
    <row r="56" spans="1:7" ht="15.6" x14ac:dyDescent="0.35">
      <c r="A56" s="11" t="s">
        <v>18</v>
      </c>
      <c r="B56" s="24">
        <f>B24/B25*100</f>
        <v>7.7198769854567626</v>
      </c>
      <c r="C56" s="24">
        <f t="shared" ref="C56:G56" si="17">C24/C25*100</f>
        <v>6.867811643880362</v>
      </c>
      <c r="D56" s="24">
        <f t="shared" si="17"/>
        <v>4.4182228321761228</v>
      </c>
      <c r="E56" s="24">
        <f t="shared" si="17"/>
        <v>2.8566401094936889</v>
      </c>
      <c r="F56" s="24">
        <f t="shared" si="17"/>
        <v>13.762749881067689</v>
      </c>
      <c r="G56" s="24">
        <f t="shared" si="17"/>
        <v>15.201724968178166</v>
      </c>
    </row>
    <row r="57" spans="1:7" ht="15.6" x14ac:dyDescent="0.35">
      <c r="A57" s="11" t="s">
        <v>19</v>
      </c>
      <c r="B57" s="24">
        <f>(B55+B56)/2</f>
        <v>46.513066116573881</v>
      </c>
      <c r="C57" s="24">
        <f t="shared" ref="C57:G57" si="18">(C55+C56)/2</f>
        <v>38.318012136221562</v>
      </c>
      <c r="D57" s="24">
        <f t="shared" si="18"/>
        <v>51.001593644153118</v>
      </c>
      <c r="E57" s="24">
        <f t="shared" si="18"/>
        <v>33.667368188873397</v>
      </c>
      <c r="F57" s="24">
        <f t="shared" si="18"/>
        <v>54.773419259816649</v>
      </c>
      <c r="G57" s="24">
        <f t="shared" si="18"/>
        <v>37.418682886564596</v>
      </c>
    </row>
    <row r="58" spans="1:7" ht="15.6" x14ac:dyDescent="0.35">
      <c r="A58" s="11"/>
      <c r="B58" s="23"/>
      <c r="C58" s="23"/>
      <c r="D58" s="23"/>
      <c r="E58" s="23"/>
      <c r="F58" s="23"/>
      <c r="G58" s="23"/>
    </row>
    <row r="59" spans="1:7" ht="15.6" x14ac:dyDescent="0.35">
      <c r="A59" s="15" t="s">
        <v>34</v>
      </c>
      <c r="B59" s="23"/>
      <c r="C59" s="23"/>
      <c r="D59" s="23"/>
      <c r="E59" s="23"/>
      <c r="F59" s="23"/>
      <c r="G59" s="23"/>
    </row>
    <row r="60" spans="1:7" ht="15.6" x14ac:dyDescent="0.35">
      <c r="A60" s="11" t="s">
        <v>20</v>
      </c>
      <c r="B60" s="23">
        <f>B26/B24*100</f>
        <v>100</v>
      </c>
      <c r="C60" s="23"/>
      <c r="D60" s="23"/>
      <c r="E60" s="23"/>
      <c r="F60" s="23"/>
      <c r="G60" s="23"/>
    </row>
    <row r="61" spans="1:7" ht="15.6" x14ac:dyDescent="0.35">
      <c r="A61" s="11"/>
      <c r="B61" s="23"/>
      <c r="C61" s="23"/>
      <c r="D61" s="23"/>
      <c r="E61" s="23"/>
      <c r="F61" s="23"/>
      <c r="G61" s="23"/>
    </row>
    <row r="62" spans="1:7" ht="15.6" x14ac:dyDescent="0.35">
      <c r="A62" s="15" t="s">
        <v>21</v>
      </c>
      <c r="B62" s="23"/>
      <c r="C62" s="23"/>
      <c r="D62" s="23"/>
      <c r="E62" s="23"/>
      <c r="F62" s="23"/>
      <c r="G62" s="23"/>
    </row>
    <row r="63" spans="1:7" ht="15.6" x14ac:dyDescent="0.35">
      <c r="A63" s="11" t="s">
        <v>22</v>
      </c>
      <c r="B63" s="23">
        <f>((B18/B16)-1)*100</f>
        <v>-2.6337351937747</v>
      </c>
      <c r="C63" s="23">
        <f t="shared" ref="C63:G63" si="19">((C18/C16)-1)*100</f>
        <v>11.196878301468672</v>
      </c>
      <c r="D63" s="23">
        <f t="shared" si="19"/>
        <v>-12.100346476031943</v>
      </c>
      <c r="E63" s="23">
        <f t="shared" si="19"/>
        <v>-28.021734755483998</v>
      </c>
      <c r="F63" s="23">
        <f t="shared" si="19"/>
        <v>-4.5964365507012435</v>
      </c>
      <c r="G63" s="23">
        <f t="shared" si="19"/>
        <v>32.614837768866202</v>
      </c>
    </row>
    <row r="64" spans="1:7" ht="15.6" x14ac:dyDescent="0.35">
      <c r="A64" s="11" t="s">
        <v>23</v>
      </c>
      <c r="B64" s="23">
        <f>((B39/B38)-1)*100</f>
        <v>-34.857598561351644</v>
      </c>
      <c r="C64" s="23">
        <f t="shared" ref="C64:F64" si="20">((C39/C38)-1)*100</f>
        <v>-21.979111623330173</v>
      </c>
      <c r="D64" s="23">
        <f t="shared" si="20"/>
        <v>-37.063920372290603</v>
      </c>
      <c r="E64" s="23">
        <f t="shared" si="20"/>
        <v>-86.259154486569003</v>
      </c>
      <c r="F64" s="23">
        <f t="shared" si="20"/>
        <v>-35.773336370066176</v>
      </c>
      <c r="G64" s="23">
        <f>((G39/G38)-1)*100</f>
        <v>5434.4121260352822</v>
      </c>
    </row>
    <row r="65" spans="1:8" ht="15.6" x14ac:dyDescent="0.35">
      <c r="A65" s="11" t="s">
        <v>24</v>
      </c>
      <c r="B65" s="23">
        <f>((B41/B40)-1)*100</f>
        <v>-33.095511501553098</v>
      </c>
      <c r="C65" s="23">
        <f t="shared" ref="C65:G65" si="21">((C41/C40)-1)*100</f>
        <v>-29.835360876637708</v>
      </c>
      <c r="D65" s="23">
        <f t="shared" si="21"/>
        <v>-28.400082247709545</v>
      </c>
      <c r="E65" s="23">
        <f t="shared" si="21"/>
        <v>-80.909729531891017</v>
      </c>
      <c r="F65" s="23">
        <f t="shared" si="21"/>
        <v>-32.6789678416295</v>
      </c>
      <c r="G65" s="23">
        <f t="shared" si="21"/>
        <v>4073.2978142922311</v>
      </c>
    </row>
    <row r="66" spans="1:8" ht="15.6" x14ac:dyDescent="0.35">
      <c r="A66" s="11"/>
      <c r="B66" s="23"/>
      <c r="C66" s="23"/>
      <c r="D66" s="23"/>
      <c r="E66" s="23"/>
      <c r="F66" s="23"/>
      <c r="G66" s="23"/>
    </row>
    <row r="67" spans="1:8" ht="15.6" x14ac:dyDescent="0.35">
      <c r="A67" s="15" t="s">
        <v>25</v>
      </c>
      <c r="B67" s="23"/>
      <c r="C67" s="23"/>
      <c r="D67" s="23"/>
      <c r="E67" s="23"/>
      <c r="F67" s="23"/>
      <c r="G67" s="23"/>
    </row>
    <row r="68" spans="1:8" ht="15.6" x14ac:dyDescent="0.35">
      <c r="A68" s="11" t="s">
        <v>37</v>
      </c>
      <c r="B68" s="23">
        <f>B23/(B17*3)</f>
        <v>17482.100889378136</v>
      </c>
      <c r="C68" s="23">
        <f t="shared" ref="C68:G68" si="22">C23/(C17*3)</f>
        <v>44301.32365804095</v>
      </c>
      <c r="D68" s="23">
        <f t="shared" si="22"/>
        <v>37499.946256978074</v>
      </c>
      <c r="E68" s="23">
        <f t="shared" si="22"/>
        <v>32944.842318239316</v>
      </c>
      <c r="F68" s="23">
        <f t="shared" si="22"/>
        <v>6395.8295931924658</v>
      </c>
      <c r="G68" s="23">
        <f t="shared" si="22"/>
        <v>7691.5979188882438</v>
      </c>
    </row>
    <row r="69" spans="1:8" ht="15.6" x14ac:dyDescent="0.35">
      <c r="A69" s="11" t="s">
        <v>38</v>
      </c>
      <c r="B69" s="23">
        <f>B24/(B18*3)</f>
        <v>6587.4759075194588</v>
      </c>
      <c r="C69" s="23">
        <f t="shared" ref="C69:G69" si="23">C24/(C18*3)</f>
        <v>17443.822197548183</v>
      </c>
      <c r="D69" s="23">
        <f t="shared" si="23"/>
        <v>6791.1891740295387</v>
      </c>
      <c r="E69" s="23">
        <f t="shared" si="23"/>
        <v>5838.5088631325843</v>
      </c>
      <c r="F69" s="23">
        <f t="shared" si="23"/>
        <v>3675.9409376976787</v>
      </c>
      <c r="G69" s="23">
        <f t="shared" si="23"/>
        <v>7842.4458794818047</v>
      </c>
    </row>
    <row r="70" spans="1:8" ht="15.6" x14ac:dyDescent="0.35">
      <c r="A70" s="11" t="s">
        <v>28</v>
      </c>
      <c r="B70" s="23">
        <f>(B69/B68)*B52</f>
        <v>26.761949883733518</v>
      </c>
      <c r="C70" s="23">
        <f t="shared" ref="C70:G70" si="24">(C69/C68)*C52</f>
        <v>24.375310562245318</v>
      </c>
      <c r="D70" s="23">
        <f t="shared" si="24"/>
        <v>14.83111980186105</v>
      </c>
      <c r="E70" s="23">
        <f t="shared" si="24"/>
        <v>7.5905365564065921</v>
      </c>
      <c r="F70" s="23">
        <f t="shared" si="24"/>
        <v>47.300997515355625</v>
      </c>
      <c r="G70" s="23">
        <f t="shared" si="24"/>
        <v>125.36481294133139</v>
      </c>
    </row>
    <row r="71" spans="1:8" ht="15.6" x14ac:dyDescent="0.35">
      <c r="A71" s="11" t="s">
        <v>33</v>
      </c>
      <c r="B71" s="23">
        <f>B23/B17</f>
        <v>52446.302668134405</v>
      </c>
      <c r="C71" s="23">
        <f t="shared" ref="C71:G71" si="25">C23/C17</f>
        <v>132903.97097412287</v>
      </c>
      <c r="D71" s="23">
        <f t="shared" si="25"/>
        <v>112499.83877093422</v>
      </c>
      <c r="E71" s="23">
        <f t="shared" si="25"/>
        <v>98834.526954717934</v>
      </c>
      <c r="F71" s="23">
        <f t="shared" si="25"/>
        <v>19187.488779577398</v>
      </c>
      <c r="G71" s="23">
        <f t="shared" si="25"/>
        <v>23074.793756664731</v>
      </c>
    </row>
    <row r="72" spans="1:8" ht="15.6" x14ac:dyDescent="0.35">
      <c r="A72" s="11" t="s">
        <v>32</v>
      </c>
      <c r="B72" s="23">
        <f>B24/B18</f>
        <v>19762.427722558376</v>
      </c>
      <c r="C72" s="23">
        <f t="shared" ref="C72:G72" si="26">C24/C18</f>
        <v>52331.466592644552</v>
      </c>
      <c r="D72" s="23">
        <f t="shared" si="26"/>
        <v>20373.567522088615</v>
      </c>
      <c r="E72" s="23">
        <f t="shared" si="26"/>
        <v>17515.526589397752</v>
      </c>
      <c r="F72" s="23">
        <f t="shared" si="26"/>
        <v>11027.822813093037</v>
      </c>
      <c r="G72" s="23">
        <f t="shared" si="26"/>
        <v>23527.337638445413</v>
      </c>
    </row>
    <row r="73" spans="1:8" ht="15.6" x14ac:dyDescent="0.35">
      <c r="A73" s="11"/>
      <c r="B73" s="23"/>
      <c r="C73" s="23"/>
      <c r="D73" s="23"/>
      <c r="E73" s="23"/>
      <c r="F73" s="23"/>
      <c r="G73" s="23"/>
    </row>
    <row r="74" spans="1:8" ht="15.6" x14ac:dyDescent="0.35">
      <c r="A74" s="15" t="s">
        <v>29</v>
      </c>
      <c r="B74" s="23"/>
      <c r="C74" s="23"/>
      <c r="D74" s="23"/>
      <c r="E74" s="23"/>
      <c r="F74" s="23"/>
      <c r="G74" s="23"/>
    </row>
    <row r="75" spans="1:8" ht="15.6" x14ac:dyDescent="0.35">
      <c r="A75" s="11" t="s">
        <v>30</v>
      </c>
      <c r="B75" s="23">
        <f>(B30/B29)*100</f>
        <v>38.875225086983185</v>
      </c>
      <c r="C75" s="23"/>
      <c r="D75" s="23"/>
      <c r="E75" s="23"/>
      <c r="F75" s="23"/>
      <c r="G75" s="23"/>
    </row>
    <row r="76" spans="1:8" ht="16.2" thickBot="1" x14ac:dyDescent="0.4">
      <c r="A76" s="25" t="s">
        <v>31</v>
      </c>
      <c r="B76" s="28">
        <f>(B24/B30)*100</f>
        <v>100</v>
      </c>
      <c r="C76" s="28"/>
      <c r="D76" s="28"/>
      <c r="E76" s="28"/>
      <c r="F76" s="28"/>
      <c r="G76" s="28"/>
    </row>
    <row r="77" spans="1:8" ht="16.2" thickTop="1" x14ac:dyDescent="0.35">
      <c r="A77" s="45" t="s">
        <v>86</v>
      </c>
      <c r="B77" s="45"/>
      <c r="C77" s="45"/>
      <c r="D77" s="45"/>
      <c r="E77" s="45"/>
      <c r="F77" s="45"/>
      <c r="G77" s="11"/>
      <c r="H77" s="11"/>
    </row>
    <row r="78" spans="1:8" ht="15.6" x14ac:dyDescent="0.35">
      <c r="B78" s="11"/>
      <c r="C78" s="11"/>
      <c r="D78" s="11"/>
      <c r="E78" s="11"/>
      <c r="F78" s="11"/>
      <c r="G78" s="11"/>
      <c r="H78" s="11"/>
    </row>
    <row r="79" spans="1:8" ht="15.6" x14ac:dyDescent="0.35">
      <c r="A79" s="15" t="s">
        <v>53</v>
      </c>
      <c r="B79" s="11"/>
      <c r="C79" s="11"/>
      <c r="D79" s="11"/>
      <c r="E79" s="11"/>
      <c r="F79" s="11"/>
      <c r="G79" s="11"/>
      <c r="H79" s="11"/>
    </row>
    <row r="80" spans="1:8" ht="15.6" x14ac:dyDescent="0.35">
      <c r="A80" s="11" t="s">
        <v>54</v>
      </c>
      <c r="B80" s="11"/>
      <c r="C80" s="11"/>
      <c r="D80" s="11"/>
      <c r="E80" s="11"/>
      <c r="F80" s="11"/>
      <c r="G80" s="11"/>
      <c r="H80" s="11"/>
    </row>
    <row r="81" spans="1:7" ht="15.6" x14ac:dyDescent="0.3">
      <c r="A81" s="44" t="s">
        <v>87</v>
      </c>
    </row>
    <row r="82" spans="1:7" ht="15.6" x14ac:dyDescent="0.3">
      <c r="A82" s="44" t="s">
        <v>88</v>
      </c>
    </row>
    <row r="83" spans="1:7" ht="15.6" x14ac:dyDescent="0.35">
      <c r="A83" s="11"/>
      <c r="B83" s="11"/>
      <c r="C83" s="11"/>
      <c r="D83" s="11"/>
      <c r="E83" s="11"/>
      <c r="F83" s="11"/>
      <c r="G83" s="11"/>
    </row>
    <row r="84" spans="1:7" ht="15.6" x14ac:dyDescent="0.35">
      <c r="A84" s="11"/>
      <c r="B84" s="11"/>
      <c r="C84" s="11"/>
      <c r="D84" s="11"/>
      <c r="E84" s="11"/>
      <c r="F84" s="11"/>
      <c r="G84" s="11"/>
    </row>
    <row r="85" spans="1:7" ht="15.6" x14ac:dyDescent="0.35">
      <c r="A85" s="11"/>
      <c r="B85" s="11"/>
      <c r="C85" s="11"/>
      <c r="D85" s="11"/>
      <c r="E85" s="11"/>
      <c r="F85" s="11"/>
      <c r="G85" s="11"/>
    </row>
    <row r="86" spans="1:7" ht="15.6" x14ac:dyDescent="0.35">
      <c r="A86" s="11"/>
      <c r="B86" s="11"/>
      <c r="C86" s="11"/>
      <c r="D86" s="11"/>
      <c r="E86" s="11"/>
      <c r="F86" s="11"/>
      <c r="G86" s="11"/>
    </row>
    <row r="87" spans="1:7" ht="15.6" x14ac:dyDescent="0.35">
      <c r="A87" s="11"/>
      <c r="B87" s="11"/>
      <c r="C87" s="11"/>
      <c r="D87" s="11"/>
      <c r="E87" s="11"/>
      <c r="F87" s="11"/>
      <c r="G87" s="11"/>
    </row>
    <row r="88" spans="1:7" ht="15.6" x14ac:dyDescent="0.35">
      <c r="A88" s="11"/>
      <c r="B88" s="11"/>
      <c r="C88" s="11"/>
      <c r="D88" s="11"/>
      <c r="E88" s="11"/>
      <c r="F88" s="11"/>
      <c r="G88" s="11"/>
    </row>
    <row r="89" spans="1:7" ht="15.6" x14ac:dyDescent="0.35">
      <c r="A89" s="11"/>
      <c r="B89" s="11"/>
      <c r="C89" s="11"/>
      <c r="D89" s="11"/>
      <c r="E89" s="11"/>
      <c r="F89" s="11"/>
      <c r="G89" s="11"/>
    </row>
    <row r="90" spans="1:7" ht="15.6" x14ac:dyDescent="0.35">
      <c r="A90" s="11"/>
      <c r="B90" s="11"/>
      <c r="C90" s="11"/>
      <c r="D90" s="11"/>
      <c r="E90" s="11"/>
      <c r="F90" s="11"/>
      <c r="G90" s="11"/>
    </row>
    <row r="91" spans="1:7" ht="15.6" x14ac:dyDescent="0.35">
      <c r="A91" s="11"/>
      <c r="B91" s="11"/>
      <c r="C91" s="11"/>
      <c r="D91" s="11"/>
      <c r="E91" s="11"/>
      <c r="F91" s="11"/>
      <c r="G91" s="11"/>
    </row>
    <row r="92" spans="1:7" ht="15.6" x14ac:dyDescent="0.35">
      <c r="A92" s="11"/>
      <c r="B92" s="11"/>
      <c r="C92" s="11"/>
      <c r="D92" s="11"/>
      <c r="E92" s="11"/>
      <c r="F92" s="11"/>
      <c r="G92" s="11"/>
    </row>
    <row r="93" spans="1:7" ht="15.6" x14ac:dyDescent="0.35">
      <c r="A93" s="11"/>
      <c r="B93" s="11"/>
      <c r="C93" s="11"/>
      <c r="D93" s="11"/>
      <c r="E93" s="11"/>
      <c r="F93" s="11"/>
      <c r="G93" s="11"/>
    </row>
    <row r="94" spans="1:7" ht="15.6" x14ac:dyDescent="0.35">
      <c r="A94" s="11"/>
      <c r="B94" s="11"/>
      <c r="C94" s="11"/>
      <c r="D94" s="11"/>
      <c r="E94" s="11"/>
      <c r="F94" s="11"/>
      <c r="G94" s="11"/>
    </row>
    <row r="95" spans="1:7" ht="15.6" x14ac:dyDescent="0.35">
      <c r="A95" s="11"/>
      <c r="B95" s="11"/>
      <c r="C95" s="11"/>
      <c r="D95" s="11"/>
      <c r="E95" s="11"/>
      <c r="F95" s="11"/>
      <c r="G95" s="11"/>
    </row>
    <row r="96" spans="1:7" ht="15.6" x14ac:dyDescent="0.35">
      <c r="A96" s="11"/>
      <c r="B96" s="11"/>
      <c r="C96" s="11"/>
      <c r="D96" s="11"/>
      <c r="E96" s="11"/>
      <c r="F96" s="11"/>
      <c r="G96" s="11"/>
    </row>
    <row r="97" spans="1:16" ht="15.6" x14ac:dyDescent="0.35">
      <c r="A97" s="11"/>
      <c r="B97" s="11"/>
      <c r="C97" s="11"/>
      <c r="D97" s="11"/>
      <c r="E97" s="11"/>
      <c r="F97" s="11"/>
      <c r="G97" s="11"/>
    </row>
    <row r="98" spans="1:16" ht="15.6" x14ac:dyDescent="0.35">
      <c r="A98" s="11"/>
      <c r="B98" s="11"/>
      <c r="C98" s="11"/>
      <c r="D98" s="11"/>
      <c r="E98" s="11"/>
      <c r="F98" s="11"/>
      <c r="G98" s="11"/>
    </row>
    <row r="99" spans="1:16" ht="15.6" x14ac:dyDescent="0.35">
      <c r="A99" s="11"/>
      <c r="B99" s="11"/>
      <c r="C99" s="11"/>
      <c r="D99" s="11"/>
      <c r="E99" s="11"/>
      <c r="F99" s="11"/>
      <c r="G99" s="11"/>
    </row>
    <row r="109" spans="1:16" x14ac:dyDescent="0.3">
      <c r="M109" s="1"/>
      <c r="N109" s="1"/>
      <c r="O109" s="1"/>
      <c r="P109" s="1"/>
    </row>
    <row r="110" spans="1:16" x14ac:dyDescent="0.3">
      <c r="M110" s="1"/>
      <c r="N110" s="1"/>
      <c r="O110" s="1"/>
      <c r="P110" s="1"/>
    </row>
  </sheetData>
  <mergeCells count="6">
    <mergeCell ref="A77:F77"/>
    <mergeCell ref="A9:A11"/>
    <mergeCell ref="B9:B11"/>
    <mergeCell ref="C10:D10"/>
    <mergeCell ref="E10:G10"/>
    <mergeCell ref="C9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H83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6" width="20.77734375" style="3" customWidth="1"/>
    <col min="7" max="7" width="20.88671875" style="3" customWidth="1"/>
    <col min="8" max="16384" width="11.44140625" style="3"/>
  </cols>
  <sheetData>
    <row r="8" spans="1:7" ht="15.75" customHeight="1" x14ac:dyDescent="0.3"/>
    <row r="9" spans="1:7" ht="21" customHeight="1" x14ac:dyDescent="0.35">
      <c r="A9" s="46" t="s">
        <v>0</v>
      </c>
      <c r="B9" s="49" t="s">
        <v>40</v>
      </c>
      <c r="C9" s="54" t="s">
        <v>41</v>
      </c>
      <c r="D9" s="54"/>
      <c r="E9" s="54"/>
      <c r="F9" s="54"/>
      <c r="G9" s="54"/>
    </row>
    <row r="10" spans="1:7" ht="17.25" customHeight="1" x14ac:dyDescent="0.3">
      <c r="A10" s="47"/>
      <c r="B10" s="49"/>
      <c r="C10" s="51" t="s">
        <v>42</v>
      </c>
      <c r="D10" s="52"/>
      <c r="E10" s="51" t="s">
        <v>43</v>
      </c>
      <c r="F10" s="53"/>
      <c r="G10" s="52"/>
    </row>
    <row r="11" spans="1:7" ht="54" customHeight="1" thickBot="1" x14ac:dyDescent="0.35">
      <c r="A11" s="48"/>
      <c r="B11" s="50"/>
      <c r="C11" s="35" t="s">
        <v>44</v>
      </c>
      <c r="D11" s="40" t="s">
        <v>45</v>
      </c>
      <c r="E11" s="40" t="s">
        <v>46</v>
      </c>
      <c r="F11" s="40" t="s">
        <v>47</v>
      </c>
      <c r="G11" s="40" t="s">
        <v>48</v>
      </c>
    </row>
    <row r="12" spans="1:7" ht="16.2" thickTop="1" x14ac:dyDescent="0.35">
      <c r="A12" s="11"/>
      <c r="B12" s="11"/>
      <c r="C12" s="11"/>
      <c r="D12" s="11"/>
      <c r="E12" s="11"/>
      <c r="F12" s="11"/>
      <c r="G12" s="11"/>
    </row>
    <row r="13" spans="1:7" ht="15.6" x14ac:dyDescent="0.35">
      <c r="A13" s="15" t="s">
        <v>1</v>
      </c>
      <c r="B13" s="11"/>
      <c r="C13" s="11"/>
      <c r="D13" s="11"/>
      <c r="E13" s="11"/>
      <c r="F13" s="11"/>
      <c r="G13" s="11"/>
    </row>
    <row r="14" spans="1:7" ht="15.6" x14ac:dyDescent="0.35">
      <c r="A14" s="11"/>
      <c r="B14" s="11"/>
      <c r="C14" s="11"/>
      <c r="D14" s="11"/>
      <c r="E14" s="11"/>
      <c r="F14" s="11"/>
      <c r="G14" s="11"/>
    </row>
    <row r="15" spans="1:7" ht="15.6" x14ac:dyDescent="0.35">
      <c r="A15" s="15" t="s">
        <v>2</v>
      </c>
      <c r="B15" s="11"/>
      <c r="C15" s="11"/>
      <c r="D15" s="11"/>
      <c r="E15" s="11"/>
      <c r="F15" s="11"/>
      <c r="G15" s="11"/>
    </row>
    <row r="16" spans="1:7" ht="15.6" x14ac:dyDescent="0.35">
      <c r="A16" s="16" t="s">
        <v>55</v>
      </c>
      <c r="B16" s="29">
        <f t="shared" ref="B16:B19" si="0">+SUM(C16:G16)</f>
        <v>155455.33333333334</v>
      </c>
      <c r="C16" s="20">
        <v>28074.333333333332</v>
      </c>
      <c r="D16" s="20">
        <v>16079</v>
      </c>
      <c r="E16" s="20">
        <v>8798.6666666666661</v>
      </c>
      <c r="F16" s="20">
        <v>87531</v>
      </c>
      <c r="G16" s="20">
        <v>14972.333333333334</v>
      </c>
    </row>
    <row r="17" spans="1:7" ht="15.6" x14ac:dyDescent="0.35">
      <c r="A17" s="16" t="s">
        <v>89</v>
      </c>
      <c r="B17" s="29">
        <f t="shared" si="0"/>
        <v>161448.49000000002</v>
      </c>
      <c r="C17" s="20">
        <v>32117.919999999998</v>
      </c>
      <c r="D17" s="20">
        <v>14705.9</v>
      </c>
      <c r="E17" s="20">
        <v>9228.5199999999986</v>
      </c>
      <c r="F17" s="20">
        <v>87802.8</v>
      </c>
      <c r="G17" s="20">
        <v>17593.350000000002</v>
      </c>
    </row>
    <row r="18" spans="1:7" ht="15.6" x14ac:dyDescent="0.35">
      <c r="A18" s="16" t="s">
        <v>90</v>
      </c>
      <c r="B18" s="29">
        <f t="shared" si="0"/>
        <v>148851.33333333334</v>
      </c>
      <c r="C18" s="20">
        <v>26440.333333333332</v>
      </c>
      <c r="D18" s="20">
        <v>11447.666666666666</v>
      </c>
      <c r="E18" s="20">
        <v>6944</v>
      </c>
      <c r="F18" s="20">
        <v>85910.666666666672</v>
      </c>
      <c r="G18" s="20">
        <v>18108.666666666668</v>
      </c>
    </row>
    <row r="19" spans="1:7" ht="15.6" x14ac:dyDescent="0.35">
      <c r="A19" s="16" t="s">
        <v>81</v>
      </c>
      <c r="B19" s="29">
        <f t="shared" si="0"/>
        <v>158800</v>
      </c>
      <c r="C19" s="20">
        <v>31178</v>
      </c>
      <c r="D19" s="20">
        <v>13692</v>
      </c>
      <c r="E19" s="20">
        <v>9245</v>
      </c>
      <c r="F19" s="20">
        <v>88419</v>
      </c>
      <c r="G19" s="20">
        <v>16266</v>
      </c>
    </row>
    <row r="20" spans="1:7" ht="15.6" x14ac:dyDescent="0.35">
      <c r="A20" s="11"/>
      <c r="B20" s="29"/>
      <c r="C20" s="29"/>
      <c r="D20" s="29"/>
      <c r="E20" s="29"/>
      <c r="F20" s="29"/>
      <c r="G20" s="29"/>
    </row>
    <row r="21" spans="1:7" ht="15.6" x14ac:dyDescent="0.35">
      <c r="A21" s="19" t="s">
        <v>3</v>
      </c>
      <c r="B21" s="29"/>
      <c r="C21" s="29"/>
      <c r="D21" s="29"/>
      <c r="E21" s="20"/>
      <c r="F21" s="20"/>
      <c r="G21" s="29"/>
    </row>
    <row r="22" spans="1:7" ht="15.6" x14ac:dyDescent="0.35">
      <c r="A22" s="16" t="s">
        <v>55</v>
      </c>
      <c r="B22" s="30">
        <f>+SUM(C22:G22)</f>
        <v>4380923464.1300011</v>
      </c>
      <c r="C22" s="20">
        <v>2290214721.3559003</v>
      </c>
      <c r="D22" s="36">
        <v>424343517.75970006</v>
      </c>
      <c r="E22" s="36">
        <v>345831693.87219995</v>
      </c>
      <c r="F22" s="20">
        <v>1082889859.4878001</v>
      </c>
      <c r="G22" s="20">
        <v>237643671.65439999</v>
      </c>
    </row>
    <row r="23" spans="1:7" ht="15.6" x14ac:dyDescent="0.35">
      <c r="A23" s="16" t="s">
        <v>89</v>
      </c>
      <c r="B23" s="30">
        <f t="shared" ref="B23:B25" si="1">+SUM(C23:G23)</f>
        <v>8925785057.6571369</v>
      </c>
      <c r="C23" s="20">
        <v>4268599107.4292059</v>
      </c>
      <c r="D23" s="36">
        <v>1654411378.9814811</v>
      </c>
      <c r="E23" s="36">
        <v>912096408.69215345</v>
      </c>
      <c r="F23" s="20">
        <v>1684715239.8154783</v>
      </c>
      <c r="G23" s="20">
        <v>405962922.73881745</v>
      </c>
    </row>
    <row r="24" spans="1:7" ht="15.6" x14ac:dyDescent="0.35">
      <c r="A24" s="16" t="s">
        <v>90</v>
      </c>
      <c r="B24" s="30">
        <f t="shared" si="1"/>
        <v>7269468448.3100071</v>
      </c>
      <c r="C24" s="20">
        <v>3485020237.0581069</v>
      </c>
      <c r="D24" s="36">
        <v>712083619.5503</v>
      </c>
      <c r="E24" s="36">
        <v>1131349164.5018001</v>
      </c>
      <c r="F24" s="20">
        <v>1561203827.6362</v>
      </c>
      <c r="G24" s="20">
        <v>379811599.56360006</v>
      </c>
    </row>
    <row r="25" spans="1:7" ht="15.6" x14ac:dyDescent="0.35">
      <c r="A25" s="16" t="s">
        <v>81</v>
      </c>
      <c r="B25" s="30">
        <f t="shared" si="1"/>
        <v>34678578769.886986</v>
      </c>
      <c r="C25" s="20">
        <v>16574879512.890001</v>
      </c>
      <c r="D25" s="36">
        <v>6161256169.9999981</v>
      </c>
      <c r="E25" s="36">
        <v>3654995029.0344992</v>
      </c>
      <c r="F25" s="20">
        <v>6786151211.6076107</v>
      </c>
      <c r="G25" s="20">
        <v>1501296846.3548722</v>
      </c>
    </row>
    <row r="26" spans="1:7" ht="15.6" x14ac:dyDescent="0.35">
      <c r="A26" s="16" t="s">
        <v>91</v>
      </c>
      <c r="B26" s="30">
        <f>+SUM(C26:G26)</f>
        <v>7269468448.3100071</v>
      </c>
      <c r="C26" s="20">
        <f>C24</f>
        <v>3485020237.0581069</v>
      </c>
      <c r="D26" s="20">
        <f t="shared" ref="D26:G26" si="2">D24</f>
        <v>712083619.5503</v>
      </c>
      <c r="E26" s="20">
        <f t="shared" si="2"/>
        <v>1131349164.5018001</v>
      </c>
      <c r="F26" s="20">
        <f t="shared" si="2"/>
        <v>1561203827.6362</v>
      </c>
      <c r="G26" s="20">
        <f t="shared" si="2"/>
        <v>379811599.56360006</v>
      </c>
    </row>
    <row r="27" spans="1:7" ht="15.6" x14ac:dyDescent="0.35">
      <c r="A27" s="11"/>
      <c r="B27" s="29"/>
      <c r="C27" s="29"/>
      <c r="D27" s="29"/>
      <c r="E27" s="29"/>
      <c r="F27" s="29"/>
      <c r="G27" s="29"/>
    </row>
    <row r="28" spans="1:7" ht="15.6" x14ac:dyDescent="0.35">
      <c r="A28" s="19" t="s">
        <v>4</v>
      </c>
      <c r="B28" s="29"/>
      <c r="C28" s="29"/>
      <c r="D28" s="29"/>
      <c r="E28" s="29"/>
      <c r="F28" s="29"/>
      <c r="G28" s="29"/>
    </row>
    <row r="29" spans="1:7" ht="15.6" x14ac:dyDescent="0.35">
      <c r="A29" s="16" t="s">
        <v>89</v>
      </c>
      <c r="B29" s="29">
        <f>B23</f>
        <v>8925785057.6571369</v>
      </c>
      <c r="C29" s="29"/>
      <c r="D29" s="29"/>
      <c r="E29" s="29"/>
      <c r="F29" s="29"/>
      <c r="G29" s="29"/>
    </row>
    <row r="30" spans="1:7" ht="15.6" x14ac:dyDescent="0.35">
      <c r="A30" s="16" t="s">
        <v>90</v>
      </c>
      <c r="B30" s="30">
        <v>7269468448.3100071</v>
      </c>
      <c r="C30" s="29"/>
      <c r="D30" s="29"/>
      <c r="E30" s="29"/>
      <c r="F30" s="29"/>
      <c r="G30" s="29"/>
    </row>
    <row r="31" spans="1:7" ht="15.6" x14ac:dyDescent="0.35">
      <c r="A31" s="11"/>
      <c r="B31" s="11"/>
      <c r="C31" s="11"/>
      <c r="D31" s="11"/>
      <c r="E31" s="11"/>
      <c r="F31" s="11"/>
      <c r="G31" s="11"/>
    </row>
    <row r="32" spans="1:7" ht="15.6" x14ac:dyDescent="0.35">
      <c r="A32" s="15" t="s">
        <v>5</v>
      </c>
      <c r="B32" s="11"/>
      <c r="C32" s="11"/>
      <c r="D32" s="11"/>
      <c r="E32" s="11"/>
      <c r="F32" s="11"/>
      <c r="G32" s="11"/>
    </row>
    <row r="33" spans="1:7" ht="15.6" x14ac:dyDescent="0.35">
      <c r="A33" s="16" t="s">
        <v>56</v>
      </c>
      <c r="B33" s="42">
        <v>1.0788</v>
      </c>
      <c r="C33" s="42">
        <v>1.0788</v>
      </c>
      <c r="D33" s="42">
        <v>1.0788</v>
      </c>
      <c r="E33" s="42">
        <v>1.0788</v>
      </c>
      <c r="F33" s="42">
        <v>1.0788</v>
      </c>
      <c r="G33" s="42">
        <v>1.0788</v>
      </c>
    </row>
    <row r="34" spans="1:7" ht="15.6" x14ac:dyDescent="0.35">
      <c r="A34" s="16" t="s">
        <v>92</v>
      </c>
      <c r="B34" s="42">
        <v>1.121</v>
      </c>
      <c r="C34" s="42">
        <v>1.121</v>
      </c>
      <c r="D34" s="42">
        <v>1.121</v>
      </c>
      <c r="E34" s="42">
        <v>1.121</v>
      </c>
      <c r="F34" s="42">
        <v>1.121</v>
      </c>
      <c r="G34" s="42">
        <v>1.121</v>
      </c>
    </row>
    <row r="35" spans="1:7" ht="15.6" x14ac:dyDescent="0.35">
      <c r="A35" s="16" t="s">
        <v>6</v>
      </c>
      <c r="B35" s="18">
        <v>98481</v>
      </c>
      <c r="C35" s="18"/>
      <c r="D35" s="18"/>
      <c r="E35" s="18"/>
      <c r="F35" s="18"/>
      <c r="G35" s="18"/>
    </row>
    <row r="36" spans="1:7" ht="15.6" x14ac:dyDescent="0.35">
      <c r="A36" s="11"/>
      <c r="B36" s="18"/>
      <c r="C36" s="18"/>
      <c r="D36" s="18"/>
      <c r="E36" s="18"/>
      <c r="F36" s="18"/>
      <c r="G36" s="18"/>
    </row>
    <row r="37" spans="1:7" ht="15.6" x14ac:dyDescent="0.35">
      <c r="A37" s="15" t="s">
        <v>7</v>
      </c>
      <c r="B37" s="18"/>
      <c r="C37" s="18"/>
      <c r="D37" s="17"/>
      <c r="E37" s="17"/>
      <c r="F37" s="17"/>
      <c r="G37" s="34"/>
    </row>
    <row r="38" spans="1:7" ht="15.6" x14ac:dyDescent="0.35">
      <c r="A38" s="11" t="s">
        <v>57</v>
      </c>
      <c r="B38" s="20">
        <f t="shared" ref="B38:C38" si="3">B22/B33</f>
        <v>4060922751.3255482</v>
      </c>
      <c r="C38" s="20">
        <f t="shared" si="3"/>
        <v>2122927995.3243423</v>
      </c>
      <c r="D38" s="20">
        <f t="shared" ref="D38:G38" si="4">D22/D33</f>
        <v>393347717.61188364</v>
      </c>
      <c r="E38" s="20">
        <f t="shared" si="4"/>
        <v>320570721.05320722</v>
      </c>
      <c r="F38" s="20">
        <f t="shared" si="4"/>
        <v>1003791119.2879126</v>
      </c>
      <c r="G38" s="20">
        <f t="shared" si="4"/>
        <v>220285198.04820171</v>
      </c>
    </row>
    <row r="39" spans="1:7" ht="15.6" x14ac:dyDescent="0.35">
      <c r="A39" s="11" t="s">
        <v>93</v>
      </c>
      <c r="B39" s="20">
        <f t="shared" ref="B39:C39" si="5">B24/B34</f>
        <v>6484806822.7564735</v>
      </c>
      <c r="C39" s="20">
        <f t="shared" si="5"/>
        <v>3108849453.2186503</v>
      </c>
      <c r="D39" s="20">
        <f t="shared" ref="D39:G39" si="6">D24/D34</f>
        <v>635221783.7201606</v>
      </c>
      <c r="E39" s="20">
        <f t="shared" si="6"/>
        <v>1009232082.5172168</v>
      </c>
      <c r="F39" s="20">
        <f t="shared" si="6"/>
        <v>1392688517.0706511</v>
      </c>
      <c r="G39" s="20">
        <f t="shared" si="6"/>
        <v>338814986.22979486</v>
      </c>
    </row>
    <row r="40" spans="1:7" ht="15.6" x14ac:dyDescent="0.35">
      <c r="A40" s="11" t="s">
        <v>58</v>
      </c>
      <c r="B40" s="20">
        <f t="shared" ref="B40:C40" si="7">B38/B16</f>
        <v>26122.762495500625</v>
      </c>
      <c r="C40" s="20">
        <f t="shared" si="7"/>
        <v>75618.108901048734</v>
      </c>
      <c r="D40" s="20">
        <f t="shared" ref="D40:G40" si="8">D38/D16</f>
        <v>24463.444095521092</v>
      </c>
      <c r="E40" s="20">
        <f t="shared" si="8"/>
        <v>36434.011333521055</v>
      </c>
      <c r="F40" s="20">
        <f t="shared" si="8"/>
        <v>11467.835615815113</v>
      </c>
      <c r="G40" s="20">
        <f t="shared" si="8"/>
        <v>14712.816843168624</v>
      </c>
    </row>
    <row r="41" spans="1:7" ht="15.6" x14ac:dyDescent="0.35">
      <c r="A41" s="11" t="s">
        <v>94</v>
      </c>
      <c r="B41" s="20">
        <f t="shared" ref="B41:C41" si="9">B39/B18</f>
        <v>43565.661640628947</v>
      </c>
      <c r="C41" s="20">
        <f t="shared" si="9"/>
        <v>117579.81315989399</v>
      </c>
      <c r="D41" s="20">
        <f t="shared" ref="D41:G41" si="10">D39/D18</f>
        <v>55489.192882406365</v>
      </c>
      <c r="E41" s="20">
        <f t="shared" si="10"/>
        <v>145338.72156065909</v>
      </c>
      <c r="F41" s="20">
        <f t="shared" si="10"/>
        <v>16210.891744959697</v>
      </c>
      <c r="G41" s="20">
        <f t="shared" si="10"/>
        <v>18710.101216533236</v>
      </c>
    </row>
    <row r="42" spans="1:7" ht="15.6" x14ac:dyDescent="0.35">
      <c r="A42" s="11"/>
      <c r="B42" s="31"/>
      <c r="C42" s="31"/>
      <c r="D42" s="31"/>
      <c r="E42" s="31"/>
      <c r="F42" s="31"/>
      <c r="G42" s="31"/>
    </row>
    <row r="43" spans="1:7" ht="15.6" x14ac:dyDescent="0.35">
      <c r="A43" s="15" t="s">
        <v>8</v>
      </c>
      <c r="B43" s="31"/>
      <c r="C43" s="31"/>
      <c r="D43" s="31"/>
      <c r="E43" s="31"/>
      <c r="F43" s="31"/>
      <c r="G43" s="31"/>
    </row>
    <row r="44" spans="1:7" ht="15.6" x14ac:dyDescent="0.35">
      <c r="A44" s="11"/>
      <c r="B44" s="31"/>
      <c r="C44" s="31"/>
      <c r="D44" s="31"/>
      <c r="E44" s="31"/>
      <c r="F44" s="31"/>
      <c r="G44" s="31"/>
    </row>
    <row r="45" spans="1:7" ht="15.6" x14ac:dyDescent="0.35">
      <c r="A45" s="15" t="s">
        <v>9</v>
      </c>
      <c r="B45" s="31"/>
      <c r="C45" s="31"/>
      <c r="D45" s="31"/>
      <c r="E45" s="31"/>
      <c r="F45" s="31"/>
      <c r="G45" s="31"/>
    </row>
    <row r="46" spans="1:7" ht="15.6" x14ac:dyDescent="0.35">
      <c r="A46" s="11" t="s">
        <v>10</v>
      </c>
      <c r="B46" s="23">
        <f t="shared" ref="B46" si="11">(B17/B35)*100</f>
        <v>163.93871914379426</v>
      </c>
      <c r="C46" s="23"/>
      <c r="D46" s="23"/>
      <c r="E46" s="23"/>
      <c r="F46" s="23"/>
      <c r="G46" s="23"/>
    </row>
    <row r="47" spans="1:7" ht="15.6" x14ac:dyDescent="0.35">
      <c r="A47" s="11" t="s">
        <v>11</v>
      </c>
      <c r="B47" s="23">
        <f t="shared" ref="B47" si="12">(B18/B35)*100</f>
        <v>151.14726021601462</v>
      </c>
      <c r="C47" s="23"/>
      <c r="D47" s="23"/>
      <c r="E47" s="23"/>
      <c r="F47" s="23"/>
      <c r="G47" s="23"/>
    </row>
    <row r="48" spans="1:7" ht="15.6" x14ac:dyDescent="0.35">
      <c r="A48" s="11"/>
      <c r="B48" s="23"/>
      <c r="C48" s="23"/>
      <c r="D48" s="23"/>
      <c r="E48" s="23"/>
      <c r="F48" s="23"/>
      <c r="G48" s="23"/>
    </row>
    <row r="49" spans="1:7" ht="15.6" x14ac:dyDescent="0.35">
      <c r="A49" s="15" t="s">
        <v>12</v>
      </c>
      <c r="B49" s="23"/>
      <c r="C49" s="23"/>
      <c r="D49" s="23"/>
      <c r="E49" s="23"/>
      <c r="F49" s="23"/>
      <c r="G49" s="23"/>
    </row>
    <row r="50" spans="1:7" ht="15.6" x14ac:dyDescent="0.35">
      <c r="A50" s="11" t="s">
        <v>13</v>
      </c>
      <c r="B50" s="23">
        <f t="shared" ref="B50" si="13">B18/B17*100</f>
        <v>92.197414378625226</v>
      </c>
      <c r="C50" s="23">
        <f t="shared" ref="C50:G50" si="14">C18/C17*100</f>
        <v>82.322682581354371</v>
      </c>
      <c r="D50" s="23">
        <f t="shared" si="14"/>
        <v>77.844039920485429</v>
      </c>
      <c r="E50" s="23">
        <f t="shared" si="14"/>
        <v>75.245001365332698</v>
      </c>
      <c r="F50" s="23">
        <f t="shared" si="14"/>
        <v>97.845019369162117</v>
      </c>
      <c r="G50" s="23">
        <f t="shared" si="14"/>
        <v>102.92904231807283</v>
      </c>
    </row>
    <row r="51" spans="1:7" ht="15.6" x14ac:dyDescent="0.35">
      <c r="A51" s="11" t="s">
        <v>14</v>
      </c>
      <c r="B51" s="23">
        <f>B24/B23*100</f>
        <v>81.443462971066836</v>
      </c>
      <c r="C51" s="23">
        <f t="shared" ref="C51:G51" si="15">C24/C23*100</f>
        <v>81.6431843176059</v>
      </c>
      <c r="D51" s="23">
        <f t="shared" si="15"/>
        <v>43.041508816790532</v>
      </c>
      <c r="E51" s="23">
        <f t="shared" si="15"/>
        <v>124.0383312246598</v>
      </c>
      <c r="F51" s="23">
        <f t="shared" si="15"/>
        <v>92.66870689714861</v>
      </c>
      <c r="G51" s="23">
        <f t="shared" si="15"/>
        <v>93.558199108729383</v>
      </c>
    </row>
    <row r="52" spans="1:7" ht="15.6" x14ac:dyDescent="0.35">
      <c r="A52" s="11" t="s">
        <v>15</v>
      </c>
      <c r="B52" s="23">
        <f>AVERAGE(B50:B51)</f>
        <v>86.820438674846031</v>
      </c>
      <c r="C52" s="23">
        <f t="shared" ref="C52:G52" si="16">AVERAGE(C50:C51)</f>
        <v>81.982933449480129</v>
      </c>
      <c r="D52" s="23">
        <f t="shared" si="16"/>
        <v>60.442774368637984</v>
      </c>
      <c r="E52" s="23">
        <f t="shared" si="16"/>
        <v>99.641666294996242</v>
      </c>
      <c r="F52" s="23">
        <f t="shared" si="16"/>
        <v>95.256863133155363</v>
      </c>
      <c r="G52" s="23">
        <f t="shared" si="16"/>
        <v>98.2436207134011</v>
      </c>
    </row>
    <row r="53" spans="1:7" ht="15.6" x14ac:dyDescent="0.35">
      <c r="A53" s="11"/>
      <c r="B53" s="23"/>
      <c r="C53" s="23"/>
      <c r="D53" s="23"/>
      <c r="E53" s="23"/>
      <c r="F53" s="23"/>
      <c r="G53" s="23"/>
    </row>
    <row r="54" spans="1:7" ht="15.6" x14ac:dyDescent="0.35">
      <c r="A54" s="15" t="s">
        <v>16</v>
      </c>
      <c r="B54" s="23"/>
      <c r="C54" s="23"/>
      <c r="D54" s="23"/>
      <c r="E54" s="23"/>
      <c r="F54" s="23"/>
      <c r="G54" s="23"/>
    </row>
    <row r="55" spans="1:7" ht="15.6" x14ac:dyDescent="0.35">
      <c r="A55" s="11" t="s">
        <v>17</v>
      </c>
      <c r="B55" s="23">
        <f t="shared" ref="B55" si="17">((B18/B19)*100)</f>
        <v>93.735096557514694</v>
      </c>
      <c r="C55" s="23">
        <f t="shared" ref="C55:G55" si="18">((C18/C19)*100)</f>
        <v>84.804456133598478</v>
      </c>
      <c r="D55" s="23">
        <f t="shared" si="18"/>
        <v>83.608433148310439</v>
      </c>
      <c r="E55" s="23">
        <f t="shared" si="18"/>
        <v>75.110870740941053</v>
      </c>
      <c r="F55" s="23">
        <f t="shared" si="18"/>
        <v>97.163128588500967</v>
      </c>
      <c r="G55" s="23">
        <f t="shared" si="18"/>
        <v>111.32833312840691</v>
      </c>
    </row>
    <row r="56" spans="1:7" ht="15.6" x14ac:dyDescent="0.35">
      <c r="A56" s="11" t="s">
        <v>18</v>
      </c>
      <c r="B56" s="23">
        <f>B24/B25*100</f>
        <v>20.962417452420002</v>
      </c>
      <c r="C56" s="23">
        <f t="shared" ref="C56:G56" si="19">C24/C25*100</f>
        <v>21.025915961246451</v>
      </c>
      <c r="D56" s="23">
        <f t="shared" si="19"/>
        <v>11.557442182286346</v>
      </c>
      <c r="E56" s="23">
        <f t="shared" si="19"/>
        <v>30.953507611217091</v>
      </c>
      <c r="F56" s="23">
        <f t="shared" si="19"/>
        <v>23.005732984048219</v>
      </c>
      <c r="G56" s="23">
        <f t="shared" si="19"/>
        <v>25.298900779401311</v>
      </c>
    </row>
    <row r="57" spans="1:7" ht="15.6" x14ac:dyDescent="0.35">
      <c r="A57" s="11" t="s">
        <v>19</v>
      </c>
      <c r="B57" s="23">
        <f>(B55+B56)/2</f>
        <v>57.348757004967347</v>
      </c>
      <c r="C57" s="23">
        <f t="shared" ref="C57:G57" si="20">(C55+C56)/2</f>
        <v>52.915186047422466</v>
      </c>
      <c r="D57" s="23">
        <f t="shared" si="20"/>
        <v>47.582937665298395</v>
      </c>
      <c r="E57" s="23">
        <f t="shared" si="20"/>
        <v>53.032189176079072</v>
      </c>
      <c r="F57" s="23">
        <f t="shared" si="20"/>
        <v>60.084430786274595</v>
      </c>
      <c r="G57" s="23">
        <f t="shared" si="20"/>
        <v>68.313616953904116</v>
      </c>
    </row>
    <row r="58" spans="1:7" ht="15.6" x14ac:dyDescent="0.35">
      <c r="A58" s="11"/>
      <c r="B58" s="23"/>
      <c r="C58" s="23"/>
      <c r="D58" s="23"/>
      <c r="E58" s="23"/>
      <c r="F58" s="23"/>
      <c r="G58" s="23"/>
    </row>
    <row r="59" spans="1:7" ht="15.6" x14ac:dyDescent="0.35">
      <c r="A59" s="15" t="s">
        <v>34</v>
      </c>
      <c r="B59" s="23"/>
      <c r="C59" s="23"/>
      <c r="D59" s="23"/>
      <c r="E59" s="23"/>
      <c r="F59" s="23"/>
      <c r="G59" s="23"/>
    </row>
    <row r="60" spans="1:7" ht="15.6" x14ac:dyDescent="0.35">
      <c r="A60" s="11" t="s">
        <v>20</v>
      </c>
      <c r="B60" s="23">
        <f>B26/B24*100</f>
        <v>100</v>
      </c>
      <c r="C60" s="23"/>
      <c r="D60" s="23"/>
      <c r="E60" s="23"/>
      <c r="F60" s="23"/>
      <c r="G60" s="23"/>
    </row>
    <row r="61" spans="1:7" ht="15.6" x14ac:dyDescent="0.35">
      <c r="A61" s="11"/>
      <c r="B61" s="23"/>
      <c r="C61" s="23"/>
      <c r="D61" s="23"/>
      <c r="E61" s="23"/>
      <c r="F61" s="23"/>
      <c r="G61" s="23"/>
    </row>
    <row r="62" spans="1:7" ht="15.6" x14ac:dyDescent="0.35">
      <c r="A62" s="15" t="s">
        <v>21</v>
      </c>
      <c r="B62" s="23"/>
      <c r="C62" s="23"/>
      <c r="D62" s="23"/>
      <c r="E62" s="23"/>
      <c r="F62" s="23"/>
      <c r="G62" s="23"/>
    </row>
    <row r="63" spans="1:7" ht="15.6" x14ac:dyDescent="0.35">
      <c r="A63" s="11" t="s">
        <v>22</v>
      </c>
      <c r="B63" s="23">
        <f>((B18/B16)-1)*100</f>
        <v>-4.2481656038390492</v>
      </c>
      <c r="C63" s="23">
        <f t="shared" ref="C63:G63" si="21">((C18/C16)-1)*100</f>
        <v>-5.8202628735618545</v>
      </c>
      <c r="D63" s="23">
        <f t="shared" si="21"/>
        <v>-28.803615481891498</v>
      </c>
      <c r="E63" s="23">
        <f t="shared" si="21"/>
        <v>-21.078951356266096</v>
      </c>
      <c r="F63" s="23">
        <f t="shared" si="21"/>
        <v>-1.8511536865034373</v>
      </c>
      <c r="G63" s="23">
        <f t="shared" si="21"/>
        <v>20.947525435803826</v>
      </c>
    </row>
    <row r="64" spans="1:7" ht="15.6" x14ac:dyDescent="0.35">
      <c r="A64" s="11" t="s">
        <v>23</v>
      </c>
      <c r="B64" s="23">
        <f>((B39/B38)-1)*100</f>
        <v>59.688012303108493</v>
      </c>
      <c r="C64" s="23">
        <f t="shared" ref="C64:G64" si="22">((C39/C38)-1)*100</f>
        <v>46.441587282553051</v>
      </c>
      <c r="D64" s="23">
        <f t="shared" si="22"/>
        <v>61.491157893773305</v>
      </c>
      <c r="E64" s="23">
        <f t="shared" si="22"/>
        <v>214.82353697227015</v>
      </c>
      <c r="F64" s="23">
        <f t="shared" si="22"/>
        <v>38.742860970778615</v>
      </c>
      <c r="G64" s="23">
        <f t="shared" si="22"/>
        <v>53.807422937085889</v>
      </c>
    </row>
    <row r="65" spans="1:8" ht="15.6" x14ac:dyDescent="0.35">
      <c r="A65" s="11" t="s">
        <v>24</v>
      </c>
      <c r="B65" s="23">
        <f>((B41/B40)-1)*100</f>
        <v>66.772796897467018</v>
      </c>
      <c r="C65" s="23">
        <f t="shared" ref="C65:G65" si="23">((C41/C40)-1)*100</f>
        <v>55.4916075906565</v>
      </c>
      <c r="D65" s="23">
        <f t="shared" si="23"/>
        <v>126.82494200628787</v>
      </c>
      <c r="E65" s="23">
        <f t="shared" si="23"/>
        <v>298.90947013825081</v>
      </c>
      <c r="F65" s="23">
        <f t="shared" si="23"/>
        <v>41.359645255147456</v>
      </c>
      <c r="G65" s="23">
        <f t="shared" si="23"/>
        <v>27.168722454535342</v>
      </c>
    </row>
    <row r="66" spans="1:8" ht="15.6" x14ac:dyDescent="0.35">
      <c r="A66" s="11"/>
      <c r="B66" s="23"/>
      <c r="C66" s="23"/>
      <c r="D66" s="23"/>
      <c r="E66" s="23"/>
      <c r="F66" s="23"/>
      <c r="G66" s="23"/>
    </row>
    <row r="67" spans="1:8" ht="15.6" x14ac:dyDescent="0.35">
      <c r="A67" s="15" t="s">
        <v>25</v>
      </c>
      <c r="B67" s="23"/>
      <c r="C67" s="23"/>
      <c r="D67" s="23"/>
      <c r="E67" s="23"/>
      <c r="F67" s="23"/>
      <c r="G67" s="23"/>
    </row>
    <row r="68" spans="1:8" ht="15.6" x14ac:dyDescent="0.35">
      <c r="A68" s="11" t="s">
        <v>37</v>
      </c>
      <c r="B68" s="23">
        <f>B23/(B17*3)</f>
        <v>18428.55071537499</v>
      </c>
      <c r="C68" s="23">
        <f t="shared" ref="C68:G68" si="24">C23/(C17*3)</f>
        <v>44301.323658041016</v>
      </c>
      <c r="D68" s="23">
        <f t="shared" si="24"/>
        <v>37499.946256978066</v>
      </c>
      <c r="E68" s="23">
        <f t="shared" si="24"/>
        <v>32944.842318239309</v>
      </c>
      <c r="F68" s="23">
        <f t="shared" si="24"/>
        <v>6395.8295931924649</v>
      </c>
      <c r="G68" s="23">
        <f t="shared" si="24"/>
        <v>7691.5979188882438</v>
      </c>
    </row>
    <row r="69" spans="1:8" ht="15.6" x14ac:dyDescent="0.35">
      <c r="A69" s="11" t="s">
        <v>38</v>
      </c>
      <c r="B69" s="23">
        <f>B24/(B18*3)</f>
        <v>16279.035566381684</v>
      </c>
      <c r="C69" s="23">
        <f t="shared" ref="C69:G69" si="25">C24/(C18*3)</f>
        <v>43935.656850747051</v>
      </c>
      <c r="D69" s="23">
        <f t="shared" si="25"/>
        <v>20734.461740392511</v>
      </c>
      <c r="E69" s="23">
        <f t="shared" si="25"/>
        <v>54308.235623166285</v>
      </c>
      <c r="F69" s="23">
        <f t="shared" si="25"/>
        <v>6057.4698820332751</v>
      </c>
      <c r="G69" s="23">
        <f t="shared" si="25"/>
        <v>6991.34115457792</v>
      </c>
    </row>
    <row r="70" spans="1:8" ht="15.6" x14ac:dyDescent="0.35">
      <c r="A70" s="11" t="s">
        <v>28</v>
      </c>
      <c r="B70" s="23">
        <f>(B69/B68)*B52</f>
        <v>76.693660337462902</v>
      </c>
      <c r="C70" s="23">
        <f t="shared" ref="C70:G70" si="26">(C69/C68)*C52</f>
        <v>81.306239503302209</v>
      </c>
      <c r="D70" s="23">
        <f t="shared" si="26"/>
        <v>33.420005032580399</v>
      </c>
      <c r="E70" s="23">
        <f t="shared" si="26"/>
        <v>164.25524331733288</v>
      </c>
      <c r="F70" s="23">
        <f t="shared" si="26"/>
        <v>90.217472351079053</v>
      </c>
      <c r="G70" s="23">
        <f t="shared" si="26"/>
        <v>89.29934662622405</v>
      </c>
    </row>
    <row r="71" spans="1:8" ht="15.6" x14ac:dyDescent="0.35">
      <c r="A71" s="11" t="s">
        <v>33</v>
      </c>
      <c r="B71" s="23">
        <f>B23/B17</f>
        <v>55285.652146124972</v>
      </c>
      <c r="C71" s="23">
        <f t="shared" ref="C71:G71" si="27">C23/C17</f>
        <v>132903.97097412305</v>
      </c>
      <c r="D71" s="23">
        <f t="shared" si="27"/>
        <v>112499.83877093419</v>
      </c>
      <c r="E71" s="23">
        <f t="shared" si="27"/>
        <v>98834.526954717934</v>
      </c>
      <c r="F71" s="23">
        <f t="shared" si="27"/>
        <v>19187.488779577398</v>
      </c>
      <c r="G71" s="23">
        <f t="shared" si="27"/>
        <v>23074.793756664727</v>
      </c>
    </row>
    <row r="72" spans="1:8" ht="15.6" x14ac:dyDescent="0.35">
      <c r="A72" s="11" t="s">
        <v>32</v>
      </c>
      <c r="B72" s="23">
        <f>B24/B18</f>
        <v>48837.10669914505</v>
      </c>
      <c r="C72" s="23">
        <f t="shared" ref="C72:G72" si="28">C24/C18</f>
        <v>131806.97055224117</v>
      </c>
      <c r="D72" s="23">
        <f t="shared" si="28"/>
        <v>62203.385221177537</v>
      </c>
      <c r="E72" s="23">
        <f t="shared" si="28"/>
        <v>162924.70686949886</v>
      </c>
      <c r="F72" s="23">
        <f t="shared" si="28"/>
        <v>18172.409646099823</v>
      </c>
      <c r="G72" s="23">
        <f t="shared" si="28"/>
        <v>20974.023463733756</v>
      </c>
    </row>
    <row r="73" spans="1:8" ht="15.6" x14ac:dyDescent="0.35">
      <c r="A73" s="11"/>
      <c r="B73" s="23"/>
      <c r="C73" s="23"/>
      <c r="D73" s="23"/>
      <c r="E73" s="23"/>
      <c r="F73" s="23"/>
      <c r="G73" s="23"/>
    </row>
    <row r="74" spans="1:8" ht="15.6" x14ac:dyDescent="0.35">
      <c r="A74" s="15" t="s">
        <v>29</v>
      </c>
      <c r="B74" s="23"/>
      <c r="C74" s="23"/>
      <c r="D74" s="23"/>
      <c r="E74" s="23"/>
      <c r="F74" s="23"/>
      <c r="G74" s="23"/>
    </row>
    <row r="75" spans="1:8" ht="15.6" x14ac:dyDescent="0.35">
      <c r="A75" s="11" t="s">
        <v>30</v>
      </c>
      <c r="B75" s="23">
        <f>(B30/B29)*100</f>
        <v>81.443462971066836</v>
      </c>
      <c r="C75" s="23"/>
      <c r="D75" s="23"/>
      <c r="E75" s="23"/>
      <c r="F75" s="23"/>
      <c r="G75" s="23"/>
    </row>
    <row r="76" spans="1:8" ht="16.2" thickBot="1" x14ac:dyDescent="0.4">
      <c r="A76" s="25" t="s">
        <v>31</v>
      </c>
      <c r="B76" s="28">
        <f>(B24/B30)*100</f>
        <v>100</v>
      </c>
      <c r="C76" s="28"/>
      <c r="D76" s="28"/>
      <c r="E76" s="28"/>
      <c r="F76" s="28"/>
      <c r="G76" s="28"/>
    </row>
    <row r="77" spans="1:8" ht="16.2" thickTop="1" x14ac:dyDescent="0.35">
      <c r="A77" s="45" t="s">
        <v>86</v>
      </c>
      <c r="B77" s="45"/>
      <c r="C77" s="45"/>
      <c r="D77" s="45"/>
      <c r="E77" s="45"/>
      <c r="F77" s="45"/>
      <c r="G77" s="11"/>
      <c r="H77" s="11"/>
    </row>
    <row r="78" spans="1:8" ht="15.6" x14ac:dyDescent="0.35">
      <c r="B78" s="11"/>
      <c r="C78" s="11"/>
      <c r="D78" s="11"/>
      <c r="E78" s="11"/>
      <c r="F78" s="11"/>
      <c r="G78" s="11"/>
      <c r="H78" s="11"/>
    </row>
    <row r="79" spans="1:8" ht="15.6" x14ac:dyDescent="0.35">
      <c r="A79" s="15" t="s">
        <v>53</v>
      </c>
      <c r="B79" s="11"/>
      <c r="C79" s="11"/>
      <c r="D79" s="11"/>
      <c r="E79" s="11"/>
      <c r="F79" s="11"/>
      <c r="G79" s="11"/>
      <c r="H79" s="11"/>
    </row>
    <row r="80" spans="1:8" ht="15.6" x14ac:dyDescent="0.35">
      <c r="A80" s="11" t="s">
        <v>54</v>
      </c>
      <c r="B80" s="11"/>
      <c r="C80" s="11"/>
      <c r="D80" s="11"/>
      <c r="E80" s="11"/>
      <c r="F80" s="11"/>
      <c r="G80" s="11"/>
      <c r="H80" s="11"/>
    </row>
    <row r="81" s="3" customFormat="1" x14ac:dyDescent="0.3"/>
    <row r="82" s="3" customFormat="1" x14ac:dyDescent="0.3"/>
    <row r="83" s="3" customFormat="1" x14ac:dyDescent="0.3"/>
  </sheetData>
  <mergeCells count="6">
    <mergeCell ref="A77:F77"/>
    <mergeCell ref="A9:A11"/>
    <mergeCell ref="B9:B11"/>
    <mergeCell ref="C10:D10"/>
    <mergeCell ref="E10:G10"/>
    <mergeCell ref="C9:G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I93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44140625" style="3" customWidth="1"/>
    <col min="2" max="7" width="20.77734375" style="3" customWidth="1"/>
    <col min="8" max="16384" width="11.44140625" style="3"/>
  </cols>
  <sheetData>
    <row r="8" spans="1:9" ht="15.75" customHeight="1" x14ac:dyDescent="0.3"/>
    <row r="9" spans="1:9" ht="21" customHeight="1" x14ac:dyDescent="0.35">
      <c r="A9" s="46" t="s">
        <v>0</v>
      </c>
      <c r="B9" s="49" t="s">
        <v>40</v>
      </c>
      <c r="C9" s="54" t="s">
        <v>41</v>
      </c>
      <c r="D9" s="54"/>
      <c r="E9" s="54"/>
      <c r="F9" s="54"/>
      <c r="G9" s="54"/>
    </row>
    <row r="10" spans="1:9" ht="17.25" customHeight="1" x14ac:dyDescent="0.3">
      <c r="A10" s="47"/>
      <c r="B10" s="49"/>
      <c r="C10" s="51" t="s">
        <v>42</v>
      </c>
      <c r="D10" s="52"/>
      <c r="E10" s="51" t="s">
        <v>43</v>
      </c>
      <c r="F10" s="53"/>
      <c r="G10" s="52"/>
    </row>
    <row r="11" spans="1:9" ht="54" customHeight="1" thickBot="1" x14ac:dyDescent="0.35">
      <c r="A11" s="48"/>
      <c r="B11" s="50"/>
      <c r="C11" s="35" t="s">
        <v>44</v>
      </c>
      <c r="D11" s="40" t="s">
        <v>45</v>
      </c>
      <c r="E11" s="40" t="s">
        <v>46</v>
      </c>
      <c r="F11" s="40" t="s">
        <v>47</v>
      </c>
      <c r="G11" s="40" t="s">
        <v>48</v>
      </c>
    </row>
    <row r="12" spans="1:9" ht="16.2" thickTop="1" x14ac:dyDescent="0.35">
      <c r="A12" s="11"/>
      <c r="B12" s="12"/>
      <c r="C12" s="13"/>
      <c r="D12" s="14"/>
      <c r="E12" s="14"/>
      <c r="F12" s="12"/>
      <c r="G12" s="12"/>
      <c r="H12" s="11"/>
      <c r="I12" s="11"/>
    </row>
    <row r="13" spans="1:9" ht="15.6" x14ac:dyDescent="0.35">
      <c r="A13" s="15" t="s">
        <v>1</v>
      </c>
      <c r="B13" s="11"/>
      <c r="C13" s="11"/>
      <c r="D13" s="11"/>
      <c r="E13" s="11"/>
      <c r="F13" s="11"/>
      <c r="G13" s="11"/>
      <c r="H13" s="11"/>
      <c r="I13" s="11"/>
    </row>
    <row r="14" spans="1:9" ht="15.6" x14ac:dyDescent="0.35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5.6" x14ac:dyDescent="0.35">
      <c r="A15" s="15" t="s">
        <v>2</v>
      </c>
      <c r="B15" s="11"/>
      <c r="C15" s="11"/>
      <c r="D15" s="11"/>
      <c r="E15" s="11"/>
      <c r="F15" s="11"/>
      <c r="G15" s="11"/>
      <c r="H15" s="11"/>
      <c r="I15" s="11"/>
    </row>
    <row r="16" spans="1:9" ht="15.6" x14ac:dyDescent="0.35">
      <c r="A16" s="16" t="s">
        <v>59</v>
      </c>
      <c r="B16" s="29">
        <f t="shared" ref="B16:B19" si="0">+SUM(C16:G16)</f>
        <v>147293.00000000003</v>
      </c>
      <c r="C16" s="29">
        <f>+('I Trimestre'!C16+'II Trimestre'!C16)/2</f>
        <v>23818.166666666664</v>
      </c>
      <c r="D16" s="29">
        <f>+('I Trimestre'!D16+'II Trimestre'!D16)/2</f>
        <v>15639.83333333335</v>
      </c>
      <c r="E16" s="29">
        <f>+('I Trimestre'!E16+'II Trimestre'!E16)/2</f>
        <v>8540.1666666666661</v>
      </c>
      <c r="F16" s="29">
        <f>+('I Trimestre'!F16+'II Trimestre'!F16)/2</f>
        <v>88151.333333333343</v>
      </c>
      <c r="G16" s="29">
        <f>+('I Trimestre'!G16+'II Trimestre'!G16)/2</f>
        <v>11143.5</v>
      </c>
      <c r="H16" s="11"/>
      <c r="I16" s="11"/>
    </row>
    <row r="17" spans="1:9" ht="15.6" x14ac:dyDescent="0.35">
      <c r="A17" s="16" t="s">
        <v>95</v>
      </c>
      <c r="B17" s="29">
        <f t="shared" si="0"/>
        <v>146377.14000000001</v>
      </c>
      <c r="C17" s="29">
        <f>+('I Trimestre'!C17+'II Trimestre'!C17)/2</f>
        <v>28302.493333333347</v>
      </c>
      <c r="D17" s="29">
        <f>+('I Trimestre'!D17+'II Trimestre'!D17)/2</f>
        <v>12170.4</v>
      </c>
      <c r="E17" s="29">
        <f>+('I Trimestre'!E17+'II Trimestre'!E17)/2</f>
        <v>8710.2516666666652</v>
      </c>
      <c r="F17" s="29">
        <f>+('I Trimestre'!F17+'II Trimestre'!F17)/2</f>
        <v>84413.92</v>
      </c>
      <c r="G17" s="29">
        <f>+('I Trimestre'!G17+'II Trimestre'!G17)/2</f>
        <v>12780.075000000001</v>
      </c>
      <c r="H17" s="11"/>
      <c r="I17" s="11"/>
    </row>
    <row r="18" spans="1:9" ht="15.6" x14ac:dyDescent="0.35">
      <c r="A18" s="16" t="s">
        <v>96</v>
      </c>
      <c r="B18" s="29">
        <f t="shared" si="0"/>
        <v>142158.83333333331</v>
      </c>
      <c r="C18" s="29">
        <f>+('I Trimestre'!C18+'II Trimestre'!C18)/2</f>
        <v>24096.333333333314</v>
      </c>
      <c r="D18" s="29">
        <f>+('I Trimestre'!D18+'II Trimestre'!D18)/2</f>
        <v>12404.5</v>
      </c>
      <c r="E18" s="29">
        <f>+('I Trimestre'!E18+'II Trimestre'!E18)/2</f>
        <v>6452.5</v>
      </c>
      <c r="F18" s="29">
        <f>+('I Trimestre'!F18+'II Trimestre'!F18)/2</f>
        <v>85301</v>
      </c>
      <c r="G18" s="29">
        <f>+('I Trimestre'!G18+'II Trimestre'!G18)/2</f>
        <v>13904.5</v>
      </c>
      <c r="H18" s="11"/>
      <c r="I18" s="11"/>
    </row>
    <row r="19" spans="1:9" ht="15.6" x14ac:dyDescent="0.35">
      <c r="A19" s="16" t="s">
        <v>81</v>
      </c>
      <c r="B19" s="29">
        <f t="shared" si="0"/>
        <v>158800</v>
      </c>
      <c r="C19" s="29">
        <f>+'II Trimestre'!C19</f>
        <v>31178</v>
      </c>
      <c r="D19" s="29">
        <f>+'II Trimestre'!D19</f>
        <v>13692</v>
      </c>
      <c r="E19" s="29">
        <f>+'II Trimestre'!E19</f>
        <v>9245</v>
      </c>
      <c r="F19" s="29">
        <f>+'II Trimestre'!F19</f>
        <v>88419</v>
      </c>
      <c r="G19" s="29">
        <f>+'II Trimestre'!G19</f>
        <v>16266</v>
      </c>
      <c r="H19" s="11"/>
      <c r="I19" s="11"/>
    </row>
    <row r="20" spans="1:9" ht="15.6" x14ac:dyDescent="0.35">
      <c r="A20" s="11"/>
      <c r="B20" s="32"/>
      <c r="C20" s="32"/>
      <c r="D20" s="32"/>
      <c r="E20" s="32"/>
      <c r="F20" s="32"/>
      <c r="G20" s="32"/>
      <c r="H20" s="11"/>
      <c r="I20" s="11"/>
    </row>
    <row r="21" spans="1:9" ht="15.6" x14ac:dyDescent="0.35">
      <c r="A21" s="19" t="s">
        <v>3</v>
      </c>
      <c r="B21" s="32"/>
      <c r="C21" s="32"/>
      <c r="D21" s="32"/>
      <c r="E21" s="32"/>
      <c r="F21" s="32"/>
      <c r="G21" s="32"/>
      <c r="H21" s="11"/>
      <c r="I21" s="11"/>
    </row>
    <row r="22" spans="1:9" ht="15.6" x14ac:dyDescent="0.35">
      <c r="A22" s="16" t="s">
        <v>59</v>
      </c>
      <c r="B22" s="32">
        <f t="shared" ref="B22:B26" si="1">+SUM(C22:G22)</f>
        <v>8539573528.5900002</v>
      </c>
      <c r="C22" s="30">
        <f>+'I Trimestre'!C22+'II Trimestre'!C22</f>
        <v>3766608941.6483002</v>
      </c>
      <c r="D22" s="30">
        <f>+'I Trimestre'!D22+'II Trimestre'!D22</f>
        <v>862028521.41730011</v>
      </c>
      <c r="E22" s="30">
        <f>+'I Trimestre'!E22+'II Trimestre'!E22</f>
        <v>1114737844.7521999</v>
      </c>
      <c r="F22" s="30">
        <f>+'I Trimestre'!F22+'II Trimestre'!F22</f>
        <v>2554381702.5278001</v>
      </c>
      <c r="G22" s="30">
        <f>+'I Trimestre'!G22+'II Trimestre'!G22</f>
        <v>241816518.24439999</v>
      </c>
      <c r="H22" s="30"/>
      <c r="I22" s="11"/>
    </row>
    <row r="23" spans="1:9" ht="15.6" x14ac:dyDescent="0.35">
      <c r="A23" s="16" t="s">
        <v>95</v>
      </c>
      <c r="B23" s="32">
        <f t="shared" si="1"/>
        <v>15812288262.075632</v>
      </c>
      <c r="C23" s="30">
        <f>+'I Trimestre'!C23+'II Trimestre'!C23</f>
        <v>7523027504.9372883</v>
      </c>
      <c r="D23" s="30">
        <f>+'I Trimestre'!D23+'II Trimestre'!D23</f>
        <v>2738336075.5555553</v>
      </c>
      <c r="E23" s="30">
        <f>+'I Trimestre'!E23+'II Trimestre'!E23</f>
        <v>1721747206.2630868</v>
      </c>
      <c r="F23" s="30">
        <f>+'I Trimestre'!F23+'II Trimestre'!F23</f>
        <v>3239382285.6802883</v>
      </c>
      <c r="G23" s="30">
        <f>+'I Trimestre'!G23+'II Trimestre'!G23</f>
        <v>589795189.63941407</v>
      </c>
      <c r="H23" s="30"/>
      <c r="I23" s="11"/>
    </row>
    <row r="24" spans="1:9" ht="15.6" x14ac:dyDescent="0.35">
      <c r="A24" s="16" t="s">
        <v>96</v>
      </c>
      <c r="B24" s="32">
        <f t="shared" si="1"/>
        <v>9946612069.6500053</v>
      </c>
      <c r="C24" s="30">
        <f>+'I Trimestre'!C24+'II Trimestre'!C24</f>
        <v>4623351742.2035065</v>
      </c>
      <c r="D24" s="30">
        <f>+'I Trimestre'!D24+'II Trimestre'!D24</f>
        <v>984301646.40210009</v>
      </c>
      <c r="E24" s="30">
        <f>+'I Trimestre'!E24+'II Trimestre'!E24</f>
        <v>1235759218.5012</v>
      </c>
      <c r="F24" s="30">
        <f>+'I Trimestre'!F24+'II Trimestre'!F24</f>
        <v>2495164845.4407997</v>
      </c>
      <c r="G24" s="30">
        <f>+'I Trimestre'!G24+'II Trimestre'!G24</f>
        <v>608034617.10240006</v>
      </c>
      <c r="H24" s="30"/>
      <c r="I24" s="11"/>
    </row>
    <row r="25" spans="1:9" ht="15.6" x14ac:dyDescent="0.35">
      <c r="A25" s="16" t="s">
        <v>81</v>
      </c>
      <c r="B25" s="32">
        <f t="shared" si="1"/>
        <v>34678578769.886986</v>
      </c>
      <c r="C25" s="30">
        <f>+'II Trimestre'!C25</f>
        <v>16574879512.890001</v>
      </c>
      <c r="D25" s="30">
        <f>+'II Trimestre'!D25</f>
        <v>6161256169.9999981</v>
      </c>
      <c r="E25" s="30">
        <f>+'II Trimestre'!E25</f>
        <v>3654995029.0344992</v>
      </c>
      <c r="F25" s="30">
        <f>+'II Trimestre'!F25</f>
        <v>6786151211.6076107</v>
      </c>
      <c r="G25" s="30">
        <f>+'II Trimestre'!G25</f>
        <v>1501296846.3548722</v>
      </c>
      <c r="H25" s="30"/>
      <c r="I25" s="11"/>
    </row>
    <row r="26" spans="1:9" ht="15.6" x14ac:dyDescent="0.35">
      <c r="A26" s="16" t="s">
        <v>97</v>
      </c>
      <c r="B26" s="32">
        <f t="shared" si="1"/>
        <v>9946612069.6500053</v>
      </c>
      <c r="C26" s="30">
        <f>+C24</f>
        <v>4623351742.2035065</v>
      </c>
      <c r="D26" s="30">
        <f t="shared" ref="D26:G26" si="2">+D24</f>
        <v>984301646.40210009</v>
      </c>
      <c r="E26" s="30">
        <f t="shared" si="2"/>
        <v>1235759218.5012</v>
      </c>
      <c r="F26" s="30">
        <f t="shared" si="2"/>
        <v>2495164845.4407997</v>
      </c>
      <c r="G26" s="30">
        <f t="shared" si="2"/>
        <v>608034617.10240006</v>
      </c>
      <c r="H26" s="30"/>
      <c r="I26" s="11"/>
    </row>
    <row r="27" spans="1:9" ht="15.6" x14ac:dyDescent="0.35">
      <c r="A27" s="11"/>
      <c r="B27" s="32"/>
      <c r="C27" s="32"/>
      <c r="D27" s="32"/>
      <c r="E27" s="32"/>
      <c r="F27" s="32"/>
      <c r="G27" s="32"/>
      <c r="H27" s="11"/>
      <c r="I27" s="11"/>
    </row>
    <row r="28" spans="1:9" ht="15.6" x14ac:dyDescent="0.35">
      <c r="A28" s="19" t="s">
        <v>4</v>
      </c>
      <c r="B28" s="32"/>
      <c r="C28" s="32"/>
      <c r="D28" s="32"/>
      <c r="E28" s="32"/>
      <c r="F28" s="32"/>
      <c r="G28" s="32"/>
      <c r="H28" s="11"/>
      <c r="I28" s="11"/>
    </row>
    <row r="29" spans="1:9" ht="15.6" x14ac:dyDescent="0.35">
      <c r="A29" s="16" t="s">
        <v>95</v>
      </c>
      <c r="B29" s="32">
        <f>+B23</f>
        <v>15812288262.075632</v>
      </c>
      <c r="C29" s="32"/>
      <c r="D29" s="32"/>
      <c r="E29" s="32"/>
      <c r="F29" s="32"/>
      <c r="G29" s="32"/>
      <c r="H29" s="11"/>
      <c r="I29" s="11"/>
    </row>
    <row r="30" spans="1:9" ht="15.6" x14ac:dyDescent="0.35">
      <c r="A30" s="16" t="s">
        <v>96</v>
      </c>
      <c r="B30" s="32">
        <f>+'I Trimestre'!B30+'II Trimestre'!B30</f>
        <v>9946612069.6500072</v>
      </c>
      <c r="C30" s="32"/>
      <c r="D30" s="32"/>
      <c r="E30" s="32"/>
      <c r="F30" s="32"/>
      <c r="G30" s="32"/>
      <c r="H30" s="11"/>
      <c r="I30" s="11"/>
    </row>
    <row r="31" spans="1:9" ht="15.6" x14ac:dyDescent="0.35">
      <c r="A31" s="11"/>
      <c r="B31" s="11"/>
      <c r="C31" s="11"/>
      <c r="D31" s="11"/>
      <c r="E31" s="11"/>
      <c r="F31" s="11"/>
      <c r="G31" s="11"/>
      <c r="H31" s="11"/>
      <c r="I31" s="11"/>
    </row>
    <row r="32" spans="1:9" ht="15.6" x14ac:dyDescent="0.35">
      <c r="A32" s="15" t="s">
        <v>5</v>
      </c>
      <c r="B32" s="11"/>
      <c r="C32" s="11"/>
      <c r="D32" s="11"/>
      <c r="E32" s="11"/>
      <c r="F32" s="11"/>
      <c r="G32" s="11"/>
      <c r="H32" s="11"/>
      <c r="I32" s="11"/>
    </row>
    <row r="33" spans="1:9" ht="15.6" x14ac:dyDescent="0.35">
      <c r="A33" s="16" t="s">
        <v>60</v>
      </c>
      <c r="B33" s="42">
        <v>1.0788</v>
      </c>
      <c r="C33" s="42">
        <v>1.0788</v>
      </c>
      <c r="D33" s="42">
        <v>1.0788</v>
      </c>
      <c r="E33" s="42">
        <v>1.0788</v>
      </c>
      <c r="F33" s="42">
        <v>1.0788</v>
      </c>
      <c r="G33" s="42">
        <v>1.0788</v>
      </c>
      <c r="H33" s="11"/>
      <c r="I33" s="11"/>
    </row>
    <row r="34" spans="1:9" ht="15.6" x14ac:dyDescent="0.35">
      <c r="A34" s="16" t="s">
        <v>98</v>
      </c>
      <c r="B34" s="42">
        <v>1.121</v>
      </c>
      <c r="C34" s="42">
        <v>1.121</v>
      </c>
      <c r="D34" s="42">
        <v>1.121</v>
      </c>
      <c r="E34" s="42">
        <v>1.121</v>
      </c>
      <c r="F34" s="42">
        <v>1.121</v>
      </c>
      <c r="G34" s="42">
        <v>1.121</v>
      </c>
      <c r="H34" s="11"/>
      <c r="I34" s="11"/>
    </row>
    <row r="35" spans="1:9" ht="15.6" x14ac:dyDescent="0.35">
      <c r="A35" s="16" t="s">
        <v>6</v>
      </c>
      <c r="B35" s="18">
        <v>98481</v>
      </c>
      <c r="C35" s="18"/>
      <c r="D35" s="18"/>
      <c r="E35" s="18"/>
      <c r="F35" s="18"/>
      <c r="G35" s="18"/>
    </row>
    <row r="36" spans="1:9" ht="15.6" x14ac:dyDescent="0.35">
      <c r="A36" s="11"/>
      <c r="B36" s="18"/>
      <c r="C36" s="18"/>
      <c r="D36" s="18"/>
      <c r="E36" s="18"/>
      <c r="F36" s="18"/>
      <c r="G36" s="18"/>
      <c r="H36" s="11"/>
      <c r="I36" s="11"/>
    </row>
    <row r="37" spans="1:9" ht="15.6" x14ac:dyDescent="0.35">
      <c r="A37" s="15" t="s">
        <v>7</v>
      </c>
      <c r="B37" s="18"/>
      <c r="C37" s="18"/>
      <c r="D37" s="17"/>
      <c r="E37" s="17"/>
      <c r="F37" s="17"/>
      <c r="G37" s="20"/>
      <c r="H37" s="11"/>
      <c r="I37" s="11"/>
    </row>
    <row r="38" spans="1:9" ht="15.6" x14ac:dyDescent="0.35">
      <c r="A38" s="11" t="s">
        <v>61</v>
      </c>
      <c r="B38" s="20">
        <f t="shared" ref="B38:C38" si="3">B22/B33</f>
        <v>7915807868.5483875</v>
      </c>
      <c r="C38" s="20">
        <f t="shared" si="3"/>
        <v>3491480294.4459586</v>
      </c>
      <c r="D38" s="20">
        <f t="shared" ref="D38:G38" si="4">D22/D33</f>
        <v>799062403.98340762</v>
      </c>
      <c r="E38" s="20">
        <f t="shared" si="4"/>
        <v>1033312796.3961809</v>
      </c>
      <c r="F38" s="20">
        <f t="shared" si="4"/>
        <v>2367799131.0046349</v>
      </c>
      <c r="G38" s="20">
        <f t="shared" si="4"/>
        <v>224153242.71820542</v>
      </c>
      <c r="H38" s="11"/>
      <c r="I38" s="11"/>
    </row>
    <row r="39" spans="1:9" ht="15.6" x14ac:dyDescent="0.35">
      <c r="A39" s="11" t="s">
        <v>99</v>
      </c>
      <c r="B39" s="20">
        <f t="shared" ref="B39:C39" si="5">B24/B34</f>
        <v>8872981328.8581676</v>
      </c>
      <c r="C39" s="20">
        <f t="shared" si="5"/>
        <v>4124310207.1396132</v>
      </c>
      <c r="D39" s="20">
        <f t="shared" ref="D39:G39" si="6">D24/D34</f>
        <v>878056776.45147192</v>
      </c>
      <c r="E39" s="20">
        <f t="shared" si="6"/>
        <v>1102372184.2115967</v>
      </c>
      <c r="F39" s="20">
        <f t="shared" si="6"/>
        <v>2225838399.1443353</v>
      </c>
      <c r="G39" s="20">
        <f t="shared" si="6"/>
        <v>542403761.91115081</v>
      </c>
      <c r="H39" s="11"/>
      <c r="I39" s="11"/>
    </row>
    <row r="40" spans="1:9" ht="15.6" x14ac:dyDescent="0.35">
      <c r="A40" s="11" t="s">
        <v>62</v>
      </c>
      <c r="B40" s="20">
        <f t="shared" ref="B40:C40" si="7">B38/B16</f>
        <v>53741.914880872726</v>
      </c>
      <c r="C40" s="20">
        <f t="shared" si="7"/>
        <v>146588.96057404191</v>
      </c>
      <c r="D40" s="20">
        <f t="shared" ref="D40:G40" si="8">D38/D16</f>
        <v>51091.490999482521</v>
      </c>
      <c r="E40" s="20">
        <f t="shared" si="8"/>
        <v>120994.45323817033</v>
      </c>
      <c r="F40" s="20">
        <f t="shared" si="8"/>
        <v>26860.616186610539</v>
      </c>
      <c r="G40" s="20">
        <f t="shared" si="8"/>
        <v>20115.156164419204</v>
      </c>
      <c r="H40" s="11"/>
      <c r="I40" s="11"/>
    </row>
    <row r="41" spans="1:9" ht="15.6" x14ac:dyDescent="0.35">
      <c r="A41" s="11" t="s">
        <v>100</v>
      </c>
      <c r="B41" s="20">
        <f t="shared" ref="B41:C41" si="9">B39/B18</f>
        <v>62415.968960949795</v>
      </c>
      <c r="C41" s="20">
        <f t="shared" si="9"/>
        <v>171159.24444132371</v>
      </c>
      <c r="D41" s="20">
        <f t="shared" ref="D41:G41" si="10">D39/D18</f>
        <v>70785.34212999088</v>
      </c>
      <c r="E41" s="20">
        <f t="shared" si="10"/>
        <v>170844.19747564459</v>
      </c>
      <c r="F41" s="20">
        <f t="shared" si="10"/>
        <v>26093.930893475284</v>
      </c>
      <c r="G41" s="20">
        <f t="shared" si="10"/>
        <v>39009.224489276909</v>
      </c>
      <c r="H41" s="11"/>
      <c r="I41" s="11"/>
    </row>
    <row r="42" spans="1:9" ht="15.6" x14ac:dyDescent="0.35">
      <c r="A42" s="11"/>
      <c r="B42" s="11"/>
      <c r="C42" s="11"/>
      <c r="D42" s="11"/>
      <c r="E42" s="11"/>
      <c r="F42" s="11"/>
      <c r="G42" s="11"/>
      <c r="H42" s="11"/>
      <c r="I42" s="11"/>
    </row>
    <row r="43" spans="1:9" ht="15.6" x14ac:dyDescent="0.35">
      <c r="A43" s="15" t="s">
        <v>8</v>
      </c>
      <c r="B43" s="11"/>
      <c r="C43" s="11"/>
      <c r="D43" s="11"/>
      <c r="E43" s="11"/>
      <c r="F43" s="11"/>
      <c r="G43" s="11"/>
      <c r="H43" s="11"/>
      <c r="I43" s="11"/>
    </row>
    <row r="44" spans="1:9" ht="15.6" x14ac:dyDescent="0.35">
      <c r="A44" s="11"/>
      <c r="B44" s="11"/>
      <c r="C44" s="11"/>
      <c r="D44" s="11"/>
      <c r="E44" s="11"/>
      <c r="F44" s="11"/>
      <c r="G44" s="11"/>
      <c r="H44" s="11"/>
      <c r="I44" s="11"/>
    </row>
    <row r="45" spans="1:9" ht="15.6" x14ac:dyDescent="0.35">
      <c r="A45" s="15" t="s">
        <v>9</v>
      </c>
      <c r="B45" s="11"/>
      <c r="C45" s="11"/>
      <c r="D45" s="11"/>
      <c r="E45" s="11"/>
      <c r="F45" s="11"/>
      <c r="G45" s="11"/>
      <c r="H45" s="11"/>
      <c r="I45" s="11"/>
    </row>
    <row r="46" spans="1:9" ht="15.6" x14ac:dyDescent="0.35">
      <c r="A46" s="11" t="s">
        <v>10</v>
      </c>
      <c r="B46" s="22">
        <f t="shared" ref="B46" si="11">(B17/B35)*100</f>
        <v>148.63490419471779</v>
      </c>
      <c r="C46" s="22"/>
      <c r="D46" s="22"/>
      <c r="E46" s="22"/>
      <c r="F46" s="22"/>
      <c r="G46" s="22"/>
      <c r="H46" s="11"/>
      <c r="I46" s="11"/>
    </row>
    <row r="47" spans="1:9" ht="15.6" x14ac:dyDescent="0.35">
      <c r="A47" s="11" t="s">
        <v>11</v>
      </c>
      <c r="B47" s="22">
        <f t="shared" ref="B47" si="12">(B18/B35)*100</f>
        <v>144.35153312144811</v>
      </c>
      <c r="C47" s="22"/>
      <c r="D47" s="22"/>
      <c r="E47" s="22"/>
      <c r="F47" s="22"/>
      <c r="G47" s="22"/>
      <c r="H47" s="11"/>
      <c r="I47" s="11"/>
    </row>
    <row r="48" spans="1:9" ht="15.6" x14ac:dyDescent="0.35">
      <c r="A48" s="11"/>
      <c r="B48" s="22"/>
      <c r="C48" s="22"/>
      <c r="D48" s="22"/>
      <c r="E48" s="22"/>
      <c r="F48" s="22"/>
      <c r="G48" s="22"/>
      <c r="H48" s="11"/>
      <c r="I48" s="11"/>
    </row>
    <row r="49" spans="1:9" ht="15.6" x14ac:dyDescent="0.35">
      <c r="A49" s="15" t="s">
        <v>12</v>
      </c>
      <c r="B49" s="22"/>
      <c r="C49" s="22"/>
      <c r="D49" s="22"/>
      <c r="E49" s="22"/>
      <c r="F49" s="22"/>
      <c r="G49" s="22"/>
      <c r="H49" s="11"/>
      <c r="I49" s="11"/>
    </row>
    <row r="50" spans="1:9" ht="15.6" x14ac:dyDescent="0.35">
      <c r="A50" s="11" t="s">
        <v>13</v>
      </c>
      <c r="B50" s="23">
        <f t="shared" ref="B50" si="13">B18/B17*100</f>
        <v>97.118193000172909</v>
      </c>
      <c r="C50" s="23">
        <f t="shared" ref="C50:G50" si="14">C18/C17*100</f>
        <v>85.13855316398498</v>
      </c>
      <c r="D50" s="23">
        <f t="shared" si="14"/>
        <v>101.92351935844344</v>
      </c>
      <c r="E50" s="23">
        <f t="shared" si="14"/>
        <v>74.079375050586961</v>
      </c>
      <c r="F50" s="23">
        <f t="shared" si="14"/>
        <v>101.05086933529446</v>
      </c>
      <c r="G50" s="23">
        <f t="shared" si="14"/>
        <v>108.79826605086433</v>
      </c>
      <c r="H50" s="11"/>
      <c r="I50" s="11"/>
    </row>
    <row r="51" spans="1:9" ht="15.6" x14ac:dyDescent="0.35">
      <c r="A51" s="11" t="s">
        <v>14</v>
      </c>
      <c r="B51" s="23">
        <f>B24/B23*100</f>
        <v>62.904317862115313</v>
      </c>
      <c r="C51" s="23">
        <f t="shared" ref="C51:G51" si="15">C24/C23*100</f>
        <v>61.455999451939348</v>
      </c>
      <c r="D51" s="23">
        <f t="shared" si="15"/>
        <v>35.945246282540552</v>
      </c>
      <c r="E51" s="23">
        <f t="shared" si="15"/>
        <v>71.773557349531899</v>
      </c>
      <c r="F51" s="23">
        <f t="shared" si="15"/>
        <v>77.02594585611871</v>
      </c>
      <c r="G51" s="23">
        <f t="shared" si="15"/>
        <v>103.09250190292958</v>
      </c>
      <c r="H51" s="11"/>
      <c r="I51" s="11"/>
    </row>
    <row r="52" spans="1:9" ht="15.6" x14ac:dyDescent="0.35">
      <c r="A52" s="11" t="s">
        <v>15</v>
      </c>
      <c r="B52" s="23">
        <f>AVERAGE(B50:B51)</f>
        <v>80.011255431144107</v>
      </c>
      <c r="C52" s="23">
        <f t="shared" ref="C52:G52" si="16">AVERAGE(C50:C51)</f>
        <v>73.297276307962164</v>
      </c>
      <c r="D52" s="23">
        <f t="shared" si="16"/>
        <v>68.934382820492004</v>
      </c>
      <c r="E52" s="23">
        <f t="shared" si="16"/>
        <v>72.926466200059423</v>
      </c>
      <c r="F52" s="23">
        <f t="shared" si="16"/>
        <v>89.038407595706587</v>
      </c>
      <c r="G52" s="23">
        <f t="shared" si="16"/>
        <v>105.94538397689695</v>
      </c>
      <c r="H52" s="11"/>
      <c r="I52" s="11"/>
    </row>
    <row r="53" spans="1:9" ht="15.6" x14ac:dyDescent="0.35">
      <c r="A53" s="11"/>
      <c r="B53" s="22"/>
      <c r="C53" s="22"/>
      <c r="D53" s="22"/>
      <c r="E53" s="22"/>
      <c r="F53" s="22"/>
      <c r="G53" s="22"/>
      <c r="H53" s="11"/>
      <c r="I53" s="11"/>
    </row>
    <row r="54" spans="1:9" ht="15.6" x14ac:dyDescent="0.35">
      <c r="A54" s="15" t="s">
        <v>16</v>
      </c>
      <c r="B54" s="22"/>
      <c r="C54" s="22"/>
      <c r="D54" s="22"/>
      <c r="E54" s="22"/>
      <c r="F54" s="22"/>
      <c r="G54" s="22"/>
      <c r="H54" s="11"/>
      <c r="I54" s="11"/>
    </row>
    <row r="55" spans="1:9" ht="15.6" x14ac:dyDescent="0.35">
      <c r="A55" s="11" t="s">
        <v>17</v>
      </c>
      <c r="B55" s="24">
        <f t="shared" ref="B55" si="17">((B18/B19)*100)</f>
        <v>89.520675902602846</v>
      </c>
      <c r="C55" s="24">
        <f t="shared" ref="C55:G55" si="18">((C18/C19)*100)</f>
        <v>77.286334381080607</v>
      </c>
      <c r="D55" s="24">
        <f t="shared" si="18"/>
        <v>90.596698802220274</v>
      </c>
      <c r="E55" s="24">
        <f t="shared" si="18"/>
        <v>69.794483504597082</v>
      </c>
      <c r="F55" s="24">
        <f t="shared" si="18"/>
        <v>96.473608613533287</v>
      </c>
      <c r="G55" s="24">
        <f t="shared" si="18"/>
        <v>85.48198696667896</v>
      </c>
      <c r="H55" s="11"/>
      <c r="I55" s="11"/>
    </row>
    <row r="56" spans="1:9" ht="15.6" x14ac:dyDescent="0.35">
      <c r="A56" s="11" t="s">
        <v>18</v>
      </c>
      <c r="B56" s="24">
        <f>B24/B25*100</f>
        <v>28.682294437876759</v>
      </c>
      <c r="C56" s="24">
        <f t="shared" ref="C56:G56" si="19">C24/C25*100</f>
        <v>27.893727605126813</v>
      </c>
      <c r="D56" s="24">
        <f t="shared" si="19"/>
        <v>15.97566501446247</v>
      </c>
      <c r="E56" s="24">
        <f t="shared" si="19"/>
        <v>33.810147720710773</v>
      </c>
      <c r="F56" s="24">
        <f t="shared" si="19"/>
        <v>36.768482865115907</v>
      </c>
      <c r="G56" s="24">
        <f t="shared" si="19"/>
        <v>40.500625747579477</v>
      </c>
      <c r="H56" s="11"/>
      <c r="I56" s="11"/>
    </row>
    <row r="57" spans="1:9" ht="15.6" x14ac:dyDescent="0.35">
      <c r="A57" s="11" t="s">
        <v>19</v>
      </c>
      <c r="B57" s="24">
        <f>(B55+B56)/2</f>
        <v>59.101485170239805</v>
      </c>
      <c r="C57" s="24">
        <f t="shared" ref="C57:G57" si="20">(C55+C56)/2</f>
        <v>52.59003099310371</v>
      </c>
      <c r="D57" s="24">
        <f t="shared" si="20"/>
        <v>53.286181908341369</v>
      </c>
      <c r="E57" s="24">
        <f t="shared" si="20"/>
        <v>51.802315612653928</v>
      </c>
      <c r="F57" s="24">
        <f t="shared" si="20"/>
        <v>66.6210457393246</v>
      </c>
      <c r="G57" s="24">
        <f t="shared" si="20"/>
        <v>62.991306357129218</v>
      </c>
      <c r="H57" s="11"/>
      <c r="I57" s="11"/>
    </row>
    <row r="58" spans="1:9" ht="15.6" x14ac:dyDescent="0.35">
      <c r="A58" s="11"/>
      <c r="B58" s="22"/>
      <c r="C58" s="22"/>
      <c r="D58" s="22"/>
      <c r="E58" s="22"/>
      <c r="F58" s="22"/>
      <c r="G58" s="22"/>
      <c r="H58" s="11"/>
      <c r="I58" s="11"/>
    </row>
    <row r="59" spans="1:9" ht="15.6" x14ac:dyDescent="0.35">
      <c r="A59" s="15" t="s">
        <v>34</v>
      </c>
      <c r="B59" s="22"/>
      <c r="C59" s="22"/>
      <c r="D59" s="22"/>
      <c r="E59" s="22"/>
      <c r="F59" s="22"/>
      <c r="G59" s="22"/>
      <c r="H59" s="11"/>
      <c r="I59" s="11"/>
    </row>
    <row r="60" spans="1:9" ht="15.6" x14ac:dyDescent="0.35">
      <c r="A60" s="11" t="s">
        <v>20</v>
      </c>
      <c r="B60" s="22">
        <f>B26/B24*100</f>
        <v>100</v>
      </c>
      <c r="C60" s="22"/>
      <c r="D60" s="22"/>
      <c r="E60" s="22"/>
      <c r="F60" s="22"/>
      <c r="G60" s="22"/>
      <c r="H60" s="11"/>
      <c r="I60" s="11"/>
    </row>
    <row r="61" spans="1:9" ht="15.6" x14ac:dyDescent="0.35">
      <c r="A61" s="11"/>
      <c r="B61" s="22"/>
      <c r="C61" s="22"/>
      <c r="D61" s="22"/>
      <c r="E61" s="22"/>
      <c r="F61" s="22"/>
      <c r="G61" s="22"/>
      <c r="H61" s="11"/>
      <c r="I61" s="11"/>
    </row>
    <row r="62" spans="1:9" ht="15.6" x14ac:dyDescent="0.35">
      <c r="A62" s="15" t="s">
        <v>21</v>
      </c>
      <c r="B62" s="22"/>
      <c r="C62" s="22"/>
      <c r="D62" s="22"/>
      <c r="E62" s="22"/>
      <c r="F62" s="22"/>
      <c r="G62" s="22"/>
      <c r="H62" s="11"/>
      <c r="I62" s="11"/>
    </row>
    <row r="63" spans="1:9" ht="15.6" x14ac:dyDescent="0.35">
      <c r="A63" s="11" t="s">
        <v>22</v>
      </c>
      <c r="B63" s="37">
        <f>((B18/B16)-1)*100</f>
        <v>-3.4856827321506856</v>
      </c>
      <c r="C63" s="37">
        <f t="shared" ref="C63:G63" si="21">((C18/C16)-1)*100</f>
        <v>1.1678760609897809</v>
      </c>
      <c r="D63" s="37">
        <f t="shared" si="21"/>
        <v>-20.686494954123635</v>
      </c>
      <c r="E63" s="37">
        <f t="shared" si="21"/>
        <v>-24.445268437384115</v>
      </c>
      <c r="F63" s="37">
        <f t="shared" si="21"/>
        <v>-3.2334545894560196</v>
      </c>
      <c r="G63" s="37">
        <f t="shared" si="21"/>
        <v>24.776775698837895</v>
      </c>
      <c r="H63" s="11"/>
      <c r="I63" s="11"/>
    </row>
    <row r="64" spans="1:9" ht="15.6" x14ac:dyDescent="0.35">
      <c r="A64" s="11" t="s">
        <v>23</v>
      </c>
      <c r="B64" s="37">
        <f>((B39/B38)-1)*100</f>
        <v>12.091923859254905</v>
      </c>
      <c r="C64" s="37">
        <f t="shared" ref="C64:G64" si="22">((C39/C38)-1)*100</f>
        <v>18.124974490055791</v>
      </c>
      <c r="D64" s="37">
        <f t="shared" si="22"/>
        <v>9.8858827638829361</v>
      </c>
      <c r="E64" s="37">
        <f t="shared" si="22"/>
        <v>6.6832993897172122</v>
      </c>
      <c r="F64" s="37">
        <f t="shared" si="22"/>
        <v>-5.9954719131967487</v>
      </c>
      <c r="G64" s="37">
        <f t="shared" si="22"/>
        <v>141.97899407283367</v>
      </c>
      <c r="H64" s="11"/>
      <c r="I64" s="11"/>
    </row>
    <row r="65" spans="1:9" ht="15.6" x14ac:dyDescent="0.35">
      <c r="A65" s="11" t="s">
        <v>24</v>
      </c>
      <c r="B65" s="37">
        <f>((B41/B40)-1)*100</f>
        <v>16.140202855265674</v>
      </c>
      <c r="C65" s="37">
        <f t="shared" ref="C65:G65" si="23">((C41/C40)-1)*100</f>
        <v>16.76134667376359</v>
      </c>
      <c r="D65" s="37">
        <f t="shared" si="23"/>
        <v>38.546244678410012</v>
      </c>
      <c r="E65" s="37">
        <f t="shared" si="23"/>
        <v>41.200024384050081</v>
      </c>
      <c r="F65" s="37">
        <f t="shared" si="23"/>
        <v>-2.8543101461590115</v>
      </c>
      <c r="G65" s="37">
        <f t="shared" si="23"/>
        <v>93.929513499271607</v>
      </c>
      <c r="H65" s="11"/>
      <c r="I65" s="11"/>
    </row>
    <row r="66" spans="1:9" ht="15.6" x14ac:dyDescent="0.35">
      <c r="A66" s="11"/>
      <c r="B66" s="22"/>
      <c r="C66" s="22"/>
      <c r="D66" s="22"/>
      <c r="E66" s="22"/>
      <c r="F66" s="22"/>
      <c r="G66" s="22"/>
      <c r="H66" s="11"/>
      <c r="I66" s="11"/>
    </row>
    <row r="67" spans="1:9" ht="15.6" x14ac:dyDescent="0.35">
      <c r="A67" s="15" t="s">
        <v>25</v>
      </c>
      <c r="B67" s="22"/>
      <c r="C67" s="22"/>
      <c r="D67" s="22"/>
      <c r="E67" s="22"/>
      <c r="F67" s="22"/>
      <c r="G67" s="22"/>
      <c r="H67" s="11"/>
      <c r="I67" s="11"/>
    </row>
    <row r="68" spans="1:9" ht="15.6" x14ac:dyDescent="0.35">
      <c r="A68" s="11" t="s">
        <v>37</v>
      </c>
      <c r="B68" s="23">
        <f>B23/(B17*6)</f>
        <v>18004.050202187344</v>
      </c>
      <c r="C68" s="23">
        <f t="shared" ref="C68:G68" si="24">C23/(C17*6)</f>
        <v>44301.323658040994</v>
      </c>
      <c r="D68" s="23">
        <f t="shared" si="24"/>
        <v>37499.946256978074</v>
      </c>
      <c r="E68" s="23">
        <f t="shared" si="24"/>
        <v>32944.842318239309</v>
      </c>
      <c r="F68" s="23">
        <f t="shared" si="24"/>
        <v>6395.8295931924658</v>
      </c>
      <c r="G68" s="23">
        <f t="shared" si="24"/>
        <v>7691.5979188882429</v>
      </c>
      <c r="H68" s="11"/>
      <c r="I68" s="11"/>
    </row>
    <row r="69" spans="1:9" ht="15.6" x14ac:dyDescent="0.35">
      <c r="A69" s="11" t="s">
        <v>38</v>
      </c>
      <c r="B69" s="23">
        <f>B24/(B18*6)</f>
        <v>11661.38353420412</v>
      </c>
      <c r="C69" s="23">
        <f t="shared" ref="C69:G69" si="25">C24/(C18*6)</f>
        <v>31978.252169787313</v>
      </c>
      <c r="D69" s="23">
        <f t="shared" si="25"/>
        <v>13225.061421286631</v>
      </c>
      <c r="E69" s="23">
        <f t="shared" si="25"/>
        <v>31919.390895032931</v>
      </c>
      <c r="F69" s="23">
        <f t="shared" si="25"/>
        <v>4875.2160885976318</v>
      </c>
      <c r="G69" s="23">
        <f t="shared" si="25"/>
        <v>7288.2234420799032</v>
      </c>
      <c r="H69" s="11"/>
      <c r="I69" s="11"/>
    </row>
    <row r="70" spans="1:9" ht="15.6" x14ac:dyDescent="0.35">
      <c r="A70" s="11" t="s">
        <v>28</v>
      </c>
      <c r="B70" s="23">
        <f>(B69/B68)*B52</f>
        <v>51.824002163823508</v>
      </c>
      <c r="C70" s="23">
        <f t="shared" ref="C70:G70" si="26">(C69/C68)*C52</f>
        <v>52.908549713483644</v>
      </c>
      <c r="D70" s="23">
        <f t="shared" si="26"/>
        <v>24.311006756972318</v>
      </c>
      <c r="E70" s="23">
        <f t="shared" si="26"/>
        <v>70.656534298978187</v>
      </c>
      <c r="F70" s="23">
        <f t="shared" si="26"/>
        <v>67.869456321307567</v>
      </c>
      <c r="G70" s="23">
        <f t="shared" si="26"/>
        <v>100.38923500985415</v>
      </c>
      <c r="H70" s="11"/>
      <c r="I70" s="11"/>
    </row>
    <row r="71" spans="1:9" ht="15.6" x14ac:dyDescent="0.35">
      <c r="A71" s="11" t="s">
        <v>33</v>
      </c>
      <c r="B71" s="23">
        <f>B23/B17</f>
        <v>108024.30121312407</v>
      </c>
      <c r="C71" s="23">
        <f t="shared" ref="C71:G71" si="27">C23/C17</f>
        <v>265807.94194824598</v>
      </c>
      <c r="D71" s="23">
        <f t="shared" si="27"/>
        <v>224999.67754186841</v>
      </c>
      <c r="E71" s="23">
        <f t="shared" si="27"/>
        <v>197669.0539094359</v>
      </c>
      <c r="F71" s="23">
        <f t="shared" si="27"/>
        <v>38374.977559154795</v>
      </c>
      <c r="G71" s="23">
        <f t="shared" si="27"/>
        <v>46149.587513329461</v>
      </c>
      <c r="H71" s="11"/>
      <c r="I71" s="11"/>
    </row>
    <row r="72" spans="1:9" ht="15.6" x14ac:dyDescent="0.35">
      <c r="A72" s="11" t="s">
        <v>32</v>
      </c>
      <c r="B72" s="23">
        <f>B24/B18</f>
        <v>69968.301205224721</v>
      </c>
      <c r="C72" s="23">
        <f t="shared" ref="C72:G72" si="28">C24/C18</f>
        <v>191869.51301872387</v>
      </c>
      <c r="D72" s="23">
        <f t="shared" si="28"/>
        <v>79350.36852771978</v>
      </c>
      <c r="E72" s="23">
        <f t="shared" si="28"/>
        <v>191516.34537019758</v>
      </c>
      <c r="F72" s="23">
        <f t="shared" si="28"/>
        <v>29251.296531585795</v>
      </c>
      <c r="G72" s="23">
        <f t="shared" si="28"/>
        <v>43729.340652479419</v>
      </c>
      <c r="H72" s="11"/>
      <c r="I72" s="11"/>
    </row>
    <row r="73" spans="1:9" ht="15.6" x14ac:dyDescent="0.35">
      <c r="A73" s="11"/>
      <c r="B73" s="22"/>
      <c r="C73" s="22"/>
      <c r="D73" s="22"/>
      <c r="E73" s="22"/>
      <c r="F73" s="22"/>
      <c r="G73" s="22"/>
      <c r="H73" s="11"/>
      <c r="I73" s="11"/>
    </row>
    <row r="74" spans="1:9" ht="15.6" x14ac:dyDescent="0.35">
      <c r="A74" s="15" t="s">
        <v>29</v>
      </c>
      <c r="B74" s="22"/>
      <c r="C74" s="22"/>
      <c r="D74" s="22"/>
      <c r="E74" s="22"/>
      <c r="F74" s="22"/>
      <c r="G74" s="22"/>
      <c r="H74" s="11"/>
      <c r="I74" s="11"/>
    </row>
    <row r="75" spans="1:9" ht="15.6" x14ac:dyDescent="0.35">
      <c r="A75" s="11" t="s">
        <v>30</v>
      </c>
      <c r="B75" s="22">
        <f>(B30/B29)*100</f>
        <v>62.904317862115334</v>
      </c>
      <c r="C75" s="22"/>
      <c r="D75" s="22"/>
      <c r="E75" s="22"/>
      <c r="F75" s="22"/>
      <c r="G75" s="22"/>
      <c r="H75" s="11"/>
      <c r="I75" s="11"/>
    </row>
    <row r="76" spans="1:9" ht="16.2" thickBot="1" x14ac:dyDescent="0.4">
      <c r="A76" s="25" t="s">
        <v>31</v>
      </c>
      <c r="B76" s="26">
        <f>(B24/B30)*100</f>
        <v>99.999999999999972</v>
      </c>
      <c r="C76" s="26"/>
      <c r="D76" s="26"/>
      <c r="E76" s="26"/>
      <c r="F76" s="26"/>
      <c r="G76" s="26"/>
      <c r="H76" s="11"/>
      <c r="I76" s="11"/>
    </row>
    <row r="77" spans="1:9" ht="16.2" thickTop="1" x14ac:dyDescent="0.35">
      <c r="A77" s="45" t="s">
        <v>86</v>
      </c>
      <c r="B77" s="45"/>
      <c r="C77" s="45"/>
      <c r="D77" s="45"/>
      <c r="E77" s="45"/>
      <c r="F77" s="45"/>
      <c r="G77" s="11"/>
      <c r="H77" s="11"/>
    </row>
    <row r="78" spans="1:9" ht="15.6" x14ac:dyDescent="0.35">
      <c r="B78" s="11"/>
      <c r="C78" s="11"/>
      <c r="D78" s="11"/>
      <c r="E78" s="11"/>
      <c r="F78" s="11"/>
      <c r="G78" s="11"/>
      <c r="H78" s="11"/>
    </row>
    <row r="79" spans="1:9" ht="15.6" x14ac:dyDescent="0.35">
      <c r="A79" s="15" t="s">
        <v>53</v>
      </c>
      <c r="B79" s="11"/>
      <c r="C79" s="11"/>
      <c r="D79" s="11"/>
      <c r="E79" s="11"/>
      <c r="F79" s="11"/>
      <c r="G79" s="11"/>
      <c r="H79" s="11"/>
    </row>
    <row r="80" spans="1:9" ht="15.6" x14ac:dyDescent="0.35">
      <c r="A80" s="11" t="s">
        <v>54</v>
      </c>
      <c r="B80" s="11"/>
      <c r="C80" s="11"/>
      <c r="D80" s="11"/>
      <c r="E80" s="11"/>
      <c r="F80" s="11"/>
      <c r="G80" s="11"/>
      <c r="H80" s="11"/>
    </row>
    <row r="81" spans="1:9" ht="15.6" x14ac:dyDescent="0.35">
      <c r="A81" s="11"/>
      <c r="B81" s="27"/>
      <c r="C81" s="27"/>
      <c r="D81" s="27"/>
      <c r="E81" s="27"/>
      <c r="F81" s="27"/>
      <c r="G81" s="27"/>
      <c r="H81" s="11"/>
    </row>
    <row r="82" spans="1:9" ht="15.6" x14ac:dyDescent="0.35">
      <c r="A82" s="11"/>
      <c r="B82" s="11"/>
      <c r="C82" s="11"/>
      <c r="D82" s="11"/>
      <c r="E82" s="11"/>
      <c r="F82" s="11"/>
      <c r="G82" s="11"/>
    </row>
    <row r="83" spans="1:9" ht="15.6" x14ac:dyDescent="0.35">
      <c r="A83" s="11"/>
      <c r="B83" s="11"/>
      <c r="C83" s="11"/>
      <c r="D83" s="11"/>
      <c r="E83" s="11"/>
      <c r="F83" s="11"/>
      <c r="G83" s="11"/>
      <c r="H83" s="11"/>
      <c r="I83" s="11"/>
    </row>
    <row r="84" spans="1:9" ht="15.6" x14ac:dyDescent="0.35">
      <c r="A84" s="11"/>
      <c r="B84" s="11"/>
      <c r="C84" s="11"/>
      <c r="D84" s="11"/>
      <c r="E84" s="11"/>
      <c r="F84" s="11"/>
      <c r="G84" s="11"/>
      <c r="H84" s="11"/>
      <c r="I84" s="11"/>
    </row>
    <row r="85" spans="1:9" ht="15.6" x14ac:dyDescent="0.35">
      <c r="A85" s="11"/>
      <c r="B85" s="11"/>
      <c r="C85" s="11"/>
      <c r="D85" s="11"/>
      <c r="E85" s="11"/>
      <c r="F85" s="11"/>
      <c r="G85" s="11"/>
      <c r="H85" s="11"/>
      <c r="I85" s="11"/>
    </row>
    <row r="87" spans="1:9" ht="15.6" x14ac:dyDescent="0.35">
      <c r="A87" s="11"/>
      <c r="B87" s="11"/>
      <c r="C87" s="11"/>
      <c r="D87" s="11"/>
      <c r="E87" s="11"/>
      <c r="F87" s="11"/>
      <c r="G87" s="11"/>
      <c r="H87" s="11"/>
      <c r="I87" s="11"/>
    </row>
    <row r="88" spans="1:9" ht="15.6" x14ac:dyDescent="0.35">
      <c r="A88" s="11"/>
      <c r="B88" s="11"/>
      <c r="C88" s="11"/>
      <c r="D88" s="11"/>
      <c r="E88" s="11"/>
      <c r="F88" s="11"/>
      <c r="G88" s="11"/>
      <c r="H88" s="11"/>
      <c r="I88" s="11"/>
    </row>
    <row r="89" spans="1:9" ht="15.6" x14ac:dyDescent="0.35">
      <c r="A89" s="11"/>
      <c r="B89" s="11"/>
      <c r="C89" s="11"/>
      <c r="D89" s="11"/>
      <c r="E89" s="11"/>
      <c r="F89" s="11"/>
      <c r="G89" s="11"/>
      <c r="H89" s="11"/>
      <c r="I89" s="11"/>
    </row>
    <row r="90" spans="1:9" ht="15.6" x14ac:dyDescent="0.35">
      <c r="A90" s="11"/>
      <c r="B90" s="11"/>
      <c r="C90" s="11"/>
      <c r="D90" s="11"/>
      <c r="E90" s="11"/>
      <c r="F90" s="11"/>
      <c r="G90" s="11"/>
      <c r="H90" s="11"/>
      <c r="I90" s="11"/>
    </row>
    <row r="91" spans="1:9" ht="15.6" x14ac:dyDescent="0.35">
      <c r="A91" s="11"/>
      <c r="B91" s="11"/>
      <c r="C91" s="11"/>
      <c r="D91" s="11"/>
      <c r="E91" s="11"/>
      <c r="F91" s="11"/>
      <c r="G91" s="11"/>
      <c r="H91" s="11"/>
      <c r="I91" s="11"/>
    </row>
    <row r="92" spans="1:9" ht="15.6" x14ac:dyDescent="0.35">
      <c r="A92" s="11"/>
      <c r="B92" s="11"/>
      <c r="C92" s="11"/>
      <c r="D92" s="11"/>
      <c r="E92" s="11"/>
      <c r="F92" s="11"/>
      <c r="G92" s="11"/>
      <c r="H92" s="11"/>
      <c r="I92" s="11"/>
    </row>
    <row r="93" spans="1:9" ht="15.6" x14ac:dyDescent="0.35">
      <c r="A93" s="11"/>
      <c r="B93" s="11"/>
      <c r="C93" s="11"/>
      <c r="D93" s="11"/>
      <c r="E93" s="11"/>
      <c r="F93" s="11"/>
      <c r="G93" s="11"/>
      <c r="H93" s="11"/>
      <c r="I93" s="11"/>
    </row>
  </sheetData>
  <mergeCells count="6">
    <mergeCell ref="A77:F77"/>
    <mergeCell ref="C9:G9"/>
    <mergeCell ref="A9:A11"/>
    <mergeCell ref="B9:B11"/>
    <mergeCell ref="C10:D10"/>
    <mergeCell ref="E10:G1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H82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7" width="20.77734375" style="3" customWidth="1"/>
    <col min="8" max="16384" width="11.44140625" style="3"/>
  </cols>
  <sheetData>
    <row r="8" spans="1:7" ht="15.75" customHeight="1" x14ac:dyDescent="0.3"/>
    <row r="9" spans="1:7" ht="21" customHeight="1" x14ac:dyDescent="0.35">
      <c r="A9" s="46" t="s">
        <v>0</v>
      </c>
      <c r="B9" s="49" t="s">
        <v>40</v>
      </c>
      <c r="C9" s="54" t="s">
        <v>41</v>
      </c>
      <c r="D9" s="54"/>
      <c r="E9" s="54"/>
      <c r="F9" s="54"/>
      <c r="G9" s="54"/>
    </row>
    <row r="10" spans="1:7" ht="17.25" customHeight="1" x14ac:dyDescent="0.3">
      <c r="A10" s="47"/>
      <c r="B10" s="49"/>
      <c r="C10" s="51" t="s">
        <v>42</v>
      </c>
      <c r="D10" s="52"/>
      <c r="E10" s="51" t="s">
        <v>43</v>
      </c>
      <c r="F10" s="53"/>
      <c r="G10" s="52"/>
    </row>
    <row r="11" spans="1:7" ht="54" customHeight="1" thickBot="1" x14ac:dyDescent="0.35">
      <c r="A11" s="48"/>
      <c r="B11" s="50"/>
      <c r="C11" s="35" t="s">
        <v>44</v>
      </c>
      <c r="D11" s="40" t="s">
        <v>45</v>
      </c>
      <c r="E11" s="40" t="s">
        <v>46</v>
      </c>
      <c r="F11" s="40" t="s">
        <v>47</v>
      </c>
      <c r="G11" s="40" t="s">
        <v>48</v>
      </c>
    </row>
    <row r="12" spans="1:7" ht="16.2" thickTop="1" x14ac:dyDescent="0.35">
      <c r="A12" s="11"/>
      <c r="B12" s="11"/>
      <c r="C12" s="11"/>
      <c r="D12" s="11"/>
      <c r="E12" s="11"/>
      <c r="F12" s="11"/>
      <c r="G12" s="11"/>
    </row>
    <row r="13" spans="1:7" ht="15.6" x14ac:dyDescent="0.35">
      <c r="A13" s="15" t="s">
        <v>1</v>
      </c>
      <c r="B13" s="11"/>
      <c r="C13" s="11"/>
      <c r="D13" s="11"/>
      <c r="E13" s="11"/>
      <c r="F13" s="11"/>
      <c r="G13" s="11"/>
    </row>
    <row r="14" spans="1:7" ht="15.6" x14ac:dyDescent="0.35">
      <c r="A14" s="11"/>
      <c r="B14" s="11"/>
      <c r="C14" s="11"/>
      <c r="D14" s="11"/>
      <c r="E14" s="11"/>
      <c r="F14" s="11"/>
      <c r="G14" s="11"/>
    </row>
    <row r="15" spans="1:7" ht="15.6" x14ac:dyDescent="0.35">
      <c r="A15" s="15" t="s">
        <v>2</v>
      </c>
      <c r="B15" s="11"/>
      <c r="C15" s="11"/>
      <c r="D15" s="11"/>
      <c r="E15" s="11"/>
      <c r="F15" s="11"/>
      <c r="G15" s="11"/>
    </row>
    <row r="16" spans="1:7" ht="15.6" x14ac:dyDescent="0.35">
      <c r="A16" s="16" t="s">
        <v>63</v>
      </c>
      <c r="B16" s="29">
        <f>+SUM(C16:G16)</f>
        <v>164653</v>
      </c>
      <c r="C16" s="29">
        <v>33542.333333333336</v>
      </c>
      <c r="D16" s="29">
        <v>16421</v>
      </c>
      <c r="E16" s="29">
        <v>9207</v>
      </c>
      <c r="F16" s="29">
        <v>88404.666666666672</v>
      </c>
      <c r="G16" s="29">
        <v>17078</v>
      </c>
    </row>
    <row r="17" spans="1:7" ht="15.6" x14ac:dyDescent="0.35">
      <c r="A17" s="16" t="s">
        <v>101</v>
      </c>
      <c r="B17" s="29">
        <f>+SUM(C17:G17)</f>
        <v>170691.71333333332</v>
      </c>
      <c r="C17" s="29">
        <v>33940.213333333333</v>
      </c>
      <c r="D17" s="29">
        <v>15213</v>
      </c>
      <c r="E17" s="29">
        <v>9529.4499999999989</v>
      </c>
      <c r="F17" s="29">
        <v>92424</v>
      </c>
      <c r="G17" s="29">
        <v>19585.05</v>
      </c>
    </row>
    <row r="18" spans="1:7" ht="15.6" x14ac:dyDescent="0.35">
      <c r="A18" s="16" t="s">
        <v>102</v>
      </c>
      <c r="B18" s="29">
        <f t="shared" ref="B18:B19" si="0">+SUM(C18:G18)</f>
        <v>155309.33333333334</v>
      </c>
      <c r="C18" s="29">
        <v>28849</v>
      </c>
      <c r="D18" s="29">
        <v>11625</v>
      </c>
      <c r="E18" s="29">
        <v>8764</v>
      </c>
      <c r="F18" s="29">
        <v>83726.666666666672</v>
      </c>
      <c r="G18" s="29">
        <v>22344.666666666668</v>
      </c>
    </row>
    <row r="19" spans="1:7" ht="15.6" x14ac:dyDescent="0.35">
      <c r="A19" s="16" t="s">
        <v>81</v>
      </c>
      <c r="B19" s="29">
        <f t="shared" si="0"/>
        <v>158800</v>
      </c>
      <c r="C19" s="29">
        <v>31178</v>
      </c>
      <c r="D19" s="20">
        <v>13692</v>
      </c>
      <c r="E19" s="20">
        <v>9245</v>
      </c>
      <c r="F19" s="29">
        <v>88419</v>
      </c>
      <c r="G19" s="20">
        <v>16266</v>
      </c>
    </row>
    <row r="20" spans="1:7" ht="15.6" x14ac:dyDescent="0.35">
      <c r="A20" s="11"/>
      <c r="B20" s="32"/>
      <c r="C20" s="32"/>
      <c r="D20" s="32"/>
      <c r="E20" s="32"/>
      <c r="F20" s="32"/>
      <c r="G20" s="32"/>
    </row>
    <row r="21" spans="1:7" ht="15.6" x14ac:dyDescent="0.35">
      <c r="A21" s="19" t="s">
        <v>3</v>
      </c>
      <c r="B21" s="32"/>
      <c r="C21" s="32"/>
      <c r="D21" s="32"/>
      <c r="E21" s="32"/>
      <c r="F21" s="32"/>
      <c r="G21" s="32"/>
    </row>
    <row r="22" spans="1:7" ht="15.6" x14ac:dyDescent="0.35">
      <c r="A22" s="16" t="s">
        <v>63</v>
      </c>
      <c r="B22" s="32">
        <f>+SUM(C22:G22)</f>
        <v>4738189622.9390001</v>
      </c>
      <c r="C22" s="20">
        <v>2728066133.5242004</v>
      </c>
      <c r="D22" s="20">
        <v>641222233.83899999</v>
      </c>
      <c r="E22" s="20">
        <v>300474853.3344</v>
      </c>
      <c r="F22" s="20">
        <v>894085917.17260015</v>
      </c>
      <c r="G22" s="20">
        <v>174340485.06880003</v>
      </c>
    </row>
    <row r="23" spans="1:7" ht="15.6" x14ac:dyDescent="0.35">
      <c r="A23" s="16" t="s">
        <v>101</v>
      </c>
      <c r="B23" s="32">
        <f>+SUM(C23:G23)</f>
        <v>9389393310.247364</v>
      </c>
      <c r="C23" s="20">
        <v>4510789127.7088776</v>
      </c>
      <c r="D23" s="20">
        <v>1711460047.2222219</v>
      </c>
      <c r="E23" s="20">
        <v>941838682.88863671</v>
      </c>
      <c r="F23" s="20">
        <v>1773384462.9636617</v>
      </c>
      <c r="G23" s="20">
        <v>451920989.46396661</v>
      </c>
    </row>
    <row r="24" spans="1:7" ht="15.6" x14ac:dyDescent="0.35">
      <c r="A24" s="16" t="s">
        <v>102</v>
      </c>
      <c r="B24" s="32">
        <f t="shared" ref="B24:B26" si="1">+SUM(C24:G24)</f>
        <v>7747704790.1939945</v>
      </c>
      <c r="C24" s="20">
        <v>4773971026.4793949</v>
      </c>
      <c r="D24" s="20">
        <v>591584976.94500005</v>
      </c>
      <c r="E24" s="20">
        <v>1157173249.2458</v>
      </c>
      <c r="F24" s="20">
        <v>977607512.71219993</v>
      </c>
      <c r="G24" s="20">
        <v>247368024.81160003</v>
      </c>
    </row>
    <row r="25" spans="1:7" ht="15.6" x14ac:dyDescent="0.35">
      <c r="A25" s="16" t="s">
        <v>81</v>
      </c>
      <c r="B25" s="32">
        <f t="shared" si="1"/>
        <v>34678578769.886986</v>
      </c>
      <c r="C25" s="20">
        <v>16574879512.890001</v>
      </c>
      <c r="D25" s="20">
        <v>6161256169.9999981</v>
      </c>
      <c r="E25" s="20">
        <v>3654995029.0344992</v>
      </c>
      <c r="F25" s="20">
        <v>6786151211.6076107</v>
      </c>
      <c r="G25" s="20">
        <v>1501296846.3548722</v>
      </c>
    </row>
    <row r="26" spans="1:7" ht="15.6" x14ac:dyDescent="0.35">
      <c r="A26" s="16" t="s">
        <v>103</v>
      </c>
      <c r="B26" s="32">
        <f t="shared" si="1"/>
        <v>7747704790.1939945</v>
      </c>
      <c r="C26" s="17">
        <f>+C24</f>
        <v>4773971026.4793949</v>
      </c>
      <c r="D26" s="17">
        <f t="shared" ref="D26:G26" si="2">+D24</f>
        <v>591584976.94500005</v>
      </c>
      <c r="E26" s="17">
        <f t="shared" si="2"/>
        <v>1157173249.2458</v>
      </c>
      <c r="F26" s="17">
        <f t="shared" si="2"/>
        <v>977607512.71219993</v>
      </c>
      <c r="G26" s="17">
        <f t="shared" si="2"/>
        <v>247368024.81160003</v>
      </c>
    </row>
    <row r="27" spans="1:7" ht="15.6" x14ac:dyDescent="0.35">
      <c r="A27" s="11"/>
      <c r="B27" s="32"/>
      <c r="C27" s="32"/>
      <c r="D27" s="32"/>
      <c r="E27" s="32"/>
      <c r="F27" s="32"/>
      <c r="G27" s="32"/>
    </row>
    <row r="28" spans="1:7" ht="15.6" x14ac:dyDescent="0.35">
      <c r="A28" s="19" t="s">
        <v>4</v>
      </c>
      <c r="B28" s="32"/>
      <c r="C28" s="32"/>
      <c r="D28" s="32"/>
      <c r="E28" s="32"/>
      <c r="F28" s="32"/>
      <c r="G28" s="32"/>
    </row>
    <row r="29" spans="1:7" ht="15.6" x14ac:dyDescent="0.35">
      <c r="A29" s="16" t="s">
        <v>101</v>
      </c>
      <c r="B29" s="32">
        <f>B23</f>
        <v>9389393310.247364</v>
      </c>
      <c r="C29" s="32"/>
      <c r="D29" s="32"/>
      <c r="E29" s="32"/>
      <c r="F29" s="32"/>
      <c r="G29" s="32"/>
    </row>
    <row r="30" spans="1:7" ht="15.6" x14ac:dyDescent="0.35">
      <c r="A30" s="16" t="s">
        <v>102</v>
      </c>
      <c r="B30" s="32">
        <v>7747704790.1939945</v>
      </c>
      <c r="C30" s="32"/>
      <c r="D30" s="32"/>
      <c r="E30" s="32"/>
      <c r="F30" s="32"/>
      <c r="G30" s="32"/>
    </row>
    <row r="31" spans="1:7" ht="15.6" x14ac:dyDescent="0.35">
      <c r="A31" s="11"/>
      <c r="B31" s="11"/>
      <c r="C31" s="11"/>
      <c r="D31" s="11"/>
      <c r="E31" s="11"/>
      <c r="F31" s="11"/>
      <c r="G31" s="11"/>
    </row>
    <row r="32" spans="1:7" ht="15.6" x14ac:dyDescent="0.35">
      <c r="A32" s="15" t="s">
        <v>5</v>
      </c>
      <c r="B32" s="11"/>
      <c r="C32" s="11"/>
      <c r="D32" s="11"/>
      <c r="E32" s="11"/>
      <c r="F32" s="11"/>
      <c r="G32" s="11"/>
    </row>
    <row r="33" spans="1:7" ht="15.6" x14ac:dyDescent="0.35">
      <c r="A33" s="16" t="s">
        <v>64</v>
      </c>
      <c r="B33" s="37">
        <v>1.0863</v>
      </c>
      <c r="C33" s="37">
        <v>1.0863</v>
      </c>
      <c r="D33" s="37">
        <v>1.0863</v>
      </c>
      <c r="E33" s="37">
        <v>1.0863</v>
      </c>
      <c r="F33" s="37">
        <v>1.0863</v>
      </c>
      <c r="G33" s="37">
        <v>1.0863</v>
      </c>
    </row>
    <row r="34" spans="1:7" ht="15.6" x14ac:dyDescent="0.35">
      <c r="A34" s="16" t="s">
        <v>104</v>
      </c>
      <c r="B34" s="37">
        <v>1.1197999999999999</v>
      </c>
      <c r="C34" s="37">
        <v>1.1197999999999999</v>
      </c>
      <c r="D34" s="37">
        <v>1.1197999999999999</v>
      </c>
      <c r="E34" s="37">
        <v>1.1197999999999999</v>
      </c>
      <c r="F34" s="37">
        <v>1.1197999999999999</v>
      </c>
      <c r="G34" s="37">
        <v>1.1197999999999999</v>
      </c>
    </row>
    <row r="35" spans="1:7" ht="15.6" x14ac:dyDescent="0.35">
      <c r="A35" s="16" t="s">
        <v>6</v>
      </c>
      <c r="B35" s="18">
        <v>98481</v>
      </c>
      <c r="C35" s="18"/>
      <c r="D35" s="18"/>
      <c r="E35" s="18"/>
      <c r="F35" s="18"/>
      <c r="G35" s="18"/>
    </row>
    <row r="36" spans="1:7" ht="15.6" x14ac:dyDescent="0.35">
      <c r="A36" s="11"/>
      <c r="B36" s="18"/>
      <c r="C36" s="18"/>
      <c r="D36" s="18"/>
      <c r="E36" s="18"/>
      <c r="F36" s="18"/>
      <c r="G36" s="18"/>
    </row>
    <row r="37" spans="1:7" ht="15.6" x14ac:dyDescent="0.35">
      <c r="A37" s="15" t="s">
        <v>7</v>
      </c>
      <c r="B37" s="18"/>
      <c r="C37" s="18"/>
      <c r="D37" s="17"/>
      <c r="E37" s="17"/>
      <c r="F37" s="17"/>
      <c r="G37" s="34"/>
    </row>
    <row r="38" spans="1:7" ht="15.6" x14ac:dyDescent="0.35">
      <c r="A38" s="11" t="s">
        <v>65</v>
      </c>
      <c r="B38" s="20">
        <f t="shared" ref="B38:G38" si="3">B22/B33</f>
        <v>4361768961.5566597</v>
      </c>
      <c r="C38" s="20">
        <f t="shared" si="3"/>
        <v>2511337690.8075118</v>
      </c>
      <c r="D38" s="20">
        <f t="shared" si="3"/>
        <v>590280984.84672737</v>
      </c>
      <c r="E38" s="20">
        <f t="shared" si="3"/>
        <v>276603933.84368956</v>
      </c>
      <c r="F38" s="20">
        <f t="shared" si="3"/>
        <v>823056169.72530615</v>
      </c>
      <c r="G38" s="20">
        <f t="shared" si="3"/>
        <v>160490182.3334254</v>
      </c>
    </row>
    <row r="39" spans="1:7" ht="15.6" x14ac:dyDescent="0.35">
      <c r="A39" s="11" t="s">
        <v>105</v>
      </c>
      <c r="B39" s="20">
        <f t="shared" ref="B39:G39" si="4">B24/B34</f>
        <v>6918829067.8639002</v>
      </c>
      <c r="C39" s="20">
        <f t="shared" si="4"/>
        <v>4263235422.8249645</v>
      </c>
      <c r="D39" s="20">
        <f t="shared" si="4"/>
        <v>528295210.70280415</v>
      </c>
      <c r="E39" s="20">
        <f t="shared" si="4"/>
        <v>1033374932.3502412</v>
      </c>
      <c r="F39" s="20">
        <f t="shared" si="4"/>
        <v>873019747.01928914</v>
      </c>
      <c r="G39" s="20">
        <f t="shared" si="4"/>
        <v>220903754.96660122</v>
      </c>
    </row>
    <row r="40" spans="1:7" ht="15.6" x14ac:dyDescent="0.35">
      <c r="A40" s="11" t="s">
        <v>66</v>
      </c>
      <c r="B40" s="20">
        <f t="shared" ref="B40:G40" si="5">B38/B16</f>
        <v>26490.67409374053</v>
      </c>
      <c r="C40" s="20">
        <f t="shared" si="5"/>
        <v>74870.691488591881</v>
      </c>
      <c r="D40" s="20">
        <f t="shared" si="5"/>
        <v>35946.713650004713</v>
      </c>
      <c r="E40" s="20">
        <f t="shared" si="5"/>
        <v>30042.786341228366</v>
      </c>
      <c r="F40" s="20">
        <f t="shared" si="5"/>
        <v>9310.098671925005</v>
      </c>
      <c r="G40" s="20">
        <f t="shared" si="5"/>
        <v>9397.4811063019915</v>
      </c>
    </row>
    <row r="41" spans="1:7" ht="15.6" x14ac:dyDescent="0.35">
      <c r="A41" s="11" t="s">
        <v>106</v>
      </c>
      <c r="B41" s="20">
        <f t="shared" ref="B41:G41" si="6">B39/B18</f>
        <v>44548.701094571908</v>
      </c>
      <c r="C41" s="20">
        <f t="shared" si="6"/>
        <v>147777.58060331258</v>
      </c>
      <c r="D41" s="20">
        <f t="shared" si="6"/>
        <v>45444.749307768099</v>
      </c>
      <c r="E41" s="20">
        <f t="shared" si="6"/>
        <v>117911.33413398462</v>
      </c>
      <c r="F41" s="20">
        <f t="shared" si="6"/>
        <v>10427.021423114369</v>
      </c>
      <c r="G41" s="20">
        <f t="shared" si="6"/>
        <v>9886.196033353277</v>
      </c>
    </row>
    <row r="42" spans="1:7" ht="15.6" x14ac:dyDescent="0.35">
      <c r="A42" s="11"/>
      <c r="B42" s="22"/>
      <c r="C42" s="22"/>
      <c r="D42" s="22"/>
      <c r="E42" s="22"/>
      <c r="F42" s="22"/>
      <c r="G42" s="22"/>
    </row>
    <row r="43" spans="1:7" ht="15.6" x14ac:dyDescent="0.35">
      <c r="A43" s="15" t="s">
        <v>8</v>
      </c>
      <c r="B43" s="22"/>
      <c r="C43" s="22"/>
      <c r="D43" s="22"/>
      <c r="E43" s="22"/>
      <c r="F43" s="22"/>
      <c r="G43" s="22"/>
    </row>
    <row r="44" spans="1:7" ht="15.6" x14ac:dyDescent="0.35">
      <c r="A44" s="11"/>
      <c r="B44" s="22"/>
      <c r="C44" s="22"/>
      <c r="D44" s="22"/>
      <c r="E44" s="22"/>
      <c r="F44" s="22"/>
      <c r="G44" s="22"/>
    </row>
    <row r="45" spans="1:7" ht="15.6" x14ac:dyDescent="0.35">
      <c r="A45" s="15" t="s">
        <v>9</v>
      </c>
      <c r="B45" s="22"/>
      <c r="C45" s="22"/>
      <c r="D45" s="22"/>
      <c r="E45" s="22"/>
      <c r="F45" s="22"/>
      <c r="G45" s="22"/>
    </row>
    <row r="46" spans="1:7" ht="15.6" x14ac:dyDescent="0.35">
      <c r="A46" s="11" t="s">
        <v>10</v>
      </c>
      <c r="B46" s="22">
        <f t="shared" ref="B46" si="7">(B17/B35)*100</f>
        <v>173.32451268095704</v>
      </c>
      <c r="C46" s="22"/>
      <c r="D46" s="22"/>
      <c r="E46" s="22"/>
      <c r="F46" s="22"/>
      <c r="G46" s="22"/>
    </row>
    <row r="47" spans="1:7" ht="15.6" x14ac:dyDescent="0.35">
      <c r="A47" s="11" t="s">
        <v>11</v>
      </c>
      <c r="B47" s="22">
        <f t="shared" ref="B47" si="8">(B18/B35)*100</f>
        <v>157.7048703133938</v>
      </c>
      <c r="C47" s="22"/>
      <c r="D47" s="22"/>
      <c r="E47" s="22"/>
      <c r="F47" s="22"/>
      <c r="G47" s="22"/>
    </row>
    <row r="48" spans="1:7" ht="15.6" x14ac:dyDescent="0.35">
      <c r="A48" s="11"/>
      <c r="B48" s="22"/>
      <c r="C48" s="22"/>
      <c r="D48" s="22"/>
      <c r="E48" s="22"/>
      <c r="F48" s="22"/>
      <c r="G48" s="22"/>
    </row>
    <row r="49" spans="1:7" ht="15.6" x14ac:dyDescent="0.35">
      <c r="A49" s="15" t="s">
        <v>12</v>
      </c>
      <c r="B49" s="22"/>
      <c r="C49" s="22"/>
      <c r="D49" s="22"/>
      <c r="E49" s="22"/>
      <c r="F49" s="22"/>
      <c r="G49" s="22"/>
    </row>
    <row r="50" spans="1:7" ht="15.6" x14ac:dyDescent="0.35">
      <c r="A50" s="11" t="s">
        <v>13</v>
      </c>
      <c r="B50" s="23">
        <f t="shared" ref="B50" si="9">B18/B17*100</f>
        <v>90.98820926944434</v>
      </c>
      <c r="C50" s="23">
        <f t="shared" ref="C50:G50" si="10">C18/C17*100</f>
        <v>84.999465727184585</v>
      </c>
      <c r="D50" s="23">
        <f t="shared" si="10"/>
        <v>76.414908302110035</v>
      </c>
      <c r="E50" s="23">
        <f t="shared" si="10"/>
        <v>91.96753222903736</v>
      </c>
      <c r="F50" s="23">
        <f t="shared" si="10"/>
        <v>90.589745809169344</v>
      </c>
      <c r="G50" s="23">
        <f t="shared" si="10"/>
        <v>114.09042441385991</v>
      </c>
    </row>
    <row r="51" spans="1:7" ht="15.6" x14ac:dyDescent="0.35">
      <c r="A51" s="11" t="s">
        <v>14</v>
      </c>
      <c r="B51" s="23">
        <f>B24/B23*100</f>
        <v>82.51549950238352</v>
      </c>
      <c r="C51" s="23">
        <f t="shared" ref="C51:G51" si="11">C24/C23*100</f>
        <v>105.83449794081136</v>
      </c>
      <c r="D51" s="23">
        <f t="shared" si="11"/>
        <v>34.566099156399801</v>
      </c>
      <c r="E51" s="23">
        <f t="shared" si="11"/>
        <v>122.86321110710044</v>
      </c>
      <c r="F51" s="23">
        <f t="shared" si="11"/>
        <v>55.126653758905299</v>
      </c>
      <c r="G51" s="23">
        <f t="shared" si="11"/>
        <v>54.737007259832893</v>
      </c>
    </row>
    <row r="52" spans="1:7" ht="15.6" x14ac:dyDescent="0.35">
      <c r="A52" s="11" t="s">
        <v>15</v>
      </c>
      <c r="B52" s="23">
        <f>AVERAGE(B50:B51)</f>
        <v>86.75185438591393</v>
      </c>
      <c r="C52" s="23">
        <f t="shared" ref="C52:G52" si="12">AVERAGE(C50:C51)</f>
        <v>95.416981833997966</v>
      </c>
      <c r="D52" s="23">
        <f t="shared" si="12"/>
        <v>55.490503729254918</v>
      </c>
      <c r="E52" s="23">
        <f t="shared" si="12"/>
        <v>107.4153716680689</v>
      </c>
      <c r="F52" s="23">
        <f t="shared" si="12"/>
        <v>72.858199784037325</v>
      </c>
      <c r="G52" s="23">
        <f t="shared" si="12"/>
        <v>84.413715836846393</v>
      </c>
    </row>
    <row r="53" spans="1:7" ht="15.6" x14ac:dyDescent="0.35">
      <c r="A53" s="11"/>
      <c r="B53" s="23"/>
      <c r="C53" s="23"/>
      <c r="D53" s="23"/>
      <c r="E53" s="23"/>
      <c r="F53" s="23"/>
      <c r="G53" s="23"/>
    </row>
    <row r="54" spans="1:7" ht="15.6" x14ac:dyDescent="0.35">
      <c r="A54" s="15" t="s">
        <v>16</v>
      </c>
      <c r="B54" s="23"/>
      <c r="C54" s="23"/>
      <c r="D54" s="23"/>
      <c r="E54" s="23"/>
      <c r="F54" s="23"/>
      <c r="G54" s="23"/>
    </row>
    <row r="55" spans="1:7" ht="15.6" x14ac:dyDescent="0.35">
      <c r="A55" s="11" t="s">
        <v>17</v>
      </c>
      <c r="B55" s="23">
        <f t="shared" ref="B55" si="13">((B18/B19)*100)</f>
        <v>97.801847187237627</v>
      </c>
      <c r="C55" s="23">
        <f t="shared" ref="C55:G55" si="14">((C18/C19)*100)</f>
        <v>92.529989094874594</v>
      </c>
      <c r="D55" s="23">
        <f t="shared" si="14"/>
        <v>84.903593339176169</v>
      </c>
      <c r="E55" s="23">
        <f t="shared" si="14"/>
        <v>94.79718766901027</v>
      </c>
      <c r="F55" s="23">
        <f t="shared" si="14"/>
        <v>94.693071247884134</v>
      </c>
      <c r="G55" s="23">
        <f t="shared" si="14"/>
        <v>137.37038403213248</v>
      </c>
    </row>
    <row r="56" spans="1:7" ht="15.6" x14ac:dyDescent="0.35">
      <c r="A56" s="11" t="s">
        <v>18</v>
      </c>
      <c r="B56" s="23">
        <f>B24/B25*100</f>
        <v>22.341471493409891</v>
      </c>
      <c r="C56" s="23">
        <f t="shared" ref="C56:G56" si="15">C24/C25*100</f>
        <v>28.802447841426293</v>
      </c>
      <c r="D56" s="23">
        <f t="shared" si="15"/>
        <v>9.6016942101110576</v>
      </c>
      <c r="E56" s="23">
        <f t="shared" si="15"/>
        <v>31.660049878411954</v>
      </c>
      <c r="F56" s="23">
        <f t="shared" si="15"/>
        <v>14.405919971839367</v>
      </c>
      <c r="G56" s="23">
        <f t="shared" si="15"/>
        <v>16.476956266990513</v>
      </c>
    </row>
    <row r="57" spans="1:7" ht="15.6" x14ac:dyDescent="0.35">
      <c r="A57" s="11" t="s">
        <v>19</v>
      </c>
      <c r="B57" s="23">
        <f>(B55+B56)/2</f>
        <v>60.071659340323762</v>
      </c>
      <c r="C57" s="23">
        <f t="shared" ref="C57:G57" si="16">(C55+C56)/2</f>
        <v>60.666218468150447</v>
      </c>
      <c r="D57" s="23">
        <f t="shared" si="16"/>
        <v>47.252643774643616</v>
      </c>
      <c r="E57" s="23">
        <f t="shared" si="16"/>
        <v>63.228618773711112</v>
      </c>
      <c r="F57" s="23">
        <f t="shared" si="16"/>
        <v>54.549495609861751</v>
      </c>
      <c r="G57" s="23">
        <f t="shared" si="16"/>
        <v>76.923670149561502</v>
      </c>
    </row>
    <row r="58" spans="1:7" ht="15.6" x14ac:dyDescent="0.35">
      <c r="A58" s="11"/>
      <c r="B58" s="22"/>
      <c r="C58" s="22"/>
      <c r="D58" s="22"/>
      <c r="E58" s="22"/>
      <c r="F58" s="22"/>
      <c r="G58" s="22"/>
    </row>
    <row r="59" spans="1:7" ht="15.6" x14ac:dyDescent="0.35">
      <c r="A59" s="15" t="s">
        <v>34</v>
      </c>
      <c r="B59" s="22"/>
      <c r="C59" s="22"/>
      <c r="D59" s="22"/>
      <c r="E59" s="22"/>
      <c r="F59" s="22"/>
      <c r="G59" s="22"/>
    </row>
    <row r="60" spans="1:7" ht="15.6" x14ac:dyDescent="0.35">
      <c r="A60" s="11" t="s">
        <v>20</v>
      </c>
      <c r="B60" s="22">
        <f>B26/B24*100</f>
        <v>100</v>
      </c>
      <c r="C60" s="22"/>
      <c r="D60" s="22"/>
      <c r="E60" s="22"/>
      <c r="F60" s="22"/>
      <c r="G60" s="22"/>
    </row>
    <row r="61" spans="1:7" ht="15.6" x14ac:dyDescent="0.35">
      <c r="A61" s="11"/>
      <c r="B61" s="22"/>
      <c r="C61" s="22"/>
      <c r="D61" s="22"/>
      <c r="E61" s="22"/>
      <c r="F61" s="22"/>
      <c r="G61" s="22"/>
    </row>
    <row r="62" spans="1:7" ht="15.6" x14ac:dyDescent="0.35">
      <c r="A62" s="15" t="s">
        <v>21</v>
      </c>
      <c r="B62" s="22"/>
      <c r="C62" s="22"/>
      <c r="D62" s="22"/>
      <c r="E62" s="22"/>
      <c r="F62" s="22"/>
      <c r="G62" s="22"/>
    </row>
    <row r="63" spans="1:7" ht="15.6" x14ac:dyDescent="0.35">
      <c r="A63" s="11" t="s">
        <v>22</v>
      </c>
      <c r="B63" s="37">
        <f>((B18/B16)-1)*100</f>
        <v>-5.6747624802868213</v>
      </c>
      <c r="C63" s="37">
        <f t="shared" ref="C63:G63" si="17">((C18/C16)-1)*100</f>
        <v>-13.992268476651404</v>
      </c>
      <c r="D63" s="37">
        <f t="shared" si="17"/>
        <v>-29.206503866999579</v>
      </c>
      <c r="E63" s="37">
        <f t="shared" si="17"/>
        <v>-4.8115564244596509</v>
      </c>
      <c r="F63" s="37">
        <f t="shared" si="17"/>
        <v>-5.2915758594946016</v>
      </c>
      <c r="G63" s="37">
        <f t="shared" si="17"/>
        <v>30.838896045594733</v>
      </c>
    </row>
    <row r="64" spans="1:7" ht="15.6" x14ac:dyDescent="0.35">
      <c r="A64" s="11" t="s">
        <v>23</v>
      </c>
      <c r="B64" s="37">
        <f>((B39/B38)-1)*100</f>
        <v>58.62438219090491</v>
      </c>
      <c r="C64" s="37">
        <f t="shared" ref="C64:G64" si="18">((C39/C38)-1)*100</f>
        <v>69.759544422484112</v>
      </c>
      <c r="D64" s="37">
        <f t="shared" si="18"/>
        <v>-10.501062330513399</v>
      </c>
      <c r="E64" s="37">
        <f t="shared" si="18"/>
        <v>273.59372225494349</v>
      </c>
      <c r="F64" s="37">
        <f t="shared" si="18"/>
        <v>6.0704942301396336</v>
      </c>
      <c r="G64" s="37">
        <f t="shared" si="18"/>
        <v>37.643157827351679</v>
      </c>
    </row>
    <row r="65" spans="1:8" ht="15.6" x14ac:dyDescent="0.35">
      <c r="A65" s="11" t="s">
        <v>24</v>
      </c>
      <c r="B65" s="37">
        <f>((B41/B40)-1)*100</f>
        <v>68.167487686160101</v>
      </c>
      <c r="C65" s="37">
        <f t="shared" ref="C65:G65" si="19">((C41/C40)-1)*100</f>
        <v>97.377074613808801</v>
      </c>
      <c r="D65" s="37">
        <f t="shared" si="19"/>
        <v>26.422542406076509</v>
      </c>
      <c r="E65" s="37">
        <f t="shared" si="19"/>
        <v>292.47802382488186</v>
      </c>
      <c r="F65" s="37">
        <f t="shared" si="19"/>
        <v>11.996894883160492</v>
      </c>
      <c r="G65" s="37">
        <f t="shared" si="19"/>
        <v>5.2004885300971804</v>
      </c>
    </row>
    <row r="66" spans="1:8" ht="15.6" x14ac:dyDescent="0.35">
      <c r="A66" s="11"/>
      <c r="B66" s="22"/>
      <c r="C66" s="22"/>
      <c r="D66" s="22"/>
      <c r="E66" s="22"/>
      <c r="F66" s="22"/>
      <c r="G66" s="22"/>
    </row>
    <row r="67" spans="1:8" ht="15.6" x14ac:dyDescent="0.35">
      <c r="A67" s="15" t="s">
        <v>25</v>
      </c>
      <c r="B67" s="22"/>
      <c r="C67" s="22"/>
      <c r="D67" s="22"/>
      <c r="E67" s="22"/>
      <c r="F67" s="22"/>
      <c r="G67" s="22"/>
    </row>
    <row r="68" spans="1:8" ht="15.6" x14ac:dyDescent="0.35">
      <c r="A68" s="11" t="s">
        <v>37</v>
      </c>
      <c r="B68" s="24">
        <f>B23/(B17*3)</f>
        <v>18335.967862543308</v>
      </c>
      <c r="C68" s="24">
        <f t="shared" ref="C68:G68" si="20">C23/(C17*3)</f>
        <v>44301.323658041016</v>
      </c>
      <c r="D68" s="24">
        <f t="shared" si="20"/>
        <v>37499.946256978066</v>
      </c>
      <c r="E68" s="24">
        <f t="shared" si="20"/>
        <v>32944.842318239309</v>
      </c>
      <c r="F68" s="24">
        <f t="shared" si="20"/>
        <v>6395.8295931924667</v>
      </c>
      <c r="G68" s="24">
        <f t="shared" si="20"/>
        <v>7691.5979188882447</v>
      </c>
    </row>
    <row r="69" spans="1:8" ht="15.6" x14ac:dyDescent="0.35">
      <c r="A69" s="11" t="s">
        <v>38</v>
      </c>
      <c r="B69" s="24">
        <f>B24/(B18*3)</f>
        <v>16628.54516190054</v>
      </c>
      <c r="C69" s="24">
        <f t="shared" ref="C69:G69" si="21">C24/(C18*3)</f>
        <v>55160.444919863134</v>
      </c>
      <c r="D69" s="24">
        <f t="shared" si="21"/>
        <v>16963.010091612905</v>
      </c>
      <c r="E69" s="24">
        <f t="shared" si="21"/>
        <v>44012.370654411992</v>
      </c>
      <c r="F69" s="24">
        <f t="shared" si="21"/>
        <v>3892.0595298678236</v>
      </c>
      <c r="G69" s="24">
        <f t="shared" si="21"/>
        <v>3690.1874393830003</v>
      </c>
    </row>
    <row r="70" spans="1:8" ht="15.6" x14ac:dyDescent="0.35">
      <c r="A70" s="11" t="s">
        <v>28</v>
      </c>
      <c r="B70" s="24">
        <f>(B69/B68)*B52</f>
        <v>78.673628757914827</v>
      </c>
      <c r="C70" s="24">
        <f t="shared" ref="C70:G70" si="22">(C69/C68)*C52</f>
        <v>118.80555108241126</v>
      </c>
      <c r="D70" s="24">
        <f t="shared" si="22"/>
        <v>25.100995300036683</v>
      </c>
      <c r="E70" s="24">
        <f t="shared" si="22"/>
        <v>143.50061554913319</v>
      </c>
      <c r="F70" s="24">
        <f t="shared" si="22"/>
        <v>44.336461230971231</v>
      </c>
      <c r="G70" s="24">
        <f t="shared" si="22"/>
        <v>40.499053275759564</v>
      </c>
    </row>
    <row r="71" spans="1:8" ht="15.6" x14ac:dyDescent="0.35">
      <c r="A71" s="11" t="s">
        <v>33</v>
      </c>
      <c r="B71" s="24">
        <f>B23/B17</f>
        <v>55007.903587629924</v>
      </c>
      <c r="C71" s="24">
        <f t="shared" ref="C71:G71" si="23">C23/C17</f>
        <v>132903.97097412305</v>
      </c>
      <c r="D71" s="24">
        <f t="shared" si="23"/>
        <v>112499.83877093419</v>
      </c>
      <c r="E71" s="24">
        <f t="shared" si="23"/>
        <v>98834.526954717934</v>
      </c>
      <c r="F71" s="24">
        <f t="shared" si="23"/>
        <v>19187.488779577401</v>
      </c>
      <c r="G71" s="24">
        <f t="shared" si="23"/>
        <v>23074.793756664734</v>
      </c>
    </row>
    <row r="72" spans="1:8" ht="15.6" x14ac:dyDescent="0.35">
      <c r="A72" s="11" t="s">
        <v>32</v>
      </c>
      <c r="B72" s="24">
        <f>B24/B18</f>
        <v>49885.635485701612</v>
      </c>
      <c r="C72" s="24">
        <f t="shared" ref="C72:G72" si="24">C24/C18</f>
        <v>165481.3347595894</v>
      </c>
      <c r="D72" s="24">
        <f t="shared" si="24"/>
        <v>50889.030274838711</v>
      </c>
      <c r="E72" s="24">
        <f t="shared" si="24"/>
        <v>132037.11196323598</v>
      </c>
      <c r="F72" s="24">
        <f t="shared" si="24"/>
        <v>11676.178589603471</v>
      </c>
      <c r="G72" s="24">
        <f t="shared" si="24"/>
        <v>11070.562318148999</v>
      </c>
    </row>
    <row r="73" spans="1:8" ht="15.6" x14ac:dyDescent="0.35">
      <c r="A73" s="11"/>
      <c r="B73" s="22"/>
      <c r="C73" s="22"/>
      <c r="D73" s="22"/>
      <c r="E73" s="22"/>
      <c r="F73" s="22"/>
      <c r="G73" s="22"/>
    </row>
    <row r="74" spans="1:8" ht="15.6" x14ac:dyDescent="0.35">
      <c r="A74" s="15" t="s">
        <v>29</v>
      </c>
      <c r="B74" s="22"/>
      <c r="C74" s="22"/>
      <c r="D74" s="22"/>
      <c r="E74" s="22"/>
      <c r="F74" s="22"/>
      <c r="G74" s="22"/>
    </row>
    <row r="75" spans="1:8" ht="15.6" x14ac:dyDescent="0.35">
      <c r="A75" s="11" t="s">
        <v>30</v>
      </c>
      <c r="B75" s="22">
        <f>(B30/B29)*100</f>
        <v>82.51549950238352</v>
      </c>
      <c r="C75" s="22"/>
      <c r="D75" s="22"/>
      <c r="E75" s="22"/>
      <c r="F75" s="22"/>
      <c r="G75" s="22"/>
    </row>
    <row r="76" spans="1:8" ht="16.2" thickBot="1" x14ac:dyDescent="0.4">
      <c r="A76" s="25" t="s">
        <v>31</v>
      </c>
      <c r="B76" s="26">
        <f>(B24/B30)*100</f>
        <v>100</v>
      </c>
      <c r="C76" s="26"/>
      <c r="D76" s="26"/>
      <c r="E76" s="26"/>
      <c r="F76" s="26"/>
      <c r="G76" s="26"/>
    </row>
    <row r="77" spans="1:8" ht="16.2" thickTop="1" x14ac:dyDescent="0.35">
      <c r="A77" s="45" t="s">
        <v>86</v>
      </c>
      <c r="B77" s="45"/>
      <c r="C77" s="45"/>
      <c r="D77" s="45"/>
      <c r="E77" s="45"/>
      <c r="F77" s="45"/>
      <c r="G77" s="11"/>
      <c r="H77" s="11"/>
    </row>
    <row r="78" spans="1:8" ht="15.6" x14ac:dyDescent="0.35">
      <c r="B78" s="11"/>
      <c r="C78" s="11"/>
      <c r="D78" s="11"/>
      <c r="E78" s="11"/>
      <c r="F78" s="11"/>
      <c r="G78" s="11"/>
      <c r="H78" s="11"/>
    </row>
    <row r="79" spans="1:8" ht="15.6" x14ac:dyDescent="0.35">
      <c r="A79" s="15" t="s">
        <v>53</v>
      </c>
      <c r="B79" s="11"/>
      <c r="C79" s="11"/>
      <c r="D79" s="11"/>
      <c r="E79" s="11"/>
      <c r="F79" s="11"/>
      <c r="G79" s="11"/>
      <c r="H79" s="11"/>
    </row>
    <row r="80" spans="1:8" ht="15.6" x14ac:dyDescent="0.35">
      <c r="A80" s="11" t="s">
        <v>54</v>
      </c>
      <c r="B80" s="11"/>
      <c r="C80" s="11"/>
      <c r="D80" s="11"/>
      <c r="E80" s="11"/>
      <c r="F80" s="11"/>
      <c r="G80" s="11"/>
      <c r="H80" s="11"/>
    </row>
    <row r="81" spans="1:8" ht="15.6" x14ac:dyDescent="0.35">
      <c r="A81" s="11"/>
      <c r="B81" s="27"/>
      <c r="C81" s="27"/>
      <c r="D81" s="27"/>
      <c r="E81" s="27"/>
      <c r="F81" s="27"/>
      <c r="G81" s="27"/>
      <c r="H81" s="11"/>
    </row>
    <row r="82" spans="1:8" ht="15.6" x14ac:dyDescent="0.35">
      <c r="A82" s="11"/>
      <c r="B82" s="11"/>
      <c r="C82" s="11"/>
      <c r="D82" s="11"/>
      <c r="E82" s="11"/>
      <c r="F82" s="11"/>
      <c r="G82" s="11"/>
    </row>
  </sheetData>
  <mergeCells count="6">
    <mergeCell ref="A77:F77"/>
    <mergeCell ref="A9:A11"/>
    <mergeCell ref="B9:B11"/>
    <mergeCell ref="C10:D10"/>
    <mergeCell ref="E10:G10"/>
    <mergeCell ref="C9:G9"/>
  </mergeCells>
  <pageMargins left="0.7" right="0.7" top="0.75" bottom="0.75" header="0.3" footer="0.3"/>
  <pageSetup paperSize="9" scale="1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H229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7" width="20.77734375" style="3" customWidth="1"/>
    <col min="8" max="16384" width="11.44140625" style="3"/>
  </cols>
  <sheetData>
    <row r="8" spans="1:7" ht="15.75" customHeight="1" x14ac:dyDescent="0.3"/>
    <row r="9" spans="1:7" ht="21" customHeight="1" x14ac:dyDescent="0.35">
      <c r="A9" s="46" t="s">
        <v>0</v>
      </c>
      <c r="B9" s="49" t="s">
        <v>40</v>
      </c>
      <c r="C9" s="54" t="s">
        <v>41</v>
      </c>
      <c r="D9" s="54"/>
      <c r="E9" s="54"/>
      <c r="F9" s="54"/>
      <c r="G9" s="54"/>
    </row>
    <row r="10" spans="1:7" ht="17.25" customHeight="1" x14ac:dyDescent="0.3">
      <c r="A10" s="47"/>
      <c r="B10" s="49"/>
      <c r="C10" s="51" t="s">
        <v>42</v>
      </c>
      <c r="D10" s="52"/>
      <c r="E10" s="51" t="s">
        <v>43</v>
      </c>
      <c r="F10" s="53"/>
      <c r="G10" s="52"/>
    </row>
    <row r="11" spans="1:7" ht="54" customHeight="1" thickBot="1" x14ac:dyDescent="0.35">
      <c r="A11" s="48"/>
      <c r="B11" s="50"/>
      <c r="C11" s="35" t="s">
        <v>44</v>
      </c>
      <c r="D11" s="40" t="s">
        <v>45</v>
      </c>
      <c r="E11" s="40" t="s">
        <v>46</v>
      </c>
      <c r="F11" s="40" t="s">
        <v>47</v>
      </c>
      <c r="G11" s="40" t="s">
        <v>48</v>
      </c>
    </row>
    <row r="12" spans="1:7" ht="16.2" thickTop="1" x14ac:dyDescent="0.35">
      <c r="A12" s="11"/>
      <c r="B12" s="11"/>
      <c r="C12" s="11"/>
      <c r="D12" s="11"/>
      <c r="E12" s="11"/>
      <c r="F12" s="11"/>
      <c r="G12" s="11"/>
    </row>
    <row r="13" spans="1:7" ht="15.6" x14ac:dyDescent="0.35">
      <c r="A13" s="15" t="s">
        <v>1</v>
      </c>
      <c r="B13" s="11"/>
      <c r="C13" s="11"/>
      <c r="D13" s="11"/>
      <c r="E13" s="11"/>
      <c r="F13" s="11"/>
      <c r="G13" s="11"/>
    </row>
    <row r="14" spans="1:7" ht="15.6" x14ac:dyDescent="0.35">
      <c r="A14" s="11"/>
      <c r="B14" s="11"/>
      <c r="C14" s="11"/>
      <c r="D14" s="11"/>
      <c r="E14" s="11"/>
      <c r="F14" s="11"/>
      <c r="G14" s="11"/>
    </row>
    <row r="15" spans="1:7" ht="15.6" x14ac:dyDescent="0.35">
      <c r="A15" s="15" t="s">
        <v>2</v>
      </c>
      <c r="B15" s="11"/>
      <c r="C15" s="11"/>
      <c r="D15" s="11"/>
      <c r="E15" s="11"/>
      <c r="F15" s="11"/>
      <c r="G15" s="11"/>
    </row>
    <row r="16" spans="1:7" ht="15.6" x14ac:dyDescent="0.35">
      <c r="A16" s="16" t="s">
        <v>67</v>
      </c>
      <c r="B16" s="30">
        <f>+SUM(C16:G16)</f>
        <v>153079.66666666669</v>
      </c>
      <c r="C16" s="30">
        <f>(+'I Trimestre'!C16+'II Trimestre'!C16+'III Trimestre'!C16)/3</f>
        <v>27059.555555555551</v>
      </c>
      <c r="D16" s="30">
        <f>(+'I Trimestre'!D16+'II Trimestre'!D16+'III Trimestre'!D16)/3</f>
        <v>15900.222222222234</v>
      </c>
      <c r="E16" s="30">
        <f>(+'I Trimestre'!E16+'II Trimestre'!E16+'III Trimestre'!E16)/3</f>
        <v>8762.4444444444434</v>
      </c>
      <c r="F16" s="30">
        <f>(+'I Trimestre'!F16+'II Trimestre'!F16+'III Trimestre'!F16)/3</f>
        <v>88235.777777777796</v>
      </c>
      <c r="G16" s="30">
        <f>(+'I Trimestre'!G16+'II Trimestre'!G16+'III Trimestre'!G16)/3</f>
        <v>13121.666666666666</v>
      </c>
    </row>
    <row r="17" spans="1:7" ht="15.6" x14ac:dyDescent="0.35">
      <c r="A17" s="16" t="s">
        <v>107</v>
      </c>
      <c r="B17" s="30">
        <f>+SUM(C17:G17)</f>
        <v>154481.99777777778</v>
      </c>
      <c r="C17" s="30">
        <f>(+'I Trimestre'!C17+'II Trimestre'!C17+'III Trimestre'!C17)/3</f>
        <v>30181.733333333341</v>
      </c>
      <c r="D17" s="30">
        <f>(+'I Trimestre'!D17+'II Trimestre'!D17+'III Trimestre'!D17)/3</f>
        <v>13184.6</v>
      </c>
      <c r="E17" s="30">
        <f>(+'I Trimestre'!E17+'II Trimestre'!E17+'III Trimestre'!E17)/3</f>
        <v>8983.3177777777764</v>
      </c>
      <c r="F17" s="30">
        <f>(+'I Trimestre'!F17+'II Trimestre'!F17+'III Trimestre'!F17)/3</f>
        <v>87083.94666666667</v>
      </c>
      <c r="G17" s="30">
        <f>(+'I Trimestre'!G17+'II Trimestre'!G17+'III Trimestre'!G17)/3</f>
        <v>15048.4</v>
      </c>
    </row>
    <row r="18" spans="1:7" ht="15.6" x14ac:dyDescent="0.35">
      <c r="A18" s="16" t="s">
        <v>108</v>
      </c>
      <c r="B18" s="30">
        <f t="shared" ref="B18:B19" si="0">+SUM(C18:G18)</f>
        <v>146542.33333333331</v>
      </c>
      <c r="C18" s="30">
        <f>(+'I Trimestre'!C18+'II Trimestre'!C18+'III Trimestre'!C18)/3</f>
        <v>25680.555555555544</v>
      </c>
      <c r="D18" s="30">
        <f>(+'I Trimestre'!D18+'II Trimestre'!D18+'III Trimestre'!D18)/3</f>
        <v>12144.666666666666</v>
      </c>
      <c r="E18" s="30">
        <f>(+'I Trimestre'!E18+'II Trimestre'!E18+'III Trimestre'!E18)/3</f>
        <v>7223</v>
      </c>
      <c r="F18" s="30">
        <f>(+'I Trimestre'!F18+'II Trimestre'!F18+'III Trimestre'!F18)/3</f>
        <v>84776.222222222234</v>
      </c>
      <c r="G18" s="30">
        <f>(+'I Trimestre'!G18+'II Trimestre'!G18+'III Trimestre'!G18)/3</f>
        <v>16717.888888888891</v>
      </c>
    </row>
    <row r="19" spans="1:7" ht="15.6" x14ac:dyDescent="0.35">
      <c r="A19" s="16" t="s">
        <v>81</v>
      </c>
      <c r="B19" s="30">
        <f t="shared" si="0"/>
        <v>158800</v>
      </c>
      <c r="C19" s="17">
        <f>+'III Trimestre'!C19</f>
        <v>31178</v>
      </c>
      <c r="D19" s="17">
        <f>+'III Trimestre'!D19</f>
        <v>13692</v>
      </c>
      <c r="E19" s="17">
        <f>+'III Trimestre'!E19</f>
        <v>9245</v>
      </c>
      <c r="F19" s="17">
        <f>+'III Trimestre'!F19</f>
        <v>88419</v>
      </c>
      <c r="G19" s="17">
        <f>+'III Trimestre'!G19</f>
        <v>16266</v>
      </c>
    </row>
    <row r="20" spans="1:7" ht="15.6" x14ac:dyDescent="0.35">
      <c r="A20" s="15"/>
      <c r="B20" s="32"/>
      <c r="C20" s="32"/>
      <c r="D20" s="32"/>
      <c r="E20" s="32"/>
      <c r="F20" s="32"/>
      <c r="G20" s="32"/>
    </row>
    <row r="21" spans="1:7" ht="15.6" x14ac:dyDescent="0.35">
      <c r="A21" s="33" t="s">
        <v>3</v>
      </c>
      <c r="B21" s="32"/>
      <c r="C21" s="32"/>
      <c r="D21" s="32"/>
      <c r="E21" s="32"/>
      <c r="F21" s="32"/>
      <c r="G21" s="32"/>
    </row>
    <row r="22" spans="1:7" ht="15.6" x14ac:dyDescent="0.35">
      <c r="A22" s="16" t="s">
        <v>67</v>
      </c>
      <c r="B22" s="30">
        <f>+SUM(C22:G22)</f>
        <v>13277763151.529001</v>
      </c>
      <c r="C22" s="30">
        <f>+'I Trimestre'!C22+'II Trimestre'!C22+'III Trimestre'!C22</f>
        <v>6494675075.1725006</v>
      </c>
      <c r="D22" s="30">
        <f>+'I Trimestre'!D22+'II Trimestre'!D22+'III Trimestre'!D22</f>
        <v>1503250755.2563</v>
      </c>
      <c r="E22" s="30">
        <f>+'I Trimestre'!E22+'II Trimestre'!E22+'III Trimestre'!E22</f>
        <v>1415212698.0865998</v>
      </c>
      <c r="F22" s="30">
        <f>+'I Trimestre'!F22+'II Trimestre'!F22+'III Trimestre'!F22</f>
        <v>3448467619.7004004</v>
      </c>
      <c r="G22" s="30">
        <f>+'I Trimestre'!G22+'II Trimestre'!G22+'III Trimestre'!G22</f>
        <v>416157003.3132</v>
      </c>
    </row>
    <row r="23" spans="1:7" ht="15.6" x14ac:dyDescent="0.35">
      <c r="A23" s="16" t="s">
        <v>107</v>
      </c>
      <c r="B23" s="30">
        <f>+SUM(C23:G23)</f>
        <v>25201681572.322994</v>
      </c>
      <c r="C23" s="30">
        <f>+'I Trimestre'!C23+'II Trimestre'!C23+'III Trimestre'!C23</f>
        <v>12033816632.646166</v>
      </c>
      <c r="D23" s="30">
        <f>+'I Trimestre'!D23+'II Trimestre'!D23+'III Trimestre'!D23</f>
        <v>4449796122.7777767</v>
      </c>
      <c r="E23" s="30">
        <f>+'I Trimestre'!E23+'II Trimestre'!E23+'III Trimestre'!E23</f>
        <v>2663585889.1517234</v>
      </c>
      <c r="F23" s="30">
        <f>+'I Trimestre'!F23+'II Trimestre'!F23+'III Trimestre'!F23</f>
        <v>5012766748.6439495</v>
      </c>
      <c r="G23" s="30">
        <f>+'I Trimestre'!G23+'II Trimestre'!G23+'III Trimestre'!G23</f>
        <v>1041716179.1033807</v>
      </c>
    </row>
    <row r="24" spans="1:7" ht="15.6" x14ac:dyDescent="0.35">
      <c r="A24" s="16" t="s">
        <v>108</v>
      </c>
      <c r="B24" s="30">
        <f t="shared" ref="B24:B26" si="1">+SUM(C24:G24)</f>
        <v>17694316859.844002</v>
      </c>
      <c r="C24" s="30">
        <f>+'I Trimestre'!C24+'II Trimestre'!C24+'III Trimestre'!C24</f>
        <v>9397322768.6829014</v>
      </c>
      <c r="D24" s="30">
        <f>+'I Trimestre'!D24+'II Trimestre'!D24+'III Trimestre'!D24</f>
        <v>1575886623.3471003</v>
      </c>
      <c r="E24" s="30">
        <f>+'I Trimestre'!E24+'II Trimestre'!E24+'III Trimestre'!E24</f>
        <v>2392932467.7469997</v>
      </c>
      <c r="F24" s="30">
        <f>+'I Trimestre'!F24+'II Trimestre'!F24+'III Trimestre'!F24</f>
        <v>3472772358.1529999</v>
      </c>
      <c r="G24" s="30">
        <f>+'I Trimestre'!G24+'II Trimestre'!G24+'III Trimestre'!G24</f>
        <v>855402641.91400003</v>
      </c>
    </row>
    <row r="25" spans="1:7" ht="15.6" x14ac:dyDescent="0.35">
      <c r="A25" s="16" t="s">
        <v>81</v>
      </c>
      <c r="B25" s="30">
        <f t="shared" si="1"/>
        <v>34678578769.886986</v>
      </c>
      <c r="C25" s="30">
        <f>+'III Trimestre'!C25</f>
        <v>16574879512.890001</v>
      </c>
      <c r="D25" s="30">
        <f>+'III Trimestre'!D25</f>
        <v>6161256169.9999981</v>
      </c>
      <c r="E25" s="30">
        <f>+'III Trimestre'!E25</f>
        <v>3654995029.0344992</v>
      </c>
      <c r="F25" s="30">
        <f>+'III Trimestre'!F25</f>
        <v>6786151211.6076107</v>
      </c>
      <c r="G25" s="30">
        <f>+'III Trimestre'!G25</f>
        <v>1501296846.3548722</v>
      </c>
    </row>
    <row r="26" spans="1:7" ht="15.6" x14ac:dyDescent="0.35">
      <c r="A26" s="16" t="s">
        <v>109</v>
      </c>
      <c r="B26" s="30">
        <f t="shared" si="1"/>
        <v>17694316859.844002</v>
      </c>
      <c r="C26" s="17">
        <f>C24</f>
        <v>9397322768.6829014</v>
      </c>
      <c r="D26" s="17">
        <f t="shared" ref="D26:G26" si="2">D24</f>
        <v>1575886623.3471003</v>
      </c>
      <c r="E26" s="17">
        <f t="shared" si="2"/>
        <v>2392932467.7469997</v>
      </c>
      <c r="F26" s="17">
        <f t="shared" si="2"/>
        <v>3472772358.1529999</v>
      </c>
      <c r="G26" s="17">
        <f t="shared" si="2"/>
        <v>855402641.91400003</v>
      </c>
    </row>
    <row r="27" spans="1:7" ht="15.6" x14ac:dyDescent="0.35">
      <c r="A27" s="11"/>
      <c r="B27" s="32"/>
      <c r="C27" s="32"/>
      <c r="D27" s="32"/>
      <c r="E27" s="32"/>
      <c r="F27" s="32"/>
      <c r="G27" s="32"/>
    </row>
    <row r="28" spans="1:7" ht="15.6" x14ac:dyDescent="0.35">
      <c r="A28" s="19" t="s">
        <v>4</v>
      </c>
      <c r="B28" s="32"/>
      <c r="C28" s="32"/>
      <c r="D28" s="32"/>
      <c r="E28" s="32"/>
      <c r="F28" s="32"/>
      <c r="G28" s="32"/>
    </row>
    <row r="29" spans="1:7" ht="15.6" x14ac:dyDescent="0.35">
      <c r="A29" s="16" t="s">
        <v>107</v>
      </c>
      <c r="B29" s="29">
        <f>+B23</f>
        <v>25201681572.322994</v>
      </c>
      <c r="C29" s="32"/>
      <c r="D29" s="32"/>
      <c r="E29" s="32"/>
      <c r="F29" s="32"/>
      <c r="G29" s="32"/>
    </row>
    <row r="30" spans="1:7" ht="15.6" x14ac:dyDescent="0.35">
      <c r="A30" s="16" t="s">
        <v>108</v>
      </c>
      <c r="B30" s="29">
        <f>+'I Trimestre'!B30+'II Trimestre'!B30+'III Trimestre'!B30</f>
        <v>17694316859.844002</v>
      </c>
      <c r="C30" s="32"/>
      <c r="D30" s="32"/>
      <c r="E30" s="32"/>
      <c r="F30" s="32"/>
      <c r="G30" s="32"/>
    </row>
    <row r="31" spans="1:7" ht="15.6" x14ac:dyDescent="0.35">
      <c r="A31" s="15"/>
      <c r="B31" s="11"/>
      <c r="C31" s="11"/>
      <c r="D31" s="11"/>
      <c r="E31" s="11"/>
      <c r="F31" s="11"/>
      <c r="G31" s="11"/>
    </row>
    <row r="32" spans="1:7" ht="15.6" x14ac:dyDescent="0.35">
      <c r="A32" s="15" t="s">
        <v>5</v>
      </c>
      <c r="B32" s="11"/>
      <c r="C32" s="11"/>
      <c r="D32" s="11"/>
      <c r="E32" s="11"/>
      <c r="F32" s="11"/>
      <c r="G32" s="11"/>
    </row>
    <row r="33" spans="1:7" ht="15.6" x14ac:dyDescent="0.35">
      <c r="A33" s="16" t="s">
        <v>68</v>
      </c>
      <c r="B33" s="37">
        <v>1.0863</v>
      </c>
      <c r="C33" s="37">
        <v>1.0863</v>
      </c>
      <c r="D33" s="37">
        <v>1.0863</v>
      </c>
      <c r="E33" s="37">
        <v>1.0863</v>
      </c>
      <c r="F33" s="37">
        <v>1.0863</v>
      </c>
      <c r="G33" s="37">
        <v>1.0863</v>
      </c>
    </row>
    <row r="34" spans="1:7" ht="15.6" x14ac:dyDescent="0.35">
      <c r="A34" s="16" t="s">
        <v>110</v>
      </c>
      <c r="B34" s="37">
        <v>1.1197999999999999</v>
      </c>
      <c r="C34" s="37">
        <v>1.1197999999999999</v>
      </c>
      <c r="D34" s="37">
        <v>1.1197999999999999</v>
      </c>
      <c r="E34" s="37">
        <v>1.1197999999999999</v>
      </c>
      <c r="F34" s="37">
        <v>1.1197999999999999</v>
      </c>
      <c r="G34" s="37">
        <v>1.1197999999999999</v>
      </c>
    </row>
    <row r="35" spans="1:7" ht="15.6" x14ac:dyDescent="0.35">
      <c r="A35" s="16" t="s">
        <v>6</v>
      </c>
      <c r="B35" s="18">
        <v>98481</v>
      </c>
      <c r="C35" s="18"/>
      <c r="D35" s="18"/>
      <c r="E35" s="18"/>
      <c r="F35" s="18"/>
      <c r="G35" s="18"/>
    </row>
    <row r="36" spans="1:7" ht="15.6" x14ac:dyDescent="0.35">
      <c r="A36" s="11"/>
      <c r="B36" s="18"/>
      <c r="C36" s="18"/>
      <c r="D36" s="18"/>
      <c r="E36" s="18"/>
      <c r="F36" s="18"/>
      <c r="G36" s="18"/>
    </row>
    <row r="37" spans="1:7" ht="15.6" x14ac:dyDescent="0.35">
      <c r="A37" s="15" t="s">
        <v>7</v>
      </c>
      <c r="B37" s="18"/>
      <c r="C37" s="18"/>
      <c r="D37" s="17"/>
      <c r="E37" s="18"/>
      <c r="F37" s="18"/>
      <c r="G37" s="34"/>
    </row>
    <row r="38" spans="1:7" ht="15.6" x14ac:dyDescent="0.35">
      <c r="A38" s="11" t="s">
        <v>69</v>
      </c>
      <c r="B38" s="20">
        <f t="shared" ref="B38:G38" si="3">B22/B33</f>
        <v>12222924745.953236</v>
      </c>
      <c r="C38" s="20">
        <f t="shared" si="3"/>
        <v>5978712211.3343458</v>
      </c>
      <c r="D38" s="20">
        <f t="shared" si="3"/>
        <v>1383826526.0575347</v>
      </c>
      <c r="E38" s="20">
        <f t="shared" si="3"/>
        <v>1302782562.9076681</v>
      </c>
      <c r="F38" s="20">
        <f t="shared" si="3"/>
        <v>3174507612.7224526</v>
      </c>
      <c r="G38" s="20">
        <f t="shared" si="3"/>
        <v>383095832.93123442</v>
      </c>
    </row>
    <row r="39" spans="1:7" ht="15.6" x14ac:dyDescent="0.35">
      <c r="A39" s="11" t="s">
        <v>111</v>
      </c>
      <c r="B39" s="20">
        <f t="shared" ref="B39:G39" si="4">B24/B34</f>
        <v>15801318860.371498</v>
      </c>
      <c r="C39" s="20">
        <f t="shared" si="4"/>
        <v>8391965322.9888391</v>
      </c>
      <c r="D39" s="20">
        <f t="shared" si="4"/>
        <v>1407292930.2974641</v>
      </c>
      <c r="E39" s="20">
        <f t="shared" si="4"/>
        <v>2136928440.5670655</v>
      </c>
      <c r="F39" s="20">
        <f t="shared" si="4"/>
        <v>3101243398.95785</v>
      </c>
      <c r="G39" s="20">
        <f t="shared" si="4"/>
        <v>763888767.56027877</v>
      </c>
    </row>
    <row r="40" spans="1:7" ht="15.6" x14ac:dyDescent="0.35">
      <c r="A40" s="11" t="s">
        <v>70</v>
      </c>
      <c r="B40" s="20">
        <f t="shared" ref="B40:G40" si="5">B38/B16</f>
        <v>79846.821018815259</v>
      </c>
      <c r="C40" s="20">
        <f t="shared" si="5"/>
        <v>220946.43051544379</v>
      </c>
      <c r="D40" s="20">
        <f t="shared" si="5"/>
        <v>87031.898467651074</v>
      </c>
      <c r="E40" s="20">
        <f t="shared" si="5"/>
        <v>148677.98263002478</v>
      </c>
      <c r="F40" s="20">
        <f t="shared" si="5"/>
        <v>35977.555733882284</v>
      </c>
      <c r="G40" s="20">
        <f t="shared" si="5"/>
        <v>29195.668710623733</v>
      </c>
    </row>
    <row r="41" spans="1:7" ht="15.6" x14ac:dyDescent="0.35">
      <c r="A41" s="11" t="s">
        <v>112</v>
      </c>
      <c r="B41" s="20">
        <f t="shared" ref="B41:G41" si="6">B39/B18</f>
        <v>107827.67341658838</v>
      </c>
      <c r="C41" s="20">
        <f t="shared" si="6"/>
        <v>326782.85735813773</v>
      </c>
      <c r="D41" s="20">
        <f t="shared" si="6"/>
        <v>115877.4438956028</v>
      </c>
      <c r="E41" s="20">
        <f t="shared" si="6"/>
        <v>295850.53863589442</v>
      </c>
      <c r="F41" s="20">
        <f t="shared" si="6"/>
        <v>36581.523895091974</v>
      </c>
      <c r="G41" s="20">
        <f t="shared" si="6"/>
        <v>45692.8965515483</v>
      </c>
    </row>
    <row r="42" spans="1:7" ht="15.6" x14ac:dyDescent="0.35">
      <c r="A42" s="11"/>
      <c r="B42" s="11"/>
      <c r="C42" s="11"/>
      <c r="D42" s="11"/>
      <c r="E42" s="11"/>
      <c r="F42" s="11"/>
      <c r="G42" s="11"/>
    </row>
    <row r="43" spans="1:7" ht="15.6" x14ac:dyDescent="0.35">
      <c r="A43" s="15" t="s">
        <v>8</v>
      </c>
      <c r="B43" s="11"/>
      <c r="C43" s="11"/>
      <c r="D43" s="11"/>
      <c r="E43" s="11"/>
      <c r="F43" s="11"/>
      <c r="G43" s="11"/>
    </row>
    <row r="44" spans="1:7" ht="15.6" x14ac:dyDescent="0.35">
      <c r="A44" s="11"/>
      <c r="B44" s="11"/>
      <c r="C44" s="11"/>
      <c r="D44" s="11"/>
      <c r="E44" s="11"/>
      <c r="F44" s="11"/>
      <c r="G44" s="11"/>
    </row>
    <row r="45" spans="1:7" ht="15.6" x14ac:dyDescent="0.35">
      <c r="A45" s="15" t="s">
        <v>9</v>
      </c>
      <c r="B45" s="11"/>
      <c r="C45" s="11"/>
      <c r="D45" s="11"/>
      <c r="E45" s="11"/>
      <c r="F45" s="11"/>
      <c r="G45" s="11"/>
    </row>
    <row r="46" spans="1:7" ht="15.6" x14ac:dyDescent="0.35">
      <c r="A46" s="11" t="s">
        <v>10</v>
      </c>
      <c r="B46" s="22">
        <f t="shared" ref="B46" si="7">(B17/B35)*100</f>
        <v>156.86477369013087</v>
      </c>
      <c r="C46" s="22"/>
      <c r="D46" s="22"/>
      <c r="E46" s="22"/>
      <c r="F46" s="22"/>
      <c r="G46" s="22"/>
    </row>
    <row r="47" spans="1:7" ht="15.6" x14ac:dyDescent="0.35">
      <c r="A47" s="11" t="s">
        <v>11</v>
      </c>
      <c r="B47" s="22">
        <f t="shared" ref="B47" si="8">(B18/B35)*100</f>
        <v>148.80264551876331</v>
      </c>
      <c r="C47" s="22"/>
      <c r="D47" s="22"/>
      <c r="E47" s="22"/>
      <c r="F47" s="22"/>
      <c r="G47" s="22"/>
    </row>
    <row r="48" spans="1:7" ht="15.6" x14ac:dyDescent="0.35">
      <c r="A48" s="11"/>
      <c r="B48" s="22"/>
      <c r="C48" s="22"/>
      <c r="D48" s="22"/>
      <c r="E48" s="22"/>
      <c r="F48" s="22"/>
      <c r="G48" s="22"/>
    </row>
    <row r="49" spans="1:7" ht="15.6" x14ac:dyDescent="0.35">
      <c r="A49" s="15" t="s">
        <v>12</v>
      </c>
      <c r="B49" s="22"/>
      <c r="C49" s="22"/>
      <c r="D49" s="22"/>
      <c r="E49" s="22"/>
      <c r="F49" s="22"/>
      <c r="G49" s="22"/>
    </row>
    <row r="50" spans="1:7" ht="15.6" x14ac:dyDescent="0.35">
      <c r="A50" s="11" t="s">
        <v>13</v>
      </c>
      <c r="B50" s="23">
        <f t="shared" ref="B50" si="9">B18/B17*100</f>
        <v>94.860459756698859</v>
      </c>
      <c r="C50" s="23">
        <f t="shared" ref="C50:G50" si="10">C18/C17*100</f>
        <v>85.086417244278664</v>
      </c>
      <c r="D50" s="23">
        <f t="shared" si="10"/>
        <v>92.112515106007507</v>
      </c>
      <c r="E50" s="23">
        <f t="shared" si="10"/>
        <v>80.40459191889758</v>
      </c>
      <c r="F50" s="23">
        <f t="shared" si="10"/>
        <v>97.350000163316238</v>
      </c>
      <c r="G50" s="23">
        <f t="shared" si="10"/>
        <v>111.09412887010505</v>
      </c>
    </row>
    <row r="51" spans="1:7" ht="15.6" x14ac:dyDescent="0.35">
      <c r="A51" s="11" t="s">
        <v>14</v>
      </c>
      <c r="B51" s="23">
        <f>B24/B23*100</f>
        <v>70.210857990032963</v>
      </c>
      <c r="C51" s="23">
        <f t="shared" ref="C51:G51" si="11">C24/C23*100</f>
        <v>78.090958633931635</v>
      </c>
      <c r="D51" s="23">
        <f t="shared" si="11"/>
        <v>35.414805080178731</v>
      </c>
      <c r="E51" s="23">
        <f t="shared" si="11"/>
        <v>89.83875749954062</v>
      </c>
      <c r="F51" s="23">
        <f t="shared" si="11"/>
        <v>69.278554783991339</v>
      </c>
      <c r="G51" s="23">
        <f t="shared" si="11"/>
        <v>82.114750550409681</v>
      </c>
    </row>
    <row r="52" spans="1:7" ht="15.6" x14ac:dyDescent="0.35">
      <c r="A52" s="11" t="s">
        <v>15</v>
      </c>
      <c r="B52" s="23">
        <f>AVERAGE(B50:B51)</f>
        <v>82.535658873365918</v>
      </c>
      <c r="C52" s="23">
        <f t="shared" ref="C52:G52" si="12">AVERAGE(C50:C51)</f>
        <v>81.588687939105142</v>
      </c>
      <c r="D52" s="23">
        <f t="shared" si="12"/>
        <v>63.763660093093122</v>
      </c>
      <c r="E52" s="23">
        <f t="shared" si="12"/>
        <v>85.121674709219093</v>
      </c>
      <c r="F52" s="23">
        <f t="shared" si="12"/>
        <v>83.314277473653789</v>
      </c>
      <c r="G52" s="23">
        <f t="shared" si="12"/>
        <v>96.604439710257367</v>
      </c>
    </row>
    <row r="53" spans="1:7" ht="15.6" x14ac:dyDescent="0.35">
      <c r="A53" s="11"/>
      <c r="B53" s="22"/>
      <c r="C53" s="22"/>
      <c r="D53" s="22"/>
      <c r="E53" s="22"/>
      <c r="F53" s="22"/>
      <c r="G53" s="22"/>
    </row>
    <row r="54" spans="1:7" ht="15.6" x14ac:dyDescent="0.35">
      <c r="A54" s="15" t="s">
        <v>16</v>
      </c>
      <c r="B54" s="22"/>
      <c r="C54" s="22"/>
      <c r="D54" s="22"/>
      <c r="E54" s="22"/>
      <c r="F54" s="22"/>
      <c r="G54" s="22"/>
    </row>
    <row r="55" spans="1:7" ht="15.6" x14ac:dyDescent="0.35">
      <c r="A55" s="11" t="s">
        <v>17</v>
      </c>
      <c r="B55" s="24">
        <f t="shared" ref="B55" si="13">((B18/B19)*100)</f>
        <v>92.281066330814426</v>
      </c>
      <c r="C55" s="24">
        <f t="shared" ref="C55:G55" si="14">((C18/C19)*100)</f>
        <v>82.367552619011946</v>
      </c>
      <c r="D55" s="24">
        <f t="shared" si="14"/>
        <v>88.698996981205568</v>
      </c>
      <c r="E55" s="24">
        <f t="shared" si="14"/>
        <v>78.128718226068145</v>
      </c>
      <c r="F55" s="24">
        <f t="shared" si="14"/>
        <v>95.880096158316917</v>
      </c>
      <c r="G55" s="24">
        <f t="shared" si="14"/>
        <v>102.77811932183015</v>
      </c>
    </row>
    <row r="56" spans="1:7" ht="15.6" x14ac:dyDescent="0.35">
      <c r="A56" s="11" t="s">
        <v>18</v>
      </c>
      <c r="B56" s="24">
        <f>B24/B25*100</f>
        <v>51.023765931286661</v>
      </c>
      <c r="C56" s="24">
        <f t="shared" ref="C56:G56" si="15">C24/C25*100</f>
        <v>56.696175446553099</v>
      </c>
      <c r="D56" s="24">
        <f t="shared" si="15"/>
        <v>25.577359224573531</v>
      </c>
      <c r="E56" s="24">
        <f t="shared" si="15"/>
        <v>65.470197599122727</v>
      </c>
      <c r="F56" s="24">
        <f t="shared" si="15"/>
        <v>51.174402836955281</v>
      </c>
      <c r="G56" s="24">
        <f t="shared" si="15"/>
        <v>56.977582014569983</v>
      </c>
    </row>
    <row r="57" spans="1:7" ht="15.6" x14ac:dyDescent="0.35">
      <c r="A57" s="11" t="s">
        <v>19</v>
      </c>
      <c r="B57" s="24">
        <f>(B55+B56)/2</f>
        <v>71.652416131050543</v>
      </c>
      <c r="C57" s="24">
        <f t="shared" ref="C57:G57" si="16">(C55+C56)/2</f>
        <v>69.531864032782522</v>
      </c>
      <c r="D57" s="24">
        <f t="shared" si="16"/>
        <v>57.138178102889547</v>
      </c>
      <c r="E57" s="24">
        <f t="shared" si="16"/>
        <v>71.799457912595443</v>
      </c>
      <c r="F57" s="24">
        <f t="shared" si="16"/>
        <v>73.527249497636092</v>
      </c>
      <c r="G57" s="24">
        <f t="shared" si="16"/>
        <v>79.877850668200068</v>
      </c>
    </row>
    <row r="58" spans="1:7" ht="15.6" x14ac:dyDescent="0.35">
      <c r="A58" s="11"/>
      <c r="B58" s="22"/>
      <c r="C58" s="22"/>
      <c r="D58" s="22"/>
      <c r="E58" s="22"/>
      <c r="F58" s="22"/>
      <c r="G58" s="22"/>
    </row>
    <row r="59" spans="1:7" ht="15.6" x14ac:dyDescent="0.35">
      <c r="A59" s="15" t="s">
        <v>34</v>
      </c>
      <c r="B59" s="22"/>
      <c r="C59" s="22"/>
      <c r="D59" s="22"/>
      <c r="E59" s="22"/>
      <c r="F59" s="22"/>
      <c r="G59" s="22"/>
    </row>
    <row r="60" spans="1:7" ht="15.6" x14ac:dyDescent="0.35">
      <c r="A60" s="11" t="s">
        <v>20</v>
      </c>
      <c r="B60" s="22">
        <f>B26/B24*100</f>
        <v>100</v>
      </c>
      <c r="C60" s="22"/>
      <c r="D60" s="22"/>
      <c r="E60" s="22"/>
      <c r="F60" s="22"/>
      <c r="G60" s="22"/>
    </row>
    <row r="61" spans="1:7" ht="15.6" x14ac:dyDescent="0.35">
      <c r="A61" s="11"/>
      <c r="B61" s="22"/>
      <c r="C61" s="22"/>
      <c r="D61" s="22"/>
      <c r="E61" s="22"/>
      <c r="F61" s="22"/>
      <c r="G61" s="22"/>
    </row>
    <row r="62" spans="1:7" ht="15.6" x14ac:dyDescent="0.35">
      <c r="A62" s="15" t="s">
        <v>21</v>
      </c>
      <c r="B62" s="22"/>
      <c r="C62" s="22"/>
      <c r="D62" s="22"/>
      <c r="E62" s="22"/>
      <c r="F62" s="22"/>
      <c r="G62" s="22"/>
    </row>
    <row r="63" spans="1:7" ht="15.6" x14ac:dyDescent="0.35">
      <c r="A63" s="11" t="s">
        <v>22</v>
      </c>
      <c r="B63" s="37">
        <f>((B18/B16)-1)*100</f>
        <v>-4.2705432247696962</v>
      </c>
      <c r="C63" s="37">
        <f t="shared" ref="C63:G63" si="17">((C18/C16)-1)*100</f>
        <v>-5.0961664805203588</v>
      </c>
      <c r="D63" s="37">
        <f t="shared" si="17"/>
        <v>-23.61951614932012</v>
      </c>
      <c r="E63" s="37">
        <f t="shared" si="17"/>
        <v>-17.568664248941179</v>
      </c>
      <c r="F63" s="37">
        <f t="shared" si="17"/>
        <v>-3.9208081377924309</v>
      </c>
      <c r="G63" s="37">
        <f t="shared" si="17"/>
        <v>27.406748803929059</v>
      </c>
    </row>
    <row r="64" spans="1:7" ht="15.6" x14ac:dyDescent="0.35">
      <c r="A64" s="11" t="s">
        <v>23</v>
      </c>
      <c r="B64" s="37">
        <f>((B39/B38)-1)*100</f>
        <v>29.276087260563365</v>
      </c>
      <c r="C64" s="37">
        <f t="shared" ref="C64:G64" si="18">((C39/C38)-1)*100</f>
        <v>40.364095583652393</v>
      </c>
      <c r="D64" s="37">
        <f t="shared" si="18"/>
        <v>1.6957619902535193</v>
      </c>
      <c r="E64" s="37">
        <f t="shared" si="18"/>
        <v>64.02801982532489</v>
      </c>
      <c r="F64" s="37">
        <f t="shared" si="18"/>
        <v>-2.3078922057386819</v>
      </c>
      <c r="G64" s="37">
        <f t="shared" si="18"/>
        <v>99.39887148221645</v>
      </c>
    </row>
    <row r="65" spans="1:8" ht="15.6" x14ac:dyDescent="0.35">
      <c r="A65" s="11" t="s">
        <v>24</v>
      </c>
      <c r="B65" s="37">
        <f>((B41/B40)-1)*100</f>
        <v>35.043163949106585</v>
      </c>
      <c r="C65" s="37">
        <f t="shared" ref="C65:G65" si="19">((C41/C40)-1)*100</f>
        <v>47.901397001883737</v>
      </c>
      <c r="D65" s="37">
        <f t="shared" si="19"/>
        <v>33.14364725557877</v>
      </c>
      <c r="E65" s="37">
        <f t="shared" si="19"/>
        <v>98.987458265490929</v>
      </c>
      <c r="F65" s="37">
        <f t="shared" si="19"/>
        <v>1.6787359477033581</v>
      </c>
      <c r="G65" s="37">
        <f t="shared" si="19"/>
        <v>56.505737218896272</v>
      </c>
    </row>
    <row r="66" spans="1:8" ht="15.6" x14ac:dyDescent="0.35">
      <c r="A66" s="11"/>
      <c r="B66" s="22"/>
      <c r="C66" s="22"/>
      <c r="D66" s="22"/>
      <c r="E66" s="22"/>
      <c r="F66" s="22"/>
      <c r="G66" s="22"/>
    </row>
    <row r="67" spans="1:8" ht="15.6" x14ac:dyDescent="0.35">
      <c r="A67" s="15" t="s">
        <v>25</v>
      </c>
      <c r="B67" s="22"/>
      <c r="C67" s="22"/>
      <c r="D67" s="22"/>
      <c r="E67" s="22"/>
      <c r="F67" s="22"/>
      <c r="G67" s="22"/>
    </row>
    <row r="68" spans="1:8" ht="15.6" x14ac:dyDescent="0.35">
      <c r="A68" s="11" t="s">
        <v>26</v>
      </c>
      <c r="B68" s="23">
        <f>B23/(B17*9)</f>
        <v>18126.298738039935</v>
      </c>
      <c r="C68" s="23">
        <f t="shared" ref="C68:G68" si="20">C23/(C17*9)</f>
        <v>44301.323658041001</v>
      </c>
      <c r="D68" s="23">
        <f t="shared" si="20"/>
        <v>37499.946256978059</v>
      </c>
      <c r="E68" s="23">
        <f t="shared" si="20"/>
        <v>32944.842318239309</v>
      </c>
      <c r="F68" s="23">
        <f t="shared" si="20"/>
        <v>6395.8295931924658</v>
      </c>
      <c r="G68" s="23">
        <f t="shared" si="20"/>
        <v>7691.5979188882438</v>
      </c>
    </row>
    <row r="69" spans="1:8" ht="15.6" x14ac:dyDescent="0.35">
      <c r="A69" s="11" t="s">
        <v>27</v>
      </c>
      <c r="B69" s="23">
        <f>B24/(B18*9)</f>
        <v>13416.158743543963</v>
      </c>
      <c r="C69" s="23">
        <f t="shared" ref="C69:G69" si="21">C24/(C18*9)</f>
        <v>40659.049296626959</v>
      </c>
      <c r="D69" s="23">
        <f t="shared" si="21"/>
        <v>14417.729074921779</v>
      </c>
      <c r="E69" s="23">
        <f t="shared" si="21"/>
        <v>36810.381462719393</v>
      </c>
      <c r="F69" s="23">
        <f t="shared" si="21"/>
        <v>4551.5544953026656</v>
      </c>
      <c r="G69" s="23">
        <f t="shared" si="21"/>
        <v>5685.2117287137535</v>
      </c>
    </row>
    <row r="70" spans="1:8" ht="15.6" x14ac:dyDescent="0.35">
      <c r="A70" s="11" t="s">
        <v>28</v>
      </c>
      <c r="B70" s="23">
        <f>(B69/B68)*B52</f>
        <v>61.088671076807366</v>
      </c>
      <c r="C70" s="23">
        <f t="shared" ref="C70:G70" si="22">(C69/C68)*C52</f>
        <v>74.880798383573193</v>
      </c>
      <c r="D70" s="23">
        <f t="shared" si="22"/>
        <v>24.515426495485929</v>
      </c>
      <c r="E70" s="23">
        <f t="shared" si="22"/>
        <v>95.109312909266535</v>
      </c>
      <c r="F70" s="23">
        <f t="shared" si="22"/>
        <v>59.290115321665539</v>
      </c>
      <c r="G70" s="23">
        <f t="shared" si="22"/>
        <v>71.404758735225272</v>
      </c>
    </row>
    <row r="71" spans="1:8" ht="15.6" x14ac:dyDescent="0.35">
      <c r="A71" s="11" t="s">
        <v>35</v>
      </c>
      <c r="B71" s="23">
        <f>B23/B17</f>
        <v>163136.68864235943</v>
      </c>
      <c r="C71" s="23">
        <f t="shared" ref="C71:G71" si="23">C23/C17</f>
        <v>398711.91292236903</v>
      </c>
      <c r="D71" s="23">
        <f t="shared" si="23"/>
        <v>337499.51631280256</v>
      </c>
      <c r="E71" s="23">
        <f t="shared" si="23"/>
        <v>296503.5808641538</v>
      </c>
      <c r="F71" s="23">
        <f t="shared" si="23"/>
        <v>57562.466338732193</v>
      </c>
      <c r="G71" s="23">
        <f t="shared" si="23"/>
        <v>69224.381269994192</v>
      </c>
    </row>
    <row r="72" spans="1:8" ht="15.6" x14ac:dyDescent="0.35">
      <c r="A72" s="11" t="s">
        <v>36</v>
      </c>
      <c r="B72" s="23">
        <f>B24/B18</f>
        <v>120745.42869189566</v>
      </c>
      <c r="C72" s="23">
        <f t="shared" ref="C72:G72" si="24">C24/C18</f>
        <v>365931.44366964261</v>
      </c>
      <c r="D72" s="23">
        <f t="shared" si="24"/>
        <v>129759.56167429601</v>
      </c>
      <c r="E72" s="23">
        <f t="shared" si="24"/>
        <v>331293.43316447455</v>
      </c>
      <c r="F72" s="23">
        <f t="shared" si="24"/>
        <v>40963.990457723987</v>
      </c>
      <c r="G72" s="23">
        <f t="shared" si="24"/>
        <v>51166.905558423772</v>
      </c>
    </row>
    <row r="73" spans="1:8" ht="15.6" x14ac:dyDescent="0.35">
      <c r="A73" s="11"/>
      <c r="B73" s="22"/>
      <c r="C73" s="22"/>
      <c r="D73" s="22"/>
      <c r="E73" s="22"/>
      <c r="F73" s="22"/>
      <c r="G73" s="22"/>
    </row>
    <row r="74" spans="1:8" ht="15.6" x14ac:dyDescent="0.35">
      <c r="A74" s="15" t="s">
        <v>29</v>
      </c>
      <c r="B74" s="22"/>
      <c r="C74" s="22"/>
      <c r="D74" s="22"/>
      <c r="E74" s="22"/>
      <c r="F74" s="22"/>
      <c r="G74" s="22"/>
    </row>
    <row r="75" spans="1:8" ht="15.6" x14ac:dyDescent="0.35">
      <c r="A75" s="11" t="s">
        <v>30</v>
      </c>
      <c r="B75" s="22">
        <f>(B30/B29)*100</f>
        <v>70.210857990032963</v>
      </c>
      <c r="C75" s="22"/>
      <c r="D75" s="22"/>
      <c r="E75" s="22"/>
      <c r="F75" s="22"/>
      <c r="G75" s="22"/>
    </row>
    <row r="76" spans="1:8" ht="16.2" thickBot="1" x14ac:dyDescent="0.4">
      <c r="A76" s="25" t="s">
        <v>31</v>
      </c>
      <c r="B76" s="26">
        <f>(B24/B30)*100</f>
        <v>100</v>
      </c>
      <c r="C76" s="26"/>
      <c r="D76" s="26"/>
      <c r="E76" s="26"/>
      <c r="F76" s="26"/>
      <c r="G76" s="26"/>
    </row>
    <row r="77" spans="1:8" ht="16.2" thickTop="1" x14ac:dyDescent="0.35">
      <c r="A77" s="45" t="s">
        <v>86</v>
      </c>
      <c r="B77" s="45"/>
      <c r="C77" s="45"/>
      <c r="D77" s="45"/>
      <c r="E77" s="45"/>
      <c r="F77" s="45"/>
      <c r="G77" s="11"/>
      <c r="H77" s="11"/>
    </row>
    <row r="78" spans="1:8" ht="15.6" x14ac:dyDescent="0.35">
      <c r="B78" s="11"/>
      <c r="C78" s="11"/>
      <c r="D78" s="11"/>
      <c r="E78" s="11"/>
      <c r="F78" s="11"/>
      <c r="G78" s="11"/>
      <c r="H78" s="11"/>
    </row>
    <row r="79" spans="1:8" ht="15.6" x14ac:dyDescent="0.35">
      <c r="A79" s="15" t="s">
        <v>53</v>
      </c>
      <c r="B79" s="11"/>
      <c r="C79" s="11"/>
      <c r="D79" s="11"/>
      <c r="E79" s="11"/>
      <c r="F79" s="11"/>
      <c r="G79" s="11"/>
      <c r="H79" s="11"/>
    </row>
    <row r="80" spans="1:8" ht="15.6" x14ac:dyDescent="0.35">
      <c r="A80" s="11" t="s">
        <v>54</v>
      </c>
      <c r="B80" s="11"/>
      <c r="C80" s="11"/>
      <c r="D80" s="11"/>
      <c r="E80" s="11"/>
      <c r="F80" s="11"/>
      <c r="G80" s="11"/>
      <c r="H80" s="11"/>
    </row>
    <row r="81" spans="1:8" ht="15.6" x14ac:dyDescent="0.35">
      <c r="A81" s="11"/>
      <c r="B81" s="27"/>
      <c r="C81" s="27"/>
      <c r="D81" s="27"/>
      <c r="E81" s="27"/>
      <c r="F81" s="27"/>
      <c r="G81" s="27"/>
      <c r="H81" s="11"/>
    </row>
    <row r="82" spans="1:8" ht="15.6" x14ac:dyDescent="0.35">
      <c r="A82" s="11"/>
      <c r="B82" s="11"/>
      <c r="C82" s="11"/>
      <c r="D82" s="11"/>
      <c r="E82" s="11"/>
      <c r="F82" s="11"/>
      <c r="G82" s="11"/>
    </row>
    <row r="83" spans="1:8" ht="15.6" x14ac:dyDescent="0.35">
      <c r="A83" s="11"/>
      <c r="B83" s="11"/>
      <c r="C83" s="11"/>
      <c r="D83" s="11"/>
      <c r="E83" s="11"/>
      <c r="F83" s="11"/>
      <c r="G83" s="11"/>
    </row>
    <row r="84" spans="1:8" ht="15.6" x14ac:dyDescent="0.35">
      <c r="A84" s="11"/>
      <c r="B84" s="11"/>
      <c r="C84" s="11"/>
      <c r="D84" s="11"/>
      <c r="E84" s="11"/>
      <c r="F84" s="11"/>
      <c r="G84" s="11"/>
    </row>
    <row r="85" spans="1:8" ht="15.6" x14ac:dyDescent="0.35">
      <c r="A85" s="11"/>
      <c r="B85" s="11"/>
      <c r="C85" s="11"/>
      <c r="D85" s="11"/>
      <c r="E85" s="11"/>
      <c r="F85" s="11"/>
      <c r="G85" s="11"/>
    </row>
    <row r="86" spans="1:8" ht="15.6" x14ac:dyDescent="0.35">
      <c r="A86" s="11"/>
      <c r="B86" s="11"/>
      <c r="C86" s="11"/>
      <c r="D86" s="11"/>
      <c r="E86" s="11"/>
      <c r="F86" s="11"/>
      <c r="G86" s="11"/>
    </row>
    <row r="87" spans="1:8" ht="15.6" x14ac:dyDescent="0.35">
      <c r="A87" s="11"/>
      <c r="B87" s="11"/>
      <c r="C87" s="11"/>
      <c r="D87" s="11"/>
      <c r="E87" s="11"/>
      <c r="F87" s="11"/>
      <c r="G87" s="11"/>
    </row>
    <row r="88" spans="1:8" ht="15.6" x14ac:dyDescent="0.35">
      <c r="A88" s="11"/>
      <c r="B88" s="11"/>
      <c r="C88" s="11"/>
      <c r="D88" s="11"/>
      <c r="E88" s="11"/>
      <c r="F88" s="11"/>
      <c r="G88" s="11"/>
    </row>
    <row r="89" spans="1:8" ht="15.6" x14ac:dyDescent="0.35">
      <c r="A89" s="11"/>
      <c r="B89" s="11"/>
      <c r="C89" s="11"/>
      <c r="D89" s="11"/>
      <c r="E89" s="11"/>
      <c r="F89" s="11"/>
      <c r="G89" s="11"/>
    </row>
    <row r="90" spans="1:8" ht="15.6" x14ac:dyDescent="0.35">
      <c r="A90" s="11"/>
      <c r="B90" s="11"/>
      <c r="C90" s="11"/>
      <c r="D90" s="11"/>
      <c r="E90" s="11"/>
      <c r="F90" s="11"/>
      <c r="G90" s="11"/>
    </row>
    <row r="91" spans="1:8" ht="15.6" x14ac:dyDescent="0.35">
      <c r="A91" s="11"/>
      <c r="B91" s="11"/>
      <c r="C91" s="11"/>
      <c r="D91" s="11"/>
      <c r="E91" s="11"/>
      <c r="F91" s="11"/>
      <c r="G91" s="11"/>
    </row>
    <row r="92" spans="1:8" ht="15.6" x14ac:dyDescent="0.35">
      <c r="A92" s="11"/>
      <c r="B92" s="11"/>
      <c r="C92" s="11"/>
      <c r="D92" s="11"/>
      <c r="E92" s="11"/>
      <c r="F92" s="11"/>
      <c r="G92" s="11"/>
    </row>
    <row r="93" spans="1:8" ht="15.6" x14ac:dyDescent="0.35">
      <c r="A93" s="11"/>
      <c r="B93" s="11"/>
      <c r="C93" s="11"/>
      <c r="D93" s="11"/>
      <c r="E93" s="11"/>
      <c r="F93" s="11"/>
      <c r="G93" s="11"/>
    </row>
    <row r="94" spans="1:8" ht="15.6" x14ac:dyDescent="0.35">
      <c r="A94" s="11"/>
      <c r="B94" s="11"/>
      <c r="C94" s="11"/>
      <c r="D94" s="11"/>
      <c r="E94" s="11"/>
      <c r="F94" s="11"/>
      <c r="G94" s="11"/>
    </row>
    <row r="95" spans="1:8" ht="15.6" x14ac:dyDescent="0.35">
      <c r="A95" s="11"/>
      <c r="B95" s="11"/>
      <c r="C95" s="11"/>
      <c r="D95" s="11"/>
      <c r="E95" s="11"/>
      <c r="F95" s="11"/>
      <c r="G95" s="11"/>
    </row>
    <row r="96" spans="1:8" ht="15.6" x14ac:dyDescent="0.35">
      <c r="A96" s="11"/>
      <c r="B96" s="11"/>
      <c r="C96" s="11"/>
      <c r="D96" s="11"/>
      <c r="E96" s="11"/>
      <c r="F96" s="11"/>
      <c r="G96" s="11"/>
    </row>
    <row r="97" spans="1:7" ht="15.6" x14ac:dyDescent="0.35">
      <c r="A97" s="11"/>
      <c r="B97" s="11"/>
      <c r="C97" s="11"/>
      <c r="D97" s="11"/>
      <c r="E97" s="11"/>
      <c r="F97" s="11"/>
      <c r="G97" s="11"/>
    </row>
    <row r="98" spans="1:7" ht="15.6" x14ac:dyDescent="0.35">
      <c r="A98" s="11"/>
      <c r="B98" s="11"/>
      <c r="C98" s="11"/>
      <c r="D98" s="11"/>
      <c r="E98" s="11"/>
      <c r="F98" s="11"/>
      <c r="G98" s="11"/>
    </row>
    <row r="99" spans="1:7" ht="15.6" x14ac:dyDescent="0.35">
      <c r="A99" s="11"/>
      <c r="B99" s="11"/>
      <c r="C99" s="11"/>
      <c r="D99" s="11"/>
      <c r="E99" s="11"/>
      <c r="F99" s="11"/>
      <c r="G99" s="11"/>
    </row>
    <row r="100" spans="1:7" ht="15.6" x14ac:dyDescent="0.35">
      <c r="A100" s="11"/>
      <c r="B100" s="11"/>
      <c r="C100" s="11"/>
      <c r="D100" s="11"/>
      <c r="E100" s="11"/>
      <c r="F100" s="11"/>
      <c r="G100" s="11"/>
    </row>
    <row r="101" spans="1:7" ht="15.6" x14ac:dyDescent="0.35">
      <c r="A101" s="11"/>
      <c r="B101" s="11"/>
      <c r="C101" s="11"/>
      <c r="D101" s="11"/>
      <c r="E101" s="11"/>
      <c r="F101" s="11"/>
      <c r="G101" s="11"/>
    </row>
    <row r="102" spans="1:7" ht="15.6" x14ac:dyDescent="0.35">
      <c r="A102" s="11"/>
      <c r="B102" s="11"/>
      <c r="C102" s="11"/>
      <c r="D102" s="11"/>
      <c r="E102" s="11"/>
      <c r="F102" s="11"/>
      <c r="G102" s="11"/>
    </row>
    <row r="103" spans="1:7" ht="15.6" x14ac:dyDescent="0.35">
      <c r="A103" s="11"/>
      <c r="B103" s="11"/>
      <c r="C103" s="11"/>
      <c r="D103" s="11"/>
      <c r="E103" s="11"/>
      <c r="F103" s="11"/>
      <c r="G103" s="11"/>
    </row>
    <row r="104" spans="1:7" ht="15.6" x14ac:dyDescent="0.35">
      <c r="A104" s="11"/>
      <c r="B104" s="11"/>
      <c r="C104" s="11"/>
      <c r="D104" s="11"/>
      <c r="E104" s="11"/>
      <c r="F104" s="11"/>
      <c r="G104" s="11"/>
    </row>
    <row r="105" spans="1:7" ht="15.6" x14ac:dyDescent="0.35">
      <c r="A105" s="11"/>
      <c r="B105" s="11"/>
      <c r="C105" s="11"/>
      <c r="D105" s="11"/>
      <c r="E105" s="11"/>
      <c r="F105" s="11"/>
      <c r="G105" s="11"/>
    </row>
    <row r="106" spans="1:7" ht="15.6" x14ac:dyDescent="0.35">
      <c r="A106" s="11"/>
      <c r="B106" s="11"/>
      <c r="C106" s="11"/>
      <c r="D106" s="11"/>
      <c r="E106" s="11"/>
      <c r="F106" s="11"/>
      <c r="G106" s="11"/>
    </row>
    <row r="107" spans="1:7" ht="15.6" x14ac:dyDescent="0.35">
      <c r="A107" s="11"/>
      <c r="B107" s="11"/>
      <c r="C107" s="11"/>
      <c r="D107" s="11"/>
      <c r="E107" s="11"/>
      <c r="F107" s="11"/>
      <c r="G107" s="11"/>
    </row>
    <row r="108" spans="1:7" ht="15.6" x14ac:dyDescent="0.35">
      <c r="A108" s="11"/>
      <c r="B108" s="11"/>
      <c r="C108" s="11"/>
      <c r="D108" s="11"/>
      <c r="E108" s="11"/>
      <c r="F108" s="11"/>
      <c r="G108" s="11"/>
    </row>
    <row r="109" spans="1:7" ht="15.6" x14ac:dyDescent="0.35">
      <c r="A109" s="11"/>
      <c r="B109" s="11"/>
      <c r="C109" s="11"/>
      <c r="D109" s="11"/>
      <c r="E109" s="11"/>
      <c r="F109" s="11"/>
      <c r="G109" s="11"/>
    </row>
    <row r="110" spans="1:7" ht="15.6" x14ac:dyDescent="0.35">
      <c r="A110" s="11"/>
      <c r="B110" s="11"/>
      <c r="C110" s="11"/>
      <c r="D110" s="11"/>
      <c r="E110" s="11"/>
      <c r="F110" s="11"/>
      <c r="G110" s="11"/>
    </row>
    <row r="111" spans="1:7" ht="15.6" x14ac:dyDescent="0.35">
      <c r="A111" s="11"/>
      <c r="B111" s="11"/>
      <c r="C111" s="11"/>
      <c r="D111" s="11"/>
      <c r="E111" s="11"/>
      <c r="F111" s="11"/>
      <c r="G111" s="11"/>
    </row>
    <row r="112" spans="1:7" ht="15.6" x14ac:dyDescent="0.35">
      <c r="A112" s="11"/>
      <c r="B112" s="11"/>
      <c r="C112" s="11"/>
      <c r="D112" s="11"/>
      <c r="E112" s="11"/>
      <c r="F112" s="11"/>
      <c r="G112" s="11"/>
    </row>
    <row r="113" spans="1:7" ht="15.6" x14ac:dyDescent="0.35">
      <c r="A113" s="11"/>
      <c r="B113" s="11"/>
      <c r="C113" s="11"/>
      <c r="D113" s="11"/>
      <c r="E113" s="11"/>
      <c r="F113" s="11"/>
      <c r="G113" s="11"/>
    </row>
    <row r="114" spans="1:7" ht="15.6" x14ac:dyDescent="0.35">
      <c r="A114" s="11"/>
      <c r="B114" s="11"/>
      <c r="C114" s="11"/>
      <c r="D114" s="11"/>
      <c r="E114" s="11"/>
      <c r="F114" s="11"/>
      <c r="G114" s="11"/>
    </row>
    <row r="115" spans="1:7" ht="15.6" x14ac:dyDescent="0.35">
      <c r="A115" s="11"/>
      <c r="B115" s="11"/>
      <c r="C115" s="11"/>
      <c r="D115" s="11"/>
      <c r="E115" s="11"/>
      <c r="F115" s="11"/>
      <c r="G115" s="11"/>
    </row>
    <row r="116" spans="1:7" ht="15.6" x14ac:dyDescent="0.35">
      <c r="A116" s="11"/>
      <c r="B116" s="11"/>
      <c r="C116" s="11"/>
      <c r="D116" s="11"/>
      <c r="E116" s="11"/>
      <c r="F116" s="11"/>
      <c r="G116" s="11"/>
    </row>
    <row r="117" spans="1:7" ht="15.6" x14ac:dyDescent="0.35">
      <c r="A117" s="11"/>
      <c r="B117" s="11"/>
      <c r="C117" s="11"/>
      <c r="D117" s="11"/>
      <c r="E117" s="11"/>
      <c r="F117" s="11"/>
      <c r="G117" s="11"/>
    </row>
    <row r="118" spans="1:7" ht="15.6" x14ac:dyDescent="0.35">
      <c r="A118" s="11"/>
      <c r="B118" s="11"/>
      <c r="C118" s="11"/>
      <c r="D118" s="11"/>
      <c r="E118" s="11"/>
      <c r="F118" s="11"/>
      <c r="G118" s="11"/>
    </row>
    <row r="119" spans="1:7" ht="15.6" x14ac:dyDescent="0.35">
      <c r="A119" s="11"/>
      <c r="B119" s="11"/>
      <c r="C119" s="11"/>
      <c r="D119" s="11"/>
      <c r="E119" s="11"/>
      <c r="F119" s="11"/>
      <c r="G119" s="11"/>
    </row>
    <row r="120" spans="1:7" ht="15.6" x14ac:dyDescent="0.35">
      <c r="A120" s="11"/>
      <c r="B120" s="11"/>
      <c r="C120" s="11"/>
      <c r="D120" s="11"/>
      <c r="E120" s="11"/>
      <c r="F120" s="11"/>
      <c r="G120" s="11"/>
    </row>
    <row r="121" spans="1:7" ht="15.6" x14ac:dyDescent="0.35">
      <c r="A121" s="11"/>
      <c r="B121" s="11"/>
      <c r="C121" s="11"/>
      <c r="D121" s="11"/>
      <c r="E121" s="11"/>
      <c r="F121" s="11"/>
      <c r="G121" s="11"/>
    </row>
    <row r="122" spans="1:7" ht="15.6" x14ac:dyDescent="0.35">
      <c r="A122" s="11"/>
      <c r="B122" s="11"/>
      <c r="C122" s="11"/>
      <c r="D122" s="11"/>
      <c r="E122" s="11"/>
      <c r="F122" s="11"/>
      <c r="G122" s="11"/>
    </row>
    <row r="123" spans="1:7" ht="15.6" x14ac:dyDescent="0.35">
      <c r="A123" s="11"/>
      <c r="B123" s="11"/>
      <c r="C123" s="11"/>
      <c r="D123" s="11"/>
      <c r="E123" s="11"/>
      <c r="F123" s="11"/>
      <c r="G123" s="11"/>
    </row>
    <row r="124" spans="1:7" ht="15.6" x14ac:dyDescent="0.35">
      <c r="A124" s="11"/>
      <c r="B124" s="11"/>
      <c r="C124" s="11"/>
      <c r="D124" s="11"/>
      <c r="E124" s="11"/>
      <c r="F124" s="11"/>
      <c r="G124" s="11"/>
    </row>
    <row r="125" spans="1:7" ht="15.6" x14ac:dyDescent="0.35">
      <c r="A125" s="11"/>
      <c r="B125" s="11"/>
      <c r="C125" s="11"/>
      <c r="D125" s="11"/>
      <c r="E125" s="11"/>
      <c r="F125" s="11"/>
      <c r="G125" s="11"/>
    </row>
    <row r="126" spans="1:7" ht="15.6" x14ac:dyDescent="0.35">
      <c r="A126" s="11"/>
      <c r="B126" s="11"/>
      <c r="C126" s="11"/>
      <c r="D126" s="11"/>
      <c r="E126" s="11"/>
      <c r="F126" s="11"/>
      <c r="G126" s="11"/>
    </row>
    <row r="127" spans="1:7" ht="15.6" x14ac:dyDescent="0.35">
      <c r="A127" s="11"/>
      <c r="B127" s="11"/>
      <c r="C127" s="11"/>
      <c r="D127" s="11"/>
      <c r="E127" s="11"/>
      <c r="F127" s="11"/>
      <c r="G127" s="11"/>
    </row>
    <row r="128" spans="1:7" ht="15.6" x14ac:dyDescent="0.35">
      <c r="A128" s="11"/>
      <c r="B128" s="11"/>
      <c r="C128" s="11"/>
      <c r="D128" s="11"/>
      <c r="E128" s="11"/>
      <c r="F128" s="11"/>
      <c r="G128" s="11"/>
    </row>
    <row r="129" spans="1:7" ht="15.6" x14ac:dyDescent="0.35">
      <c r="A129" s="11"/>
      <c r="B129" s="11"/>
      <c r="C129" s="11"/>
      <c r="D129" s="11"/>
      <c r="E129" s="11"/>
      <c r="F129" s="11"/>
      <c r="G129" s="11"/>
    </row>
    <row r="130" spans="1:7" ht="15.6" x14ac:dyDescent="0.35">
      <c r="A130" s="11"/>
      <c r="B130" s="11"/>
      <c r="C130" s="11"/>
      <c r="D130" s="11"/>
      <c r="E130" s="11"/>
      <c r="F130" s="11"/>
      <c r="G130" s="11"/>
    </row>
    <row r="131" spans="1:7" ht="15.6" x14ac:dyDescent="0.35">
      <c r="A131" s="11"/>
      <c r="B131" s="11"/>
      <c r="C131" s="11"/>
      <c r="D131" s="11"/>
      <c r="E131" s="11"/>
      <c r="F131" s="11"/>
      <c r="G131" s="11"/>
    </row>
    <row r="132" spans="1:7" ht="15.6" x14ac:dyDescent="0.35">
      <c r="A132" s="11"/>
      <c r="B132" s="11"/>
      <c r="C132" s="11"/>
      <c r="D132" s="11"/>
      <c r="E132" s="11"/>
      <c r="F132" s="11"/>
      <c r="G132" s="11"/>
    </row>
    <row r="133" spans="1:7" ht="15.6" x14ac:dyDescent="0.35">
      <c r="A133" s="11"/>
      <c r="B133" s="11"/>
      <c r="C133" s="11"/>
      <c r="D133" s="11"/>
      <c r="E133" s="11"/>
      <c r="F133" s="11"/>
      <c r="G133" s="11"/>
    </row>
    <row r="134" spans="1:7" ht="15.6" x14ac:dyDescent="0.35">
      <c r="A134" s="11"/>
      <c r="B134" s="11"/>
      <c r="C134" s="11"/>
      <c r="D134" s="11"/>
      <c r="E134" s="11"/>
      <c r="F134" s="11"/>
      <c r="G134" s="11"/>
    </row>
    <row r="135" spans="1:7" ht="15.6" x14ac:dyDescent="0.35">
      <c r="A135" s="11"/>
      <c r="B135" s="11"/>
      <c r="C135" s="11"/>
      <c r="D135" s="11"/>
      <c r="E135" s="11"/>
      <c r="F135" s="11"/>
      <c r="G135" s="11"/>
    </row>
    <row r="136" spans="1:7" ht="15.6" x14ac:dyDescent="0.35">
      <c r="A136" s="11"/>
      <c r="B136" s="11"/>
      <c r="C136" s="11"/>
      <c r="D136" s="11"/>
      <c r="E136" s="11"/>
      <c r="F136" s="11"/>
      <c r="G136" s="11"/>
    </row>
    <row r="137" spans="1:7" ht="15.6" x14ac:dyDescent="0.35">
      <c r="A137" s="11"/>
      <c r="B137" s="11"/>
      <c r="C137" s="11"/>
      <c r="D137" s="11"/>
      <c r="E137" s="11"/>
      <c r="F137" s="11"/>
      <c r="G137" s="11"/>
    </row>
    <row r="138" spans="1:7" ht="15.6" x14ac:dyDescent="0.35">
      <c r="A138" s="11"/>
      <c r="B138" s="11"/>
      <c r="C138" s="11"/>
      <c r="D138" s="11"/>
      <c r="E138" s="11"/>
      <c r="F138" s="11"/>
      <c r="G138" s="11"/>
    </row>
    <row r="139" spans="1:7" ht="15.6" x14ac:dyDescent="0.35">
      <c r="A139" s="11"/>
      <c r="B139" s="11"/>
      <c r="C139" s="11"/>
      <c r="D139" s="11"/>
      <c r="E139" s="11"/>
      <c r="F139" s="11"/>
      <c r="G139" s="11"/>
    </row>
    <row r="140" spans="1:7" ht="15.6" x14ac:dyDescent="0.35">
      <c r="A140" s="11"/>
      <c r="B140" s="11"/>
      <c r="C140" s="11"/>
      <c r="D140" s="11"/>
      <c r="E140" s="11"/>
      <c r="F140" s="11"/>
      <c r="G140" s="11"/>
    </row>
    <row r="141" spans="1:7" ht="15.6" x14ac:dyDescent="0.35">
      <c r="A141" s="11"/>
      <c r="B141" s="11"/>
      <c r="C141" s="11"/>
      <c r="D141" s="11"/>
      <c r="E141" s="11"/>
      <c r="F141" s="11"/>
      <c r="G141" s="11"/>
    </row>
    <row r="142" spans="1:7" ht="15.6" x14ac:dyDescent="0.35">
      <c r="A142" s="11"/>
      <c r="B142" s="11"/>
      <c r="C142" s="11"/>
      <c r="D142" s="11"/>
      <c r="E142" s="11"/>
      <c r="F142" s="11"/>
      <c r="G142" s="11"/>
    </row>
    <row r="143" spans="1:7" ht="15.6" x14ac:dyDescent="0.35">
      <c r="A143" s="11"/>
      <c r="B143" s="11"/>
      <c r="C143" s="11"/>
      <c r="D143" s="11"/>
      <c r="E143" s="11"/>
      <c r="F143" s="11"/>
      <c r="G143" s="11"/>
    </row>
    <row r="144" spans="1:7" ht="15.6" x14ac:dyDescent="0.35">
      <c r="A144" s="11"/>
      <c r="B144" s="11"/>
      <c r="C144" s="11"/>
      <c r="D144" s="11"/>
      <c r="E144" s="11"/>
      <c r="F144" s="11"/>
      <c r="G144" s="11"/>
    </row>
    <row r="145" spans="1:7" ht="15.6" x14ac:dyDescent="0.35">
      <c r="A145" s="11"/>
      <c r="B145" s="11"/>
      <c r="C145" s="11"/>
      <c r="D145" s="11"/>
      <c r="E145" s="11"/>
      <c r="F145" s="11"/>
      <c r="G145" s="11"/>
    </row>
    <row r="146" spans="1:7" ht="15.6" x14ac:dyDescent="0.35">
      <c r="A146" s="11"/>
      <c r="B146" s="11"/>
      <c r="C146" s="11"/>
      <c r="D146" s="11"/>
      <c r="E146" s="11"/>
      <c r="F146" s="11"/>
      <c r="G146" s="11"/>
    </row>
    <row r="147" spans="1:7" ht="15.6" x14ac:dyDescent="0.35">
      <c r="A147" s="11"/>
      <c r="B147" s="11"/>
      <c r="C147" s="11"/>
      <c r="D147" s="11"/>
      <c r="E147" s="11"/>
      <c r="F147" s="11"/>
      <c r="G147" s="11"/>
    </row>
    <row r="148" spans="1:7" ht="15.6" x14ac:dyDescent="0.35">
      <c r="A148" s="11"/>
      <c r="B148" s="11"/>
      <c r="C148" s="11"/>
      <c r="D148" s="11"/>
      <c r="E148" s="11"/>
      <c r="F148" s="11"/>
      <c r="G148" s="11"/>
    </row>
    <row r="149" spans="1:7" ht="15.6" x14ac:dyDescent="0.35">
      <c r="A149" s="11"/>
      <c r="B149" s="11"/>
      <c r="C149" s="11"/>
      <c r="D149" s="11"/>
      <c r="E149" s="11"/>
      <c r="F149" s="11"/>
      <c r="G149" s="11"/>
    </row>
    <row r="150" spans="1:7" ht="15.6" x14ac:dyDescent="0.35">
      <c r="A150" s="11"/>
      <c r="B150" s="11"/>
      <c r="C150" s="11"/>
      <c r="D150" s="11"/>
      <c r="E150" s="11"/>
      <c r="F150" s="11"/>
      <c r="G150" s="11"/>
    </row>
    <row r="151" spans="1:7" ht="15.6" x14ac:dyDescent="0.35">
      <c r="A151" s="11"/>
      <c r="B151" s="11"/>
      <c r="C151" s="11"/>
      <c r="D151" s="11"/>
      <c r="E151" s="11"/>
      <c r="F151" s="11"/>
      <c r="G151" s="11"/>
    </row>
    <row r="152" spans="1:7" ht="15.6" x14ac:dyDescent="0.35">
      <c r="A152" s="11"/>
      <c r="B152" s="11"/>
      <c r="C152" s="11"/>
      <c r="D152" s="11"/>
      <c r="E152" s="11"/>
      <c r="F152" s="11"/>
      <c r="G152" s="11"/>
    </row>
    <row r="153" spans="1:7" ht="15.6" x14ac:dyDescent="0.35">
      <c r="A153" s="11"/>
      <c r="B153" s="11"/>
      <c r="C153" s="11"/>
      <c r="D153" s="11"/>
      <c r="E153" s="11"/>
      <c r="F153" s="11"/>
      <c r="G153" s="11"/>
    </row>
    <row r="154" spans="1:7" ht="15.6" x14ac:dyDescent="0.35">
      <c r="A154" s="11"/>
      <c r="B154" s="11"/>
      <c r="C154" s="11"/>
      <c r="D154" s="11"/>
      <c r="E154" s="11"/>
      <c r="F154" s="11"/>
      <c r="G154" s="11"/>
    </row>
    <row r="155" spans="1:7" ht="15.6" x14ac:dyDescent="0.35">
      <c r="A155" s="11"/>
      <c r="B155" s="11"/>
      <c r="C155" s="11"/>
      <c r="D155" s="11"/>
      <c r="E155" s="11"/>
      <c r="F155" s="11"/>
      <c r="G155" s="11"/>
    </row>
    <row r="156" spans="1:7" ht="15.6" x14ac:dyDescent="0.35">
      <c r="A156" s="11"/>
      <c r="B156" s="11"/>
      <c r="C156" s="11"/>
      <c r="D156" s="11"/>
      <c r="E156" s="11"/>
      <c r="F156" s="11"/>
      <c r="G156" s="11"/>
    </row>
    <row r="157" spans="1:7" ht="15.6" x14ac:dyDescent="0.35">
      <c r="A157" s="11"/>
      <c r="B157" s="11"/>
      <c r="C157" s="11"/>
      <c r="D157" s="11"/>
      <c r="E157" s="11"/>
      <c r="F157" s="11"/>
      <c r="G157" s="11"/>
    </row>
    <row r="158" spans="1:7" ht="15.6" x14ac:dyDescent="0.35">
      <c r="A158" s="11"/>
      <c r="B158" s="11"/>
      <c r="C158" s="11"/>
      <c r="D158" s="11"/>
      <c r="E158" s="11"/>
      <c r="F158" s="11"/>
      <c r="G158" s="11"/>
    </row>
    <row r="159" spans="1:7" ht="15.6" x14ac:dyDescent="0.35">
      <c r="A159" s="11"/>
      <c r="B159" s="11"/>
      <c r="C159" s="11"/>
      <c r="D159" s="11"/>
      <c r="E159" s="11"/>
      <c r="F159" s="11"/>
      <c r="G159" s="11"/>
    </row>
    <row r="160" spans="1:7" ht="15.6" x14ac:dyDescent="0.35">
      <c r="A160" s="11"/>
      <c r="B160" s="11"/>
      <c r="C160" s="11"/>
      <c r="D160" s="11"/>
      <c r="E160" s="11"/>
      <c r="F160" s="11"/>
      <c r="G160" s="11"/>
    </row>
    <row r="161" spans="1:7" ht="15.6" x14ac:dyDescent="0.35">
      <c r="A161" s="11"/>
      <c r="B161" s="11"/>
      <c r="C161" s="11"/>
      <c r="D161" s="11"/>
      <c r="E161" s="11"/>
      <c r="F161" s="11"/>
      <c r="G161" s="11"/>
    </row>
    <row r="162" spans="1:7" ht="15.6" x14ac:dyDescent="0.35">
      <c r="A162" s="11"/>
      <c r="B162" s="11"/>
      <c r="C162" s="11"/>
      <c r="D162" s="11"/>
      <c r="E162" s="11"/>
      <c r="F162" s="11"/>
      <c r="G162" s="11"/>
    </row>
    <row r="163" spans="1:7" ht="15.6" x14ac:dyDescent="0.35">
      <c r="A163" s="11"/>
      <c r="B163" s="11"/>
      <c r="C163" s="11"/>
      <c r="D163" s="11"/>
      <c r="E163" s="11"/>
      <c r="F163" s="11"/>
      <c r="G163" s="11"/>
    </row>
    <row r="164" spans="1:7" ht="15.6" x14ac:dyDescent="0.35">
      <c r="A164" s="11"/>
      <c r="B164" s="11"/>
      <c r="C164" s="11"/>
      <c r="D164" s="11"/>
      <c r="E164" s="11"/>
      <c r="F164" s="11"/>
      <c r="G164" s="11"/>
    </row>
    <row r="165" spans="1:7" ht="15.6" x14ac:dyDescent="0.35">
      <c r="A165" s="11"/>
      <c r="B165" s="11"/>
      <c r="C165" s="11"/>
      <c r="D165" s="11"/>
      <c r="E165" s="11"/>
      <c r="F165" s="11"/>
      <c r="G165" s="11"/>
    </row>
    <row r="166" spans="1:7" ht="15.6" x14ac:dyDescent="0.35">
      <c r="A166" s="11"/>
      <c r="B166" s="11"/>
      <c r="C166" s="11"/>
      <c r="D166" s="11"/>
      <c r="E166" s="11"/>
      <c r="F166" s="11"/>
      <c r="G166" s="11"/>
    </row>
    <row r="167" spans="1:7" ht="15.6" x14ac:dyDescent="0.35">
      <c r="A167" s="11"/>
      <c r="B167" s="11"/>
      <c r="C167" s="11"/>
      <c r="D167" s="11"/>
      <c r="E167" s="11"/>
      <c r="F167" s="11"/>
      <c r="G167" s="11"/>
    </row>
    <row r="168" spans="1:7" ht="15.6" x14ac:dyDescent="0.35">
      <c r="A168" s="11"/>
      <c r="B168" s="11"/>
      <c r="C168" s="11"/>
      <c r="D168" s="11"/>
      <c r="E168" s="11"/>
      <c r="F168" s="11"/>
      <c r="G168" s="11"/>
    </row>
    <row r="169" spans="1:7" ht="15.6" x14ac:dyDescent="0.35">
      <c r="A169" s="11"/>
      <c r="B169" s="11"/>
      <c r="C169" s="11"/>
      <c r="D169" s="11"/>
      <c r="E169" s="11"/>
      <c r="F169" s="11"/>
      <c r="G169" s="11"/>
    </row>
    <row r="170" spans="1:7" ht="15.6" x14ac:dyDescent="0.35">
      <c r="A170" s="11"/>
      <c r="B170" s="11"/>
      <c r="C170" s="11"/>
      <c r="D170" s="11"/>
      <c r="E170" s="11"/>
      <c r="F170" s="11"/>
      <c r="G170" s="11"/>
    </row>
    <row r="171" spans="1:7" ht="15.6" x14ac:dyDescent="0.35">
      <c r="A171" s="11"/>
      <c r="B171" s="11"/>
      <c r="C171" s="11"/>
      <c r="D171" s="11"/>
      <c r="E171" s="11"/>
      <c r="F171" s="11"/>
      <c r="G171" s="11"/>
    </row>
    <row r="172" spans="1:7" ht="15.6" x14ac:dyDescent="0.35">
      <c r="A172" s="11"/>
      <c r="B172" s="11"/>
      <c r="C172" s="11"/>
      <c r="D172" s="11"/>
      <c r="E172" s="11"/>
      <c r="F172" s="11"/>
      <c r="G172" s="11"/>
    </row>
    <row r="173" spans="1:7" ht="15.6" x14ac:dyDescent="0.35">
      <c r="A173" s="11"/>
      <c r="B173" s="11"/>
      <c r="C173" s="11"/>
      <c r="D173" s="11"/>
      <c r="E173" s="11"/>
      <c r="F173" s="11"/>
      <c r="G173" s="11"/>
    </row>
    <row r="174" spans="1:7" ht="15.6" x14ac:dyDescent="0.35">
      <c r="A174" s="11"/>
      <c r="B174" s="11"/>
      <c r="C174" s="11"/>
      <c r="D174" s="11"/>
      <c r="E174" s="11"/>
      <c r="F174" s="11"/>
      <c r="G174" s="11"/>
    </row>
    <row r="175" spans="1:7" ht="15.6" x14ac:dyDescent="0.35">
      <c r="A175" s="11"/>
      <c r="B175" s="11"/>
      <c r="C175" s="11"/>
      <c r="D175" s="11"/>
      <c r="E175" s="11"/>
      <c r="F175" s="11"/>
      <c r="G175" s="11"/>
    </row>
    <row r="176" spans="1:7" ht="15.6" x14ac:dyDescent="0.35">
      <c r="A176" s="11"/>
      <c r="B176" s="11"/>
      <c r="C176" s="11"/>
      <c r="D176" s="11"/>
      <c r="E176" s="11"/>
      <c r="F176" s="11"/>
      <c r="G176" s="11"/>
    </row>
    <row r="177" spans="1:7" ht="15.6" x14ac:dyDescent="0.35">
      <c r="A177" s="11"/>
      <c r="B177" s="11"/>
      <c r="C177" s="11"/>
      <c r="D177" s="11"/>
      <c r="E177" s="11"/>
      <c r="F177" s="11"/>
      <c r="G177" s="11"/>
    </row>
    <row r="178" spans="1:7" ht="15.6" x14ac:dyDescent="0.35">
      <c r="A178" s="11"/>
      <c r="B178" s="11"/>
      <c r="C178" s="11"/>
      <c r="D178" s="11"/>
      <c r="E178" s="11"/>
      <c r="F178" s="11"/>
      <c r="G178" s="11"/>
    </row>
    <row r="179" spans="1:7" ht="15.6" x14ac:dyDescent="0.35">
      <c r="A179" s="11"/>
      <c r="B179" s="11"/>
      <c r="C179" s="11"/>
      <c r="D179" s="11"/>
      <c r="E179" s="11"/>
      <c r="F179" s="11"/>
      <c r="G179" s="11"/>
    </row>
    <row r="180" spans="1:7" ht="15.6" x14ac:dyDescent="0.35">
      <c r="A180" s="11"/>
      <c r="B180" s="11"/>
      <c r="C180" s="11"/>
      <c r="D180" s="11"/>
      <c r="E180" s="11"/>
      <c r="F180" s="11"/>
      <c r="G180" s="11"/>
    </row>
    <row r="181" spans="1:7" ht="15.6" x14ac:dyDescent="0.35">
      <c r="A181" s="11"/>
      <c r="B181" s="11"/>
      <c r="C181" s="11"/>
      <c r="D181" s="11"/>
      <c r="E181" s="11"/>
      <c r="F181" s="11"/>
      <c r="G181" s="11"/>
    </row>
    <row r="182" spans="1:7" ht="15.6" x14ac:dyDescent="0.35">
      <c r="A182" s="11"/>
      <c r="B182" s="11"/>
      <c r="C182" s="11"/>
      <c r="D182" s="11"/>
      <c r="E182" s="11"/>
      <c r="F182" s="11"/>
      <c r="G182" s="11"/>
    </row>
    <row r="183" spans="1:7" ht="15.6" x14ac:dyDescent="0.35">
      <c r="A183" s="11"/>
      <c r="B183" s="11"/>
      <c r="C183" s="11"/>
      <c r="D183" s="11"/>
      <c r="E183" s="11"/>
      <c r="F183" s="11"/>
      <c r="G183" s="11"/>
    </row>
    <row r="184" spans="1:7" ht="15.6" x14ac:dyDescent="0.35">
      <c r="A184" s="11"/>
      <c r="B184" s="11"/>
      <c r="C184" s="11"/>
      <c r="D184" s="11"/>
      <c r="E184" s="11"/>
      <c r="F184" s="11"/>
      <c r="G184" s="11"/>
    </row>
    <row r="185" spans="1:7" ht="15.6" x14ac:dyDescent="0.35">
      <c r="A185" s="11"/>
      <c r="B185" s="11"/>
      <c r="C185" s="11"/>
      <c r="D185" s="11"/>
      <c r="E185" s="11"/>
      <c r="F185" s="11"/>
      <c r="G185" s="11"/>
    </row>
    <row r="186" spans="1:7" ht="15.6" x14ac:dyDescent="0.35">
      <c r="A186" s="11"/>
      <c r="B186" s="11"/>
      <c r="C186" s="11"/>
      <c r="D186" s="11"/>
      <c r="E186" s="11"/>
      <c r="F186" s="11"/>
      <c r="G186" s="11"/>
    </row>
    <row r="187" spans="1:7" ht="15.6" x14ac:dyDescent="0.35">
      <c r="A187" s="11"/>
      <c r="B187" s="11"/>
      <c r="C187" s="11"/>
      <c r="D187" s="11"/>
      <c r="E187" s="11"/>
      <c r="F187" s="11"/>
      <c r="G187" s="11"/>
    </row>
    <row r="188" spans="1:7" ht="15.6" x14ac:dyDescent="0.35">
      <c r="A188" s="11"/>
      <c r="B188" s="11"/>
      <c r="C188" s="11"/>
      <c r="D188" s="11"/>
      <c r="E188" s="11"/>
      <c r="F188" s="11"/>
      <c r="G188" s="11"/>
    </row>
    <row r="189" spans="1:7" ht="15.6" x14ac:dyDescent="0.35">
      <c r="A189" s="11"/>
      <c r="B189" s="11"/>
      <c r="C189" s="11"/>
      <c r="D189" s="11"/>
      <c r="E189" s="11"/>
      <c r="F189" s="11"/>
      <c r="G189" s="11"/>
    </row>
    <row r="190" spans="1:7" ht="15.6" x14ac:dyDescent="0.35">
      <c r="A190" s="11"/>
      <c r="B190" s="11"/>
      <c r="C190" s="11"/>
      <c r="D190" s="11"/>
      <c r="E190" s="11"/>
      <c r="F190" s="11"/>
      <c r="G190" s="11"/>
    </row>
    <row r="191" spans="1:7" ht="15.6" x14ac:dyDescent="0.35">
      <c r="A191" s="11"/>
      <c r="B191" s="11"/>
      <c r="C191" s="11"/>
      <c r="D191" s="11"/>
      <c r="E191" s="11"/>
      <c r="F191" s="11"/>
      <c r="G191" s="11"/>
    </row>
    <row r="192" spans="1:7" ht="15.6" x14ac:dyDescent="0.35">
      <c r="A192" s="11"/>
      <c r="B192" s="11"/>
      <c r="C192" s="11"/>
      <c r="D192" s="11"/>
      <c r="E192" s="11"/>
      <c r="F192" s="11"/>
      <c r="G192" s="11"/>
    </row>
    <row r="193" spans="1:7" ht="15.6" x14ac:dyDescent="0.35">
      <c r="A193" s="11"/>
      <c r="B193" s="11"/>
      <c r="C193" s="11"/>
      <c r="D193" s="11"/>
      <c r="E193" s="11"/>
      <c r="F193" s="11"/>
      <c r="G193" s="11"/>
    </row>
    <row r="194" spans="1:7" ht="15.6" x14ac:dyDescent="0.35">
      <c r="A194" s="11"/>
      <c r="B194" s="11"/>
      <c r="C194" s="11"/>
      <c r="D194" s="11"/>
      <c r="E194" s="11"/>
      <c r="F194" s="11"/>
      <c r="G194" s="11"/>
    </row>
    <row r="195" spans="1:7" ht="15.6" x14ac:dyDescent="0.35">
      <c r="A195" s="11"/>
      <c r="B195" s="11"/>
      <c r="C195" s="11"/>
      <c r="D195" s="11"/>
      <c r="E195" s="11"/>
      <c r="F195" s="11"/>
      <c r="G195" s="11"/>
    </row>
    <row r="196" spans="1:7" ht="15.6" x14ac:dyDescent="0.35">
      <c r="A196" s="11"/>
      <c r="B196" s="11"/>
      <c r="C196" s="11"/>
      <c r="D196" s="11"/>
      <c r="E196" s="11"/>
      <c r="F196" s="11"/>
      <c r="G196" s="11"/>
    </row>
    <row r="197" spans="1:7" ht="15.6" x14ac:dyDescent="0.35">
      <c r="A197" s="11"/>
      <c r="B197" s="11"/>
      <c r="C197" s="11"/>
      <c r="D197" s="11"/>
      <c r="E197" s="11"/>
      <c r="F197" s="11"/>
      <c r="G197" s="11"/>
    </row>
    <row r="198" spans="1:7" ht="15.6" x14ac:dyDescent="0.35">
      <c r="A198" s="11"/>
      <c r="B198" s="11"/>
      <c r="C198" s="11"/>
      <c r="D198" s="11"/>
      <c r="E198" s="11"/>
      <c r="F198" s="11"/>
      <c r="G198" s="11"/>
    </row>
    <row r="199" spans="1:7" ht="15.6" x14ac:dyDescent="0.35">
      <c r="A199" s="11"/>
      <c r="B199" s="11"/>
      <c r="C199" s="11"/>
      <c r="D199" s="11"/>
      <c r="E199" s="11"/>
      <c r="F199" s="11"/>
      <c r="G199" s="11"/>
    </row>
    <row r="200" spans="1:7" ht="15.6" x14ac:dyDescent="0.35">
      <c r="A200" s="11"/>
      <c r="B200" s="11"/>
      <c r="C200" s="11"/>
      <c r="D200" s="11"/>
      <c r="E200" s="11"/>
      <c r="F200" s="11"/>
      <c r="G200" s="11"/>
    </row>
    <row r="201" spans="1:7" ht="15.6" x14ac:dyDescent="0.35">
      <c r="A201" s="11"/>
      <c r="B201" s="11"/>
      <c r="C201" s="11"/>
      <c r="D201" s="11"/>
      <c r="E201" s="11"/>
      <c r="F201" s="11"/>
      <c r="G201" s="11"/>
    </row>
    <row r="202" spans="1:7" ht="15.6" x14ac:dyDescent="0.35">
      <c r="A202" s="11"/>
      <c r="B202" s="11"/>
      <c r="C202" s="11"/>
      <c r="D202" s="11"/>
      <c r="E202" s="11"/>
      <c r="F202" s="11"/>
      <c r="G202" s="11"/>
    </row>
    <row r="203" spans="1:7" ht="15.6" x14ac:dyDescent="0.35">
      <c r="A203" s="11"/>
      <c r="B203" s="11"/>
      <c r="C203" s="11"/>
      <c r="D203" s="11"/>
      <c r="E203" s="11"/>
      <c r="F203" s="11"/>
      <c r="G203" s="11"/>
    </row>
    <row r="204" spans="1:7" ht="15.6" x14ac:dyDescent="0.35">
      <c r="A204" s="11"/>
      <c r="B204" s="11"/>
      <c r="C204" s="11"/>
      <c r="D204" s="11"/>
      <c r="E204" s="11"/>
      <c r="F204" s="11"/>
      <c r="G204" s="11"/>
    </row>
    <row r="205" spans="1:7" ht="15.6" x14ac:dyDescent="0.35">
      <c r="A205" s="11"/>
      <c r="B205" s="11"/>
      <c r="C205" s="11"/>
      <c r="D205" s="11"/>
      <c r="E205" s="11"/>
      <c r="F205" s="11"/>
      <c r="G205" s="11"/>
    </row>
    <row r="206" spans="1:7" ht="15.6" x14ac:dyDescent="0.35">
      <c r="A206" s="11"/>
      <c r="B206" s="11"/>
      <c r="C206" s="11"/>
      <c r="D206" s="11"/>
      <c r="E206" s="11"/>
      <c r="F206" s="11"/>
      <c r="G206" s="11"/>
    </row>
    <row r="207" spans="1:7" ht="15.6" x14ac:dyDescent="0.35">
      <c r="A207" s="11"/>
      <c r="B207" s="11"/>
      <c r="C207" s="11"/>
      <c r="D207" s="11"/>
      <c r="E207" s="11"/>
      <c r="F207" s="11"/>
      <c r="G207" s="11"/>
    </row>
    <row r="208" spans="1:7" ht="15.6" x14ac:dyDescent="0.35">
      <c r="A208" s="11"/>
      <c r="B208" s="11"/>
      <c r="C208" s="11"/>
      <c r="D208" s="11"/>
      <c r="E208" s="11"/>
      <c r="F208" s="11"/>
      <c r="G208" s="11"/>
    </row>
    <row r="209" spans="1:7" ht="15.6" x14ac:dyDescent="0.35">
      <c r="A209" s="11"/>
      <c r="B209" s="11"/>
      <c r="C209" s="11"/>
      <c r="D209" s="11"/>
      <c r="E209" s="11"/>
      <c r="F209" s="11"/>
      <c r="G209" s="11"/>
    </row>
    <row r="210" spans="1:7" ht="15.6" x14ac:dyDescent="0.35">
      <c r="A210" s="11"/>
      <c r="B210" s="11"/>
      <c r="C210" s="11"/>
      <c r="D210" s="11"/>
      <c r="E210" s="11"/>
      <c r="F210" s="11"/>
      <c r="G210" s="11"/>
    </row>
    <row r="211" spans="1:7" ht="15.6" x14ac:dyDescent="0.35">
      <c r="A211" s="11"/>
      <c r="B211" s="11"/>
      <c r="C211" s="11"/>
      <c r="D211" s="11"/>
      <c r="E211" s="11"/>
      <c r="F211" s="11"/>
      <c r="G211" s="11"/>
    </row>
    <row r="212" spans="1:7" ht="15.6" x14ac:dyDescent="0.35">
      <c r="A212" s="11"/>
      <c r="B212" s="11"/>
      <c r="C212" s="11"/>
      <c r="D212" s="11"/>
      <c r="E212" s="11"/>
      <c r="F212" s="11"/>
      <c r="G212" s="11"/>
    </row>
    <row r="213" spans="1:7" ht="15.6" x14ac:dyDescent="0.35">
      <c r="A213" s="11"/>
      <c r="B213" s="11"/>
      <c r="C213" s="11"/>
      <c r="D213" s="11"/>
      <c r="E213" s="11"/>
      <c r="F213" s="11"/>
      <c r="G213" s="11"/>
    </row>
    <row r="214" spans="1:7" ht="15.6" x14ac:dyDescent="0.35">
      <c r="A214" s="11"/>
      <c r="B214" s="11"/>
      <c r="C214" s="11"/>
      <c r="D214" s="11"/>
      <c r="E214" s="11"/>
      <c r="F214" s="11"/>
      <c r="G214" s="11"/>
    </row>
    <row r="215" spans="1:7" ht="15.6" x14ac:dyDescent="0.35">
      <c r="A215" s="11"/>
      <c r="B215" s="11"/>
      <c r="C215" s="11"/>
      <c r="D215" s="11"/>
      <c r="E215" s="11"/>
      <c r="F215" s="11"/>
      <c r="G215" s="11"/>
    </row>
    <row r="216" spans="1:7" ht="15.6" x14ac:dyDescent="0.35">
      <c r="A216" s="11"/>
      <c r="B216" s="11"/>
      <c r="C216" s="11"/>
      <c r="D216" s="11"/>
      <c r="E216" s="11"/>
      <c r="F216" s="11"/>
      <c r="G216" s="11"/>
    </row>
    <row r="217" spans="1:7" ht="15.6" x14ac:dyDescent="0.35">
      <c r="A217" s="11"/>
      <c r="B217" s="11"/>
      <c r="C217" s="11"/>
      <c r="D217" s="11"/>
      <c r="E217" s="11"/>
      <c r="F217" s="11"/>
      <c r="G217" s="11"/>
    </row>
    <row r="218" spans="1:7" ht="15.6" x14ac:dyDescent="0.35">
      <c r="A218" s="11"/>
      <c r="B218" s="11"/>
      <c r="C218" s="11"/>
      <c r="D218" s="11"/>
      <c r="E218" s="11"/>
      <c r="F218" s="11"/>
      <c r="G218" s="11"/>
    </row>
    <row r="219" spans="1:7" ht="15.6" x14ac:dyDescent="0.35">
      <c r="A219" s="11"/>
      <c r="B219" s="11"/>
      <c r="C219" s="11"/>
      <c r="D219" s="11"/>
      <c r="E219" s="11"/>
      <c r="F219" s="11"/>
      <c r="G219" s="11"/>
    </row>
    <row r="220" spans="1:7" ht="15.6" x14ac:dyDescent="0.35">
      <c r="A220" s="11"/>
      <c r="B220" s="11"/>
      <c r="C220" s="11"/>
      <c r="D220" s="11"/>
      <c r="E220" s="11"/>
      <c r="F220" s="11"/>
      <c r="G220" s="11"/>
    </row>
    <row r="221" spans="1:7" ht="15.6" x14ac:dyDescent="0.35">
      <c r="A221" s="11"/>
      <c r="B221" s="11"/>
      <c r="C221" s="11"/>
      <c r="D221" s="11"/>
      <c r="E221" s="11"/>
      <c r="F221" s="11"/>
      <c r="G221" s="11"/>
    </row>
    <row r="222" spans="1:7" ht="15.6" x14ac:dyDescent="0.35">
      <c r="A222" s="11"/>
      <c r="B222" s="11"/>
      <c r="C222" s="11"/>
      <c r="D222" s="11"/>
      <c r="E222" s="11"/>
      <c r="F222" s="11"/>
      <c r="G222" s="11"/>
    </row>
    <row r="223" spans="1:7" ht="15.6" x14ac:dyDescent="0.35">
      <c r="A223" s="11"/>
      <c r="B223" s="11"/>
      <c r="C223" s="11"/>
      <c r="D223" s="11"/>
      <c r="E223" s="11"/>
      <c r="F223" s="11"/>
      <c r="G223" s="11"/>
    </row>
    <row r="224" spans="1:7" ht="15.6" x14ac:dyDescent="0.35">
      <c r="A224" s="11"/>
      <c r="B224" s="11"/>
      <c r="C224" s="11"/>
      <c r="D224" s="11"/>
      <c r="E224" s="11"/>
      <c r="F224" s="11"/>
      <c r="G224" s="11"/>
    </row>
    <row r="225" spans="1:7" ht="15.6" x14ac:dyDescent="0.35">
      <c r="A225" s="11"/>
      <c r="B225" s="11"/>
      <c r="C225" s="11"/>
      <c r="D225" s="11"/>
      <c r="E225" s="11"/>
      <c r="F225" s="11"/>
      <c r="G225" s="11"/>
    </row>
    <row r="226" spans="1:7" ht="15.6" x14ac:dyDescent="0.35">
      <c r="A226" s="11"/>
      <c r="B226" s="11"/>
      <c r="C226" s="11"/>
      <c r="D226" s="11"/>
      <c r="E226" s="11"/>
      <c r="F226" s="11"/>
      <c r="G226" s="11"/>
    </row>
    <row r="227" spans="1:7" ht="15.6" x14ac:dyDescent="0.35">
      <c r="A227" s="11"/>
      <c r="B227" s="11"/>
      <c r="C227" s="11"/>
      <c r="D227" s="11"/>
      <c r="E227" s="11"/>
      <c r="F227" s="11"/>
      <c r="G227" s="11"/>
    </row>
    <row r="228" spans="1:7" ht="15.6" x14ac:dyDescent="0.35">
      <c r="A228" s="11"/>
      <c r="B228" s="11"/>
      <c r="C228" s="11"/>
      <c r="D228" s="11"/>
      <c r="E228" s="11"/>
      <c r="F228" s="11"/>
      <c r="G228" s="11"/>
    </row>
    <row r="229" spans="1:7" ht="15.6" x14ac:dyDescent="0.35">
      <c r="A229" s="11"/>
      <c r="B229" s="11"/>
      <c r="C229" s="11"/>
      <c r="D229" s="11"/>
      <c r="E229" s="11"/>
      <c r="F229" s="11"/>
      <c r="G229" s="11"/>
    </row>
  </sheetData>
  <mergeCells count="6">
    <mergeCell ref="A77:F77"/>
    <mergeCell ref="C9:G9"/>
    <mergeCell ref="A9:A11"/>
    <mergeCell ref="B9:B11"/>
    <mergeCell ref="C10:D10"/>
    <mergeCell ref="E10:G10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I83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7" width="20.77734375" style="3" customWidth="1"/>
    <col min="8" max="8" width="11.44140625" style="3"/>
    <col min="9" max="9" width="14.5546875" style="3" bestFit="1" customWidth="1"/>
    <col min="10" max="16384" width="11.44140625" style="3"/>
  </cols>
  <sheetData>
    <row r="8" spans="1:7" ht="15.75" customHeight="1" x14ac:dyDescent="0.3"/>
    <row r="9" spans="1:7" ht="21" customHeight="1" x14ac:dyDescent="0.35">
      <c r="A9" s="46" t="s">
        <v>0</v>
      </c>
      <c r="B9" s="49" t="s">
        <v>40</v>
      </c>
      <c r="C9" s="54" t="s">
        <v>41</v>
      </c>
      <c r="D9" s="54"/>
      <c r="E9" s="54"/>
      <c r="F9" s="54"/>
      <c r="G9" s="54"/>
    </row>
    <row r="10" spans="1:7" ht="17.25" customHeight="1" x14ac:dyDescent="0.3">
      <c r="A10" s="47"/>
      <c r="B10" s="49"/>
      <c r="C10" s="51" t="s">
        <v>42</v>
      </c>
      <c r="D10" s="52"/>
      <c r="E10" s="51" t="s">
        <v>43</v>
      </c>
      <c r="F10" s="53"/>
      <c r="G10" s="52"/>
    </row>
    <row r="11" spans="1:7" ht="54" customHeight="1" thickBot="1" x14ac:dyDescent="0.35">
      <c r="A11" s="48"/>
      <c r="B11" s="50"/>
      <c r="C11" s="35" t="s">
        <v>44</v>
      </c>
      <c r="D11" s="40" t="s">
        <v>45</v>
      </c>
      <c r="E11" s="40" t="s">
        <v>46</v>
      </c>
      <c r="F11" s="40" t="s">
        <v>47</v>
      </c>
      <c r="G11" s="40" t="s">
        <v>48</v>
      </c>
    </row>
    <row r="12" spans="1:7" ht="15" thickTop="1" x14ac:dyDescent="0.3"/>
    <row r="13" spans="1:7" ht="15.6" x14ac:dyDescent="0.35">
      <c r="A13" s="15" t="s">
        <v>1</v>
      </c>
      <c r="B13" s="11"/>
      <c r="C13" s="11"/>
      <c r="D13" s="11"/>
      <c r="E13" s="11"/>
      <c r="F13" s="11"/>
      <c r="G13" s="11"/>
    </row>
    <row r="14" spans="1:7" ht="15.6" x14ac:dyDescent="0.35">
      <c r="A14" s="11"/>
      <c r="B14" s="11"/>
      <c r="C14" s="11"/>
      <c r="D14" s="11"/>
      <c r="E14" s="11"/>
      <c r="F14" s="11"/>
      <c r="G14" s="11"/>
    </row>
    <row r="15" spans="1:7" ht="15.6" x14ac:dyDescent="0.35">
      <c r="A15" s="15" t="s">
        <v>2</v>
      </c>
      <c r="B15" s="11"/>
      <c r="C15" s="11"/>
      <c r="D15" s="11"/>
      <c r="E15" s="11"/>
      <c r="F15" s="11"/>
      <c r="G15" s="11"/>
    </row>
    <row r="16" spans="1:7" ht="15.6" x14ac:dyDescent="0.35">
      <c r="A16" s="16" t="s">
        <v>71</v>
      </c>
      <c r="B16" s="20">
        <f>+SUM(C16:G16)</f>
        <v>185184.33333333334</v>
      </c>
      <c r="C16" s="20">
        <v>34610</v>
      </c>
      <c r="D16" s="20">
        <v>17457.666666666668</v>
      </c>
      <c r="E16" s="20">
        <v>8973.3333333333339</v>
      </c>
      <c r="F16" s="20">
        <v>106928.66666666667</v>
      </c>
      <c r="G16" s="20">
        <v>17214.666666666668</v>
      </c>
    </row>
    <row r="17" spans="1:9" ht="15.6" x14ac:dyDescent="0.35">
      <c r="A17" s="16" t="s">
        <v>113</v>
      </c>
      <c r="B17" s="20">
        <f>+SUM(C17:G17)</f>
        <v>171753</v>
      </c>
      <c r="C17" s="20">
        <v>34168</v>
      </c>
      <c r="D17" s="20">
        <v>15213</v>
      </c>
      <c r="E17" s="29">
        <v>10031</v>
      </c>
      <c r="F17" s="20">
        <v>92424</v>
      </c>
      <c r="G17" s="29">
        <v>19917</v>
      </c>
    </row>
    <row r="18" spans="1:9" ht="15.6" x14ac:dyDescent="0.35">
      <c r="A18" s="16" t="s">
        <v>114</v>
      </c>
      <c r="B18" s="20">
        <f>+SUM(C18:G18)</f>
        <v>182299</v>
      </c>
      <c r="C18" s="20">
        <v>28153</v>
      </c>
      <c r="D18" s="20">
        <v>12013</v>
      </c>
      <c r="E18" s="20">
        <v>8667</v>
      </c>
      <c r="F18" s="20">
        <v>114185</v>
      </c>
      <c r="G18" s="20">
        <v>19281</v>
      </c>
    </row>
    <row r="19" spans="1:9" ht="15.6" x14ac:dyDescent="0.35">
      <c r="A19" s="16" t="s">
        <v>81</v>
      </c>
      <c r="B19" s="20">
        <f>+SUM(C19:G19)</f>
        <v>158800</v>
      </c>
      <c r="C19" s="20">
        <v>31178</v>
      </c>
      <c r="D19" s="20">
        <v>13692</v>
      </c>
      <c r="E19" s="29">
        <v>9245</v>
      </c>
      <c r="F19" s="20">
        <v>88419</v>
      </c>
      <c r="G19" s="29">
        <v>16266</v>
      </c>
    </row>
    <row r="20" spans="1:9" ht="15.6" x14ac:dyDescent="0.35">
      <c r="A20" s="11"/>
      <c r="B20" s="18"/>
      <c r="C20" s="18"/>
      <c r="D20" s="18"/>
      <c r="E20" s="18"/>
      <c r="F20" s="18"/>
      <c r="G20" s="18"/>
    </row>
    <row r="21" spans="1:9" ht="15.6" x14ac:dyDescent="0.35">
      <c r="A21" s="19" t="s">
        <v>3</v>
      </c>
      <c r="B21" s="18"/>
      <c r="C21" s="18"/>
      <c r="D21" s="18"/>
      <c r="E21" s="18"/>
      <c r="F21" s="18"/>
      <c r="G21" s="18"/>
    </row>
    <row r="22" spans="1:9" ht="15.6" x14ac:dyDescent="0.35">
      <c r="A22" s="16" t="s">
        <v>71</v>
      </c>
      <c r="B22" s="20">
        <f>+C22+D22+E22+F22+G22</f>
        <v>12327030245.34001</v>
      </c>
      <c r="C22" s="20">
        <v>6895559646.2754078</v>
      </c>
      <c r="D22" s="20">
        <v>1177036743.0685</v>
      </c>
      <c r="E22" s="20">
        <v>1452503086.1018</v>
      </c>
      <c r="F22" s="20">
        <v>2338303470.8407001</v>
      </c>
      <c r="G22" s="20">
        <v>463627299.05359995</v>
      </c>
    </row>
    <row r="23" spans="1:9" ht="15.6" x14ac:dyDescent="0.35">
      <c r="A23" s="16" t="s">
        <v>113</v>
      </c>
      <c r="B23" s="20">
        <f>+C23+D23+E23+F23+G23</f>
        <v>9476897197.5639858</v>
      </c>
      <c r="C23" s="20">
        <v>4541062880.2438354</v>
      </c>
      <c r="D23" s="20">
        <v>1711460047.2222219</v>
      </c>
      <c r="E23" s="20">
        <v>991409139.88277555</v>
      </c>
      <c r="F23" s="20">
        <v>1773384462.9636617</v>
      </c>
      <c r="G23" s="20">
        <v>459580667.25149149</v>
      </c>
      <c r="I23" s="38"/>
    </row>
    <row r="24" spans="1:9" ht="15.6" x14ac:dyDescent="0.35">
      <c r="A24" s="16" t="s">
        <v>114</v>
      </c>
      <c r="B24" s="20">
        <f>+SUM(C24:G24)</f>
        <v>11053602110.68998</v>
      </c>
      <c r="C24" s="20">
        <v>6268454779.4756794</v>
      </c>
      <c r="D24" s="20">
        <v>864107787.7155</v>
      </c>
      <c r="E24" s="20">
        <v>1347805804.3849001</v>
      </c>
      <c r="F24" s="20">
        <v>2066006011.1441002</v>
      </c>
      <c r="G24" s="20">
        <v>507227727.9698</v>
      </c>
      <c r="I24" s="38"/>
    </row>
    <row r="25" spans="1:9" ht="15.6" x14ac:dyDescent="0.35">
      <c r="A25" s="16" t="s">
        <v>81</v>
      </c>
      <c r="B25" s="20">
        <f>+SUM(C25:G25)</f>
        <v>34678578769.886986</v>
      </c>
      <c r="C25" s="20">
        <v>16574879512.890001</v>
      </c>
      <c r="D25" s="20">
        <v>6161256169.9999981</v>
      </c>
      <c r="E25" s="20">
        <v>3654995029.0344992</v>
      </c>
      <c r="F25" s="20">
        <v>6786151211.6076107</v>
      </c>
      <c r="G25" s="20">
        <v>1501296846.3548722</v>
      </c>
      <c r="I25" s="38"/>
    </row>
    <row r="26" spans="1:9" ht="15.6" x14ac:dyDescent="0.35">
      <c r="A26" s="16" t="s">
        <v>115</v>
      </c>
      <c r="B26" s="20">
        <f>+SUM(C26:G26)</f>
        <v>11053602110.68998</v>
      </c>
      <c r="C26" s="20">
        <f>C24</f>
        <v>6268454779.4756794</v>
      </c>
      <c r="D26" s="20">
        <f t="shared" ref="D26:G26" si="0">D24</f>
        <v>864107787.7155</v>
      </c>
      <c r="E26" s="20">
        <f t="shared" si="0"/>
        <v>1347805804.3849001</v>
      </c>
      <c r="F26" s="20">
        <f t="shared" si="0"/>
        <v>2066006011.1441002</v>
      </c>
      <c r="G26" s="20">
        <f t="shared" si="0"/>
        <v>507227727.9698</v>
      </c>
      <c r="I26" s="38"/>
    </row>
    <row r="27" spans="1:9" ht="15.6" x14ac:dyDescent="0.35">
      <c r="A27" s="11"/>
      <c r="B27" s="18"/>
      <c r="C27" s="18"/>
      <c r="D27" s="18"/>
      <c r="E27" s="18"/>
      <c r="F27" s="18"/>
      <c r="G27" s="18"/>
      <c r="I27" s="38"/>
    </row>
    <row r="28" spans="1:9" ht="15.6" x14ac:dyDescent="0.35">
      <c r="A28" s="19" t="s">
        <v>4</v>
      </c>
      <c r="B28" s="18"/>
      <c r="C28" s="18"/>
      <c r="D28" s="18"/>
      <c r="E28" s="18"/>
      <c r="F28" s="18"/>
      <c r="G28" s="18"/>
    </row>
    <row r="29" spans="1:9" ht="15.6" x14ac:dyDescent="0.35">
      <c r="A29" s="16" t="s">
        <v>113</v>
      </c>
      <c r="B29" s="18">
        <f>B23</f>
        <v>9476897197.5639858</v>
      </c>
      <c r="C29" s="18"/>
      <c r="D29" s="18"/>
      <c r="E29" s="18"/>
      <c r="F29" s="18"/>
      <c r="G29" s="18"/>
    </row>
    <row r="30" spans="1:9" ht="15.6" x14ac:dyDescent="0.35">
      <c r="A30" s="16" t="s">
        <v>114</v>
      </c>
      <c r="B30" s="18">
        <v>11053602110.68998</v>
      </c>
      <c r="C30" s="18"/>
      <c r="D30" s="18"/>
      <c r="E30" s="18"/>
      <c r="F30" s="18"/>
      <c r="G30" s="18"/>
    </row>
    <row r="31" spans="1:9" ht="15.6" x14ac:dyDescent="0.35">
      <c r="A31" s="11"/>
      <c r="B31" s="11"/>
      <c r="C31" s="11"/>
      <c r="D31" s="39"/>
      <c r="E31" s="11"/>
      <c r="F31" s="11"/>
      <c r="G31" s="11"/>
    </row>
    <row r="32" spans="1:9" ht="15.6" x14ac:dyDescent="0.35">
      <c r="A32" s="15" t="s">
        <v>5</v>
      </c>
      <c r="B32" s="11"/>
      <c r="C32" s="11"/>
      <c r="D32" s="11"/>
      <c r="E32" s="11"/>
      <c r="F32" s="11"/>
      <c r="G32" s="11"/>
    </row>
    <row r="33" spans="1:7" ht="15.6" x14ac:dyDescent="0.35">
      <c r="A33" s="16" t="s">
        <v>72</v>
      </c>
      <c r="B33" s="37">
        <v>1.0863</v>
      </c>
      <c r="C33" s="37">
        <v>1.0863</v>
      </c>
      <c r="D33" s="37">
        <v>1.0863</v>
      </c>
      <c r="E33" s="37">
        <v>1.0863</v>
      </c>
      <c r="F33" s="37">
        <v>1.0863</v>
      </c>
      <c r="G33" s="37">
        <v>1.0863</v>
      </c>
    </row>
    <row r="34" spans="1:7" ht="15.6" x14ac:dyDescent="0.35">
      <c r="A34" s="16" t="s">
        <v>116</v>
      </c>
      <c r="B34" s="37">
        <v>1.1144000000000001</v>
      </c>
      <c r="C34" s="37">
        <v>1.1144000000000001</v>
      </c>
      <c r="D34" s="37">
        <v>1.1144000000000001</v>
      </c>
      <c r="E34" s="37">
        <v>1.1144000000000001</v>
      </c>
      <c r="F34" s="37">
        <v>1.1144000000000001</v>
      </c>
      <c r="G34" s="37">
        <v>1.1144000000000001</v>
      </c>
    </row>
    <row r="35" spans="1:7" ht="15.6" x14ac:dyDescent="0.35">
      <c r="A35" s="16" t="s">
        <v>6</v>
      </c>
      <c r="B35" s="18">
        <v>98481</v>
      </c>
      <c r="C35" s="18"/>
      <c r="D35" s="18"/>
      <c r="E35" s="18"/>
      <c r="F35" s="18"/>
      <c r="G35" s="18"/>
    </row>
    <row r="36" spans="1:7" ht="15.6" x14ac:dyDescent="0.35">
      <c r="A36" s="11"/>
      <c r="B36" s="18"/>
      <c r="C36" s="18"/>
      <c r="D36" s="18"/>
      <c r="E36" s="18"/>
      <c r="F36" s="18"/>
      <c r="G36" s="18"/>
    </row>
    <row r="37" spans="1:7" ht="15.6" x14ac:dyDescent="0.35">
      <c r="A37" s="15" t="s">
        <v>7</v>
      </c>
      <c r="B37" s="18"/>
      <c r="C37" s="18"/>
      <c r="D37" s="17"/>
      <c r="E37" s="17"/>
      <c r="F37" s="17"/>
      <c r="G37" s="18"/>
    </row>
    <row r="38" spans="1:7" ht="15.6" x14ac:dyDescent="0.35">
      <c r="A38" s="11" t="s">
        <v>73</v>
      </c>
      <c r="B38" s="20">
        <f t="shared" ref="B38:C38" si="1">B22/B33</f>
        <v>11347721849.710033</v>
      </c>
      <c r="C38" s="20">
        <f t="shared" si="1"/>
        <v>6347748914.917985</v>
      </c>
      <c r="D38" s="20">
        <f t="shared" ref="D38:G38" si="2">D22/D33</f>
        <v>1083528254.6888521</v>
      </c>
      <c r="E38" s="20">
        <f t="shared" si="2"/>
        <v>1337110453.9278283</v>
      </c>
      <c r="F38" s="20">
        <f t="shared" si="2"/>
        <v>2152539326.926908</v>
      </c>
      <c r="G38" s="20">
        <f t="shared" si="2"/>
        <v>426794899.24845803</v>
      </c>
    </row>
    <row r="39" spans="1:7" ht="15.6" x14ac:dyDescent="0.35">
      <c r="A39" s="11" t="s">
        <v>117</v>
      </c>
      <c r="B39" s="20">
        <f t="shared" ref="B39:C39" si="3">B24/B34</f>
        <v>9918882008.874712</v>
      </c>
      <c r="C39" s="20">
        <f t="shared" si="3"/>
        <v>5624959421.6400566</v>
      </c>
      <c r="D39" s="20">
        <f t="shared" ref="D39:G39" si="4">D24/D34</f>
        <v>775401819.55805814</v>
      </c>
      <c r="E39" s="20">
        <f t="shared" si="4"/>
        <v>1209445265.9591708</v>
      </c>
      <c r="F39" s="20">
        <f t="shared" si="4"/>
        <v>1853917813.3023152</v>
      </c>
      <c r="G39" s="20">
        <f t="shared" si="4"/>
        <v>455157688.41511124</v>
      </c>
    </row>
    <row r="40" spans="1:7" ht="15.6" x14ac:dyDescent="0.35">
      <c r="A40" s="11" t="s">
        <v>74</v>
      </c>
      <c r="B40" s="20">
        <f t="shared" ref="B40:C40" si="5">B38/B16</f>
        <v>61277.979867141563</v>
      </c>
      <c r="C40" s="20">
        <f t="shared" si="5"/>
        <v>183407.9432221319</v>
      </c>
      <c r="D40" s="20">
        <f t="shared" ref="D40:G40" si="6">D38/D16</f>
        <v>62066.040976582517</v>
      </c>
      <c r="E40" s="20">
        <f t="shared" si="6"/>
        <v>149009.33736194222</v>
      </c>
      <c r="F40" s="20">
        <f t="shared" si="6"/>
        <v>20130.610378198311</v>
      </c>
      <c r="G40" s="20">
        <f t="shared" si="6"/>
        <v>24792.516027909805</v>
      </c>
    </row>
    <row r="41" spans="1:7" ht="15.6" x14ac:dyDescent="0.35">
      <c r="A41" s="11" t="s">
        <v>118</v>
      </c>
      <c r="B41" s="20">
        <f t="shared" ref="B41:C41" si="7">B39/B18</f>
        <v>54409.963899279275</v>
      </c>
      <c r="C41" s="20">
        <f t="shared" si="7"/>
        <v>199799.64556672669</v>
      </c>
      <c r="D41" s="20">
        <f t="shared" ref="D41:G41" si="8">D39/D18</f>
        <v>64546.892496300519</v>
      </c>
      <c r="E41" s="20">
        <f t="shared" si="8"/>
        <v>139546.00968722405</v>
      </c>
      <c r="F41" s="20">
        <f t="shared" si="8"/>
        <v>16236.088919755794</v>
      </c>
      <c r="G41" s="20">
        <f t="shared" si="8"/>
        <v>23606.53951636903</v>
      </c>
    </row>
    <row r="42" spans="1:7" ht="15.6" x14ac:dyDescent="0.35">
      <c r="A42" s="11"/>
      <c r="B42" s="11"/>
      <c r="C42" s="11"/>
      <c r="D42" s="11"/>
      <c r="E42" s="11"/>
      <c r="F42" s="11"/>
      <c r="G42" s="11"/>
    </row>
    <row r="43" spans="1:7" ht="15.6" x14ac:dyDescent="0.35">
      <c r="A43" s="15" t="s">
        <v>8</v>
      </c>
      <c r="B43" s="11"/>
      <c r="C43" s="11"/>
      <c r="D43" s="11"/>
      <c r="E43" s="11"/>
      <c r="F43" s="11"/>
      <c r="G43" s="11"/>
    </row>
    <row r="44" spans="1:7" ht="15.6" x14ac:dyDescent="0.35">
      <c r="A44" s="11"/>
      <c r="B44" s="11"/>
      <c r="C44" s="11"/>
      <c r="D44" s="11"/>
      <c r="E44" s="11"/>
      <c r="F44" s="11"/>
      <c r="G44" s="11"/>
    </row>
    <row r="45" spans="1:7" ht="15.6" x14ac:dyDescent="0.35">
      <c r="A45" s="15" t="s">
        <v>9</v>
      </c>
      <c r="B45" s="11"/>
      <c r="C45" s="11"/>
      <c r="D45" s="11"/>
      <c r="E45" s="11"/>
      <c r="F45" s="11"/>
      <c r="G45" s="11"/>
    </row>
    <row r="46" spans="1:7" ht="15.6" x14ac:dyDescent="0.35">
      <c r="A46" s="11" t="s">
        <v>10</v>
      </c>
      <c r="B46" s="22">
        <f t="shared" ref="B46" si="9">(B17/B35)*100</f>
        <v>174.40216894629421</v>
      </c>
      <c r="C46" s="22"/>
      <c r="D46" s="22"/>
      <c r="E46" s="22"/>
      <c r="F46" s="22"/>
      <c r="G46" s="22"/>
    </row>
    <row r="47" spans="1:7" ht="15.6" x14ac:dyDescent="0.35">
      <c r="A47" s="11" t="s">
        <v>11</v>
      </c>
      <c r="B47" s="22">
        <f t="shared" ref="B47" si="10">(B18/B35)*100</f>
        <v>185.11083356180379</v>
      </c>
      <c r="C47" s="22"/>
      <c r="D47" s="22"/>
      <c r="E47" s="22"/>
      <c r="F47" s="22"/>
      <c r="G47" s="22"/>
    </row>
    <row r="48" spans="1:7" ht="15.6" x14ac:dyDescent="0.35">
      <c r="A48" s="11"/>
      <c r="B48" s="22"/>
      <c r="C48" s="22"/>
      <c r="D48" s="22"/>
      <c r="E48" s="22"/>
      <c r="F48" s="22"/>
      <c r="G48" s="22"/>
    </row>
    <row r="49" spans="1:7" ht="15.6" x14ac:dyDescent="0.35">
      <c r="A49" s="15" t="s">
        <v>12</v>
      </c>
      <c r="B49" s="22"/>
      <c r="C49" s="22"/>
      <c r="D49" s="22"/>
      <c r="E49" s="22"/>
      <c r="F49" s="22"/>
      <c r="G49" s="22"/>
    </row>
    <row r="50" spans="1:7" ht="15.6" x14ac:dyDescent="0.35">
      <c r="A50" s="11" t="s">
        <v>13</v>
      </c>
      <c r="B50" s="23">
        <f t="shared" ref="B50:G50" si="11">B18/B17*100</f>
        <v>106.14021298026816</v>
      </c>
      <c r="C50" s="23">
        <f t="shared" si="11"/>
        <v>82.395808944041207</v>
      </c>
      <c r="D50" s="23">
        <f t="shared" si="11"/>
        <v>78.96535857490305</v>
      </c>
      <c r="E50" s="23">
        <f t="shared" si="11"/>
        <v>86.402153324693458</v>
      </c>
      <c r="F50" s="23">
        <f t="shared" si="11"/>
        <v>123.54475028131222</v>
      </c>
      <c r="G50" s="23">
        <f t="shared" si="11"/>
        <v>96.806748004217496</v>
      </c>
    </row>
    <row r="51" spans="1:7" ht="15.6" x14ac:dyDescent="0.35">
      <c r="A51" s="11" t="s">
        <v>14</v>
      </c>
      <c r="B51" s="23">
        <f>B24/B23*100</f>
        <v>116.63735376945191</v>
      </c>
      <c r="C51" s="23">
        <f t="shared" ref="C51:G51" si="12">C24/C23*100</f>
        <v>138.03937414623709</v>
      </c>
      <c r="D51" s="23">
        <f t="shared" si="12"/>
        <v>50.489509767872555</v>
      </c>
      <c r="E51" s="23">
        <f t="shared" si="12"/>
        <v>135.94849494168119</v>
      </c>
      <c r="F51" s="23">
        <f t="shared" si="12"/>
        <v>116.50073936541727</v>
      </c>
      <c r="G51" s="23">
        <f t="shared" si="12"/>
        <v>110.3675076245614</v>
      </c>
    </row>
    <row r="52" spans="1:7" ht="15.6" x14ac:dyDescent="0.35">
      <c r="A52" s="11" t="s">
        <v>15</v>
      </c>
      <c r="B52" s="23">
        <f>AVERAGE(B50:B51)</f>
        <v>111.38878337486003</v>
      </c>
      <c r="C52" s="23">
        <f t="shared" ref="C52:G52" si="13">AVERAGE(C50:C51)</f>
        <v>110.21759154513916</v>
      </c>
      <c r="D52" s="23">
        <f t="shared" si="13"/>
        <v>64.727434171387799</v>
      </c>
      <c r="E52" s="23">
        <f t="shared" si="13"/>
        <v>111.17532413318733</v>
      </c>
      <c r="F52" s="23">
        <f t="shared" si="13"/>
        <v>120.02274482336475</v>
      </c>
      <c r="G52" s="23">
        <f t="shared" si="13"/>
        <v>103.58712781438945</v>
      </c>
    </row>
    <row r="53" spans="1:7" ht="15.6" x14ac:dyDescent="0.35">
      <c r="A53" s="11"/>
      <c r="B53" s="23"/>
      <c r="C53" s="23"/>
      <c r="D53" s="23"/>
      <c r="E53" s="23"/>
      <c r="F53" s="23"/>
      <c r="G53" s="23"/>
    </row>
    <row r="54" spans="1:7" ht="15.6" x14ac:dyDescent="0.35">
      <c r="A54" s="15" t="s">
        <v>16</v>
      </c>
      <c r="B54" s="23"/>
      <c r="C54" s="23"/>
      <c r="D54" s="23"/>
      <c r="E54" s="23"/>
      <c r="F54" s="23"/>
      <c r="G54" s="23"/>
    </row>
    <row r="55" spans="1:7" ht="15.6" x14ac:dyDescent="0.35">
      <c r="A55" s="11" t="s">
        <v>17</v>
      </c>
      <c r="B55" s="23">
        <f t="shared" ref="B55:G55" si="14">((B18/B19)*100)</f>
        <v>114.79785894206549</v>
      </c>
      <c r="C55" s="23">
        <f t="shared" si="14"/>
        <v>90.297645775867593</v>
      </c>
      <c r="D55" s="23">
        <f t="shared" si="14"/>
        <v>87.737364884604148</v>
      </c>
      <c r="E55" s="23">
        <f t="shared" si="14"/>
        <v>93.747971876690102</v>
      </c>
      <c r="F55" s="23">
        <f t="shared" si="14"/>
        <v>129.14079553037243</v>
      </c>
      <c r="G55" s="23">
        <f t="shared" si="14"/>
        <v>118.53559572113612</v>
      </c>
    </row>
    <row r="56" spans="1:7" ht="15.6" x14ac:dyDescent="0.35">
      <c r="A56" s="11" t="s">
        <v>18</v>
      </c>
      <c r="B56" s="23">
        <f>B24/B25*100</f>
        <v>31.874438061712993</v>
      </c>
      <c r="C56" s="23">
        <f t="shared" ref="C56:G56" si="15">C24/C25*100</f>
        <v>37.819006615407424</v>
      </c>
      <c r="D56" s="23">
        <f t="shared" si="15"/>
        <v>14.024863824409046</v>
      </c>
      <c r="E56" s="23">
        <f t="shared" si="15"/>
        <v>36.875721955248068</v>
      </c>
      <c r="F56" s="23">
        <f t="shared" si="15"/>
        <v>30.444444085039361</v>
      </c>
      <c r="G56" s="23">
        <f t="shared" si="15"/>
        <v>33.785971721804508</v>
      </c>
    </row>
    <row r="57" spans="1:7" ht="15.6" x14ac:dyDescent="0.35">
      <c r="A57" s="11" t="s">
        <v>19</v>
      </c>
      <c r="B57" s="23">
        <f>(B55+B56)/2</f>
        <v>73.336148501889241</v>
      </c>
      <c r="C57" s="23">
        <f t="shared" ref="C57:G57" si="16">(C55+C56)/2</f>
        <v>64.058326195637505</v>
      </c>
      <c r="D57" s="23">
        <f t="shared" si="16"/>
        <v>50.881114354506593</v>
      </c>
      <c r="E57" s="23">
        <f t="shared" si="16"/>
        <v>65.311846915969085</v>
      </c>
      <c r="F57" s="23">
        <f t="shared" si="16"/>
        <v>79.79261980770589</v>
      </c>
      <c r="G57" s="23">
        <f t="shared" si="16"/>
        <v>76.16078372147031</v>
      </c>
    </row>
    <row r="58" spans="1:7" ht="15.6" x14ac:dyDescent="0.35">
      <c r="A58" s="11"/>
      <c r="B58" s="22"/>
      <c r="C58" s="22"/>
      <c r="D58" s="22"/>
      <c r="E58" s="22"/>
      <c r="F58" s="22"/>
      <c r="G58" s="22"/>
    </row>
    <row r="59" spans="1:7" ht="15.6" x14ac:dyDescent="0.35">
      <c r="A59" s="15" t="s">
        <v>34</v>
      </c>
      <c r="B59" s="22"/>
      <c r="C59" s="22"/>
      <c r="D59" s="22"/>
      <c r="E59" s="22"/>
      <c r="F59" s="22"/>
      <c r="G59" s="22"/>
    </row>
    <row r="60" spans="1:7" ht="15.6" x14ac:dyDescent="0.35">
      <c r="A60" s="11" t="s">
        <v>20</v>
      </c>
      <c r="B60" s="22">
        <f>B26/B24*100</f>
        <v>100</v>
      </c>
      <c r="C60" s="22"/>
      <c r="D60" s="22"/>
      <c r="E60" s="22"/>
      <c r="F60" s="22"/>
      <c r="G60" s="22"/>
    </row>
    <row r="61" spans="1:7" ht="15.6" x14ac:dyDescent="0.35">
      <c r="A61" s="11"/>
      <c r="B61" s="22"/>
      <c r="C61" s="22"/>
      <c r="D61" s="22"/>
      <c r="E61" s="22"/>
      <c r="F61" s="22"/>
      <c r="G61" s="22"/>
    </row>
    <row r="62" spans="1:7" ht="15.6" x14ac:dyDescent="0.35">
      <c r="A62" s="15" t="s">
        <v>21</v>
      </c>
      <c r="B62" s="22"/>
      <c r="C62" s="22"/>
      <c r="D62" s="22"/>
      <c r="E62" s="22"/>
      <c r="F62" s="22"/>
      <c r="G62" s="22"/>
    </row>
    <row r="63" spans="1:7" ht="15.6" x14ac:dyDescent="0.35">
      <c r="A63" s="11" t="s">
        <v>22</v>
      </c>
      <c r="B63" s="37">
        <f>((B18/B16)-1)*100</f>
        <v>-1.5580871672009722</v>
      </c>
      <c r="C63" s="37">
        <f t="shared" ref="C63:G63" si="17">((C18/C16)-1)*100</f>
        <v>-18.656457671193294</v>
      </c>
      <c r="D63" s="37">
        <f t="shared" si="17"/>
        <v>-31.187825788096923</v>
      </c>
      <c r="E63" s="37">
        <f t="shared" si="17"/>
        <v>-3.4138187221396832</v>
      </c>
      <c r="F63" s="37">
        <f t="shared" si="17"/>
        <v>6.7861440337171786</v>
      </c>
      <c r="G63" s="37">
        <f t="shared" si="17"/>
        <v>12.003330493377739</v>
      </c>
    </row>
    <row r="64" spans="1:7" ht="15.6" x14ac:dyDescent="0.35">
      <c r="A64" s="11" t="s">
        <v>23</v>
      </c>
      <c r="B64" s="37">
        <f>((B39/B38)-1)*100</f>
        <v>-12.591424602743784</v>
      </c>
      <c r="C64" s="37">
        <f t="shared" ref="C64:G64" si="18">((C39/C38)-1)*100</f>
        <v>-11.386548254599116</v>
      </c>
      <c r="D64" s="37">
        <f t="shared" si="18"/>
        <v>-28.437323512092082</v>
      </c>
      <c r="E64" s="37">
        <f t="shared" si="18"/>
        <v>-9.5478415858341936</v>
      </c>
      <c r="F64" s="37">
        <f t="shared" si="18"/>
        <v>-13.872987586755148</v>
      </c>
      <c r="G64" s="37">
        <f t="shared" si="18"/>
        <v>6.645531428936291</v>
      </c>
    </row>
    <row r="65" spans="1:8" ht="15.6" x14ac:dyDescent="0.35">
      <c r="A65" s="11" t="s">
        <v>24</v>
      </c>
      <c r="B65" s="37">
        <f>((B41/B40)-1)*100</f>
        <v>-11.207967336313985</v>
      </c>
      <c r="C65" s="37">
        <f t="shared" ref="C65:G65" si="19">((C41/C40)-1)*100</f>
        <v>8.93729140440891</v>
      </c>
      <c r="D65" s="37">
        <f t="shared" si="19"/>
        <v>3.9971157829352011</v>
      </c>
      <c r="E65" s="37">
        <f t="shared" si="19"/>
        <v>-6.3508286408467391</v>
      </c>
      <c r="F65" s="37">
        <f t="shared" si="19"/>
        <v>-19.346266135379231</v>
      </c>
      <c r="G65" s="37">
        <f t="shared" si="19"/>
        <v>-4.7836069167230928</v>
      </c>
    </row>
    <row r="66" spans="1:8" ht="15.6" x14ac:dyDescent="0.35">
      <c r="A66" s="11"/>
      <c r="B66" s="22"/>
      <c r="C66" s="22"/>
      <c r="D66" s="22"/>
      <c r="E66" s="22"/>
      <c r="F66" s="22"/>
      <c r="G66" s="22"/>
    </row>
    <row r="67" spans="1:8" ht="15.6" x14ac:dyDescent="0.35">
      <c r="A67" s="15" t="s">
        <v>25</v>
      </c>
      <c r="B67" s="22"/>
      <c r="C67" s="22"/>
      <c r="D67" s="22"/>
      <c r="E67" s="22"/>
      <c r="F67" s="22"/>
      <c r="G67" s="22"/>
    </row>
    <row r="68" spans="1:8" ht="15.6" x14ac:dyDescent="0.35">
      <c r="A68" s="11" t="s">
        <v>37</v>
      </c>
      <c r="B68" s="23">
        <f>B23/(B17*3)</f>
        <v>18392.492314668907</v>
      </c>
      <c r="C68" s="23">
        <f t="shared" ref="C68:G69" si="20">C23/(C17*3)</f>
        <v>44301.323658041008</v>
      </c>
      <c r="D68" s="23">
        <f t="shared" si="20"/>
        <v>37499.946256978066</v>
      </c>
      <c r="E68" s="23">
        <f t="shared" si="20"/>
        <v>32944.842318239309</v>
      </c>
      <c r="F68" s="23">
        <f t="shared" si="20"/>
        <v>6395.8295931924667</v>
      </c>
      <c r="G68" s="23">
        <f t="shared" si="20"/>
        <v>7691.5979188882447</v>
      </c>
    </row>
    <row r="69" spans="1:8" ht="15.6" x14ac:dyDescent="0.35">
      <c r="A69" s="11" t="s">
        <v>38</v>
      </c>
      <c r="B69" s="23">
        <f>B24/(B18*3)</f>
        <v>20211.487923118941</v>
      </c>
      <c r="C69" s="23">
        <f t="shared" si="20"/>
        <v>74218.908339853413</v>
      </c>
      <c r="D69" s="23">
        <f t="shared" si="20"/>
        <v>23977.018999292432</v>
      </c>
      <c r="E69" s="23">
        <f t="shared" si="20"/>
        <v>51836.691065147497</v>
      </c>
      <c r="F69" s="23">
        <f t="shared" si="20"/>
        <v>6031.1658307252856</v>
      </c>
      <c r="G69" s="23">
        <f t="shared" si="20"/>
        <v>8769.0425456805497</v>
      </c>
    </row>
    <row r="70" spans="1:8" ht="15.6" x14ac:dyDescent="0.35">
      <c r="A70" s="11" t="s">
        <v>28</v>
      </c>
      <c r="B70" s="23">
        <f>(B69/B68)*B52</f>
        <v>122.40500153186676</v>
      </c>
      <c r="C70" s="23">
        <f t="shared" ref="C70:G70" si="21">(C69/C68)*C52</f>
        <v>184.64977226122488</v>
      </c>
      <c r="D70" s="23">
        <f t="shared" si="21"/>
        <v>41.385950482902935</v>
      </c>
      <c r="E70" s="23">
        <f t="shared" si="21"/>
        <v>174.92756151299321</v>
      </c>
      <c r="F70" s="23">
        <f t="shared" si="21"/>
        <v>113.17954409839361</v>
      </c>
      <c r="G70" s="23">
        <f t="shared" si="21"/>
        <v>118.0976879665761</v>
      </c>
    </row>
    <row r="71" spans="1:8" ht="15.6" x14ac:dyDescent="0.35">
      <c r="A71" s="11" t="s">
        <v>33</v>
      </c>
      <c r="B71" s="23">
        <f>B23/B17</f>
        <v>55177.476944006718</v>
      </c>
      <c r="C71" s="23">
        <f t="shared" ref="C71:G72" si="22">C23/C17</f>
        <v>132903.97097412302</v>
      </c>
      <c r="D71" s="23">
        <f t="shared" si="22"/>
        <v>112499.83877093419</v>
      </c>
      <c r="E71" s="23">
        <f t="shared" si="22"/>
        <v>98834.526954717934</v>
      </c>
      <c r="F71" s="23">
        <f t="shared" si="22"/>
        <v>19187.488779577401</v>
      </c>
      <c r="G71" s="23">
        <f t="shared" si="22"/>
        <v>23074.793756664734</v>
      </c>
    </row>
    <row r="72" spans="1:8" ht="15.6" x14ac:dyDescent="0.35">
      <c r="A72" s="11" t="s">
        <v>32</v>
      </c>
      <c r="B72" s="23">
        <f>B24/B18</f>
        <v>60634.463769356822</v>
      </c>
      <c r="C72" s="23">
        <f t="shared" si="22"/>
        <v>222656.72501956022</v>
      </c>
      <c r="D72" s="23">
        <f t="shared" si="22"/>
        <v>71931.056997877298</v>
      </c>
      <c r="E72" s="23">
        <f t="shared" si="22"/>
        <v>155510.0731954425</v>
      </c>
      <c r="F72" s="23">
        <f t="shared" si="22"/>
        <v>18093.497492175855</v>
      </c>
      <c r="G72" s="23">
        <f t="shared" si="22"/>
        <v>26307.127637041645</v>
      </c>
    </row>
    <row r="73" spans="1:8" ht="15.6" x14ac:dyDescent="0.35">
      <c r="A73" s="11"/>
      <c r="B73" s="22"/>
      <c r="C73" s="22"/>
      <c r="D73" s="22"/>
      <c r="E73" s="22"/>
      <c r="F73" s="22"/>
      <c r="G73" s="22"/>
    </row>
    <row r="74" spans="1:8" ht="15.6" x14ac:dyDescent="0.35">
      <c r="A74" s="15" t="s">
        <v>29</v>
      </c>
      <c r="B74" s="22"/>
      <c r="C74" s="22"/>
      <c r="D74" s="22"/>
      <c r="E74" s="22"/>
      <c r="F74" s="22"/>
      <c r="G74" s="22"/>
    </row>
    <row r="75" spans="1:8" ht="15.6" x14ac:dyDescent="0.35">
      <c r="A75" s="11" t="s">
        <v>30</v>
      </c>
      <c r="B75" s="22">
        <f>(B30/B29)*100</f>
        <v>116.63735376945191</v>
      </c>
      <c r="C75" s="22"/>
      <c r="D75" s="22"/>
      <c r="E75" s="22"/>
      <c r="F75" s="22"/>
      <c r="G75" s="22"/>
    </row>
    <row r="76" spans="1:8" ht="16.2" thickBot="1" x14ac:dyDescent="0.4">
      <c r="A76" s="25" t="s">
        <v>31</v>
      </c>
      <c r="B76" s="26">
        <f>(B24/B30)*100</f>
        <v>100</v>
      </c>
      <c r="C76" s="26"/>
      <c r="D76" s="26"/>
      <c r="E76" s="26"/>
      <c r="F76" s="26"/>
      <c r="G76" s="26"/>
    </row>
    <row r="77" spans="1:8" ht="16.2" thickTop="1" x14ac:dyDescent="0.35">
      <c r="A77" s="45" t="s">
        <v>86</v>
      </c>
      <c r="B77" s="45"/>
      <c r="C77" s="45"/>
      <c r="D77" s="45"/>
      <c r="E77" s="45"/>
      <c r="F77" s="45"/>
      <c r="G77" s="11"/>
      <c r="H77" s="11"/>
    </row>
    <row r="78" spans="1:8" ht="15.6" x14ac:dyDescent="0.35">
      <c r="B78" s="11"/>
      <c r="C78" s="11"/>
      <c r="D78" s="11"/>
      <c r="E78" s="11"/>
      <c r="F78" s="11"/>
      <c r="G78" s="11"/>
      <c r="H78" s="11"/>
    </row>
    <row r="79" spans="1:8" ht="15.6" x14ac:dyDescent="0.35">
      <c r="A79" s="15" t="s">
        <v>53</v>
      </c>
      <c r="B79" s="11"/>
      <c r="C79" s="11"/>
      <c r="D79" s="11"/>
      <c r="E79" s="11"/>
      <c r="F79" s="11"/>
      <c r="G79" s="11"/>
      <c r="H79" s="11"/>
    </row>
    <row r="80" spans="1:8" ht="15.6" x14ac:dyDescent="0.35">
      <c r="A80" s="11" t="s">
        <v>54</v>
      </c>
      <c r="B80" s="11"/>
      <c r="C80" s="11"/>
      <c r="D80" s="11"/>
      <c r="E80" s="11"/>
      <c r="F80" s="11"/>
      <c r="G80" s="11"/>
      <c r="H80" s="11"/>
    </row>
    <row r="81" spans="1:8" ht="15.6" x14ac:dyDescent="0.35">
      <c r="A81" s="11"/>
      <c r="B81" s="27"/>
      <c r="C81" s="27"/>
      <c r="D81" s="27"/>
      <c r="E81" s="27"/>
      <c r="F81" s="27"/>
      <c r="G81" s="27"/>
      <c r="H81" s="11"/>
    </row>
    <row r="82" spans="1:8" ht="15.6" x14ac:dyDescent="0.35">
      <c r="A82" s="11"/>
      <c r="B82" s="11"/>
      <c r="C82" s="11"/>
      <c r="D82" s="11"/>
      <c r="E82" s="11"/>
      <c r="F82" s="11"/>
      <c r="G82" s="11"/>
    </row>
    <row r="83" spans="1:8" ht="15.6" x14ac:dyDescent="0.35">
      <c r="A83" s="11"/>
      <c r="B83" s="11"/>
      <c r="C83" s="11"/>
      <c r="D83" s="11"/>
      <c r="E83" s="11"/>
      <c r="F83" s="11"/>
      <c r="G83" s="11"/>
    </row>
  </sheetData>
  <mergeCells count="6">
    <mergeCell ref="A77:F77"/>
    <mergeCell ref="C9:G9"/>
    <mergeCell ref="A9:A11"/>
    <mergeCell ref="B9:B11"/>
    <mergeCell ref="C10:D10"/>
    <mergeCell ref="E10:G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I95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6" width="20.77734375" style="3" customWidth="1"/>
    <col min="7" max="7" width="21" style="3" customWidth="1"/>
    <col min="8" max="9" width="15.77734375" style="3" customWidth="1"/>
    <col min="10" max="16384" width="11.44140625" style="3"/>
  </cols>
  <sheetData>
    <row r="8" spans="1:9" ht="15.75" customHeight="1" x14ac:dyDescent="0.3"/>
    <row r="9" spans="1:9" ht="21" customHeight="1" x14ac:dyDescent="0.35">
      <c r="A9" s="46" t="s">
        <v>0</v>
      </c>
      <c r="B9" s="49" t="s">
        <v>40</v>
      </c>
      <c r="C9" s="54" t="s">
        <v>41</v>
      </c>
      <c r="D9" s="54"/>
      <c r="E9" s="54"/>
      <c r="F9" s="54"/>
      <c r="G9" s="54"/>
    </row>
    <row r="10" spans="1:9" ht="17.25" customHeight="1" x14ac:dyDescent="0.3">
      <c r="A10" s="47"/>
      <c r="B10" s="49"/>
      <c r="C10" s="51" t="s">
        <v>42</v>
      </c>
      <c r="D10" s="52"/>
      <c r="E10" s="51" t="s">
        <v>43</v>
      </c>
      <c r="F10" s="53"/>
      <c r="G10" s="52"/>
    </row>
    <row r="11" spans="1:9" ht="54" customHeight="1" thickBot="1" x14ac:dyDescent="0.35">
      <c r="A11" s="48"/>
      <c r="B11" s="50"/>
      <c r="C11" s="35" t="s">
        <v>44</v>
      </c>
      <c r="D11" s="40" t="s">
        <v>45</v>
      </c>
      <c r="E11" s="40" t="s">
        <v>46</v>
      </c>
      <c r="F11" s="40" t="s">
        <v>47</v>
      </c>
      <c r="G11" s="40" t="s">
        <v>48</v>
      </c>
    </row>
    <row r="12" spans="1:9" ht="15" thickTop="1" x14ac:dyDescent="0.3"/>
    <row r="13" spans="1:9" ht="15.6" x14ac:dyDescent="0.35">
      <c r="A13" s="15" t="s">
        <v>1</v>
      </c>
      <c r="B13" s="11"/>
      <c r="C13" s="11"/>
      <c r="D13" s="11"/>
      <c r="E13" s="11"/>
      <c r="F13" s="11"/>
      <c r="G13" s="11"/>
    </row>
    <row r="14" spans="1:9" ht="15.6" x14ac:dyDescent="0.35">
      <c r="A14" s="11"/>
      <c r="B14" s="11"/>
      <c r="C14" s="11"/>
      <c r="D14" s="11"/>
      <c r="E14" s="11"/>
      <c r="F14" s="11"/>
      <c r="G14" s="11"/>
    </row>
    <row r="15" spans="1:9" ht="15.6" x14ac:dyDescent="0.35">
      <c r="A15" s="15" t="s">
        <v>2</v>
      </c>
      <c r="B15" s="11"/>
      <c r="C15" s="11"/>
      <c r="D15" s="11"/>
      <c r="E15" s="11"/>
      <c r="F15" s="11"/>
      <c r="G15" s="11"/>
    </row>
    <row r="16" spans="1:9" ht="15.6" x14ac:dyDescent="0.35">
      <c r="A16" s="16" t="s">
        <v>75</v>
      </c>
      <c r="B16" s="30">
        <f>+SUM(C16:G16)</f>
        <v>161105.83333333334</v>
      </c>
      <c r="C16" s="30">
        <f>(+'I Trimestre'!C16+'II Trimestre'!C16+'III Trimestre'!C16+'IV Trimestre'!C16)/4</f>
        <v>28947.166666666664</v>
      </c>
      <c r="D16" s="30">
        <f>(+'I Trimestre'!D16+'II Trimestre'!D16+'III Trimestre'!D16+'IV Trimestre'!D16)/4</f>
        <v>16289.583333333343</v>
      </c>
      <c r="E16" s="30">
        <f>(+'I Trimestre'!E16+'II Trimestre'!E16+'III Trimestre'!E16+'IV Trimestre'!E16)/4</f>
        <v>8815.1666666666661</v>
      </c>
      <c r="F16" s="30">
        <f>(+'I Trimestre'!F16+'II Trimestre'!F16+'III Trimestre'!F16+'IV Trimestre'!F16)/4</f>
        <v>92909.000000000015</v>
      </c>
      <c r="G16" s="30">
        <f>(+'I Trimestre'!G16+'II Trimestre'!G16+'III Trimestre'!G16+'IV Trimestre'!G16)/4</f>
        <v>14144.916666666668</v>
      </c>
      <c r="H16" s="7"/>
      <c r="I16" s="7"/>
    </row>
    <row r="17" spans="1:9" ht="15.6" x14ac:dyDescent="0.35">
      <c r="A17" s="16" t="s">
        <v>119</v>
      </c>
      <c r="B17" s="30">
        <f>+SUM(C17:G17)</f>
        <v>158799.74833333332</v>
      </c>
      <c r="C17" s="30">
        <f>(+'I Trimestre'!C17+'II Trimestre'!C17+'III Trimestre'!C17+'IV Trimestre'!C17)/4</f>
        <v>31178.300000000007</v>
      </c>
      <c r="D17" s="30">
        <f>(+'I Trimestre'!D17+'II Trimestre'!D17+'III Trimestre'!D17+'IV Trimestre'!D17)/4</f>
        <v>13691.7</v>
      </c>
      <c r="E17" s="30">
        <f>(+'I Trimestre'!E17+'II Trimestre'!E17+'III Trimestre'!E17+'IV Trimestre'!E17)/4</f>
        <v>9245.2383333333328</v>
      </c>
      <c r="F17" s="30">
        <f>(+'I Trimestre'!F17+'II Trimestre'!F17+'III Trimestre'!F17+'IV Trimestre'!F17)/4</f>
        <v>88418.959999999992</v>
      </c>
      <c r="G17" s="30">
        <f>(+'I Trimestre'!G17+'II Trimestre'!G17+'III Trimestre'!G17+'IV Trimestre'!G17)/4</f>
        <v>16265.55</v>
      </c>
      <c r="H17" s="7"/>
      <c r="I17" s="7"/>
    </row>
    <row r="18" spans="1:9" ht="15.6" x14ac:dyDescent="0.35">
      <c r="A18" s="16" t="s">
        <v>120</v>
      </c>
      <c r="B18" s="30">
        <f t="shared" ref="B18:B19" si="0">+SUM(C18:G18)</f>
        <v>155481.49999999997</v>
      </c>
      <c r="C18" s="30">
        <f>(+'I Trimestre'!C18+'II Trimestre'!C18+'III Trimestre'!C18+'IV Trimestre'!C18)/4</f>
        <v>26298.666666666657</v>
      </c>
      <c r="D18" s="30">
        <f>(+'I Trimestre'!D18+'II Trimestre'!D18+'III Trimestre'!D18+'IV Trimestre'!D18)/4</f>
        <v>12111.75</v>
      </c>
      <c r="E18" s="30">
        <f>(+'I Trimestre'!E18+'II Trimestre'!E18+'III Trimestre'!E18+'IV Trimestre'!E18)/4</f>
        <v>7584</v>
      </c>
      <c r="F18" s="30">
        <f>(+'I Trimestre'!F18+'II Trimestre'!F18+'III Trimestre'!F18+'IV Trimestre'!F18)/4</f>
        <v>92128.416666666672</v>
      </c>
      <c r="G18" s="30">
        <f>(+'I Trimestre'!G18+'II Trimestre'!G18+'III Trimestre'!G18+'IV Trimestre'!G18)/4</f>
        <v>17358.666666666668</v>
      </c>
      <c r="H18" s="7"/>
      <c r="I18" s="7"/>
    </row>
    <row r="19" spans="1:9" ht="15.6" x14ac:dyDescent="0.35">
      <c r="A19" s="16" t="s">
        <v>81</v>
      </c>
      <c r="B19" s="30">
        <f t="shared" si="0"/>
        <v>158800</v>
      </c>
      <c r="C19" s="17">
        <f>+'IV Trimestre'!C19</f>
        <v>31178</v>
      </c>
      <c r="D19" s="17">
        <f>+'IV Trimestre'!D19</f>
        <v>13692</v>
      </c>
      <c r="E19" s="17">
        <f>+'IV Trimestre'!E19</f>
        <v>9245</v>
      </c>
      <c r="F19" s="17">
        <f>+'IV Trimestre'!F19</f>
        <v>88419</v>
      </c>
      <c r="G19" s="17">
        <f>+'IV Trimestre'!G19</f>
        <v>16266</v>
      </c>
      <c r="H19" s="6"/>
      <c r="I19" s="6"/>
    </row>
    <row r="20" spans="1:9" ht="15.6" x14ac:dyDescent="0.35">
      <c r="A20" s="11"/>
      <c r="B20" s="32"/>
      <c r="C20" s="32"/>
      <c r="D20" s="32"/>
      <c r="E20" s="32"/>
      <c r="F20" s="32"/>
      <c r="G20" s="32"/>
    </row>
    <row r="21" spans="1:9" ht="15.6" x14ac:dyDescent="0.35">
      <c r="A21" s="19" t="s">
        <v>3</v>
      </c>
      <c r="B21" s="32"/>
      <c r="C21" s="32"/>
      <c r="D21" s="32"/>
      <c r="E21" s="32"/>
      <c r="F21" s="32"/>
      <c r="G21" s="32"/>
      <c r="H21" s="8"/>
      <c r="I21" s="8"/>
    </row>
    <row r="22" spans="1:9" ht="15.6" x14ac:dyDescent="0.35">
      <c r="A22" s="16" t="s">
        <v>75</v>
      </c>
      <c r="B22" s="29">
        <f>+SUM(C22:G22)</f>
        <v>25604793396.869007</v>
      </c>
      <c r="C22" s="29">
        <f>+'I Trimestre'!C22+'II Trimestre'!C22+'III Trimestre'!C22+'IV Trimestre'!C22</f>
        <v>13390234721.447908</v>
      </c>
      <c r="D22" s="29">
        <f>+'I Trimestre'!D22+'II Trimestre'!D22+'III Trimestre'!D22+'IV Trimestre'!D22</f>
        <v>2680287498.3248</v>
      </c>
      <c r="E22" s="29">
        <f>+'I Trimestre'!E22+'II Trimestre'!E22+'III Trimestre'!E22+'IV Trimestre'!E22</f>
        <v>2867715784.1883998</v>
      </c>
      <c r="F22" s="29">
        <f>+'I Trimestre'!F22+'II Trimestre'!F22+'III Trimestre'!F22+'IV Trimestre'!F22</f>
        <v>5786771090.5411005</v>
      </c>
      <c r="G22" s="29">
        <f>+'I Trimestre'!G22+'II Trimestre'!G22+'III Trimestre'!G22+'IV Trimestre'!G22</f>
        <v>879784302.36679995</v>
      </c>
      <c r="H22" s="2"/>
      <c r="I22" s="2"/>
    </row>
    <row r="23" spans="1:9" ht="15.6" x14ac:dyDescent="0.35">
      <c r="A23" s="16" t="s">
        <v>119</v>
      </c>
      <c r="B23" s="29">
        <f>+SUM(C23:G23)</f>
        <v>34678578769.886986</v>
      </c>
      <c r="C23" s="29">
        <f>+'I Trimestre'!C23+'II Trimestre'!C23+'III Trimestre'!C23+'IV Trimestre'!C23</f>
        <v>16574879512.890001</v>
      </c>
      <c r="D23" s="29">
        <f>+'I Trimestre'!D23+'II Trimestre'!D23+'III Trimestre'!D23+'IV Trimestre'!D23</f>
        <v>6161256169.9999981</v>
      </c>
      <c r="E23" s="29">
        <f>+'I Trimestre'!E23+'II Trimestre'!E23+'III Trimestre'!E23+'IV Trimestre'!E23</f>
        <v>3654995029.0344992</v>
      </c>
      <c r="F23" s="29">
        <f>+'I Trimestre'!F23+'II Trimestre'!F23+'III Trimestre'!F23+'IV Trimestre'!F23</f>
        <v>6786151211.6076107</v>
      </c>
      <c r="G23" s="29">
        <f>+'I Trimestre'!G23+'II Trimestre'!G23+'III Trimestre'!G23+'IV Trimestre'!G23</f>
        <v>1501296846.3548722</v>
      </c>
      <c r="H23" s="2"/>
      <c r="I23" s="2"/>
    </row>
    <row r="24" spans="1:9" ht="15.6" x14ac:dyDescent="0.35">
      <c r="A24" s="16" t="s">
        <v>120</v>
      </c>
      <c r="B24" s="29">
        <f t="shared" ref="B24:B26" si="1">+SUM(C24:G24)</f>
        <v>28747918970.533981</v>
      </c>
      <c r="C24" s="29">
        <f>+'I Trimestre'!C24+'II Trimestre'!C24+'III Trimestre'!C24+'IV Trimestre'!C24</f>
        <v>15665777548.158581</v>
      </c>
      <c r="D24" s="29">
        <f>+'I Trimestre'!D24+'II Trimestre'!D24+'III Trimestre'!D24+'IV Trimestre'!D24</f>
        <v>2439994411.0626001</v>
      </c>
      <c r="E24" s="29">
        <f>+'I Trimestre'!E24+'II Trimestre'!E24+'III Trimestre'!E24+'IV Trimestre'!E24</f>
        <v>3740738272.1318998</v>
      </c>
      <c r="F24" s="29">
        <f>+'I Trimestre'!F24+'II Trimestre'!F24+'III Trimestre'!F24+'IV Trimestre'!F24</f>
        <v>5538778369.2971001</v>
      </c>
      <c r="G24" s="29">
        <f>+'I Trimestre'!G24+'II Trimestre'!G24+'III Trimestre'!G24+'IV Trimestre'!G24</f>
        <v>1362630369.8838</v>
      </c>
      <c r="H24" s="2"/>
      <c r="I24" s="2"/>
    </row>
    <row r="25" spans="1:9" ht="15.6" x14ac:dyDescent="0.35">
      <c r="A25" s="16" t="s">
        <v>81</v>
      </c>
      <c r="B25" s="29">
        <f t="shared" si="1"/>
        <v>34678578769.886986</v>
      </c>
      <c r="C25" s="29">
        <f>+'IV Trimestre'!C25</f>
        <v>16574879512.890001</v>
      </c>
      <c r="D25" s="29">
        <f>+'IV Trimestre'!D25</f>
        <v>6161256169.9999981</v>
      </c>
      <c r="E25" s="29">
        <f>+'IV Trimestre'!E25</f>
        <v>3654995029.0344992</v>
      </c>
      <c r="F25" s="29">
        <f>+'IV Trimestre'!F25</f>
        <v>6786151211.6076107</v>
      </c>
      <c r="G25" s="29">
        <f>+'IV Trimestre'!G25</f>
        <v>1501296846.3548722</v>
      </c>
      <c r="H25" s="2"/>
      <c r="I25" s="2"/>
    </row>
    <row r="26" spans="1:9" ht="15.6" x14ac:dyDescent="0.35">
      <c r="A26" s="16" t="s">
        <v>121</v>
      </c>
      <c r="B26" s="29">
        <f t="shared" si="1"/>
        <v>28747918970.533981</v>
      </c>
      <c r="C26" s="20">
        <f>C24</f>
        <v>15665777548.158581</v>
      </c>
      <c r="D26" s="20">
        <f t="shared" ref="D26:G26" si="2">D24</f>
        <v>2439994411.0626001</v>
      </c>
      <c r="E26" s="20">
        <f t="shared" si="2"/>
        <v>3740738272.1318998</v>
      </c>
      <c r="F26" s="20">
        <f t="shared" si="2"/>
        <v>5538778369.2971001</v>
      </c>
      <c r="G26" s="20">
        <f t="shared" si="2"/>
        <v>1362630369.8838</v>
      </c>
      <c r="H26" s="4"/>
      <c r="I26" s="4"/>
    </row>
    <row r="27" spans="1:9" ht="15.6" x14ac:dyDescent="0.35">
      <c r="A27" s="11"/>
      <c r="B27" s="32"/>
      <c r="C27" s="32"/>
      <c r="D27" s="32"/>
      <c r="E27" s="32"/>
      <c r="F27" s="32"/>
      <c r="G27" s="32"/>
    </row>
    <row r="28" spans="1:9" ht="15.6" x14ac:dyDescent="0.35">
      <c r="A28" s="19" t="s">
        <v>4</v>
      </c>
      <c r="B28" s="32"/>
      <c r="C28" s="32" t="s">
        <v>39</v>
      </c>
      <c r="D28" s="32"/>
      <c r="E28" s="32"/>
      <c r="F28" s="32"/>
      <c r="G28" s="32"/>
    </row>
    <row r="29" spans="1:9" ht="15.6" x14ac:dyDescent="0.35">
      <c r="A29" s="16" t="s">
        <v>119</v>
      </c>
      <c r="B29" s="29">
        <f>+B23</f>
        <v>34678578769.886986</v>
      </c>
      <c r="C29" s="32"/>
      <c r="D29" s="32"/>
      <c r="E29" s="32"/>
      <c r="F29" s="32"/>
      <c r="G29" s="32"/>
    </row>
    <row r="30" spans="1:9" ht="15.6" x14ac:dyDescent="0.35">
      <c r="A30" s="16" t="s">
        <v>120</v>
      </c>
      <c r="B30" s="29">
        <f>+'I Trimestre'!B30+'II Trimestre'!B30+'III Trimestre'!B30+'IV Trimestre'!B30</f>
        <v>28747918970.533981</v>
      </c>
      <c r="C30" s="32"/>
      <c r="D30" s="32"/>
      <c r="E30" s="32"/>
      <c r="F30" s="32"/>
      <c r="G30" s="32"/>
    </row>
    <row r="31" spans="1:9" ht="15.6" x14ac:dyDescent="0.35">
      <c r="A31" s="11"/>
      <c r="B31" s="11"/>
      <c r="C31" s="11"/>
      <c r="D31" s="11"/>
      <c r="E31" s="11"/>
      <c r="F31" s="11"/>
      <c r="G31" s="11"/>
    </row>
    <row r="32" spans="1:9" ht="15.6" x14ac:dyDescent="0.35">
      <c r="A32" s="15" t="s">
        <v>5</v>
      </c>
      <c r="B32" s="11"/>
      <c r="C32" s="11"/>
      <c r="D32" s="11"/>
      <c r="E32" s="11"/>
      <c r="F32" s="11"/>
      <c r="G32" s="11"/>
    </row>
    <row r="33" spans="1:9" ht="15.6" x14ac:dyDescent="0.35">
      <c r="A33" s="16" t="s">
        <v>76</v>
      </c>
      <c r="B33" s="37">
        <v>1.0863</v>
      </c>
      <c r="C33" s="37">
        <v>1.0863</v>
      </c>
      <c r="D33" s="37">
        <v>1.0863</v>
      </c>
      <c r="E33" s="37">
        <v>1.0863</v>
      </c>
      <c r="F33" s="37">
        <v>1.0863</v>
      </c>
      <c r="G33" s="37">
        <v>1.0863</v>
      </c>
      <c r="H33" s="9"/>
      <c r="I33" s="9"/>
    </row>
    <row r="34" spans="1:9" ht="15.6" x14ac:dyDescent="0.35">
      <c r="A34" s="16" t="s">
        <v>122</v>
      </c>
      <c r="B34" s="37">
        <v>1.1144000000000001</v>
      </c>
      <c r="C34" s="37">
        <v>1.1144000000000001</v>
      </c>
      <c r="D34" s="37">
        <v>1.1144000000000001</v>
      </c>
      <c r="E34" s="37">
        <v>1.1144000000000001</v>
      </c>
      <c r="F34" s="37">
        <v>1.1144000000000001</v>
      </c>
      <c r="G34" s="37">
        <v>1.1144000000000001</v>
      </c>
      <c r="H34" s="9"/>
      <c r="I34" s="9"/>
    </row>
    <row r="35" spans="1:9" ht="15.6" x14ac:dyDescent="0.35">
      <c r="A35" s="16" t="s">
        <v>6</v>
      </c>
      <c r="B35" s="18">
        <v>98481</v>
      </c>
      <c r="C35" s="18"/>
      <c r="D35" s="18"/>
      <c r="E35" s="18"/>
      <c r="F35" s="18"/>
      <c r="G35" s="18"/>
    </row>
    <row r="36" spans="1:9" ht="15.6" x14ac:dyDescent="0.35">
      <c r="A36" s="11"/>
      <c r="B36" s="18"/>
      <c r="C36" s="18"/>
      <c r="D36" s="18"/>
      <c r="E36" s="18"/>
      <c r="F36" s="18"/>
      <c r="G36" s="18"/>
    </row>
    <row r="37" spans="1:9" ht="15.6" x14ac:dyDescent="0.35">
      <c r="A37" s="15" t="s">
        <v>7</v>
      </c>
      <c r="B37" s="18"/>
      <c r="C37" s="18"/>
      <c r="D37" s="17"/>
      <c r="E37" s="17"/>
      <c r="F37" s="17"/>
      <c r="G37" s="18"/>
    </row>
    <row r="38" spans="1:9" ht="15.6" x14ac:dyDescent="0.35">
      <c r="A38" s="11" t="s">
        <v>77</v>
      </c>
      <c r="B38" s="20">
        <f t="shared" ref="B38:G38" si="3">B22/B33</f>
        <v>23570646595.663265</v>
      </c>
      <c r="C38" s="20">
        <f t="shared" si="3"/>
        <v>12326461126.252331</v>
      </c>
      <c r="D38" s="20">
        <f t="shared" si="3"/>
        <v>2467354780.7463865</v>
      </c>
      <c r="E38" s="20">
        <f t="shared" si="3"/>
        <v>2639893016.8354964</v>
      </c>
      <c r="F38" s="20">
        <f t="shared" si="3"/>
        <v>5327046939.6493607</v>
      </c>
      <c r="G38" s="20">
        <f t="shared" si="3"/>
        <v>809890732.17969251</v>
      </c>
      <c r="H38" s="4"/>
      <c r="I38" s="4"/>
    </row>
    <row r="39" spans="1:9" ht="15.6" x14ac:dyDescent="0.35">
      <c r="A39" s="11" t="s">
        <v>123</v>
      </c>
      <c r="B39" s="20">
        <f t="shared" ref="B39:G39" si="4">B24/B34</f>
        <v>25796768638.31118</v>
      </c>
      <c r="C39" s="20">
        <f t="shared" si="4"/>
        <v>14057589328.929092</v>
      </c>
      <c r="D39" s="20">
        <f t="shared" si="4"/>
        <v>2189514008.4912062</v>
      </c>
      <c r="E39" s="20">
        <f t="shared" si="4"/>
        <v>3356728528.4744253</v>
      </c>
      <c r="F39" s="20">
        <f t="shared" si="4"/>
        <v>4970188773.5975409</v>
      </c>
      <c r="G39" s="20">
        <f t="shared" si="4"/>
        <v>1222747998.8189161</v>
      </c>
      <c r="H39" s="4"/>
      <c r="I39" s="4"/>
    </row>
    <row r="40" spans="1:9" ht="15.6" x14ac:dyDescent="0.35">
      <c r="A40" s="11" t="s">
        <v>78</v>
      </c>
      <c r="B40" s="20">
        <f t="shared" ref="B40:G40" si="5">B38/B16</f>
        <v>146305.35783825288</v>
      </c>
      <c r="C40" s="20">
        <f t="shared" si="5"/>
        <v>425826.17042263196</v>
      </c>
      <c r="D40" s="20">
        <f t="shared" si="5"/>
        <v>151468.25613994946</v>
      </c>
      <c r="E40" s="20">
        <f t="shared" si="5"/>
        <v>299471.7078711497</v>
      </c>
      <c r="F40" s="20">
        <f t="shared" si="5"/>
        <v>57336.177761566265</v>
      </c>
      <c r="G40" s="20">
        <f t="shared" si="5"/>
        <v>57256.663384115076</v>
      </c>
      <c r="H40" s="4"/>
      <c r="I40" s="4"/>
    </row>
    <row r="41" spans="1:9" ht="15.6" x14ac:dyDescent="0.35">
      <c r="A41" s="11" t="s">
        <v>124</v>
      </c>
      <c r="B41" s="18">
        <f t="shared" ref="B41:G41" si="6">B39/B18</f>
        <v>165915.35737892409</v>
      </c>
      <c r="C41" s="18">
        <f t="shared" si="6"/>
        <v>534536.19938637316</v>
      </c>
      <c r="D41" s="18">
        <f t="shared" si="6"/>
        <v>180776.02398424721</v>
      </c>
      <c r="E41" s="18">
        <f t="shared" si="6"/>
        <v>442606.60976719746</v>
      </c>
      <c r="F41" s="18">
        <f t="shared" si="6"/>
        <v>53948.487919643405</v>
      </c>
      <c r="G41" s="18">
        <f t="shared" si="6"/>
        <v>70440.202712511484</v>
      </c>
    </row>
    <row r="42" spans="1:9" ht="15.6" x14ac:dyDescent="0.35">
      <c r="A42" s="11"/>
      <c r="B42" s="11"/>
      <c r="C42" s="11"/>
      <c r="D42" s="11"/>
      <c r="E42" s="11"/>
      <c r="F42" s="11"/>
      <c r="G42" s="11"/>
    </row>
    <row r="43" spans="1:9" ht="15.6" x14ac:dyDescent="0.35">
      <c r="A43" s="15" t="s">
        <v>8</v>
      </c>
      <c r="B43" s="11"/>
      <c r="C43" s="11"/>
      <c r="D43" s="11"/>
      <c r="E43" s="11"/>
      <c r="F43" s="11"/>
      <c r="G43" s="11"/>
    </row>
    <row r="44" spans="1:9" ht="15.6" x14ac:dyDescent="0.35">
      <c r="A44" s="11"/>
      <c r="B44" s="11"/>
      <c r="C44" s="11"/>
      <c r="D44" s="11"/>
      <c r="E44" s="11"/>
      <c r="F44" s="11"/>
      <c r="G44" s="11"/>
    </row>
    <row r="45" spans="1:9" ht="15.6" x14ac:dyDescent="0.35">
      <c r="A45" s="15" t="s">
        <v>9</v>
      </c>
      <c r="B45" s="11"/>
      <c r="C45" s="11"/>
      <c r="D45" s="11"/>
      <c r="E45" s="11"/>
      <c r="F45" s="11"/>
      <c r="G45" s="11"/>
    </row>
    <row r="46" spans="1:9" ht="15.6" x14ac:dyDescent="0.35">
      <c r="A46" s="11" t="s">
        <v>10</v>
      </c>
      <c r="B46" s="22">
        <f t="shared" ref="B46" si="7">(B17/B35)*100</f>
        <v>161.24912250417168</v>
      </c>
      <c r="C46" s="22"/>
      <c r="D46" s="22"/>
      <c r="E46" s="22"/>
      <c r="F46" s="22"/>
      <c r="G46" s="22"/>
    </row>
    <row r="47" spans="1:9" ht="15.6" x14ac:dyDescent="0.35">
      <c r="A47" s="11" t="s">
        <v>11</v>
      </c>
      <c r="B47" s="22">
        <f t="shared" ref="B47" si="8">(B18/B35)*100</f>
        <v>157.87969252952342</v>
      </c>
      <c r="C47" s="22"/>
      <c r="D47" s="22"/>
      <c r="E47" s="22"/>
      <c r="F47" s="22"/>
      <c r="G47" s="22"/>
    </row>
    <row r="48" spans="1:9" ht="15.6" x14ac:dyDescent="0.35">
      <c r="A48" s="11"/>
      <c r="B48" s="22"/>
      <c r="C48" s="22"/>
      <c r="D48" s="22"/>
      <c r="E48" s="22"/>
      <c r="F48" s="22"/>
      <c r="G48" s="22"/>
    </row>
    <row r="49" spans="1:9" ht="15.6" x14ac:dyDescent="0.35">
      <c r="A49" s="15" t="s">
        <v>12</v>
      </c>
      <c r="B49" s="22"/>
      <c r="C49" s="22"/>
      <c r="D49" s="22"/>
      <c r="E49" s="22"/>
      <c r="F49" s="22"/>
      <c r="G49" s="22"/>
    </row>
    <row r="50" spans="1:9" ht="15.6" x14ac:dyDescent="0.35">
      <c r="A50" s="11" t="s">
        <v>13</v>
      </c>
      <c r="B50" s="23">
        <f t="shared" ref="B50:G50" si="9">B18/B17*100</f>
        <v>97.910419652323327</v>
      </c>
      <c r="C50" s="23">
        <f t="shared" si="9"/>
        <v>84.349264285309502</v>
      </c>
      <c r="D50" s="23">
        <f t="shared" si="9"/>
        <v>88.460527180700709</v>
      </c>
      <c r="E50" s="23">
        <f t="shared" si="9"/>
        <v>82.031416893344925</v>
      </c>
      <c r="F50" s="23">
        <f t="shared" si="9"/>
        <v>104.1953181384023</v>
      </c>
      <c r="G50" s="23">
        <f t="shared" si="9"/>
        <v>106.72044084993541</v>
      </c>
      <c r="H50" s="10"/>
      <c r="I50" s="10"/>
    </row>
    <row r="51" spans="1:9" ht="15.6" x14ac:dyDescent="0.35">
      <c r="A51" s="11" t="s">
        <v>14</v>
      </c>
      <c r="B51" s="23">
        <f>B24/B23*100</f>
        <v>82.898203992999655</v>
      </c>
      <c r="C51" s="23">
        <f t="shared" ref="C51:G51" si="10">C24/C23*100</f>
        <v>94.51518206196053</v>
      </c>
      <c r="D51" s="23">
        <f t="shared" si="10"/>
        <v>39.602223048982573</v>
      </c>
      <c r="E51" s="23">
        <f t="shared" si="10"/>
        <v>102.34591955437079</v>
      </c>
      <c r="F51" s="23">
        <f t="shared" si="10"/>
        <v>81.618846921994631</v>
      </c>
      <c r="G51" s="23">
        <f t="shared" si="10"/>
        <v>90.76355373637449</v>
      </c>
      <c r="H51" s="4"/>
      <c r="I51" s="4"/>
    </row>
    <row r="52" spans="1:9" ht="15.6" x14ac:dyDescent="0.35">
      <c r="A52" s="11" t="s">
        <v>15</v>
      </c>
      <c r="B52" s="23">
        <f>AVERAGE(B50:B51)</f>
        <v>90.404311822661498</v>
      </c>
      <c r="C52" s="23">
        <f t="shared" ref="C52:G52" si="11">AVERAGE(C50:C51)</f>
        <v>89.432223173635009</v>
      </c>
      <c r="D52" s="23">
        <f t="shared" si="11"/>
        <v>64.031375114841637</v>
      </c>
      <c r="E52" s="23">
        <f t="shared" si="11"/>
        <v>92.18866822385786</v>
      </c>
      <c r="F52" s="23">
        <f t="shared" si="11"/>
        <v>92.907082530198466</v>
      </c>
      <c r="G52" s="23">
        <f t="shared" si="11"/>
        <v>98.741997293154952</v>
      </c>
      <c r="H52" s="4"/>
      <c r="I52" s="4"/>
    </row>
    <row r="53" spans="1:9" ht="15.6" x14ac:dyDescent="0.35">
      <c r="A53" s="11"/>
      <c r="B53" s="22"/>
      <c r="C53" s="22"/>
      <c r="D53" s="22"/>
      <c r="E53" s="22"/>
      <c r="F53" s="22"/>
      <c r="G53" s="22"/>
    </row>
    <row r="54" spans="1:9" ht="15.6" x14ac:dyDescent="0.35">
      <c r="A54" s="15" t="s">
        <v>16</v>
      </c>
      <c r="B54" s="22"/>
      <c r="C54" s="22"/>
      <c r="D54" s="22"/>
      <c r="E54" s="22"/>
      <c r="F54" s="22"/>
      <c r="G54" s="22"/>
    </row>
    <row r="55" spans="1:9" ht="15.6" x14ac:dyDescent="0.35">
      <c r="A55" s="11" t="s">
        <v>17</v>
      </c>
      <c r="B55" s="23">
        <f t="shared" ref="B55:G55" si="12">((B18/B19)*100)</f>
        <v>97.910264483627188</v>
      </c>
      <c r="C55" s="23">
        <f t="shared" si="12"/>
        <v>84.350075908225847</v>
      </c>
      <c r="D55" s="23">
        <f t="shared" si="12"/>
        <v>88.458588957055213</v>
      </c>
      <c r="E55" s="23">
        <f t="shared" si="12"/>
        <v>82.03353163872363</v>
      </c>
      <c r="F55" s="23">
        <f t="shared" si="12"/>
        <v>104.1952710013308</v>
      </c>
      <c r="G55" s="23">
        <f t="shared" si="12"/>
        <v>106.71748842165663</v>
      </c>
      <c r="H55" s="10"/>
      <c r="I55" s="10"/>
    </row>
    <row r="56" spans="1:9" ht="15.6" x14ac:dyDescent="0.35">
      <c r="A56" s="11" t="s">
        <v>18</v>
      </c>
      <c r="B56" s="23">
        <f>B24/B25*100</f>
        <v>82.898203992999655</v>
      </c>
      <c r="C56" s="23">
        <f t="shared" ref="C56:G56" si="13">C24/C25*100</f>
        <v>94.51518206196053</v>
      </c>
      <c r="D56" s="23">
        <f t="shared" si="13"/>
        <v>39.602223048982573</v>
      </c>
      <c r="E56" s="23">
        <f t="shared" si="13"/>
        <v>102.34591955437079</v>
      </c>
      <c r="F56" s="23">
        <f t="shared" si="13"/>
        <v>81.618846921994631</v>
      </c>
      <c r="G56" s="23">
        <f t="shared" si="13"/>
        <v>90.76355373637449</v>
      </c>
      <c r="H56" s="4"/>
      <c r="I56" s="4"/>
    </row>
    <row r="57" spans="1:9" ht="15.6" x14ac:dyDescent="0.35">
      <c r="A57" s="11" t="s">
        <v>19</v>
      </c>
      <c r="B57" s="23">
        <f>(B55+B56)/2</f>
        <v>90.404234238313421</v>
      </c>
      <c r="C57" s="23">
        <f t="shared" ref="C57:G57" si="14">(C55+C56)/2</f>
        <v>89.432628985093189</v>
      </c>
      <c r="D57" s="23">
        <f t="shared" si="14"/>
        <v>64.030406003018896</v>
      </c>
      <c r="E57" s="23">
        <f t="shared" si="14"/>
        <v>92.18972559654722</v>
      </c>
      <c r="F57" s="23">
        <f t="shared" si="14"/>
        <v>92.907058961662713</v>
      </c>
      <c r="G57" s="23">
        <f t="shared" si="14"/>
        <v>98.740521079015565</v>
      </c>
      <c r="H57" s="4"/>
      <c r="I57" s="4"/>
    </row>
    <row r="58" spans="1:9" ht="15.6" x14ac:dyDescent="0.35">
      <c r="A58" s="11"/>
      <c r="B58" s="22"/>
      <c r="C58" s="22"/>
      <c r="D58" s="22"/>
      <c r="E58" s="22"/>
      <c r="F58" s="22"/>
      <c r="G58" s="22"/>
    </row>
    <row r="59" spans="1:9" ht="15.6" x14ac:dyDescent="0.35">
      <c r="A59" s="15" t="s">
        <v>34</v>
      </c>
      <c r="B59" s="22"/>
      <c r="C59" s="22"/>
      <c r="D59" s="22"/>
      <c r="E59" s="22"/>
      <c r="F59" s="22"/>
      <c r="G59" s="22"/>
    </row>
    <row r="60" spans="1:9" ht="15.6" x14ac:dyDescent="0.35">
      <c r="A60" s="11" t="s">
        <v>20</v>
      </c>
      <c r="B60" s="22">
        <f>B26/B24*100</f>
        <v>100</v>
      </c>
      <c r="C60" s="22"/>
      <c r="D60" s="22"/>
      <c r="E60" s="22"/>
      <c r="F60" s="22"/>
      <c r="G60" s="22"/>
    </row>
    <row r="61" spans="1:9" ht="15.6" x14ac:dyDescent="0.35">
      <c r="A61" s="11"/>
      <c r="B61" s="22"/>
      <c r="C61" s="22"/>
      <c r="D61" s="22"/>
      <c r="E61" s="22"/>
      <c r="F61" s="22"/>
      <c r="G61" s="22"/>
    </row>
    <row r="62" spans="1:9" ht="15.6" x14ac:dyDescent="0.35">
      <c r="A62" s="15" t="s">
        <v>21</v>
      </c>
      <c r="B62" s="22"/>
      <c r="C62" s="22"/>
      <c r="D62" s="22"/>
      <c r="E62" s="22"/>
      <c r="F62" s="22"/>
      <c r="G62" s="22"/>
    </row>
    <row r="63" spans="1:9" ht="15.6" x14ac:dyDescent="0.35">
      <c r="A63" s="11" t="s">
        <v>22</v>
      </c>
      <c r="B63" s="37">
        <f>((B18/B16)-1)*100</f>
        <v>-3.4910798802029963</v>
      </c>
      <c r="C63" s="37">
        <f t="shared" ref="C63:G63" si="15">((C18/C16)-1)*100</f>
        <v>-9.1494274051001199</v>
      </c>
      <c r="D63" s="37">
        <f t="shared" si="15"/>
        <v>-25.647269471799504</v>
      </c>
      <c r="E63" s="37">
        <f t="shared" si="15"/>
        <v>-13.966459322001846</v>
      </c>
      <c r="F63" s="37">
        <f t="shared" si="15"/>
        <v>-0.84015900863569914</v>
      </c>
      <c r="G63" s="37">
        <f t="shared" si="15"/>
        <v>22.720176270627256</v>
      </c>
      <c r="H63" s="4"/>
      <c r="I63" s="4"/>
    </row>
    <row r="64" spans="1:9" ht="15.6" x14ac:dyDescent="0.35">
      <c r="A64" s="11" t="s">
        <v>23</v>
      </c>
      <c r="B64" s="37">
        <f>((B39/B38)-1)*100</f>
        <v>9.4444674379764226</v>
      </c>
      <c r="C64" s="37">
        <f t="shared" ref="C64:G64" si="16">((C39/C38)-1)*100</f>
        <v>14.044000017084258</v>
      </c>
      <c r="D64" s="37">
        <f t="shared" si="16"/>
        <v>-11.260673755686334</v>
      </c>
      <c r="E64" s="37">
        <f t="shared" si="16"/>
        <v>27.153960674444932</v>
      </c>
      <c r="F64" s="37">
        <f t="shared" si="16"/>
        <v>-6.6989867011629673</v>
      </c>
      <c r="G64" s="37">
        <f t="shared" si="16"/>
        <v>50.976909629288357</v>
      </c>
      <c r="H64" s="4"/>
      <c r="I64" s="4"/>
    </row>
    <row r="65" spans="1:9" ht="15.6" x14ac:dyDescent="0.35">
      <c r="A65" s="11" t="s">
        <v>24</v>
      </c>
      <c r="B65" s="37">
        <f>((B41/B40)-1)*100</f>
        <v>13.403473277001199</v>
      </c>
      <c r="C65" s="37">
        <f t="shared" ref="C65:G65" si="17">((C41/C40)-1)*100</f>
        <v>25.5292033497722</v>
      </c>
      <c r="D65" s="37">
        <f t="shared" si="17"/>
        <v>19.349115511846104</v>
      </c>
      <c r="E65" s="37">
        <f t="shared" si="17"/>
        <v>47.7958011170901</v>
      </c>
      <c r="F65" s="37">
        <f t="shared" si="17"/>
        <v>-5.9084682205546413</v>
      </c>
      <c r="G65" s="37">
        <f t="shared" si="17"/>
        <v>23.025336352474145</v>
      </c>
      <c r="H65" s="4"/>
      <c r="I65" s="4"/>
    </row>
    <row r="66" spans="1:9" ht="15.6" x14ac:dyDescent="0.35">
      <c r="A66" s="15"/>
      <c r="B66" s="22"/>
      <c r="C66" s="22"/>
      <c r="D66" s="22"/>
      <c r="E66" s="22"/>
      <c r="F66" s="22"/>
      <c r="G66" s="22"/>
    </row>
    <row r="67" spans="1:9" ht="15.6" x14ac:dyDescent="0.35">
      <c r="A67" s="15" t="s">
        <v>25</v>
      </c>
      <c r="B67" s="22"/>
      <c r="C67" s="22"/>
      <c r="D67" s="22"/>
      <c r="E67" s="22"/>
      <c r="F67" s="22"/>
      <c r="G67" s="22"/>
    </row>
    <row r="68" spans="1:9" ht="15.6" x14ac:dyDescent="0.35">
      <c r="A68" s="11" t="s">
        <v>26</v>
      </c>
      <c r="B68" s="24">
        <f>B23/(B17*12)</f>
        <v>18198.275466351224</v>
      </c>
      <c r="C68" s="24">
        <f t="shared" ref="C68:G68" si="18">C23/(C17*12)</f>
        <v>44301.323658041001</v>
      </c>
      <c r="D68" s="24">
        <f t="shared" si="18"/>
        <v>37499.946256978052</v>
      </c>
      <c r="E68" s="24">
        <f t="shared" si="18"/>
        <v>32944.842318239316</v>
      </c>
      <c r="F68" s="24">
        <f t="shared" si="18"/>
        <v>6395.8295931924658</v>
      </c>
      <c r="G68" s="24">
        <f t="shared" si="18"/>
        <v>7691.5979188882457</v>
      </c>
      <c r="H68" s="6"/>
      <c r="I68" s="6"/>
    </row>
    <row r="69" spans="1:9" ht="15.6" x14ac:dyDescent="0.35">
      <c r="A69" s="11" t="s">
        <v>27</v>
      </c>
      <c r="B69" s="24">
        <f>B24/(B18*12)</f>
        <v>15408.006188589419</v>
      </c>
      <c r="C69" s="24">
        <f t="shared" ref="C69:G69" si="19">C24/(C18*12)</f>
        <v>49640.595049681186</v>
      </c>
      <c r="D69" s="24">
        <f t="shared" si="19"/>
        <v>16788.066760670423</v>
      </c>
      <c r="E69" s="24">
        <f t="shared" si="19"/>
        <v>41103.400493713736</v>
      </c>
      <c r="F69" s="24">
        <f t="shared" si="19"/>
        <v>5010.0162448042183</v>
      </c>
      <c r="G69" s="24">
        <f t="shared" si="19"/>
        <v>6541.546825235233</v>
      </c>
      <c r="H69" s="6"/>
      <c r="I69" s="6"/>
    </row>
    <row r="70" spans="1:9" ht="15.6" x14ac:dyDescent="0.35">
      <c r="A70" s="11" t="s">
        <v>28</v>
      </c>
      <c r="B70" s="24">
        <f>(B69/B68)*B52</f>
        <v>76.542977856023413</v>
      </c>
      <c r="C70" s="24">
        <f t="shared" ref="C70:G70" si="20">(C69/C68)*C52</f>
        <v>100.21074785988554</v>
      </c>
      <c r="D70" s="24">
        <f t="shared" si="20"/>
        <v>28.665721087679195</v>
      </c>
      <c r="E70" s="24">
        <f t="shared" si="20"/>
        <v>115.01854264117911</v>
      </c>
      <c r="F70" s="24">
        <f t="shared" si="20"/>
        <v>72.776484418704484</v>
      </c>
      <c r="G70" s="24">
        <f t="shared" si="20"/>
        <v>83.978050558808548</v>
      </c>
      <c r="H70" s="6"/>
      <c r="I70" s="6"/>
    </row>
    <row r="71" spans="1:9" ht="15.6" x14ac:dyDescent="0.35">
      <c r="A71" s="11" t="s">
        <v>35</v>
      </c>
      <c r="B71" s="24">
        <f>B23/B17</f>
        <v>218379.30559621472</v>
      </c>
      <c r="C71" s="24">
        <f t="shared" ref="C71:G72" si="21">C23/C17</f>
        <v>531615.88389649207</v>
      </c>
      <c r="D71" s="24">
        <f t="shared" si="21"/>
        <v>449999.35508373671</v>
      </c>
      <c r="E71" s="24">
        <f t="shared" si="21"/>
        <v>395338.10781887174</v>
      </c>
      <c r="F71" s="24">
        <f t="shared" si="21"/>
        <v>76749.95511830959</v>
      </c>
      <c r="G71" s="24">
        <f t="shared" si="21"/>
        <v>92299.175026658937</v>
      </c>
      <c r="H71" s="6"/>
      <c r="I71" s="6"/>
    </row>
    <row r="72" spans="1:9" ht="15.6" x14ac:dyDescent="0.35">
      <c r="A72" s="11" t="s">
        <v>36</v>
      </c>
      <c r="B72" s="24">
        <f>B24/B18</f>
        <v>184896.07426307301</v>
      </c>
      <c r="C72" s="24">
        <f t="shared" si="21"/>
        <v>595687.14059617417</v>
      </c>
      <c r="D72" s="24">
        <f t="shared" si="21"/>
        <v>201456.8011280451</v>
      </c>
      <c r="E72" s="24">
        <f t="shared" si="21"/>
        <v>493240.80592456483</v>
      </c>
      <c r="F72" s="24">
        <f t="shared" si="21"/>
        <v>60120.194937650616</v>
      </c>
      <c r="G72" s="24">
        <f t="shared" si="21"/>
        <v>78498.561902822796</v>
      </c>
      <c r="H72" s="6"/>
      <c r="I72" s="6"/>
    </row>
    <row r="73" spans="1:9" ht="15.6" x14ac:dyDescent="0.35">
      <c r="A73" s="11"/>
      <c r="B73" s="22"/>
      <c r="C73" s="22"/>
      <c r="D73" s="22"/>
      <c r="E73" s="22"/>
      <c r="F73" s="22"/>
      <c r="G73" s="22"/>
    </row>
    <row r="74" spans="1:9" ht="15.6" x14ac:dyDescent="0.35">
      <c r="A74" s="15" t="s">
        <v>29</v>
      </c>
      <c r="B74" s="22"/>
      <c r="C74" s="22"/>
      <c r="D74" s="22"/>
      <c r="E74" s="22"/>
      <c r="F74" s="22"/>
      <c r="G74" s="22"/>
    </row>
    <row r="75" spans="1:9" ht="15.6" x14ac:dyDescent="0.35">
      <c r="A75" s="11" t="s">
        <v>30</v>
      </c>
      <c r="B75" s="22">
        <f>(B30/B29)*100</f>
        <v>82.898203992999655</v>
      </c>
      <c r="C75" s="22"/>
      <c r="D75" s="22"/>
      <c r="E75" s="22"/>
      <c r="F75" s="22"/>
      <c r="G75" s="22"/>
    </row>
    <row r="76" spans="1:9" ht="16.2" thickBot="1" x14ac:dyDescent="0.4">
      <c r="A76" s="25" t="s">
        <v>31</v>
      </c>
      <c r="B76" s="26">
        <f>(B24/B30)*100</f>
        <v>100</v>
      </c>
      <c r="C76" s="26"/>
      <c r="D76" s="26"/>
      <c r="E76" s="26"/>
      <c r="F76" s="26"/>
      <c r="G76" s="26"/>
      <c r="H76" s="5"/>
      <c r="I76" s="5"/>
    </row>
    <row r="77" spans="1:9" ht="16.2" thickTop="1" x14ac:dyDescent="0.35">
      <c r="A77" s="45" t="s">
        <v>86</v>
      </c>
      <c r="B77" s="45"/>
      <c r="C77" s="45"/>
      <c r="D77" s="45"/>
      <c r="E77" s="45"/>
      <c r="F77" s="45"/>
      <c r="G77" s="11"/>
      <c r="H77" s="11"/>
    </row>
    <row r="78" spans="1:9" ht="15.6" x14ac:dyDescent="0.35">
      <c r="B78" s="11"/>
      <c r="C78" s="11"/>
      <c r="D78" s="11"/>
      <c r="E78" s="11"/>
      <c r="F78" s="11"/>
      <c r="G78" s="11"/>
      <c r="H78" s="11"/>
    </row>
    <row r="79" spans="1:9" ht="15.6" x14ac:dyDescent="0.35">
      <c r="A79" s="15" t="s">
        <v>53</v>
      </c>
      <c r="B79" s="11"/>
      <c r="C79" s="11"/>
      <c r="D79" s="11"/>
      <c r="E79" s="11"/>
      <c r="F79" s="11"/>
      <c r="G79" s="11"/>
      <c r="H79" s="11"/>
    </row>
    <row r="80" spans="1:9" ht="15.6" x14ac:dyDescent="0.35">
      <c r="A80" s="11" t="s">
        <v>54</v>
      </c>
      <c r="B80" s="11"/>
      <c r="C80" s="11"/>
      <c r="D80" s="11"/>
      <c r="E80" s="11"/>
      <c r="F80" s="11"/>
      <c r="G80" s="11"/>
      <c r="H80" s="11"/>
    </row>
    <row r="81" spans="1:8" ht="15.6" x14ac:dyDescent="0.35">
      <c r="A81" s="11"/>
      <c r="B81" s="27"/>
      <c r="C81" s="27"/>
      <c r="D81" s="27"/>
      <c r="E81" s="27"/>
      <c r="F81" s="27"/>
      <c r="G81" s="27"/>
      <c r="H81" s="11"/>
    </row>
    <row r="82" spans="1:8" ht="15.6" x14ac:dyDescent="0.35">
      <c r="A82" s="11"/>
      <c r="B82" s="11"/>
      <c r="C82" s="11"/>
      <c r="D82" s="11"/>
      <c r="E82" s="11"/>
      <c r="F82" s="11"/>
      <c r="G82" s="11"/>
    </row>
    <row r="83" spans="1:8" ht="15.6" x14ac:dyDescent="0.35">
      <c r="A83" s="11"/>
      <c r="B83" s="11"/>
      <c r="C83" s="11"/>
      <c r="D83" s="11"/>
      <c r="E83" s="11"/>
      <c r="F83" s="11"/>
      <c r="G83" s="11"/>
    </row>
    <row r="84" spans="1:8" ht="15.6" x14ac:dyDescent="0.35">
      <c r="A84" s="11"/>
      <c r="B84" s="11"/>
      <c r="C84" s="11"/>
      <c r="D84" s="11"/>
      <c r="E84" s="11"/>
      <c r="F84" s="11"/>
      <c r="G84" s="11"/>
    </row>
    <row r="85" spans="1:8" ht="15.6" x14ac:dyDescent="0.35">
      <c r="A85" s="11"/>
      <c r="B85" s="11"/>
      <c r="C85" s="11"/>
      <c r="D85" s="11"/>
      <c r="E85" s="11"/>
      <c r="F85" s="11"/>
      <c r="G85" s="11"/>
    </row>
    <row r="86" spans="1:8" ht="15.6" x14ac:dyDescent="0.35">
      <c r="A86" s="11"/>
      <c r="B86" s="11"/>
      <c r="C86" s="11"/>
      <c r="D86" s="11"/>
      <c r="E86" s="11"/>
      <c r="F86" s="11"/>
      <c r="G86" s="11"/>
    </row>
    <row r="87" spans="1:8" ht="15.6" x14ac:dyDescent="0.35">
      <c r="A87" s="11"/>
      <c r="B87" s="11"/>
      <c r="C87" s="11"/>
      <c r="D87" s="11"/>
      <c r="E87" s="11"/>
      <c r="F87" s="11"/>
      <c r="G87" s="11"/>
    </row>
    <row r="88" spans="1:8" ht="15.6" x14ac:dyDescent="0.35">
      <c r="A88" s="11"/>
      <c r="B88" s="11"/>
      <c r="C88" s="11"/>
      <c r="D88" s="11"/>
      <c r="E88" s="11"/>
      <c r="F88" s="11"/>
      <c r="G88" s="11"/>
    </row>
    <row r="89" spans="1:8" ht="15.6" x14ac:dyDescent="0.35">
      <c r="A89" s="11"/>
      <c r="B89" s="11"/>
      <c r="C89" s="11"/>
      <c r="D89" s="11"/>
      <c r="E89" s="11"/>
      <c r="F89" s="11"/>
      <c r="G89" s="11"/>
    </row>
    <row r="90" spans="1:8" ht="15.6" x14ac:dyDescent="0.35">
      <c r="A90" s="11"/>
      <c r="B90" s="11"/>
      <c r="C90" s="11"/>
      <c r="D90" s="11"/>
      <c r="E90" s="11"/>
      <c r="F90" s="11"/>
      <c r="G90" s="11"/>
    </row>
    <row r="91" spans="1:8" ht="15.6" x14ac:dyDescent="0.35">
      <c r="A91" s="11"/>
      <c r="B91" s="11"/>
      <c r="C91" s="11"/>
      <c r="D91" s="11"/>
      <c r="E91" s="11"/>
      <c r="F91" s="11"/>
      <c r="G91" s="11"/>
    </row>
    <row r="92" spans="1:8" ht="15.6" x14ac:dyDescent="0.35">
      <c r="A92" s="11"/>
      <c r="B92" s="11"/>
      <c r="C92" s="11"/>
      <c r="D92" s="11"/>
      <c r="E92" s="11"/>
      <c r="F92" s="11"/>
      <c r="G92" s="11"/>
    </row>
    <row r="93" spans="1:8" ht="15.6" x14ac:dyDescent="0.35">
      <c r="A93" s="11"/>
      <c r="B93" s="11"/>
      <c r="C93" s="11"/>
      <c r="D93" s="11"/>
      <c r="E93" s="11"/>
      <c r="F93" s="11"/>
      <c r="G93" s="11"/>
    </row>
    <row r="94" spans="1:8" ht="15.6" x14ac:dyDescent="0.35">
      <c r="A94" s="11"/>
      <c r="B94" s="11"/>
      <c r="C94" s="11"/>
      <c r="D94" s="11"/>
      <c r="E94" s="11"/>
      <c r="F94" s="11"/>
      <c r="G94" s="11"/>
    </row>
    <row r="95" spans="1:8" ht="15.6" x14ac:dyDescent="0.35">
      <c r="A95" s="11"/>
      <c r="B95" s="11"/>
      <c r="C95" s="11"/>
      <c r="D95" s="11"/>
      <c r="E95" s="11"/>
      <c r="F95" s="11"/>
      <c r="G95" s="11"/>
    </row>
  </sheetData>
  <mergeCells count="6">
    <mergeCell ref="A77:F77"/>
    <mergeCell ref="C9:G9"/>
    <mergeCell ref="A9:A11"/>
    <mergeCell ref="B9:B11"/>
    <mergeCell ref="C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catherine.mata</dc:creator>
  <cp:lastModifiedBy>Stephanie Tatiana Salas Soto</cp:lastModifiedBy>
  <dcterms:created xsi:type="dcterms:W3CDTF">2012-02-08T21:16:28Z</dcterms:created>
  <dcterms:modified xsi:type="dcterms:W3CDTF">2025-12-30T19:20:08Z</dcterms:modified>
</cp:coreProperties>
</file>