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7180055\Desktop\ACTUALIZACIÓN PW 2025\2022\Indicadores\"/>
    </mc:Choice>
  </mc:AlternateContent>
  <xr:revisionPtr revIDLastSave="0" documentId="13_ncr:1_{1F23AC62-5CB5-4B7C-B65B-16AB04A9A57C}" xr6:coauthVersionLast="47" xr6:coauthVersionMax="47" xr10:uidLastSave="{00000000-0000-0000-0000-000000000000}"/>
  <bookViews>
    <workbookView xWindow="-108" yWindow="-108" windowWidth="23256" windowHeight="13896" tabRatio="661" xr2:uid="{00000000-000D-0000-FFFF-FFFF00000000}"/>
  </bookViews>
  <sheets>
    <sheet name="I Trimestre" sheetId="2" r:id="rId1"/>
    <sheet name="II Trimestre" sheetId="3" r:id="rId2"/>
    <sheet name="I semestre" sheetId="5" r:id="rId3"/>
    <sheet name="III Trimestre" sheetId="1" r:id="rId4"/>
    <sheet name="III T Acumulado" sheetId="6" r:id="rId5"/>
    <sheet name="IV Trimestre" sheetId="4" r:id="rId6"/>
    <sheet name="Anual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3" i="7" l="1"/>
  <c r="B32" i="7"/>
  <c r="B27" i="7"/>
  <c r="E18" i="6" l="1"/>
  <c r="D18" i="6"/>
  <c r="C18" i="6"/>
  <c r="C74" i="5"/>
  <c r="D74" i="5"/>
  <c r="E74" i="5"/>
  <c r="C75" i="5"/>
  <c r="D75" i="5"/>
  <c r="E75" i="5"/>
  <c r="C76" i="5"/>
  <c r="D76" i="5"/>
  <c r="E76" i="5"/>
  <c r="C73" i="5"/>
  <c r="C71" i="5"/>
  <c r="D71" i="5"/>
  <c r="E71" i="5"/>
  <c r="C72" i="5"/>
  <c r="D72" i="5"/>
  <c r="E72" i="5"/>
  <c r="B76" i="5"/>
  <c r="B75" i="5"/>
  <c r="D73" i="5"/>
  <c r="E73" i="5"/>
  <c r="B72" i="5"/>
  <c r="B74" i="5" s="1"/>
  <c r="B71" i="5"/>
  <c r="E76" i="4"/>
  <c r="D76" i="4"/>
  <c r="C76" i="4"/>
  <c r="B76" i="4"/>
  <c r="E75" i="4"/>
  <c r="D75" i="4"/>
  <c r="C75" i="4"/>
  <c r="B75" i="4"/>
  <c r="E73" i="4"/>
  <c r="D73" i="4"/>
  <c r="C73" i="4"/>
  <c r="E72" i="4"/>
  <c r="E74" i="4" s="1"/>
  <c r="D72" i="4"/>
  <c r="D74" i="4" s="1"/>
  <c r="C72" i="4"/>
  <c r="C74" i="4" s="1"/>
  <c r="B72" i="4"/>
  <c r="B74" i="4" s="1"/>
  <c r="E71" i="4"/>
  <c r="D71" i="4"/>
  <c r="C71" i="4"/>
  <c r="B71" i="4"/>
  <c r="E76" i="1"/>
  <c r="D76" i="1"/>
  <c r="C76" i="1"/>
  <c r="E75" i="1"/>
  <c r="D75" i="1"/>
  <c r="C75" i="1"/>
  <c r="E73" i="1"/>
  <c r="D73" i="1"/>
  <c r="C73" i="1"/>
  <c r="E72" i="1"/>
  <c r="D72" i="1"/>
  <c r="C72" i="1"/>
  <c r="E71" i="1"/>
  <c r="D71" i="1"/>
  <c r="C71" i="1"/>
  <c r="E76" i="3"/>
  <c r="D76" i="3"/>
  <c r="C76" i="3"/>
  <c r="B76" i="3"/>
  <c r="E75" i="3"/>
  <c r="D75" i="3"/>
  <c r="C75" i="3"/>
  <c r="B75" i="3"/>
  <c r="E73" i="3"/>
  <c r="D73" i="3"/>
  <c r="C73" i="3"/>
  <c r="E72" i="3"/>
  <c r="E74" i="3" s="1"/>
  <c r="D72" i="3"/>
  <c r="D74" i="3" s="1"/>
  <c r="C72" i="3"/>
  <c r="C74" i="3" s="1"/>
  <c r="B72" i="3"/>
  <c r="B74" i="3" s="1"/>
  <c r="E71" i="3"/>
  <c r="D71" i="3"/>
  <c r="C71" i="3"/>
  <c r="B71" i="3"/>
  <c r="B71" i="2"/>
  <c r="B72" i="2"/>
  <c r="B74" i="2" s="1"/>
  <c r="B75" i="2"/>
  <c r="B76" i="2"/>
  <c r="E71" i="2" l="1"/>
  <c r="D71" i="2"/>
  <c r="C71" i="2"/>
  <c r="D72" i="2"/>
  <c r="D74" i="2" s="1"/>
  <c r="E72" i="2"/>
  <c r="E74" i="2" s="1"/>
  <c r="D73" i="2"/>
  <c r="E73" i="2"/>
  <c r="D75" i="2"/>
  <c r="E75" i="2"/>
  <c r="D76" i="2"/>
  <c r="E76" i="2"/>
  <c r="C72" i="2"/>
  <c r="C73" i="2"/>
  <c r="C74" i="2"/>
  <c r="C76" i="2"/>
  <c r="C75" i="2"/>
  <c r="E27" i="7"/>
  <c r="C27" i="7"/>
  <c r="E19" i="7"/>
  <c r="B27" i="1"/>
  <c r="D18" i="7" l="1"/>
  <c r="E17" i="7"/>
  <c r="E18" i="7"/>
  <c r="D17" i="7"/>
  <c r="D25" i="7" l="1"/>
  <c r="D41" i="7" s="1"/>
  <c r="E25" i="7"/>
  <c r="E41" i="7" s="1"/>
  <c r="F25" i="7"/>
  <c r="F41" i="7" s="1"/>
  <c r="D26" i="7"/>
  <c r="E26" i="7"/>
  <c r="F26" i="7"/>
  <c r="D27" i="7"/>
  <c r="E29" i="7"/>
  <c r="F27" i="7"/>
  <c r="F42" i="7" s="1"/>
  <c r="D28" i="7"/>
  <c r="E28" i="7"/>
  <c r="F28" i="7"/>
  <c r="D15" i="7"/>
  <c r="E15" i="7"/>
  <c r="D16" i="7"/>
  <c r="E16" i="7"/>
  <c r="D19" i="7"/>
  <c r="D20" i="7"/>
  <c r="E20" i="7"/>
  <c r="D21" i="7"/>
  <c r="E21" i="7"/>
  <c r="D22" i="7"/>
  <c r="E22" i="7"/>
  <c r="C15" i="7"/>
  <c r="C16" i="7"/>
  <c r="E75" i="7" l="1"/>
  <c r="E71" i="7"/>
  <c r="E76" i="7"/>
  <c r="E73" i="7"/>
  <c r="E72" i="7"/>
  <c r="D71" i="7"/>
  <c r="D75" i="7"/>
  <c r="D29" i="7"/>
  <c r="D73" i="7"/>
  <c r="D72" i="7"/>
  <c r="D76" i="7"/>
  <c r="D66" i="7"/>
  <c r="D43" i="7"/>
  <c r="E66" i="7"/>
  <c r="E43" i="7"/>
  <c r="F67" i="7"/>
  <c r="D42" i="7"/>
  <c r="E42" i="7"/>
  <c r="E66" i="4"/>
  <c r="D66" i="4"/>
  <c r="C66" i="4"/>
  <c r="F42" i="4"/>
  <c r="E42" i="4"/>
  <c r="E44" i="4" s="1"/>
  <c r="D42" i="4"/>
  <c r="C42" i="4"/>
  <c r="C44" i="4" s="1"/>
  <c r="C68" i="4" s="1"/>
  <c r="F41" i="4"/>
  <c r="E41" i="4"/>
  <c r="E43" i="4" s="1"/>
  <c r="D41" i="4"/>
  <c r="D43" i="4" s="1"/>
  <c r="C41" i="4"/>
  <c r="C43" i="4" s="1"/>
  <c r="C18" i="7"/>
  <c r="B18" i="7" s="1"/>
  <c r="D67" i="4" l="1"/>
  <c r="E44" i="7"/>
  <c r="E68" i="7" s="1"/>
  <c r="E67" i="7"/>
  <c r="F67" i="4"/>
  <c r="E68" i="4"/>
  <c r="D44" i="7"/>
  <c r="D68" i="7" s="1"/>
  <c r="D67" i="7"/>
  <c r="D44" i="4"/>
  <c r="D68" i="4" s="1"/>
  <c r="C67" i="4"/>
  <c r="E67" i="4"/>
  <c r="B15" i="7" l="1"/>
  <c r="B26" i="4"/>
  <c r="B27" i="4"/>
  <c r="B42" i="4" s="1"/>
  <c r="B28" i="4"/>
  <c r="B25" i="4"/>
  <c r="B41" i="4" s="1"/>
  <c r="B16" i="4"/>
  <c r="B17" i="4"/>
  <c r="B18" i="4"/>
  <c r="B19" i="4"/>
  <c r="B20" i="4"/>
  <c r="B21" i="4"/>
  <c r="B22" i="4"/>
  <c r="B15" i="4"/>
  <c r="D15" i="6"/>
  <c r="E15" i="6"/>
  <c r="D16" i="6"/>
  <c r="E16" i="6"/>
  <c r="D17" i="6"/>
  <c r="E17" i="6"/>
  <c r="D19" i="6"/>
  <c r="E19" i="6"/>
  <c r="D20" i="6"/>
  <c r="E20" i="6"/>
  <c r="D21" i="6"/>
  <c r="E21" i="6"/>
  <c r="D22" i="6"/>
  <c r="E22" i="6"/>
  <c r="E66" i="1"/>
  <c r="D66" i="1"/>
  <c r="C66" i="1"/>
  <c r="F42" i="1"/>
  <c r="E42" i="1"/>
  <c r="E44" i="1" s="1"/>
  <c r="D42" i="1"/>
  <c r="C42" i="1"/>
  <c r="C44" i="1" s="1"/>
  <c r="F41" i="1"/>
  <c r="E41" i="1"/>
  <c r="E43" i="1" s="1"/>
  <c r="D41" i="1"/>
  <c r="D43" i="1" s="1"/>
  <c r="C41" i="1"/>
  <c r="C43" i="1" s="1"/>
  <c r="B26" i="1"/>
  <c r="B42" i="1"/>
  <c r="B28" i="1"/>
  <c r="B25" i="1"/>
  <c r="B41" i="1" s="1"/>
  <c r="B16" i="1"/>
  <c r="B17" i="1"/>
  <c r="B18" i="1"/>
  <c r="B19" i="1"/>
  <c r="B20" i="1"/>
  <c r="B21" i="1"/>
  <c r="B22" i="1"/>
  <c r="B15" i="1"/>
  <c r="D15" i="5"/>
  <c r="E15" i="5"/>
  <c r="D16" i="5"/>
  <c r="E16" i="5"/>
  <c r="D17" i="5"/>
  <c r="E17" i="5"/>
  <c r="D18" i="5"/>
  <c r="E18" i="5"/>
  <c r="D19" i="5"/>
  <c r="D66" i="5" s="1"/>
  <c r="E19" i="5"/>
  <c r="E66" i="5" s="1"/>
  <c r="D20" i="5"/>
  <c r="E20" i="5"/>
  <c r="D21" i="5"/>
  <c r="E21" i="5"/>
  <c r="D22" i="5"/>
  <c r="E22" i="5"/>
  <c r="C16" i="5"/>
  <c r="C17" i="5"/>
  <c r="C18" i="5"/>
  <c r="C19" i="5"/>
  <c r="C20" i="5"/>
  <c r="B20" i="5" s="1"/>
  <c r="C15" i="5"/>
  <c r="B15" i="5" s="1"/>
  <c r="E66" i="3"/>
  <c r="D66" i="3"/>
  <c r="C66" i="3"/>
  <c r="F42" i="3"/>
  <c r="E42" i="3"/>
  <c r="E44" i="3" s="1"/>
  <c r="D42" i="3"/>
  <c r="D44" i="3" s="1"/>
  <c r="C42" i="3"/>
  <c r="C44" i="3" s="1"/>
  <c r="F41" i="3"/>
  <c r="E41" i="3"/>
  <c r="E43" i="3" s="1"/>
  <c r="D41" i="3"/>
  <c r="D43" i="3" s="1"/>
  <c r="C41" i="3"/>
  <c r="C43" i="3" s="1"/>
  <c r="B26" i="3"/>
  <c r="B27" i="3"/>
  <c r="B42" i="3" s="1"/>
  <c r="B28" i="3"/>
  <c r="B25" i="3"/>
  <c r="B41" i="3" s="1"/>
  <c r="B43" i="3" s="1"/>
  <c r="B16" i="3"/>
  <c r="B17" i="3"/>
  <c r="B18" i="3"/>
  <c r="B19" i="3"/>
  <c r="B66" i="3" s="1"/>
  <c r="B20" i="3"/>
  <c r="B21" i="3"/>
  <c r="B22" i="3"/>
  <c r="B15" i="3"/>
  <c r="E66" i="2"/>
  <c r="D66" i="2"/>
  <c r="C66" i="2"/>
  <c r="F42" i="2"/>
  <c r="E42" i="2"/>
  <c r="E44" i="2" s="1"/>
  <c r="D42" i="2"/>
  <c r="D44" i="2" s="1"/>
  <c r="D68" i="2" s="1"/>
  <c r="C42" i="2"/>
  <c r="C44" i="2" s="1"/>
  <c r="C68" i="2" s="1"/>
  <c r="F41" i="2"/>
  <c r="F67" i="2" s="1"/>
  <c r="E41" i="2"/>
  <c r="E43" i="2" s="1"/>
  <c r="D41" i="2"/>
  <c r="D43" i="2" s="1"/>
  <c r="C41" i="2"/>
  <c r="C43" i="2" s="1"/>
  <c r="B26" i="2"/>
  <c r="B27" i="2"/>
  <c r="B42" i="2" s="1"/>
  <c r="B28" i="2"/>
  <c r="B25" i="2"/>
  <c r="B41" i="2" s="1"/>
  <c r="B43" i="2" s="1"/>
  <c r="B22" i="2"/>
  <c r="B16" i="2"/>
  <c r="B17" i="2"/>
  <c r="B18" i="2"/>
  <c r="B19" i="2"/>
  <c r="B20" i="2"/>
  <c r="B21" i="2"/>
  <c r="B15" i="2"/>
  <c r="B75" i="1" l="1"/>
  <c r="B71" i="1"/>
  <c r="E66" i="6"/>
  <c r="B72" i="1"/>
  <c r="B76" i="1"/>
  <c r="D66" i="6"/>
  <c r="B19" i="5"/>
  <c r="D67" i="1"/>
  <c r="F67" i="1"/>
  <c r="D44" i="1"/>
  <c r="D68" i="1" s="1"/>
  <c r="B66" i="1"/>
  <c r="B43" i="1"/>
  <c r="C68" i="1"/>
  <c r="E68" i="1"/>
  <c r="C68" i="3"/>
  <c r="D68" i="3"/>
  <c r="E68" i="3"/>
  <c r="F67" i="3"/>
  <c r="E68" i="2"/>
  <c r="B17" i="5"/>
  <c r="B66" i="2"/>
  <c r="B18" i="5"/>
  <c r="B16" i="5"/>
  <c r="B66" i="5"/>
  <c r="B44" i="1"/>
  <c r="B67" i="1"/>
  <c r="B67" i="3"/>
  <c r="B44" i="3"/>
  <c r="B68" i="3" s="1"/>
  <c r="B67" i="2"/>
  <c r="B44" i="2"/>
  <c r="B68" i="2" s="1"/>
  <c r="E67" i="1"/>
  <c r="E67" i="2"/>
  <c r="B43" i="4"/>
  <c r="D67" i="2"/>
  <c r="C66" i="5"/>
  <c r="C67" i="3"/>
  <c r="B67" i="4"/>
  <c r="B44" i="4"/>
  <c r="D67" i="3"/>
  <c r="C67" i="1"/>
  <c r="C67" i="2"/>
  <c r="E67" i="3"/>
  <c r="B66" i="4"/>
  <c r="F59" i="4"/>
  <c r="E59" i="4"/>
  <c r="D59" i="4"/>
  <c r="C59" i="4"/>
  <c r="E58" i="4"/>
  <c r="D58" i="4"/>
  <c r="C58" i="4"/>
  <c r="F54" i="4"/>
  <c r="E54" i="4"/>
  <c r="D54" i="4"/>
  <c r="C54" i="4"/>
  <c r="E53" i="4"/>
  <c r="D53" i="4"/>
  <c r="C53" i="4"/>
  <c r="B50" i="4"/>
  <c r="F59" i="1"/>
  <c r="E59" i="1"/>
  <c r="D59" i="1"/>
  <c r="C59" i="1"/>
  <c r="E58" i="1"/>
  <c r="D58" i="1"/>
  <c r="D60" i="1" s="1"/>
  <c r="C58" i="1"/>
  <c r="F54" i="1"/>
  <c r="E54" i="1"/>
  <c r="D54" i="1"/>
  <c r="C54" i="1"/>
  <c r="E53" i="1"/>
  <c r="E55" i="1" s="1"/>
  <c r="E74" i="1" s="1"/>
  <c r="D53" i="1"/>
  <c r="D55" i="1" s="1"/>
  <c r="D74" i="1" s="1"/>
  <c r="C53" i="1"/>
  <c r="C55" i="1" s="1"/>
  <c r="C74" i="1" s="1"/>
  <c r="F59" i="3"/>
  <c r="E59" i="3"/>
  <c r="D59" i="3"/>
  <c r="C59" i="3"/>
  <c r="E58" i="3"/>
  <c r="D58" i="3"/>
  <c r="C58" i="3"/>
  <c r="C60" i="3" s="1"/>
  <c r="F54" i="3"/>
  <c r="E54" i="3"/>
  <c r="D54" i="3"/>
  <c r="C54" i="3"/>
  <c r="E53" i="3"/>
  <c r="D53" i="3"/>
  <c r="C53" i="3"/>
  <c r="C58" i="2"/>
  <c r="D58" i="2"/>
  <c r="E58" i="2"/>
  <c r="C59" i="2"/>
  <c r="D59" i="2"/>
  <c r="D60" i="2" s="1"/>
  <c r="E59" i="2"/>
  <c r="F59" i="2"/>
  <c r="C53" i="2"/>
  <c r="D53" i="2"/>
  <c r="E53" i="2"/>
  <c r="C54" i="2"/>
  <c r="D54" i="2"/>
  <c r="D55" i="2" s="1"/>
  <c r="E54" i="2"/>
  <c r="F54" i="2"/>
  <c r="E60" i="1" l="1"/>
  <c r="C60" i="1"/>
  <c r="D60" i="4"/>
  <c r="B68" i="1"/>
  <c r="E55" i="2"/>
  <c r="E60" i="2"/>
  <c r="C55" i="3"/>
  <c r="C60" i="2"/>
  <c r="C55" i="2"/>
  <c r="D55" i="3"/>
  <c r="E60" i="3"/>
  <c r="B68" i="4"/>
  <c r="D60" i="3"/>
  <c r="E55" i="3"/>
  <c r="E55" i="4"/>
  <c r="C55" i="4"/>
  <c r="E60" i="4"/>
  <c r="D55" i="4"/>
  <c r="C60" i="4"/>
  <c r="C17" i="7"/>
  <c r="B17" i="7" s="1"/>
  <c r="D29" i="3" l="1"/>
  <c r="E29" i="3"/>
  <c r="C29" i="3"/>
  <c r="B29" i="3" s="1"/>
  <c r="D29" i="4"/>
  <c r="E29" i="4"/>
  <c r="B58" i="4"/>
  <c r="D29" i="2"/>
  <c r="E29" i="2"/>
  <c r="C29" i="2"/>
  <c r="B29" i="2" l="1"/>
  <c r="B53" i="4"/>
  <c r="B49" i="4"/>
  <c r="C19" i="7"/>
  <c r="B19" i="7" l="1"/>
  <c r="B66" i="7" s="1"/>
  <c r="C66" i="7"/>
  <c r="B80" i="4"/>
  <c r="B54" i="4"/>
  <c r="B59" i="4"/>
  <c r="B60" i="4" s="1"/>
  <c r="B55" i="4"/>
  <c r="F54" i="7"/>
  <c r="F59" i="7"/>
  <c r="D54" i="7"/>
  <c r="D59" i="7"/>
  <c r="E59" i="7"/>
  <c r="E54" i="7"/>
  <c r="E58" i="7"/>
  <c r="E53" i="7"/>
  <c r="C53" i="7"/>
  <c r="D58" i="7"/>
  <c r="D53" i="7"/>
  <c r="D58" i="6"/>
  <c r="D53" i="6"/>
  <c r="D25" i="6"/>
  <c r="D41" i="6" s="1"/>
  <c r="D43" i="6" s="1"/>
  <c r="E25" i="6"/>
  <c r="E41" i="6" s="1"/>
  <c r="E43" i="6" s="1"/>
  <c r="F25" i="6"/>
  <c r="F41" i="6" s="1"/>
  <c r="D26" i="6"/>
  <c r="E26" i="6"/>
  <c r="F26" i="6"/>
  <c r="D27" i="6"/>
  <c r="E27" i="6"/>
  <c r="F27" i="6"/>
  <c r="D28" i="6"/>
  <c r="E28" i="6"/>
  <c r="F28" i="6"/>
  <c r="E58" i="6"/>
  <c r="C22" i="6"/>
  <c r="B22" i="6" s="1"/>
  <c r="C21" i="6"/>
  <c r="B21" i="6" s="1"/>
  <c r="C16" i="6"/>
  <c r="B16" i="6" s="1"/>
  <c r="C17" i="6"/>
  <c r="B17" i="6" s="1"/>
  <c r="B18" i="6"/>
  <c r="C19" i="6"/>
  <c r="C20" i="6"/>
  <c r="B20" i="6" s="1"/>
  <c r="C15" i="6"/>
  <c r="B15" i="6" s="1"/>
  <c r="D75" i="6" l="1"/>
  <c r="D71" i="6"/>
  <c r="E72" i="6"/>
  <c r="E73" i="6"/>
  <c r="E76" i="6"/>
  <c r="E75" i="6"/>
  <c r="E71" i="6"/>
  <c r="D76" i="6"/>
  <c r="D72" i="6"/>
  <c r="D73" i="6"/>
  <c r="E59" i="6"/>
  <c r="E60" i="6" s="1"/>
  <c r="D42" i="6"/>
  <c r="F59" i="6"/>
  <c r="F42" i="6"/>
  <c r="F67" i="6" s="1"/>
  <c r="E42" i="6"/>
  <c r="E29" i="6"/>
  <c r="C66" i="6"/>
  <c r="B19" i="6"/>
  <c r="B66" i="6" s="1"/>
  <c r="D29" i="6"/>
  <c r="E60" i="7"/>
  <c r="B59" i="1"/>
  <c r="B80" i="1"/>
  <c r="D60" i="7"/>
  <c r="E55" i="7"/>
  <c r="E74" i="7" s="1"/>
  <c r="E54" i="6"/>
  <c r="D59" i="6"/>
  <c r="D60" i="6" s="1"/>
  <c r="D54" i="6"/>
  <c r="D55" i="6" s="1"/>
  <c r="F54" i="6"/>
  <c r="D55" i="7"/>
  <c r="D74" i="7" s="1"/>
  <c r="B53" i="7"/>
  <c r="C53" i="6"/>
  <c r="E53" i="6"/>
  <c r="C58" i="6"/>
  <c r="D74" i="6" l="1"/>
  <c r="E55" i="6"/>
  <c r="E74" i="6" s="1"/>
  <c r="E44" i="6"/>
  <c r="E68" i="6" s="1"/>
  <c r="E67" i="6"/>
  <c r="D44" i="6"/>
  <c r="D68" i="6" s="1"/>
  <c r="D67" i="6"/>
  <c r="B53" i="6"/>
  <c r="B58" i="6"/>
  <c r="E29" i="1"/>
  <c r="D29" i="1"/>
  <c r="C29" i="1"/>
  <c r="D25" i="5"/>
  <c r="D41" i="5" s="1"/>
  <c r="D43" i="5" s="1"/>
  <c r="E25" i="5"/>
  <c r="E41" i="5" s="1"/>
  <c r="E43" i="5" s="1"/>
  <c r="F25" i="5"/>
  <c r="F41" i="5" s="1"/>
  <c r="D26" i="5"/>
  <c r="E26" i="5"/>
  <c r="F26" i="5"/>
  <c r="D27" i="5"/>
  <c r="E27" i="5"/>
  <c r="E42" i="5" s="1"/>
  <c r="F27" i="5"/>
  <c r="D28" i="5"/>
  <c r="E28" i="5"/>
  <c r="F28" i="5"/>
  <c r="C28" i="5"/>
  <c r="C26" i="5"/>
  <c r="C27" i="5"/>
  <c r="C42" i="5" l="1"/>
  <c r="B27" i="5"/>
  <c r="B42" i="5" s="1"/>
  <c r="F54" i="5"/>
  <c r="F42" i="5"/>
  <c r="F67" i="5" s="1"/>
  <c r="E44" i="5"/>
  <c r="E68" i="5" s="1"/>
  <c r="E67" i="5"/>
  <c r="B28" i="5"/>
  <c r="D54" i="5"/>
  <c r="D42" i="5"/>
  <c r="B29" i="1"/>
  <c r="B63" i="1" s="1"/>
  <c r="B26" i="5"/>
  <c r="E29" i="5"/>
  <c r="D29" i="5"/>
  <c r="B58" i="1"/>
  <c r="B60" i="1" s="1"/>
  <c r="B53" i="1"/>
  <c r="B54" i="1"/>
  <c r="B80" i="3"/>
  <c r="B54" i="3"/>
  <c r="B59" i="3"/>
  <c r="F59" i="5"/>
  <c r="B53" i="3"/>
  <c r="B58" i="3"/>
  <c r="B63" i="3"/>
  <c r="D59" i="5"/>
  <c r="C54" i="5"/>
  <c r="E54" i="5"/>
  <c r="C59" i="5"/>
  <c r="E59" i="5"/>
  <c r="D58" i="5"/>
  <c r="D53" i="5"/>
  <c r="E58" i="5"/>
  <c r="E53" i="5"/>
  <c r="E55" i="5" s="1"/>
  <c r="B55" i="3" l="1"/>
  <c r="B60" i="3"/>
  <c r="D60" i="5"/>
  <c r="E60" i="5"/>
  <c r="D55" i="5"/>
  <c r="B44" i="5"/>
  <c r="D67" i="5"/>
  <c r="D44" i="5"/>
  <c r="D68" i="5" s="1"/>
  <c r="C44" i="5"/>
  <c r="B55" i="1"/>
  <c r="B74" i="1" s="1"/>
  <c r="B54" i="5"/>
  <c r="C20" i="7"/>
  <c r="B16" i="7"/>
  <c r="B20" i="7" l="1"/>
  <c r="C73" i="7"/>
  <c r="C76" i="7"/>
  <c r="C72" i="7"/>
  <c r="C26" i="7"/>
  <c r="C21" i="7"/>
  <c r="B21" i="7" s="1"/>
  <c r="C75" i="7" l="1"/>
  <c r="C71" i="7"/>
  <c r="B72" i="7"/>
  <c r="B76" i="7"/>
  <c r="B26" i="7"/>
  <c r="B58" i="7"/>
  <c r="C58" i="7"/>
  <c r="C25" i="6"/>
  <c r="C25" i="5"/>
  <c r="B75" i="7" l="1"/>
  <c r="B71" i="7"/>
  <c r="B25" i="6"/>
  <c r="B41" i="6" s="1"/>
  <c r="B43" i="6" s="1"/>
  <c r="C41" i="6"/>
  <c r="C43" i="6" s="1"/>
  <c r="B25" i="5"/>
  <c r="B41" i="5" s="1"/>
  <c r="C41" i="5"/>
  <c r="C29" i="4"/>
  <c r="C27" i="6"/>
  <c r="C26" i="6"/>
  <c r="B32" i="1"/>
  <c r="B79" i="1" s="1"/>
  <c r="B32" i="3"/>
  <c r="B79" i="3" s="1"/>
  <c r="B32" i="2"/>
  <c r="B79" i="2" s="1"/>
  <c r="C22" i="7"/>
  <c r="B22" i="7" s="1"/>
  <c r="C21" i="5"/>
  <c r="B21" i="5" s="1"/>
  <c r="C22" i="5"/>
  <c r="B22" i="5" s="1"/>
  <c r="B59" i="5"/>
  <c r="C28" i="7"/>
  <c r="B28" i="7" s="1"/>
  <c r="C28" i="6"/>
  <c r="B28" i="6" s="1"/>
  <c r="C25" i="7"/>
  <c r="C41" i="7" s="1"/>
  <c r="C43" i="7" s="1"/>
  <c r="B63" i="2"/>
  <c r="B33" i="5"/>
  <c r="B80" i="5" s="1"/>
  <c r="B33" i="6"/>
  <c r="C72" i="6" l="1"/>
  <c r="C73" i="6"/>
  <c r="C76" i="6"/>
  <c r="B26" i="6"/>
  <c r="C75" i="6"/>
  <c r="C71" i="6"/>
  <c r="B27" i="6"/>
  <c r="C42" i="6"/>
  <c r="C43" i="5"/>
  <c r="C68" i="5" s="1"/>
  <c r="C67" i="5"/>
  <c r="B43" i="5"/>
  <c r="B68" i="5" s="1"/>
  <c r="B67" i="5"/>
  <c r="C42" i="7"/>
  <c r="B29" i="4"/>
  <c r="B63" i="4" s="1"/>
  <c r="B25" i="7"/>
  <c r="B41" i="7" s="1"/>
  <c r="B43" i="7" s="1"/>
  <c r="B58" i="5"/>
  <c r="B60" i="5" s="1"/>
  <c r="C58" i="5"/>
  <c r="C60" i="5" s="1"/>
  <c r="C59" i="7"/>
  <c r="C60" i="7" s="1"/>
  <c r="C54" i="7"/>
  <c r="C55" i="7" s="1"/>
  <c r="C74" i="7" s="1"/>
  <c r="C29" i="7"/>
  <c r="B29" i="7" s="1"/>
  <c r="C54" i="6"/>
  <c r="C55" i="6" s="1"/>
  <c r="B32" i="6"/>
  <c r="B79" i="6" s="1"/>
  <c r="C59" i="6"/>
  <c r="C60" i="6" s="1"/>
  <c r="C53" i="5"/>
  <c r="C55" i="5" s="1"/>
  <c r="C29" i="6"/>
  <c r="B29" i="6" s="1"/>
  <c r="B54" i="2"/>
  <c r="B58" i="2"/>
  <c r="B53" i="2"/>
  <c r="B79" i="7"/>
  <c r="B32" i="4"/>
  <c r="B79" i="4" s="1"/>
  <c r="B80" i="2"/>
  <c r="B59" i="2"/>
  <c r="B32" i="5"/>
  <c r="B79" i="5" s="1"/>
  <c r="C29" i="5"/>
  <c r="B42" i="6" l="1"/>
  <c r="B72" i="6"/>
  <c r="B76" i="6"/>
  <c r="C74" i="6"/>
  <c r="B75" i="6"/>
  <c r="B71" i="6"/>
  <c r="B74" i="6" s="1"/>
  <c r="B42" i="7"/>
  <c r="C44" i="7"/>
  <c r="C68" i="7" s="1"/>
  <c r="C67" i="7"/>
  <c r="C44" i="6"/>
  <c r="C68" i="6" s="1"/>
  <c r="C67" i="6"/>
  <c r="B29" i="5"/>
  <c r="B63" i="5" s="1"/>
  <c r="B44" i="6"/>
  <c r="B68" i="6" s="1"/>
  <c r="B67" i="6"/>
  <c r="B63" i="6"/>
  <c r="B63" i="7"/>
  <c r="B80" i="6"/>
  <c r="B54" i="6"/>
  <c r="B55" i="6" s="1"/>
  <c r="B59" i="6"/>
  <c r="B60" i="6" s="1"/>
  <c r="B80" i="7"/>
  <c r="B54" i="7"/>
  <c r="B55" i="7" s="1"/>
  <c r="B74" i="7" s="1"/>
  <c r="B59" i="7"/>
  <c r="B60" i="7" s="1"/>
  <c r="B53" i="5"/>
  <c r="B55" i="5" s="1"/>
  <c r="B60" i="2"/>
  <c r="B55" i="2"/>
  <c r="B67" i="7" l="1"/>
  <c r="B44" i="7"/>
  <c r="B68" i="7" s="1"/>
</calcChain>
</file>

<file path=xl/sharedStrings.xml><?xml version="1.0" encoding="utf-8"?>
<sst xmlns="http://schemas.openxmlformats.org/spreadsheetml/2006/main" count="473" uniqueCount="162">
  <si>
    <t>Indicador</t>
  </si>
  <si>
    <t>Productos</t>
  </si>
  <si>
    <t>Subsidios</t>
  </si>
  <si>
    <t>Insumos</t>
  </si>
  <si>
    <t xml:space="preserve">Beneficiarios </t>
  </si>
  <si>
    <t>Gasto FODESAF</t>
  </si>
  <si>
    <t>Ingresos FODESAF</t>
  </si>
  <si>
    <t>Otros insumos</t>
  </si>
  <si>
    <t>Población objetivo</t>
  </si>
  <si>
    <t>Cálculos intermedios</t>
  </si>
  <si>
    <t>Indicadores</t>
  </si>
  <si>
    <t>De Cobertura Potencial</t>
  </si>
  <si>
    <t>Cobertura Programada</t>
  </si>
  <si>
    <t>Cobertura Efectiva</t>
  </si>
  <si>
    <t>De resultado</t>
  </si>
  <si>
    <t>Índice efectividad en beneficiarios (IEB)</t>
  </si>
  <si>
    <t xml:space="preserve">Índice efectividad en gasto (IEG) </t>
  </si>
  <si>
    <t>Índice efectividad total (IET)</t>
  </si>
  <si>
    <t xml:space="preserve">De avance </t>
  </si>
  <si>
    <t xml:space="preserve">Índice avance beneficiarios (IAB) </t>
  </si>
  <si>
    <t>Índice avance gasto (IAG)</t>
  </si>
  <si>
    <t xml:space="preserve">Índice avance total (IAT) </t>
  </si>
  <si>
    <t>Índice transferencia efectiva del gasto (ITG)</t>
  </si>
  <si>
    <t>De expansión</t>
  </si>
  <si>
    <t xml:space="preserve">Índice de crecimiento beneficiarios (ICB) </t>
  </si>
  <si>
    <t xml:space="preserve">Índice de crecimiento del gasto real (ICGR) </t>
  </si>
  <si>
    <t xml:space="preserve">Índice de crecimiento del gasto real por beneficiario (ICGRB) </t>
  </si>
  <si>
    <t>De gasto medio</t>
  </si>
  <si>
    <t xml:space="preserve">Índice de eficiencia (IE) </t>
  </si>
  <si>
    <t>De giro de recursos</t>
  </si>
  <si>
    <t>Índice de giro efectivo (IGE)</t>
  </si>
  <si>
    <t xml:space="preserve">Índice de uso de recursos (IUR) </t>
  </si>
  <si>
    <t>De composición</t>
  </si>
  <si>
    <t xml:space="preserve">Gasto mensual programado por beneficiario (GPB) </t>
  </si>
  <si>
    <t xml:space="preserve">Gasto mensual efectivo por beneficiario (GEB) </t>
  </si>
  <si>
    <t xml:space="preserve">Gasto programado trimestral por beneficiario (GPB) </t>
  </si>
  <si>
    <t xml:space="preserve">Gasto efectivo trimestral por beneficiario (GEB) </t>
  </si>
  <si>
    <t xml:space="preserve">Gasto programado anual por beneficiario (GPB) </t>
  </si>
  <si>
    <t xml:space="preserve">Gasto efectivo anual por beneficiario (GEB) </t>
  </si>
  <si>
    <t xml:space="preserve">Gasto programado semestral por beneficiario (GPB) </t>
  </si>
  <si>
    <t xml:space="preserve">Gasto efectivo semestral por beneficiario (GEB) </t>
  </si>
  <si>
    <t xml:space="preserve">Gasto programado acumulado por beneficiario (GPB) </t>
  </si>
  <si>
    <t xml:space="preserve">Gasto efectivo acumulado por beneficiario (GEB) </t>
  </si>
  <si>
    <t>Gasto mensual efectivo por subsidio</t>
  </si>
  <si>
    <t>Total programa</t>
  </si>
  <si>
    <t xml:space="preserve">Gastos FODESAF </t>
  </si>
  <si>
    <t>Subsidio para Beneficiarios Responsables de PFT</t>
  </si>
  <si>
    <t>Subsidio para Beneficiarios Responsables de  PMEGE</t>
  </si>
  <si>
    <t>Subsidio para Beneficiarios Responsables de  PGE (Extraordinarias)</t>
  </si>
  <si>
    <t>Gasto por la Admistración del Programa Atención de PFT</t>
  </si>
  <si>
    <t>Efectivos 1T 2021 (personas)</t>
  </si>
  <si>
    <t>Efectivo 1T 2021</t>
  </si>
  <si>
    <t>IPC (1T 2021)</t>
  </si>
  <si>
    <t>Gasto efectivo real 1T 2021</t>
  </si>
  <si>
    <t>Gasto efectivo real por beneficiario 1T 2021</t>
  </si>
  <si>
    <t>Efectivos 2T 2021 (personas)</t>
  </si>
  <si>
    <t>Efectivo 2T 2021</t>
  </si>
  <si>
    <t>IPC (2T 2021)</t>
  </si>
  <si>
    <t>Gasto efectivo real 2T 2021</t>
  </si>
  <si>
    <t>Gasto efectivo real por beneficiario 2T 2021</t>
  </si>
  <si>
    <t>Efectivos 1S 2021 (personas)</t>
  </si>
  <si>
    <t>Efectivo 1S 2021</t>
  </si>
  <si>
    <t>IPC (1S 2021)</t>
  </si>
  <si>
    <t>Gasto efectivo real 1S 2021</t>
  </si>
  <si>
    <t>Gasto efectivo real por beneficiario 1S 2021</t>
  </si>
  <si>
    <t>Efectivos 3T 2021 (personas)</t>
  </si>
  <si>
    <t>Efectivo 3T 2021</t>
  </si>
  <si>
    <t>IPC (3T 2021)</t>
  </si>
  <si>
    <t>Gasto efectivo real 3T 2021</t>
  </si>
  <si>
    <t>Gasto efectivo real por beneficiario 3T 2021</t>
  </si>
  <si>
    <t>Efectivos 3TA 2021 (personas)</t>
  </si>
  <si>
    <t>Efectivo 3TA 2021</t>
  </si>
  <si>
    <t>IPC (3TA 2021)</t>
  </si>
  <si>
    <t>Gasto efectivo real 3TA 2021</t>
  </si>
  <si>
    <t>Gasto efectivo real por beneficiario 3TA 2021</t>
  </si>
  <si>
    <t>Efectivos 4T 2021 (personas)</t>
  </si>
  <si>
    <t>Efectivo 4T 2021</t>
  </si>
  <si>
    <t>IPC (4T 2021)</t>
  </si>
  <si>
    <t>Gasto efectivo real 4T 2021</t>
  </si>
  <si>
    <t>Gasto efectivo real por beneficiario 4T 2021</t>
  </si>
  <si>
    <t>Efectivo 2021</t>
  </si>
  <si>
    <t>IPC (2021)</t>
  </si>
  <si>
    <t>Gasto efectivo real 2021</t>
  </si>
  <si>
    <t>Gasto efectivo real por beneficiario 2021</t>
  </si>
  <si>
    <t>Programados 1T 2022 (personas)</t>
  </si>
  <si>
    <t>Efectivos 1T 2022 (personas)</t>
  </si>
  <si>
    <t>Programados año 2022 (personas)</t>
  </si>
  <si>
    <t>Programado 1T 2022</t>
  </si>
  <si>
    <t>Efectivo 1T 2022</t>
  </si>
  <si>
    <t>Programados año 2022</t>
  </si>
  <si>
    <t>En transferencias 1T 2022</t>
  </si>
  <si>
    <t>Programados 1T 2022</t>
  </si>
  <si>
    <t>Efectivos 1T 2022</t>
  </si>
  <si>
    <t>IPC (1T 2022)</t>
  </si>
  <si>
    <t>Gasto efectivo real 1T 2022</t>
  </si>
  <si>
    <t>Gasto efectivo real por beneficiario 1T 2022</t>
  </si>
  <si>
    <r>
      <rPr>
        <b/>
        <sz val="11"/>
        <color theme="1"/>
        <rFont val="Palatino Linotype"/>
        <family val="1"/>
      </rPr>
      <t xml:space="preserve">Fuentes: </t>
    </r>
    <r>
      <rPr>
        <sz val="11"/>
        <color theme="1"/>
        <rFont val="Palatino Linotype"/>
        <family val="1"/>
      </rPr>
      <t xml:space="preserve"> Informes Trimestrales CCSS - PFT 2021 y 2022 - Cronogramas de Metas e Inversión - Modificaciones 2022 - IPC, INEC 2021 y 2022</t>
    </r>
  </si>
  <si>
    <t>n.d.</t>
  </si>
  <si>
    <t>Programados 2T 2022 (personas)</t>
  </si>
  <si>
    <t>Efectivos 2T 2022 (personas)</t>
  </si>
  <si>
    <t>Programado 2T 2022</t>
  </si>
  <si>
    <t>Efectivo 2T 2022</t>
  </si>
  <si>
    <t>En transferencias 2T 2022</t>
  </si>
  <si>
    <t>Programados 2T 2022</t>
  </si>
  <si>
    <t>Efectivos 2T 2022</t>
  </si>
  <si>
    <t>IPC (2T 2022)</t>
  </si>
  <si>
    <t>Gasto efectivo real 2T 2022</t>
  </si>
  <si>
    <t>Gasto efectivo real por beneficiario 2T 2022</t>
  </si>
  <si>
    <t>Programados 1S 2022 (personas)</t>
  </si>
  <si>
    <t>Efectivos 1S 2022 (personas)</t>
  </si>
  <si>
    <t>Programado 1S 2022</t>
  </si>
  <si>
    <t>Efectivo 1S 2022</t>
  </si>
  <si>
    <t>En transferencias 1S 2022</t>
  </si>
  <si>
    <t>Programados 1S 2022</t>
  </si>
  <si>
    <t>Efectivos 1S 2022</t>
  </si>
  <si>
    <t>IPC (1S 2022)</t>
  </si>
  <si>
    <t>Gasto efectivo real 1S 2022</t>
  </si>
  <si>
    <t>Gasto efectivo real por beneficiario 1S 2022</t>
  </si>
  <si>
    <t>Programados 3T 2022 (personas)</t>
  </si>
  <si>
    <t>Efectivos 3T 2022 (personas)</t>
  </si>
  <si>
    <t>Programado 3T 2022</t>
  </si>
  <si>
    <t>Efectivo 3T 2022</t>
  </si>
  <si>
    <t>En transferencias 3T 2022</t>
  </si>
  <si>
    <t>Programados 3T 2022</t>
  </si>
  <si>
    <t>Efectivos 3T 2022</t>
  </si>
  <si>
    <t>IPC (3T 2022)</t>
  </si>
  <si>
    <t>Gasto efectivo real 3T 2022</t>
  </si>
  <si>
    <t>Gasto efectivo real por beneficiario 3T 2022</t>
  </si>
  <si>
    <t>Programados 3TA 2022 (personas)</t>
  </si>
  <si>
    <t>Efectivos 3TA 2022 (personas)</t>
  </si>
  <si>
    <t>Programado 3TA 2022</t>
  </si>
  <si>
    <t>Efectivo 3TA 2022</t>
  </si>
  <si>
    <t>En transferencias 3TA 2022</t>
  </si>
  <si>
    <t>Programados 3TA 2022</t>
  </si>
  <si>
    <t>Efectivos 3TA 2022</t>
  </si>
  <si>
    <t>IPC (3TA 2022)</t>
  </si>
  <si>
    <t>Gasto efectivo real 3TA 2022</t>
  </si>
  <si>
    <t>Gasto efectivo real por beneficiario 3TA 2022</t>
  </si>
  <si>
    <t>Programados 4T 2022 (personas)</t>
  </si>
  <si>
    <t>Efectivos 4T 2022 (personas)</t>
  </si>
  <si>
    <t>Programado 4T 2022</t>
  </si>
  <si>
    <t>Efectivo 4T 2022</t>
  </si>
  <si>
    <t>En transferencias 4T 2022</t>
  </si>
  <si>
    <t>Programados 4T 2022</t>
  </si>
  <si>
    <t>Efectivos 4T 2022</t>
  </si>
  <si>
    <t>IPC (4T 2022)</t>
  </si>
  <si>
    <t>Gasto efectivo real 4T 2022</t>
  </si>
  <si>
    <t>Gasto efectivo real por beneficiario 4T 2022</t>
  </si>
  <si>
    <t>Efectivos 2021 (personas)</t>
  </si>
  <si>
    <t>Programados 2022 (personas)</t>
  </si>
  <si>
    <t>Efectivos anual 2022 (personas)</t>
  </si>
  <si>
    <t>Programado 2022</t>
  </si>
  <si>
    <t>Efectivo 2022</t>
  </si>
  <si>
    <t>En transferencias  2022</t>
  </si>
  <si>
    <t>Programados 2022</t>
  </si>
  <si>
    <t>Efectivos 2022</t>
  </si>
  <si>
    <t>IPC (2022)</t>
  </si>
  <si>
    <t>Gasto efectivo real 2022</t>
  </si>
  <si>
    <t>Gasto efectivo real por beneficiario 2022</t>
  </si>
  <si>
    <r>
      <rPr>
        <b/>
        <sz val="11"/>
        <color theme="1"/>
        <rFont val="Palatino Linotype"/>
        <family val="1"/>
      </rPr>
      <t xml:space="preserve">Notas:
1. </t>
    </r>
    <r>
      <rPr>
        <sz val="11"/>
        <color theme="1"/>
        <rFont val="Palatino Linotype"/>
        <family val="1"/>
      </rPr>
      <t xml:space="preserve">Los datos de la ejecución se modificaron, esto debido a que se le solicitó a la UE revisar los datos contra la liquidación que fue remitida al Dept. de Presupuesto de Fodesaf para el año 2022, dado que al revisar la información que se remitió a ambas partes, se encontraron diferencias. </t>
    </r>
    <r>
      <rPr>
        <b/>
        <sz val="11"/>
        <color theme="1"/>
        <rFont val="Palatino Linotype"/>
        <family val="1"/>
      </rPr>
      <t xml:space="preserve">
2. </t>
    </r>
    <r>
      <rPr>
        <sz val="11"/>
        <color theme="1"/>
        <rFont val="Palatino Linotype"/>
        <family val="1"/>
      </rPr>
      <t xml:space="preserve">La fórmula del cálculo de los indicadores de gasto medio se modificó, a partir deñ año 2022 se realiza el cálculo tomando como referencia los subsidios. </t>
    </r>
  </si>
  <si>
    <r>
      <rPr>
        <b/>
        <sz val="11"/>
        <color theme="1"/>
        <rFont val="Palatino Linotype"/>
        <family val="1"/>
      </rPr>
      <t xml:space="preserve">Notas:
1. </t>
    </r>
    <r>
      <rPr>
        <sz val="11"/>
        <color theme="1"/>
        <rFont val="Palatino Linotype"/>
        <family val="1"/>
      </rPr>
      <t xml:space="preserve">Los datos de la ejecución se modificaron, esto debido a que se le solicitó a la UE revisar los datos contra la liquidación que fue remitida al Dept. de Presupuesto de Fodesaf para el año 2022, dado que al revisar la información que se remitió a ambas partes, se encontraron diferencias. </t>
    </r>
    <r>
      <rPr>
        <b/>
        <sz val="11"/>
        <color theme="1"/>
        <rFont val="Palatino Linotype"/>
        <family val="1"/>
      </rPr>
      <t xml:space="preserve">
2. </t>
    </r>
    <r>
      <rPr>
        <sz val="11"/>
        <color theme="1"/>
        <rFont val="Palatino Linotype"/>
        <family val="1"/>
      </rPr>
      <t xml:space="preserve">La fórmula del cálculo de los indicadores de gasto medio se modificó, a partir deñ año 2022 se realiza el cálculo tomando como referencia los subsidios. 
</t>
    </r>
    <r>
      <rPr>
        <b/>
        <sz val="11"/>
        <color theme="1"/>
        <rFont val="Palatino Linotype"/>
        <family val="1"/>
      </rPr>
      <t>3.</t>
    </r>
    <r>
      <rPr>
        <sz val="11"/>
        <color theme="1"/>
        <rFont val="Palatino Linotype"/>
        <family val="1"/>
      </rPr>
      <t xml:space="preserve"> Los datos del gasto Fodesaf programado se modificaron el día martes 13-06-2023 debido a que se realizó un Presupuesto extraordinario y los datos se "modificaron para atrás", es decir, cuando el cálculo de los indicadores correspodientes al III T se realizó, la versión del Cronograma era otra. </t>
    </r>
  </si>
  <si>
    <r>
      <rPr>
        <b/>
        <sz val="11"/>
        <color theme="1"/>
        <rFont val="Palatino Linotype"/>
        <family val="1"/>
      </rPr>
      <t xml:space="preserve">Notas:
1. </t>
    </r>
    <r>
      <rPr>
        <sz val="11"/>
        <color theme="1"/>
        <rFont val="Palatino Linotype"/>
        <family val="1"/>
      </rPr>
      <t xml:space="preserve">Los datos de la ejecución se modificaron, esto debido a que se le solicitó a la UE revisar los datos contra la liquidación que fue remitida al Dept. de Presupuesto de Fodesaf para el año 2022, dado que al revisar la información que se remitió a ambas partes, se encontraron diferencias. </t>
    </r>
    <r>
      <rPr>
        <b/>
        <sz val="11"/>
        <color theme="1"/>
        <rFont val="Palatino Linotype"/>
        <family val="1"/>
      </rPr>
      <t xml:space="preserve">
2. </t>
    </r>
    <r>
      <rPr>
        <sz val="11"/>
        <color theme="1"/>
        <rFont val="Palatino Linotype"/>
        <family val="1"/>
      </rPr>
      <t xml:space="preserve">La fórmula del cálculo de los indicadores de gasto medio se modificó, a partir deñ año 2022 se realiza el cálculo tomando como referencia los subsidios. 
</t>
    </r>
    <r>
      <rPr>
        <b/>
        <sz val="11"/>
        <color theme="1"/>
        <rFont val="Palatino Linotype"/>
        <family val="1"/>
      </rPr>
      <t>3.</t>
    </r>
    <r>
      <rPr>
        <sz val="11"/>
        <color theme="1"/>
        <rFont val="Palatino Linotype"/>
        <family val="1"/>
      </rPr>
      <t xml:space="preserve"> Adicional al Ingreso que se utilizan para el cálculo del indicador, la UE reporta los siguientes ingresos: Intereses sobre títulos valores por un monto de 37 151 400,00 Intereses cuenta correinte por 380 100,00 Intereses por inversiones a la vista por 36 771 300,00 y superávit específico 2021 por 709 300 300,00. </t>
    </r>
    <r>
      <rPr>
        <b/>
        <sz val="11"/>
        <color theme="1"/>
        <rFont val="Palatino Linotype"/>
        <family val="1"/>
      </rPr>
      <t>Para un total de 3 995 252 700,00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</si>
</sst>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.0____"/>
    <numFmt numFmtId="166" formatCode="_(* #,##0_);_(* \(#,##0\);_(* &quot;-&quot;??_);_(@_)"/>
    <numFmt numFmtId="167" formatCode="0.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i/>
      <sz val="11"/>
      <color theme="1"/>
      <name val="Palatino Linotype"/>
      <family val="1"/>
    </font>
    <font>
      <sz val="10"/>
      <color theme="1"/>
      <name val="Palatino Linotype"/>
      <family val="1"/>
    </font>
    <font>
      <sz val="10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37">
    <xf numFmtId="0" fontId="0" fillId="0" borderId="0" xfId="0"/>
    <xf numFmtId="0" fontId="2" fillId="0" borderId="0" xfId="0" applyFont="1" applyFill="1"/>
    <xf numFmtId="164" fontId="0" fillId="0" borderId="0" xfId="1" applyFont="1" applyFill="1"/>
    <xf numFmtId="0" fontId="0" fillId="0" borderId="0" xfId="0" applyFont="1" applyFill="1"/>
    <xf numFmtId="3" fontId="0" fillId="0" borderId="0" xfId="0" applyNumberFormat="1" applyFont="1" applyFill="1"/>
    <xf numFmtId="1" fontId="0" fillId="0" borderId="0" xfId="0" applyNumberFormat="1" applyFont="1" applyFill="1"/>
    <xf numFmtId="167" fontId="0" fillId="0" borderId="0" xfId="0" applyNumberFormat="1" applyFont="1" applyFill="1" applyAlignment="1">
      <alignment horizontal="right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left" indent="1"/>
    </xf>
    <xf numFmtId="3" fontId="5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left" indent="4"/>
    </xf>
    <xf numFmtId="0" fontId="4" fillId="0" borderId="0" xfId="0" applyFont="1" applyFill="1" applyAlignment="1">
      <alignment horizontal="left"/>
    </xf>
    <xf numFmtId="3" fontId="5" fillId="0" borderId="0" xfId="1" applyNumberFormat="1" applyFont="1" applyFill="1" applyAlignment="1">
      <alignment horizontal="right"/>
    </xf>
    <xf numFmtId="3" fontId="5" fillId="0" borderId="0" xfId="0" applyNumberFormat="1" applyFont="1" applyFill="1"/>
    <xf numFmtId="0" fontId="5" fillId="0" borderId="0" xfId="0" applyFont="1" applyFill="1" applyAlignment="1">
      <alignment horizontal="right"/>
    </xf>
    <xf numFmtId="4" fontId="5" fillId="0" borderId="0" xfId="0" applyNumberFormat="1" applyFont="1" applyFill="1" applyAlignment="1">
      <alignment horizontal="right"/>
    </xf>
    <xf numFmtId="4" fontId="5" fillId="0" borderId="0" xfId="0" applyNumberFormat="1" applyFont="1" applyFill="1"/>
    <xf numFmtId="165" fontId="5" fillId="0" borderId="0" xfId="0" applyNumberFormat="1" applyFont="1" applyFill="1"/>
    <xf numFmtId="0" fontId="5" fillId="0" borderId="3" xfId="0" applyFont="1" applyFill="1" applyBorder="1"/>
    <xf numFmtId="0" fontId="5" fillId="0" borderId="0" xfId="0" applyFont="1" applyFill="1" applyBorder="1"/>
    <xf numFmtId="166" fontId="5" fillId="0" borderId="0" xfId="1" applyNumberFormat="1" applyFont="1" applyFill="1" applyAlignment="1"/>
    <xf numFmtId="0" fontId="7" fillId="0" borderId="0" xfId="0" applyFont="1" applyFill="1"/>
    <xf numFmtId="4" fontId="5" fillId="0" borderId="3" xfId="0" applyNumberFormat="1" applyFont="1" applyFill="1" applyBorder="1"/>
    <xf numFmtId="14" fontId="0" fillId="0" borderId="0" xfId="0" applyNumberFormat="1" applyFont="1" applyFill="1"/>
    <xf numFmtId="3" fontId="5" fillId="0" borderId="0" xfId="0" applyNumberFormat="1" applyFont="1" applyAlignment="1">
      <alignment horizontal="right"/>
    </xf>
    <xf numFmtId="3" fontId="5" fillId="0" borderId="0" xfId="0" applyNumberFormat="1" applyFont="1"/>
    <xf numFmtId="2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0" fontId="3" fillId="0" borderId="0" xfId="0" applyFont="1" applyFill="1" applyAlignment="1">
      <alignment vertical="top" wrapText="1"/>
    </xf>
    <xf numFmtId="164" fontId="5" fillId="0" borderId="0" xfId="1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left" wrapText="1"/>
    </xf>
  </cellXfs>
  <cellStyles count="3">
    <cellStyle name="Millares" xfId="1" builtinId="3"/>
    <cellStyle name="Normal" xfId="0" builtinId="0"/>
    <cellStyle name="Normal 2 2" xfId="2" xr:uid="{00000000-0005-0000-0000-000002000000}"/>
  </cellStyles>
  <dxfs count="0"/>
  <tableStyles count="0" defaultTableStyle="TableStyleMedium9" defaultPivotStyle="PivotStyleLight16"/>
  <colors>
    <mruColors>
      <color rgb="FF102D7C"/>
      <color rgb="FF4071B9"/>
      <color rgb="FFA2BF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Indicadores de resultado 2022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5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6.1011279812291638E-2"/>
          <c:y val="0.17251241347828922"/>
          <c:w val="0.91546455428525431"/>
          <c:h val="0.5671459439257662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Anual!$A$53</c:f>
              <c:strCache>
                <c:ptCount val="1"/>
                <c:pt idx="0">
                  <c:v>Índice efectividad en beneficiarios (IEB)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(Anual!$B$9,Anual!$C$10,Anual!$D$10,Anual!$E$10)</c:f>
              <c:strCache>
                <c:ptCount val="4"/>
                <c:pt idx="0">
                  <c:v>Total programa</c:v>
                </c:pt>
                <c:pt idx="1">
                  <c:v>Subsidio para Beneficiarios Responsables de PFT</c:v>
                </c:pt>
                <c:pt idx="2">
                  <c:v>Subsidio para Beneficiarios Responsables de  PMEGE</c:v>
                </c:pt>
                <c:pt idx="3">
                  <c:v>Subsidio para Beneficiarios Responsables de  PGE (Extraordinarias)</c:v>
                </c:pt>
              </c:strCache>
            </c:strRef>
          </c:cat>
          <c:val>
            <c:numRef>
              <c:f>Anual!$B$53:$E$53</c:f>
              <c:numCache>
                <c:formatCode>#,##0.00</c:formatCode>
                <c:ptCount val="4"/>
                <c:pt idx="0">
                  <c:v>135.29962546816478</c:v>
                </c:pt>
                <c:pt idx="1">
                  <c:v>104.62499999999999</c:v>
                </c:pt>
                <c:pt idx="2">
                  <c:v>146.75438596491227</c:v>
                </c:pt>
                <c:pt idx="3">
                  <c:v>168.94444444444446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61-4F20-8CB5-77AAB239B56D}"/>
            </c:ext>
          </c:extLst>
        </c:ser>
        <c:ser>
          <c:idx val="1"/>
          <c:order val="1"/>
          <c:tx>
            <c:strRef>
              <c:f>Anual!$A$54</c:f>
              <c:strCache>
                <c:ptCount val="1"/>
                <c:pt idx="0">
                  <c:v>Índice efectividad en gasto (IEG)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(Anual!$B$9,Anual!$C$10,Anual!$D$10,Anual!$E$10)</c:f>
              <c:strCache>
                <c:ptCount val="4"/>
                <c:pt idx="0">
                  <c:v>Total programa</c:v>
                </c:pt>
                <c:pt idx="1">
                  <c:v>Subsidio para Beneficiarios Responsables de PFT</c:v>
                </c:pt>
                <c:pt idx="2">
                  <c:v>Subsidio para Beneficiarios Responsables de  PMEGE</c:v>
                </c:pt>
                <c:pt idx="3">
                  <c:v>Subsidio para Beneficiarios Responsables de  PGE (Extraordinarias)</c:v>
                </c:pt>
              </c:strCache>
            </c:strRef>
          </c:cat>
          <c:val>
            <c:numRef>
              <c:f>Anual!$B$54:$E$54</c:f>
              <c:numCache>
                <c:formatCode>#,##0.00</c:formatCode>
                <c:ptCount val="4"/>
                <c:pt idx="0">
                  <c:v>83.071604215645266</c:v>
                </c:pt>
                <c:pt idx="1">
                  <c:v>86.496290492395161</c:v>
                </c:pt>
                <c:pt idx="2">
                  <c:v>99.726911833870631</c:v>
                </c:pt>
                <c:pt idx="3">
                  <c:v>66.67726018519447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61-4F20-8CB5-77AAB239B56D}"/>
            </c:ext>
          </c:extLst>
        </c:ser>
        <c:ser>
          <c:idx val="2"/>
          <c:order val="2"/>
          <c:tx>
            <c:strRef>
              <c:f>Anual!$A$55</c:f>
              <c:strCache>
                <c:ptCount val="1"/>
                <c:pt idx="0">
                  <c:v>Índice efectividad total (IET)</c:v>
                </c:pt>
              </c:strCache>
            </c:strRef>
          </c:tx>
          <c:spPr>
            <a:solidFill>
              <a:srgbClr val="A2BFE6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(Anual!$B$9,Anual!$C$10,Anual!$D$10,Anual!$E$10)</c:f>
              <c:strCache>
                <c:ptCount val="4"/>
                <c:pt idx="0">
                  <c:v>Total programa</c:v>
                </c:pt>
                <c:pt idx="1">
                  <c:v>Subsidio para Beneficiarios Responsables de PFT</c:v>
                </c:pt>
                <c:pt idx="2">
                  <c:v>Subsidio para Beneficiarios Responsables de  PMEGE</c:v>
                </c:pt>
                <c:pt idx="3">
                  <c:v>Subsidio para Beneficiarios Responsables de  PGE (Extraordinarias)</c:v>
                </c:pt>
              </c:strCache>
            </c:strRef>
          </c:cat>
          <c:val>
            <c:numRef>
              <c:f>Anual!$B$55:$E$55</c:f>
              <c:numCache>
                <c:formatCode>#,##0.00</c:formatCode>
                <c:ptCount val="4"/>
                <c:pt idx="0">
                  <c:v>109.18561484190502</c:v>
                </c:pt>
                <c:pt idx="1">
                  <c:v>95.560645246197566</c:v>
                </c:pt>
                <c:pt idx="2">
                  <c:v>123.24064889939146</c:v>
                </c:pt>
                <c:pt idx="3">
                  <c:v>117.81085231481947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61-4F20-8CB5-77AAB239B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55858688"/>
        <c:axId val="55860224"/>
        <c:axId val="0"/>
      </c:bar3DChart>
      <c:catAx>
        <c:axId val="5585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>
                <a:solidFill>
                  <a:schemeClr val="tx1"/>
                </a:solidFill>
              </a:defRPr>
            </a:pPr>
            <a:endParaRPr lang="es-CR"/>
          </a:p>
        </c:txPr>
        <c:crossAx val="55860224"/>
        <c:crosses val="autoZero"/>
        <c:auto val="1"/>
        <c:lblAlgn val="ctr"/>
        <c:lblOffset val="100"/>
        <c:noMultiLvlLbl val="0"/>
      </c:catAx>
      <c:valAx>
        <c:axId val="55860224"/>
        <c:scaling>
          <c:orientation val="minMax"/>
          <c:max val="2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>
                <a:solidFill>
                  <a:schemeClr val="tx1"/>
                </a:solidFill>
              </a:defRPr>
            </a:pPr>
            <a:endParaRPr lang="es-CR"/>
          </a:p>
        </c:txPr>
        <c:crossAx val="55858688"/>
        <c:crosses val="autoZero"/>
        <c:crossBetween val="between"/>
        <c:majorUnit val="50"/>
      </c:valAx>
    </c:plotArea>
    <c:legend>
      <c:legendPos val="b"/>
      <c:layout>
        <c:manualLayout>
          <c:xMode val="edge"/>
          <c:yMode val="edge"/>
          <c:x val="6.7607174343847387E-2"/>
          <c:y val="0.92989350794676329"/>
          <c:w val="0.8947324647291488"/>
          <c:h val="4.996955882489939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>
              <a:solidFill>
                <a:schemeClr val="tx1"/>
              </a:solidFill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Indicadores de avance 2022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Anual!$A$58</c:f>
              <c:strCache>
                <c:ptCount val="1"/>
                <c:pt idx="0">
                  <c:v>Índice avance beneficiarios (IAB)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(Anual!$B$9,Anual!$C$10,Anual!$D$10,Anual!$E$10)</c:f>
              <c:strCache>
                <c:ptCount val="4"/>
                <c:pt idx="0">
                  <c:v>Total programa</c:v>
                </c:pt>
                <c:pt idx="1">
                  <c:v>Subsidio para Beneficiarios Responsables de PFT</c:v>
                </c:pt>
                <c:pt idx="2">
                  <c:v>Subsidio para Beneficiarios Responsables de  PMEGE</c:v>
                </c:pt>
                <c:pt idx="3">
                  <c:v>Subsidio para Beneficiarios Responsables de  PGE (Extraordinarias)</c:v>
                </c:pt>
              </c:strCache>
            </c:strRef>
          </c:cat>
          <c:val>
            <c:numRef>
              <c:f>Anual!$B$58:$E$58</c:f>
              <c:numCache>
                <c:formatCode>#,##0.00</c:formatCode>
                <c:ptCount val="4"/>
                <c:pt idx="0">
                  <c:v>135.29962546816478</c:v>
                </c:pt>
                <c:pt idx="1">
                  <c:v>104.62499999999999</c:v>
                </c:pt>
                <c:pt idx="2">
                  <c:v>146.75438596491227</c:v>
                </c:pt>
                <c:pt idx="3">
                  <c:v>168.94444444444446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D0-4D07-AD97-317B7EB9B6D6}"/>
            </c:ext>
          </c:extLst>
        </c:ser>
        <c:ser>
          <c:idx val="1"/>
          <c:order val="1"/>
          <c:tx>
            <c:strRef>
              <c:f>Anual!$A$59</c:f>
              <c:strCache>
                <c:ptCount val="1"/>
                <c:pt idx="0">
                  <c:v>Índice avance gasto (IAG)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(Anual!$B$9,Anual!$C$10,Anual!$D$10,Anual!$E$10)</c:f>
              <c:strCache>
                <c:ptCount val="4"/>
                <c:pt idx="0">
                  <c:v>Total programa</c:v>
                </c:pt>
                <c:pt idx="1">
                  <c:v>Subsidio para Beneficiarios Responsables de PFT</c:v>
                </c:pt>
                <c:pt idx="2">
                  <c:v>Subsidio para Beneficiarios Responsables de  PMEGE</c:v>
                </c:pt>
                <c:pt idx="3">
                  <c:v>Subsidio para Beneficiarios Responsables de  PGE (Extraordinarias)</c:v>
                </c:pt>
              </c:strCache>
            </c:strRef>
          </c:cat>
          <c:val>
            <c:numRef>
              <c:f>Anual!$B$59:$E$59</c:f>
              <c:numCache>
                <c:formatCode>#,##0.00</c:formatCode>
                <c:ptCount val="4"/>
                <c:pt idx="0">
                  <c:v>83.071604215645266</c:v>
                </c:pt>
                <c:pt idx="1">
                  <c:v>86.496290492395161</c:v>
                </c:pt>
                <c:pt idx="2">
                  <c:v>99.726911833870631</c:v>
                </c:pt>
                <c:pt idx="3">
                  <c:v>66.67726018519447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D0-4D07-AD97-317B7EB9B6D6}"/>
            </c:ext>
          </c:extLst>
        </c:ser>
        <c:ser>
          <c:idx val="2"/>
          <c:order val="2"/>
          <c:tx>
            <c:strRef>
              <c:f>Anual!$A$60</c:f>
              <c:strCache>
                <c:ptCount val="1"/>
                <c:pt idx="0">
                  <c:v>Índice avance total (IAT) </c:v>
                </c:pt>
              </c:strCache>
            </c:strRef>
          </c:tx>
          <c:spPr>
            <a:solidFill>
              <a:srgbClr val="A2BFE6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(Anual!$B$9,Anual!$C$10,Anual!$D$10,Anual!$E$10)</c:f>
              <c:strCache>
                <c:ptCount val="4"/>
                <c:pt idx="0">
                  <c:v>Total programa</c:v>
                </c:pt>
                <c:pt idx="1">
                  <c:v>Subsidio para Beneficiarios Responsables de PFT</c:v>
                </c:pt>
                <c:pt idx="2">
                  <c:v>Subsidio para Beneficiarios Responsables de  PMEGE</c:v>
                </c:pt>
                <c:pt idx="3">
                  <c:v>Subsidio para Beneficiarios Responsables de  PGE (Extraordinarias)</c:v>
                </c:pt>
              </c:strCache>
            </c:strRef>
          </c:cat>
          <c:val>
            <c:numRef>
              <c:f>Anual!$B$60:$E$60</c:f>
              <c:numCache>
                <c:formatCode>#,##0.00</c:formatCode>
                <c:ptCount val="4"/>
                <c:pt idx="0">
                  <c:v>109.18561484190502</c:v>
                </c:pt>
                <c:pt idx="1">
                  <c:v>95.560645246197566</c:v>
                </c:pt>
                <c:pt idx="2">
                  <c:v>123.24064889939146</c:v>
                </c:pt>
                <c:pt idx="3">
                  <c:v>117.81085231481947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D0-4D07-AD97-317B7EB9B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55875072"/>
        <c:axId val="55876608"/>
        <c:axId val="0"/>
      </c:bar3DChart>
      <c:catAx>
        <c:axId val="55875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5876608"/>
        <c:crosses val="autoZero"/>
        <c:auto val="1"/>
        <c:lblAlgn val="ctr"/>
        <c:lblOffset val="100"/>
        <c:noMultiLvlLbl val="0"/>
      </c:catAx>
      <c:valAx>
        <c:axId val="55876608"/>
        <c:scaling>
          <c:orientation val="minMax"/>
          <c:max val="2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5875072"/>
        <c:crosses val="autoZero"/>
        <c:crossBetween val="between"/>
        <c:majorUnit val="50"/>
      </c:valAx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Indicadores de expansión 2022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Anual!$A$66</c:f>
              <c:strCache>
                <c:ptCount val="1"/>
                <c:pt idx="0">
                  <c:v>Índice de crecimiento beneficiarios (ICB)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(Anual!$B$9,Anual!$C$10,Anual!$D$10,Anual!$E$10)</c:f>
              <c:strCache>
                <c:ptCount val="4"/>
                <c:pt idx="0">
                  <c:v>Total programa</c:v>
                </c:pt>
                <c:pt idx="1">
                  <c:v>Subsidio para Beneficiarios Responsables de PFT</c:v>
                </c:pt>
                <c:pt idx="2">
                  <c:v>Subsidio para Beneficiarios Responsables de  PMEGE</c:v>
                </c:pt>
                <c:pt idx="3">
                  <c:v>Subsidio para Beneficiarios Responsables de  PGE (Extraordinarias)</c:v>
                </c:pt>
              </c:strCache>
            </c:strRef>
          </c:cat>
          <c:val>
            <c:numRef>
              <c:f>Anual!$B$66:$E$66</c:f>
              <c:numCache>
                <c:formatCode>#,##0.00</c:formatCode>
                <c:ptCount val="4"/>
                <c:pt idx="0">
                  <c:v>29.017857142857117</c:v>
                </c:pt>
                <c:pt idx="1">
                  <c:v>8.5603112840466835</c:v>
                </c:pt>
                <c:pt idx="2">
                  <c:v>33.519553072625683</c:v>
                </c:pt>
                <c:pt idx="3">
                  <c:v>49.508357915437571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9C-49C5-9481-44A9ECB85E3D}"/>
            </c:ext>
          </c:extLst>
        </c:ser>
        <c:ser>
          <c:idx val="1"/>
          <c:order val="1"/>
          <c:tx>
            <c:strRef>
              <c:f>Anual!$A$67</c:f>
              <c:strCache>
                <c:ptCount val="1"/>
                <c:pt idx="0">
                  <c:v>Índice de crecimiento del gasto real (ICGR)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(Anual!$B$9,Anual!$C$10,Anual!$D$10,Anual!$E$10)</c:f>
              <c:strCache>
                <c:ptCount val="4"/>
                <c:pt idx="0">
                  <c:v>Total programa</c:v>
                </c:pt>
                <c:pt idx="1">
                  <c:v>Subsidio para Beneficiarios Responsables de PFT</c:v>
                </c:pt>
                <c:pt idx="2">
                  <c:v>Subsidio para Beneficiarios Responsables de  PMEGE</c:v>
                </c:pt>
                <c:pt idx="3">
                  <c:v>Subsidio para Beneficiarios Responsables de  PGE (Extraordinarias)</c:v>
                </c:pt>
              </c:strCache>
            </c:strRef>
          </c:cat>
          <c:val>
            <c:numRef>
              <c:f>Anual!$B$67:$E$67</c:f>
              <c:numCache>
                <c:formatCode>#,##0.00</c:formatCode>
                <c:ptCount val="4"/>
                <c:pt idx="0">
                  <c:v>14.129030972566859</c:v>
                </c:pt>
                <c:pt idx="1">
                  <c:v>0.57129056366853614</c:v>
                </c:pt>
                <c:pt idx="2">
                  <c:v>23.113556553232261</c:v>
                </c:pt>
                <c:pt idx="3">
                  <c:v>23.50647657986087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9C-49C5-9481-44A9ECB85E3D}"/>
            </c:ext>
          </c:extLst>
        </c:ser>
        <c:ser>
          <c:idx val="2"/>
          <c:order val="2"/>
          <c:tx>
            <c:strRef>
              <c:f>Anual!$A$68</c:f>
              <c:strCache>
                <c:ptCount val="1"/>
                <c:pt idx="0">
                  <c:v>Índice de crecimiento del gasto real por beneficiario (ICGRB) </c:v>
                </c:pt>
              </c:strCache>
            </c:strRef>
          </c:tx>
          <c:spPr>
            <a:solidFill>
              <a:srgbClr val="A2BFE6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(Anual!$B$9,Anual!$C$10,Anual!$D$10,Anual!$E$10)</c:f>
              <c:strCache>
                <c:ptCount val="4"/>
                <c:pt idx="0">
                  <c:v>Total programa</c:v>
                </c:pt>
                <c:pt idx="1">
                  <c:v>Subsidio para Beneficiarios Responsables de PFT</c:v>
                </c:pt>
                <c:pt idx="2">
                  <c:v>Subsidio para Beneficiarios Responsables de  PMEGE</c:v>
                </c:pt>
                <c:pt idx="3">
                  <c:v>Subsidio para Beneficiarios Responsables de  PGE (Extraordinarias)</c:v>
                </c:pt>
              </c:strCache>
            </c:strRef>
          </c:cat>
          <c:val>
            <c:numRef>
              <c:f>Anual!$B$68:$E$68</c:f>
              <c:numCache>
                <c:formatCode>#,##0.00</c:formatCode>
                <c:ptCount val="4"/>
                <c:pt idx="0">
                  <c:v>-11.540128242716319</c:v>
                </c:pt>
                <c:pt idx="1">
                  <c:v>-7.3590620972659</c:v>
                </c:pt>
                <c:pt idx="2">
                  <c:v>-7.7936124559473736</c:v>
                </c:pt>
                <c:pt idx="3">
                  <c:v>-17.391590475686623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9C-49C5-9481-44A9ECB85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57567872"/>
        <c:axId val="57577856"/>
        <c:axId val="0"/>
      </c:bar3DChart>
      <c:catAx>
        <c:axId val="57567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7577856"/>
        <c:crosses val="autoZero"/>
        <c:auto val="1"/>
        <c:lblAlgn val="ctr"/>
        <c:lblOffset val="100"/>
        <c:noMultiLvlLbl val="0"/>
      </c:catAx>
      <c:valAx>
        <c:axId val="57577856"/>
        <c:scaling>
          <c:orientation val="minMax"/>
          <c:max val="100"/>
          <c:min val="-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7567872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5.7238677732362811E-3"/>
          <c:y val="0.91290828778356004"/>
          <c:w val="0.89999993964185898"/>
          <c:h val="6.508469120560421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Indicadores de gasto medio 2022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Anual!$A$75</c:f>
              <c:strCache>
                <c:ptCount val="1"/>
                <c:pt idx="0">
                  <c:v>Gasto programado anual por beneficiario (GPB)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(Anual!$B$9,Anual!$C$10,Anual!$D$10,Anual!$E$10)</c:f>
              <c:strCache>
                <c:ptCount val="4"/>
                <c:pt idx="0">
                  <c:v>Total programa</c:v>
                </c:pt>
                <c:pt idx="1">
                  <c:v>Subsidio para Beneficiarios Responsables de PFT</c:v>
                </c:pt>
                <c:pt idx="2">
                  <c:v>Subsidio para Beneficiarios Responsables de  PMEGE</c:v>
                </c:pt>
                <c:pt idx="3">
                  <c:v>Subsidio para Beneficiarios Responsables de  PGE (Extraordinarias)</c:v>
                </c:pt>
              </c:strCache>
            </c:strRef>
          </c:cat>
          <c:val>
            <c:numRef>
              <c:f>Anual!$B$75:$E$75</c:f>
              <c:numCache>
                <c:formatCode>#,##0.00</c:formatCode>
                <c:ptCount val="4"/>
                <c:pt idx="0">
                  <c:v>7255914.5017598532</c:v>
                </c:pt>
                <c:pt idx="1">
                  <c:v>7103600.7315366901</c:v>
                </c:pt>
                <c:pt idx="2">
                  <c:v>7031952.9454337005</c:v>
                </c:pt>
                <c:pt idx="3">
                  <c:v>7159348.6437896416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A4-4362-B4DD-B1A97FEE8F35}"/>
            </c:ext>
          </c:extLst>
        </c:ser>
        <c:ser>
          <c:idx val="1"/>
          <c:order val="1"/>
          <c:tx>
            <c:strRef>
              <c:f>Anual!$A$76</c:f>
              <c:strCache>
                <c:ptCount val="1"/>
                <c:pt idx="0">
                  <c:v>Gasto efectivo anual por beneficiario (GEB)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(Anual!$B$9,Anual!$C$10,Anual!$D$10,Anual!$E$10)</c:f>
              <c:strCache>
                <c:ptCount val="4"/>
                <c:pt idx="0">
                  <c:v>Total programa</c:v>
                </c:pt>
                <c:pt idx="1">
                  <c:v>Subsidio para Beneficiarios Responsables de PFT</c:v>
                </c:pt>
                <c:pt idx="2">
                  <c:v>Subsidio para Beneficiarios Responsables de  PMEGE</c:v>
                </c:pt>
                <c:pt idx="3">
                  <c:v>Subsidio para Beneficiarios Responsables de  PGE (Extraordinarias)</c:v>
                </c:pt>
              </c:strCache>
            </c:strRef>
          </c:cat>
          <c:val>
            <c:numRef>
              <c:f>Anual!$B$76:$E$76</c:f>
              <c:numCache>
                <c:formatCode>#,##0.00</c:formatCode>
                <c:ptCount val="4"/>
                <c:pt idx="0">
                  <c:v>3838200.346486087</c:v>
                </c:pt>
                <c:pt idx="1">
                  <c:v>4241641.9560843222</c:v>
                </c:pt>
                <c:pt idx="2">
                  <c:v>3832750.6611202634</c:v>
                </c:pt>
                <c:pt idx="3">
                  <c:v>3037199.5514093959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A4-4362-B4DD-B1A97FEE8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7603584"/>
        <c:axId val="57605120"/>
        <c:axId val="0"/>
      </c:bar3DChart>
      <c:catAx>
        <c:axId val="576035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7605120"/>
        <c:crosses val="autoZero"/>
        <c:auto val="1"/>
        <c:lblAlgn val="ctr"/>
        <c:lblOffset val="100"/>
        <c:noMultiLvlLbl val="0"/>
      </c:catAx>
      <c:valAx>
        <c:axId val="5760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760358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 b="1"/>
              <a:t>Indicadores de giro de recursos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523-44ED-899B-66E70E246447}"/>
              </c:ext>
            </c:extLst>
          </c:dPt>
          <c:dPt>
            <c:idx val="1"/>
            <c:invertIfNegative val="0"/>
            <c:bubble3D val="0"/>
            <c:spPr>
              <a:solidFill>
                <a:srgbClr val="102D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25F3-49A4-A7D5-3C8A4F591CA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Anual!$A$79:$A$80</c:f>
              <c:strCache>
                <c:ptCount val="2"/>
                <c:pt idx="0">
                  <c:v>Índice de giro efectivo (IGE)</c:v>
                </c:pt>
                <c:pt idx="1">
                  <c:v>Índice de uso de recursos (IUR) </c:v>
                </c:pt>
              </c:strCache>
            </c:strRef>
          </c:cat>
          <c:val>
            <c:numRef>
              <c:f>Anual!$B$79:$B$80</c:f>
              <c:numCache>
                <c:formatCode>#,##0.00</c:formatCode>
                <c:ptCount val="2"/>
                <c:pt idx="0">
                  <c:v>82.079784671740526</c:v>
                </c:pt>
                <c:pt idx="1">
                  <c:v>101.20836031413982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F3-49A4-A7D5-3C8A4F591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15242816"/>
        <c:axId val="1115240320"/>
      </c:barChart>
      <c:valAx>
        <c:axId val="1115240320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1115242816"/>
        <c:crosses val="autoZero"/>
        <c:crossBetween val="between"/>
      </c:valAx>
      <c:catAx>
        <c:axId val="11152428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152403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 b="1">
                <a:solidFill>
                  <a:schemeClr val="tx1"/>
                </a:solidFill>
              </a:rPr>
              <a:t>Índice de transferencia efectiva del gasto (ITG)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0"/>
      <c:rotY val="0"/>
      <c:rAngAx val="0"/>
      <c:perspective val="10"/>
    </c:view3D>
    <c:floor>
      <c:thickness val="0"/>
      <c:spPr>
        <a:noFill/>
        <a:ln>
          <a:solidFill>
            <a:schemeClr val="tx1">
              <a:lumMod val="15000"/>
              <a:lumOff val="85000"/>
            </a:schemeClr>
          </a:solidFill>
        </a:ln>
        <a:effectLst/>
        <a:sp3d>
          <a:contourClr>
            <a:schemeClr val="tx1">
              <a:lumMod val="15000"/>
              <a:lumOff val="8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Anual!$A$63</c:f>
              <c:strCache>
                <c:ptCount val="1"/>
                <c:pt idx="0">
                  <c:v>Índice transferencia efectiva del gasto (ITG)</c:v>
                </c:pt>
              </c:strCache>
            </c:strRef>
          </c:tx>
          <c:spPr>
            <a:solidFill>
              <a:schemeClr val="accent1"/>
            </a:solidFill>
            <a:ln w="25400">
              <a:solidFill>
                <a:schemeClr val="lt1"/>
              </a:solidFill>
            </a:ln>
            <a:effectLst/>
            <a:sp3d contourW="25400">
              <a:contourClr>
                <a:schemeClr val="lt1"/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102D7C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1B1-469E-B869-BD1DF1173738}"/>
              </c:ext>
            </c:extLst>
          </c:dPt>
          <c:dPt>
            <c:idx val="1"/>
            <c:invertIfNegative val="0"/>
            <c:bubble3D val="0"/>
            <c:spPr>
              <a:solidFill>
                <a:srgbClr val="102D7C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1B1-469E-B869-BD1DF11737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Anual!$B$9</c:f>
              <c:strCache>
                <c:ptCount val="1"/>
                <c:pt idx="0">
                  <c:v>Total programa</c:v>
                </c:pt>
              </c:strCache>
            </c:strRef>
          </c:cat>
          <c:val>
            <c:numRef>
              <c:f>Anual!$B$63</c:f>
              <c:numCache>
                <c:formatCode>#,##0.00</c:formatCode>
                <c:ptCount val="1"/>
                <c:pt idx="0">
                  <c:v>96.624258263598136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B1-469E-B869-BD1DF1173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1261170192"/>
        <c:axId val="1261161872"/>
        <c:axId val="0"/>
      </c:bar3DChart>
      <c:valAx>
        <c:axId val="1261161872"/>
        <c:scaling>
          <c:orientation val="minMax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1261170192"/>
        <c:crosses val="autoZero"/>
        <c:crossBetween val="between"/>
        <c:majorUnit val="30"/>
      </c:valAx>
      <c:catAx>
        <c:axId val="1261170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611618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Índice de eficiencia 2022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Anual!$A$74</c:f>
              <c:strCache>
                <c:ptCount val="1"/>
                <c:pt idx="0">
                  <c:v>Índice de eficiencia (IE)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(Anual!$B$9,Anual!$C$10,Anual!$D$10,Anual!$E$10)</c:f>
              <c:strCache>
                <c:ptCount val="4"/>
                <c:pt idx="0">
                  <c:v>Total programa</c:v>
                </c:pt>
                <c:pt idx="1">
                  <c:v>Subsidio para Beneficiarios Responsables de PFT</c:v>
                </c:pt>
                <c:pt idx="2">
                  <c:v>Subsidio para Beneficiarios Responsables de  PMEGE</c:v>
                </c:pt>
                <c:pt idx="3">
                  <c:v>Subsidio para Beneficiarios Responsables de  PGE (Extraordinarias)</c:v>
                </c:pt>
              </c:strCache>
            </c:strRef>
          </c:cat>
          <c:val>
            <c:numRef>
              <c:f>Anual!$B$74:$E$74</c:f>
              <c:numCache>
                <c:formatCode>#,##0.00</c:formatCode>
                <c:ptCount val="4"/>
                <c:pt idx="0">
                  <c:v>57.756505346893675</c:v>
                </c:pt>
                <c:pt idx="1">
                  <c:v>57.060363827497568</c:v>
                </c:pt>
                <c:pt idx="2">
                  <c:v>67.172047681684305</c:v>
                </c:pt>
                <c:pt idx="3">
                  <c:v>49.978718121531074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82-4FC2-9319-70732ECA3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55875072"/>
        <c:axId val="55876608"/>
        <c:axId val="0"/>
      </c:bar3DChart>
      <c:catAx>
        <c:axId val="55875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5876608"/>
        <c:crosses val="autoZero"/>
        <c:auto val="1"/>
        <c:lblAlgn val="ctr"/>
        <c:lblOffset val="100"/>
        <c:noMultiLvlLbl val="0"/>
      </c:catAx>
      <c:valAx>
        <c:axId val="55876608"/>
        <c:scaling>
          <c:orientation val="minMax"/>
          <c:max val="12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5875072"/>
        <c:crosses val="autoZero"/>
        <c:crossBetween val="between"/>
        <c:majorUnit val="25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7.xml"/><Relationship Id="rId4" Type="http://schemas.openxmlformats.org/officeDocument/2006/relationships/chart" Target="../charts/chart4.xml"/><Relationship Id="rId9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1</xdr:rowOff>
    </xdr:from>
    <xdr:ext cx="12306300" cy="773905"/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85851"/>
          <a:ext cx="12306300" cy="773905"/>
        </a:xfrm>
        <a:prstGeom prst="rect">
          <a:avLst/>
        </a:prstGeom>
      </xdr:spPr>
    </xdr:pic>
    <xdr:clientData/>
  </xdr:oneCellAnchor>
  <xdr:twoCellAnchor>
    <xdr:from>
      <xdr:col>0</xdr:col>
      <xdr:colOff>47625</xdr:colOff>
      <xdr:row>6</xdr:row>
      <xdr:rowOff>47629</xdr:rowOff>
    </xdr:from>
    <xdr:to>
      <xdr:col>6</xdr:col>
      <xdr:colOff>11906</xdr:colOff>
      <xdr:row>7</xdr:row>
      <xdr:rowOff>369094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7625" y="1190629"/>
          <a:ext cx="11946731" cy="7024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Caja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Costarricense del Seguro Social       Programa Pacientes en Fase Terminal y Personas Menores de Edad Gravemente Enferma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dk1"/>
            </a:solidFill>
            <a:effectLst/>
            <a:latin typeface="Palatino Linotype" panose="02040502050505030304" pitchFamily="18" charset="0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Trimestre 2022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21-06-2023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7144</xdr:colOff>
      <xdr:row>6</xdr:row>
      <xdr:rowOff>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989594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224519</xdr:colOff>
      <xdr:row>0</xdr:row>
      <xdr:rowOff>178594</xdr:rowOff>
    </xdr:from>
    <xdr:to>
      <xdr:col>1</xdr:col>
      <xdr:colOff>297657</xdr:colOff>
      <xdr:row>5</xdr:row>
      <xdr:rowOff>119063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4519" y="178594"/>
          <a:ext cx="4149838" cy="8929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1</xdr:rowOff>
    </xdr:from>
    <xdr:ext cx="12315824" cy="773905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85851"/>
          <a:ext cx="12315824" cy="773905"/>
        </a:xfrm>
        <a:prstGeom prst="rect">
          <a:avLst/>
        </a:prstGeom>
      </xdr:spPr>
    </xdr:pic>
    <xdr:clientData/>
  </xdr:oneCellAnchor>
  <xdr:twoCellAnchor>
    <xdr:from>
      <xdr:col>0</xdr:col>
      <xdr:colOff>47625</xdr:colOff>
      <xdr:row>6</xdr:row>
      <xdr:rowOff>47629</xdr:rowOff>
    </xdr:from>
    <xdr:to>
      <xdr:col>6</xdr:col>
      <xdr:colOff>11906</xdr:colOff>
      <xdr:row>7</xdr:row>
      <xdr:rowOff>369094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47625" y="1190629"/>
          <a:ext cx="11946731" cy="7024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Caja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Costarricense del Seguro Social       Programa Pacientes en Fase Terminal y Personas Menores de Edad Gravemente Enferma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dk1"/>
            </a:solidFill>
            <a:effectLst/>
            <a:latin typeface="Palatino Linotype" panose="02040502050505030304" pitchFamily="18" charset="0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 Trimestre 2022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21-06-2023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7144</xdr:colOff>
      <xdr:row>6</xdr:row>
      <xdr:rowOff>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989594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224519</xdr:colOff>
      <xdr:row>0</xdr:row>
      <xdr:rowOff>178594</xdr:rowOff>
    </xdr:from>
    <xdr:to>
      <xdr:col>1</xdr:col>
      <xdr:colOff>297657</xdr:colOff>
      <xdr:row>5</xdr:row>
      <xdr:rowOff>119063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4519" y="178594"/>
          <a:ext cx="4149838" cy="8929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1</xdr:rowOff>
    </xdr:from>
    <xdr:ext cx="12306300" cy="773905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85851"/>
          <a:ext cx="12306300" cy="773905"/>
        </a:xfrm>
        <a:prstGeom prst="rect">
          <a:avLst/>
        </a:prstGeom>
      </xdr:spPr>
    </xdr:pic>
    <xdr:clientData/>
  </xdr:oneCellAnchor>
  <xdr:twoCellAnchor>
    <xdr:from>
      <xdr:col>0</xdr:col>
      <xdr:colOff>47625</xdr:colOff>
      <xdr:row>6</xdr:row>
      <xdr:rowOff>47629</xdr:rowOff>
    </xdr:from>
    <xdr:to>
      <xdr:col>6</xdr:col>
      <xdr:colOff>11906</xdr:colOff>
      <xdr:row>7</xdr:row>
      <xdr:rowOff>369094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47625" y="1190629"/>
          <a:ext cx="11946731" cy="7024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Caja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Costarricense del Seguro Social       Programa Pacientes en Fase Terminal y Personas Menores de Edad Gravemente Enferma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dk1"/>
            </a:solidFill>
            <a:effectLst/>
            <a:latin typeface="Palatino Linotype" panose="02040502050505030304" pitchFamily="18" charset="0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Semestre 2022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21-06-2023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7144</xdr:colOff>
      <xdr:row>6</xdr:row>
      <xdr:rowOff>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989594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224519</xdr:colOff>
      <xdr:row>0</xdr:row>
      <xdr:rowOff>178594</xdr:rowOff>
    </xdr:from>
    <xdr:to>
      <xdr:col>1</xdr:col>
      <xdr:colOff>297657</xdr:colOff>
      <xdr:row>5</xdr:row>
      <xdr:rowOff>119063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4519" y="178594"/>
          <a:ext cx="4149838" cy="89296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1</xdr:rowOff>
    </xdr:from>
    <xdr:ext cx="12306300" cy="773905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85851"/>
          <a:ext cx="12306300" cy="773905"/>
        </a:xfrm>
        <a:prstGeom prst="rect">
          <a:avLst/>
        </a:prstGeom>
      </xdr:spPr>
    </xdr:pic>
    <xdr:clientData/>
  </xdr:oneCellAnchor>
  <xdr:twoCellAnchor>
    <xdr:from>
      <xdr:col>0</xdr:col>
      <xdr:colOff>47625</xdr:colOff>
      <xdr:row>6</xdr:row>
      <xdr:rowOff>47629</xdr:rowOff>
    </xdr:from>
    <xdr:to>
      <xdr:col>6</xdr:col>
      <xdr:colOff>11906</xdr:colOff>
      <xdr:row>7</xdr:row>
      <xdr:rowOff>369094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47625" y="1190629"/>
          <a:ext cx="11946731" cy="7024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Caja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Costarricense del Seguro Social       Programa Pacientes en Fase Terminal y Personas Menores de Edad Gravemente Enferma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dk1"/>
            </a:solidFill>
            <a:effectLst/>
            <a:latin typeface="Palatino Linotype" panose="02040502050505030304" pitchFamily="18" charset="0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2022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 21-06-2023</a:t>
          </a: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7144</xdr:colOff>
      <xdr:row>6</xdr:row>
      <xdr:rowOff>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989594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224519</xdr:colOff>
      <xdr:row>0</xdr:row>
      <xdr:rowOff>178594</xdr:rowOff>
    </xdr:from>
    <xdr:to>
      <xdr:col>1</xdr:col>
      <xdr:colOff>297657</xdr:colOff>
      <xdr:row>5</xdr:row>
      <xdr:rowOff>119063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4519" y="178594"/>
          <a:ext cx="4149838" cy="89296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1</xdr:rowOff>
    </xdr:from>
    <xdr:ext cx="12306300" cy="773905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85851"/>
          <a:ext cx="12306300" cy="773905"/>
        </a:xfrm>
        <a:prstGeom prst="rect">
          <a:avLst/>
        </a:prstGeom>
      </xdr:spPr>
    </xdr:pic>
    <xdr:clientData/>
  </xdr:oneCellAnchor>
  <xdr:twoCellAnchor>
    <xdr:from>
      <xdr:col>0</xdr:col>
      <xdr:colOff>47625</xdr:colOff>
      <xdr:row>6</xdr:row>
      <xdr:rowOff>47629</xdr:rowOff>
    </xdr:from>
    <xdr:to>
      <xdr:col>6</xdr:col>
      <xdr:colOff>11906</xdr:colOff>
      <xdr:row>7</xdr:row>
      <xdr:rowOff>369094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47625" y="1190629"/>
          <a:ext cx="11946731" cy="7024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Caja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Costarricense del Seguro Social       Programa Pacientes en Fase Terminal y Personas Menores de Edad Gravemente Enferma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dk1"/>
            </a:solidFill>
            <a:effectLst/>
            <a:latin typeface="Palatino Linotype" panose="02040502050505030304" pitchFamily="18" charset="0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Acumulado 2022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 21-06-2023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7144</xdr:colOff>
      <xdr:row>6</xdr:row>
      <xdr:rowOff>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989594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224519</xdr:colOff>
      <xdr:row>0</xdr:row>
      <xdr:rowOff>178594</xdr:rowOff>
    </xdr:from>
    <xdr:to>
      <xdr:col>1</xdr:col>
      <xdr:colOff>297657</xdr:colOff>
      <xdr:row>5</xdr:row>
      <xdr:rowOff>119063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4519" y="178594"/>
          <a:ext cx="4149838" cy="89296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1</xdr:rowOff>
    </xdr:from>
    <xdr:ext cx="12287250" cy="761999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85851"/>
          <a:ext cx="12287250" cy="761999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6</xdr:row>
      <xdr:rowOff>23812</xdr:rowOff>
    </xdr:from>
    <xdr:to>
      <xdr:col>5</xdr:col>
      <xdr:colOff>1559717</xdr:colOff>
      <xdr:row>7</xdr:row>
      <xdr:rowOff>369094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0" y="1166812"/>
          <a:ext cx="11961017" cy="726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Caja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Costarricense del Seguro Social       Programa Pacientes en Fase Terminal y Personas Menores de Edad Gravemente Enferma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dk1"/>
            </a:solidFill>
            <a:effectLst/>
            <a:latin typeface="Palatino Linotype" panose="02040502050505030304" pitchFamily="18" charset="0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Período: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IV Trimestre 2022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21-06-2023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2378</xdr:colOff>
      <xdr:row>6</xdr:row>
      <xdr:rowOff>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980066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224519</xdr:colOff>
      <xdr:row>0</xdr:row>
      <xdr:rowOff>178594</xdr:rowOff>
    </xdr:from>
    <xdr:to>
      <xdr:col>1</xdr:col>
      <xdr:colOff>307182</xdr:colOff>
      <xdr:row>5</xdr:row>
      <xdr:rowOff>119063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4519" y="178594"/>
          <a:ext cx="4149838" cy="89296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431268</xdr:colOff>
      <xdr:row>13</xdr:row>
      <xdr:rowOff>207964</xdr:rowOff>
    </xdr:from>
    <xdr:to>
      <xdr:col>30</xdr:col>
      <xdr:colOff>321467</xdr:colOff>
      <xdr:row>31</xdr:row>
      <xdr:rowOff>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416453</xdr:colOff>
      <xdr:row>13</xdr:row>
      <xdr:rowOff>216955</xdr:rowOff>
    </xdr:from>
    <xdr:to>
      <xdr:col>19</xdr:col>
      <xdr:colOff>288130</xdr:colOff>
      <xdr:row>31</xdr:row>
      <xdr:rowOff>100012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446349</xdr:colOff>
      <xdr:row>51</xdr:row>
      <xdr:rowOff>10845</xdr:rowOff>
    </xdr:from>
    <xdr:to>
      <xdr:col>21</xdr:col>
      <xdr:colOff>481013</xdr:colOff>
      <xdr:row>68</xdr:row>
      <xdr:rowOff>150019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478102</xdr:colOff>
      <xdr:row>31</xdr:row>
      <xdr:rowOff>207169</xdr:rowOff>
    </xdr:from>
    <xdr:to>
      <xdr:col>30</xdr:col>
      <xdr:colOff>352425</xdr:colOff>
      <xdr:row>49</xdr:row>
      <xdr:rowOff>126206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418568</xdr:colOff>
      <xdr:row>32</xdr:row>
      <xdr:rowOff>63764</xdr:rowOff>
    </xdr:from>
    <xdr:to>
      <xdr:col>19</xdr:col>
      <xdr:colOff>304799</xdr:colOff>
      <xdr:row>49</xdr:row>
      <xdr:rowOff>197644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47625</xdr:colOff>
      <xdr:row>52</xdr:row>
      <xdr:rowOff>83342</xdr:rowOff>
    </xdr:from>
    <xdr:to>
      <xdr:col>30</xdr:col>
      <xdr:colOff>190500</xdr:colOff>
      <xdr:row>66</xdr:row>
      <xdr:rowOff>142874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0</xdr:col>
      <xdr:colOff>0</xdr:colOff>
      <xdr:row>6</xdr:row>
      <xdr:rowOff>1</xdr:rowOff>
    </xdr:from>
    <xdr:ext cx="12249150" cy="761999"/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085851"/>
          <a:ext cx="12249150" cy="761999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6</xdr:row>
      <xdr:rowOff>23812</xdr:rowOff>
    </xdr:from>
    <xdr:to>
      <xdr:col>5</xdr:col>
      <xdr:colOff>1390649</xdr:colOff>
      <xdr:row>7</xdr:row>
      <xdr:rowOff>369094</xdr:rowOff>
    </xdr:to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 txBox="1"/>
      </xdr:nvSpPr>
      <xdr:spPr>
        <a:xfrm>
          <a:off x="0" y="1109662"/>
          <a:ext cx="12049124" cy="726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Caja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Costarricense del Seguro Social       Programa Pacientes en Fase Terminal y Personas Menores de Edad Gravemente Enferma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dk1"/>
            </a:solidFill>
            <a:effectLst/>
            <a:latin typeface="Palatino Linotype" panose="02040502050505030304" pitchFamily="18" charset="0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Anual 2022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21-06-2023</a:t>
          </a: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19046</xdr:colOff>
      <xdr:row>6</xdr:row>
      <xdr:rowOff>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11975303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224519</xdr:colOff>
      <xdr:row>0</xdr:row>
      <xdr:rowOff>178594</xdr:rowOff>
    </xdr:from>
    <xdr:to>
      <xdr:col>1</xdr:col>
      <xdr:colOff>307182</xdr:colOff>
      <xdr:row>5</xdr:row>
      <xdr:rowOff>119063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24519" y="178594"/>
          <a:ext cx="4149838" cy="892969"/>
        </a:xfrm>
        <a:prstGeom prst="rect">
          <a:avLst/>
        </a:prstGeom>
      </xdr:spPr>
    </xdr:pic>
    <xdr:clientData/>
  </xdr:twoCellAnchor>
  <xdr:twoCellAnchor>
    <xdr:from>
      <xdr:col>15</xdr:col>
      <xdr:colOff>416719</xdr:colOff>
      <xdr:row>70</xdr:row>
      <xdr:rowOff>107155</xdr:rowOff>
    </xdr:from>
    <xdr:to>
      <xdr:col>26</xdr:col>
      <xdr:colOff>288396</xdr:colOff>
      <xdr:row>84</xdr:row>
      <xdr:rowOff>142873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H155"/>
  <sheetViews>
    <sheetView showGridLines="0" tabSelected="1" zoomScale="80" zoomScaleNormal="80" workbookViewId="0">
      <pane ySplit="10" topLeftCell="A11" activePane="bottomLeft" state="frozen"/>
      <selection activeCell="E17" sqref="E17"/>
      <selection pane="bottomLeft" activeCell="A9" sqref="A9:A10"/>
    </sheetView>
  </sheetViews>
  <sheetFormatPr baseColWidth="10" defaultColWidth="11.44140625" defaultRowHeight="14.4" x14ac:dyDescent="0.3"/>
  <cols>
    <col min="1" max="1" width="61.109375" style="3" customWidth="1"/>
    <col min="2" max="6" width="23.6640625" style="3" customWidth="1"/>
    <col min="7" max="7" width="15.109375" style="3" bestFit="1" customWidth="1"/>
    <col min="8" max="16384" width="11.44140625" style="3"/>
  </cols>
  <sheetData>
    <row r="7" spans="1:7" ht="30" customHeight="1" x14ac:dyDescent="0.3"/>
    <row r="8" spans="1:7" ht="30" customHeight="1" x14ac:dyDescent="0.3"/>
    <row r="9" spans="1:7" ht="15.6" x14ac:dyDescent="0.3">
      <c r="A9" s="32" t="s">
        <v>0</v>
      </c>
      <c r="B9" s="32" t="s">
        <v>44</v>
      </c>
      <c r="C9" s="34" t="s">
        <v>1</v>
      </c>
      <c r="D9" s="34"/>
      <c r="E9" s="34"/>
      <c r="F9" s="34"/>
    </row>
    <row r="10" spans="1:7" ht="63" thickBot="1" x14ac:dyDescent="0.35">
      <c r="A10" s="33"/>
      <c r="B10" s="33"/>
      <c r="C10" s="7" t="s">
        <v>46</v>
      </c>
      <c r="D10" s="7" t="s">
        <v>47</v>
      </c>
      <c r="E10" s="7" t="s">
        <v>48</v>
      </c>
      <c r="F10" s="7" t="s">
        <v>49</v>
      </c>
    </row>
    <row r="11" spans="1:7" ht="16.2" thickTop="1" x14ac:dyDescent="0.35">
      <c r="A11" s="8"/>
      <c r="B11" s="8"/>
      <c r="C11" s="8"/>
      <c r="D11" s="8"/>
      <c r="E11" s="8"/>
      <c r="F11" s="8"/>
    </row>
    <row r="12" spans="1:7" ht="15.6" x14ac:dyDescent="0.35">
      <c r="A12" s="9" t="s">
        <v>3</v>
      </c>
      <c r="B12" s="8"/>
      <c r="C12" s="8"/>
      <c r="D12" s="8"/>
      <c r="E12" s="8"/>
      <c r="F12" s="8"/>
    </row>
    <row r="13" spans="1:7" ht="15.6" x14ac:dyDescent="0.35">
      <c r="A13" s="8"/>
      <c r="B13" s="8"/>
      <c r="C13" s="8"/>
      <c r="D13" s="8"/>
      <c r="E13" s="8"/>
      <c r="F13" s="8"/>
    </row>
    <row r="14" spans="1:7" ht="15.6" x14ac:dyDescent="0.35">
      <c r="A14" s="9" t="s">
        <v>4</v>
      </c>
      <c r="B14" s="8"/>
      <c r="C14" s="8"/>
      <c r="D14" s="8"/>
      <c r="E14" s="8"/>
      <c r="F14" s="8"/>
      <c r="G14" s="2"/>
    </row>
    <row r="15" spans="1:7" ht="15.6" x14ac:dyDescent="0.35">
      <c r="A15" s="10" t="s">
        <v>50</v>
      </c>
      <c r="B15" s="11">
        <f>+SUM(C15:E15)</f>
        <v>378</v>
      </c>
      <c r="C15" s="11">
        <v>177</v>
      </c>
      <c r="D15" s="11">
        <v>73</v>
      </c>
      <c r="E15" s="11">
        <v>128</v>
      </c>
      <c r="F15" s="15"/>
      <c r="G15" s="4"/>
    </row>
    <row r="16" spans="1:7" ht="15.6" x14ac:dyDescent="0.35">
      <c r="A16" s="12" t="s">
        <v>2</v>
      </c>
      <c r="B16" s="11">
        <f t="shared" ref="B16:B21" si="0">+SUM(C16:E16)</f>
        <v>1636</v>
      </c>
      <c r="C16" s="11">
        <v>826</v>
      </c>
      <c r="D16" s="11">
        <v>298</v>
      </c>
      <c r="E16" s="11">
        <v>512</v>
      </c>
      <c r="F16" s="15"/>
      <c r="G16" s="4"/>
    </row>
    <row r="17" spans="1:7" ht="15.6" x14ac:dyDescent="0.35">
      <c r="A17" s="10" t="s">
        <v>84</v>
      </c>
      <c r="B17" s="11">
        <f t="shared" si="0"/>
        <v>445</v>
      </c>
      <c r="C17" s="11">
        <v>200</v>
      </c>
      <c r="D17" s="11">
        <v>95</v>
      </c>
      <c r="E17" s="11">
        <v>150</v>
      </c>
      <c r="F17" s="15"/>
      <c r="G17" s="4"/>
    </row>
    <row r="18" spans="1:7" ht="15.6" x14ac:dyDescent="0.35">
      <c r="A18" s="12" t="s">
        <v>2</v>
      </c>
      <c r="B18" s="11">
        <f t="shared" si="0"/>
        <v>1398</v>
      </c>
      <c r="C18" s="11">
        <v>612</v>
      </c>
      <c r="D18" s="11">
        <v>306</v>
      </c>
      <c r="E18" s="11">
        <v>480</v>
      </c>
      <c r="F18" s="15"/>
      <c r="G18" s="4"/>
    </row>
    <row r="19" spans="1:7" ht="15.6" x14ac:dyDescent="0.35">
      <c r="A19" s="10" t="s">
        <v>85</v>
      </c>
      <c r="B19" s="11">
        <f t="shared" si="0"/>
        <v>474.33333333333337</v>
      </c>
      <c r="C19" s="11">
        <v>176</v>
      </c>
      <c r="D19" s="11">
        <v>114</v>
      </c>
      <c r="E19" s="11">
        <v>184.33333333333334</v>
      </c>
      <c r="F19" s="15"/>
      <c r="G19" s="4"/>
    </row>
    <row r="20" spans="1:7" ht="15.6" x14ac:dyDescent="0.35">
      <c r="A20" s="12" t="s">
        <v>2</v>
      </c>
      <c r="B20" s="11">
        <f t="shared" si="0"/>
        <v>1931</v>
      </c>
      <c r="C20" s="11">
        <v>808</v>
      </c>
      <c r="D20" s="11">
        <v>464</v>
      </c>
      <c r="E20" s="11">
        <v>659</v>
      </c>
      <c r="F20" s="15"/>
      <c r="G20" s="4"/>
    </row>
    <row r="21" spans="1:7" ht="15.6" x14ac:dyDescent="0.35">
      <c r="A21" s="10" t="s">
        <v>86</v>
      </c>
      <c r="B21" s="11">
        <f t="shared" si="0"/>
        <v>1780</v>
      </c>
      <c r="C21" s="11">
        <v>800</v>
      </c>
      <c r="D21" s="11">
        <v>380</v>
      </c>
      <c r="E21" s="11">
        <v>600</v>
      </c>
      <c r="F21" s="15"/>
      <c r="G21" s="4"/>
    </row>
    <row r="22" spans="1:7" ht="15.6" x14ac:dyDescent="0.35">
      <c r="A22" s="12" t="s">
        <v>2</v>
      </c>
      <c r="B22" s="11">
        <f>+SUM(C22:E22)</f>
        <v>6546</v>
      </c>
      <c r="C22" s="11">
        <v>2849</v>
      </c>
      <c r="D22" s="11">
        <v>1327</v>
      </c>
      <c r="E22" s="11">
        <v>2370</v>
      </c>
      <c r="F22" s="15"/>
      <c r="G22" s="4"/>
    </row>
    <row r="23" spans="1:7" ht="15.6" x14ac:dyDescent="0.35">
      <c r="A23" s="8"/>
      <c r="B23" s="11"/>
      <c r="C23" s="11"/>
      <c r="D23" s="11"/>
      <c r="E23" s="15"/>
      <c r="F23" s="15"/>
      <c r="G23" s="4"/>
    </row>
    <row r="24" spans="1:7" ht="15.6" x14ac:dyDescent="0.35">
      <c r="A24" s="13" t="s">
        <v>45</v>
      </c>
      <c r="B24" s="11"/>
      <c r="C24" s="11"/>
      <c r="D24" s="11"/>
      <c r="E24" s="15"/>
      <c r="F24" s="15"/>
      <c r="G24" s="4"/>
    </row>
    <row r="25" spans="1:7" ht="15.6" x14ac:dyDescent="0.35">
      <c r="A25" s="10" t="s">
        <v>51</v>
      </c>
      <c r="B25" s="11">
        <f>+SUM(C25:F25)</f>
        <v>615524442.12999988</v>
      </c>
      <c r="C25" s="11">
        <v>319950276.26999998</v>
      </c>
      <c r="D25" s="11">
        <v>114277783.66</v>
      </c>
      <c r="E25" s="11">
        <v>177388170.94999999</v>
      </c>
      <c r="F25" s="11">
        <v>3908211.25</v>
      </c>
      <c r="G25" s="4"/>
    </row>
    <row r="26" spans="1:7" ht="15.6" x14ac:dyDescent="0.35">
      <c r="A26" s="10" t="s">
        <v>87</v>
      </c>
      <c r="B26" s="11">
        <f t="shared" ref="B26:B28" si="1">+SUM(C26:F26)</f>
        <v>696746700.4135015</v>
      </c>
      <c r="C26" s="14">
        <v>296258212.19818521</v>
      </c>
      <c r="D26" s="11">
        <v>148129106.0990926</v>
      </c>
      <c r="E26" s="11">
        <v>232359382.11622369</v>
      </c>
      <c r="F26" s="11">
        <v>20000000.000000004</v>
      </c>
      <c r="G26" s="4"/>
    </row>
    <row r="27" spans="1:7" ht="15.6" x14ac:dyDescent="0.35">
      <c r="A27" s="10" t="s">
        <v>88</v>
      </c>
      <c r="B27" s="11">
        <f t="shared" si="1"/>
        <v>677431584.67874193</v>
      </c>
      <c r="C27" s="11">
        <v>310028612.04999995</v>
      </c>
      <c r="D27" s="11">
        <v>155694389.92000002</v>
      </c>
      <c r="E27" s="11">
        <v>183941513.61000001</v>
      </c>
      <c r="F27" s="11">
        <v>27767069.098742001</v>
      </c>
      <c r="G27" s="4"/>
    </row>
    <row r="28" spans="1:7" ht="15.6" x14ac:dyDescent="0.35">
      <c r="A28" s="10" t="s">
        <v>89</v>
      </c>
      <c r="B28" s="11">
        <f t="shared" si="1"/>
        <v>3248801073.6100006</v>
      </c>
      <c r="C28" s="14">
        <v>1379149749.2690027</v>
      </c>
      <c r="D28" s="11">
        <v>642376875.14214337</v>
      </c>
      <c r="E28" s="11">
        <v>1147274449.1988544</v>
      </c>
      <c r="F28" s="11">
        <v>80000000.000000015</v>
      </c>
      <c r="G28" s="4"/>
    </row>
    <row r="29" spans="1:7" ht="15.6" x14ac:dyDescent="0.35">
      <c r="A29" s="10" t="s">
        <v>90</v>
      </c>
      <c r="B29" s="11">
        <f>+SUM(C29:E29)</f>
        <v>649664515.57999992</v>
      </c>
      <c r="C29" s="11">
        <f>+C27</f>
        <v>310028612.04999995</v>
      </c>
      <c r="D29" s="11">
        <f t="shared" ref="D29:E29" si="2">+D27</f>
        <v>155694389.92000002</v>
      </c>
      <c r="E29" s="11">
        <f t="shared" si="2"/>
        <v>183941513.61000001</v>
      </c>
      <c r="F29" s="11"/>
      <c r="G29" s="4"/>
    </row>
    <row r="30" spans="1:7" ht="15.6" x14ac:dyDescent="0.35">
      <c r="A30" s="8"/>
      <c r="B30" s="11"/>
      <c r="C30" s="11"/>
      <c r="D30" s="11"/>
      <c r="E30" s="15"/>
      <c r="F30" s="15"/>
      <c r="G30" s="4"/>
    </row>
    <row r="31" spans="1:7" ht="15.6" x14ac:dyDescent="0.35">
      <c r="A31" s="13" t="s">
        <v>6</v>
      </c>
      <c r="B31" s="11"/>
      <c r="C31" s="11"/>
      <c r="D31" s="11"/>
      <c r="E31" s="15"/>
      <c r="F31" s="15"/>
      <c r="G31" s="4"/>
    </row>
    <row r="32" spans="1:7" ht="15.6" x14ac:dyDescent="0.35">
      <c r="A32" s="10" t="s">
        <v>91</v>
      </c>
      <c r="B32" s="11">
        <f>B26</f>
        <v>696746700.4135015</v>
      </c>
      <c r="C32" s="11"/>
      <c r="D32" s="11"/>
      <c r="E32" s="15"/>
      <c r="F32" s="15"/>
      <c r="G32" s="4"/>
    </row>
    <row r="33" spans="1:7" ht="15.6" x14ac:dyDescent="0.35">
      <c r="A33" s="10" t="s">
        <v>92</v>
      </c>
      <c r="B33" s="11">
        <v>812200268.49000001</v>
      </c>
      <c r="C33" s="11"/>
      <c r="D33" s="11"/>
      <c r="E33" s="15"/>
      <c r="F33" s="15"/>
      <c r="G33" s="4"/>
    </row>
    <row r="34" spans="1:7" ht="15.6" x14ac:dyDescent="0.35">
      <c r="A34" s="8"/>
      <c r="B34" s="16"/>
      <c r="C34" s="16"/>
      <c r="D34" s="16"/>
      <c r="E34" s="8"/>
      <c r="F34" s="8"/>
    </row>
    <row r="35" spans="1:7" ht="15.6" x14ac:dyDescent="0.35">
      <c r="A35" s="9" t="s">
        <v>7</v>
      </c>
      <c r="B35" s="16"/>
      <c r="C35" s="16"/>
      <c r="D35" s="16"/>
      <c r="E35" s="8"/>
      <c r="F35" s="8"/>
    </row>
    <row r="36" spans="1:7" ht="15.6" x14ac:dyDescent="0.35">
      <c r="A36" s="10" t="s">
        <v>52</v>
      </c>
      <c r="B36" s="31">
        <v>1.07</v>
      </c>
      <c r="C36" s="31">
        <v>1.07</v>
      </c>
      <c r="D36" s="31">
        <v>1.07</v>
      </c>
      <c r="E36" s="31">
        <v>1.07</v>
      </c>
      <c r="F36" s="31">
        <v>1.07</v>
      </c>
    </row>
    <row r="37" spans="1:7" ht="15.6" x14ac:dyDescent="0.35">
      <c r="A37" s="10" t="s">
        <v>93</v>
      </c>
      <c r="B37" s="31">
        <v>1.0573999999999999</v>
      </c>
      <c r="C37" s="31">
        <v>1.0573999999999999</v>
      </c>
      <c r="D37" s="31">
        <v>1.0573999999999999</v>
      </c>
      <c r="E37" s="31">
        <v>1.0573999999999999</v>
      </c>
      <c r="F37" s="31">
        <v>1.0573999999999999</v>
      </c>
    </row>
    <row r="38" spans="1:7" ht="15.6" x14ac:dyDescent="0.35">
      <c r="A38" s="10" t="s">
        <v>8</v>
      </c>
      <c r="B38" s="11" t="s">
        <v>97</v>
      </c>
      <c r="C38" s="11"/>
      <c r="D38" s="11"/>
      <c r="E38" s="15"/>
      <c r="F38" s="15"/>
    </row>
    <row r="39" spans="1:7" ht="15.6" x14ac:dyDescent="0.35">
      <c r="A39" s="8"/>
      <c r="B39" s="11"/>
      <c r="C39" s="11"/>
      <c r="D39" s="11"/>
      <c r="E39" s="15"/>
      <c r="F39" s="15"/>
    </row>
    <row r="40" spans="1:7" ht="15.6" x14ac:dyDescent="0.35">
      <c r="A40" s="9" t="s">
        <v>9</v>
      </c>
      <c r="B40" s="11"/>
      <c r="C40" s="11"/>
      <c r="D40" s="11"/>
      <c r="E40" s="15"/>
      <c r="F40" s="15"/>
    </row>
    <row r="41" spans="1:7" ht="15.6" x14ac:dyDescent="0.35">
      <c r="A41" s="8" t="s">
        <v>53</v>
      </c>
      <c r="B41" s="11">
        <f>B25/B36</f>
        <v>575256487.97196245</v>
      </c>
      <c r="C41" s="11">
        <f t="shared" ref="C41:F41" si="3">C25/C36</f>
        <v>299018949.7850467</v>
      </c>
      <c r="D41" s="11">
        <f t="shared" si="3"/>
        <v>106801666.9719626</v>
      </c>
      <c r="E41" s="11">
        <f t="shared" si="3"/>
        <v>165783337.33644858</v>
      </c>
      <c r="F41" s="11">
        <f t="shared" si="3"/>
        <v>3652533.8785046726</v>
      </c>
    </row>
    <row r="42" spans="1:7" ht="15.6" x14ac:dyDescent="0.35">
      <c r="A42" s="8" t="s">
        <v>94</v>
      </c>
      <c r="B42" s="11">
        <f>B27/B37</f>
        <v>640657825.49531114</v>
      </c>
      <c r="C42" s="11">
        <f t="shared" ref="C42:F42" si="4">C27/C37</f>
        <v>293198990.02269715</v>
      </c>
      <c r="D42" s="11">
        <f t="shared" si="4"/>
        <v>147242661.1689049</v>
      </c>
      <c r="E42" s="11">
        <f t="shared" si="4"/>
        <v>173956415.36788353</v>
      </c>
      <c r="F42" s="11">
        <f t="shared" si="4"/>
        <v>26259758.935825612</v>
      </c>
    </row>
    <row r="43" spans="1:7" ht="15.6" x14ac:dyDescent="0.35">
      <c r="A43" s="8" t="s">
        <v>54</v>
      </c>
      <c r="B43" s="11">
        <f>B41/B15</f>
        <v>1521842.5607723875</v>
      </c>
      <c r="C43" s="11">
        <f t="shared" ref="C43:E43" si="5">C41/C15</f>
        <v>1689372.5976556311</v>
      </c>
      <c r="D43" s="11">
        <f t="shared" si="5"/>
        <v>1463036.5338625014</v>
      </c>
      <c r="E43" s="11">
        <f t="shared" si="5"/>
        <v>1295182.3229410045</v>
      </c>
      <c r="F43" s="11"/>
    </row>
    <row r="44" spans="1:7" ht="15.6" x14ac:dyDescent="0.35">
      <c r="A44" s="8" t="s">
        <v>95</v>
      </c>
      <c r="B44" s="11">
        <f>B42/B19</f>
        <v>1350648.9645017099</v>
      </c>
      <c r="C44" s="11">
        <f t="shared" ref="C44:E44" si="6">C42/C19</f>
        <v>1665903.3524016885</v>
      </c>
      <c r="D44" s="11">
        <f t="shared" si="6"/>
        <v>1291602.290955306</v>
      </c>
      <c r="E44" s="11">
        <f t="shared" si="6"/>
        <v>943705.68915669178</v>
      </c>
      <c r="F44" s="11"/>
    </row>
    <row r="45" spans="1:7" ht="15.6" x14ac:dyDescent="0.35">
      <c r="A45" s="8"/>
      <c r="B45" s="11"/>
      <c r="C45" s="11"/>
      <c r="D45" s="11"/>
      <c r="E45" s="8"/>
      <c r="F45" s="8"/>
    </row>
    <row r="46" spans="1:7" ht="15.6" x14ac:dyDescent="0.35">
      <c r="A46" s="9" t="s">
        <v>10</v>
      </c>
      <c r="B46" s="16"/>
      <c r="C46" s="16"/>
      <c r="D46" s="16"/>
      <c r="E46" s="8"/>
      <c r="F46" s="8"/>
    </row>
    <row r="47" spans="1:7" ht="15.6" x14ac:dyDescent="0.35">
      <c r="A47" s="8"/>
      <c r="B47" s="16"/>
      <c r="C47" s="16"/>
      <c r="D47" s="16"/>
      <c r="E47" s="8"/>
      <c r="F47" s="8"/>
    </row>
    <row r="48" spans="1:7" ht="15.6" x14ac:dyDescent="0.35">
      <c r="A48" s="9" t="s">
        <v>11</v>
      </c>
      <c r="B48" s="16"/>
      <c r="C48" s="16"/>
      <c r="D48" s="16"/>
      <c r="E48" s="8"/>
      <c r="F48" s="8"/>
    </row>
    <row r="49" spans="1:6" ht="15.6" x14ac:dyDescent="0.35">
      <c r="A49" s="8" t="s">
        <v>12</v>
      </c>
      <c r="B49" s="17" t="s">
        <v>97</v>
      </c>
      <c r="C49" s="17"/>
      <c r="D49" s="17"/>
      <c r="E49" s="18"/>
      <c r="F49" s="18"/>
    </row>
    <row r="50" spans="1:6" ht="15.6" x14ac:dyDescent="0.35">
      <c r="A50" s="8" t="s">
        <v>13</v>
      </c>
      <c r="B50" s="17" t="s">
        <v>97</v>
      </c>
      <c r="C50" s="17"/>
      <c r="D50" s="17"/>
      <c r="E50" s="18"/>
      <c r="F50" s="18"/>
    </row>
    <row r="51" spans="1:6" ht="15.6" x14ac:dyDescent="0.35">
      <c r="A51" s="8"/>
      <c r="B51" s="17"/>
      <c r="C51" s="17"/>
      <c r="D51" s="17"/>
      <c r="E51" s="18"/>
      <c r="F51" s="18"/>
    </row>
    <row r="52" spans="1:6" ht="15.6" x14ac:dyDescent="0.35">
      <c r="A52" s="9" t="s">
        <v>14</v>
      </c>
      <c r="B52" s="17"/>
      <c r="C52" s="17"/>
      <c r="D52" s="17"/>
      <c r="E52" s="18"/>
      <c r="F52" s="18"/>
    </row>
    <row r="53" spans="1:6" ht="15.6" x14ac:dyDescent="0.35">
      <c r="A53" s="8" t="s">
        <v>15</v>
      </c>
      <c r="B53" s="17">
        <f>(B19/B17)*100</f>
        <v>106.59176029962548</v>
      </c>
      <c r="C53" s="17">
        <f t="shared" ref="C53:E53" si="7">(C19/C17)*100</f>
        <v>88</v>
      </c>
      <c r="D53" s="17">
        <f t="shared" si="7"/>
        <v>120</v>
      </c>
      <c r="E53" s="17">
        <f t="shared" si="7"/>
        <v>122.88888888888889</v>
      </c>
      <c r="F53" s="17"/>
    </row>
    <row r="54" spans="1:6" ht="15.6" x14ac:dyDescent="0.35">
      <c r="A54" s="8" t="s">
        <v>16</v>
      </c>
      <c r="B54" s="17">
        <f>B27/B26*100</f>
        <v>97.227813820532404</v>
      </c>
      <c r="C54" s="17">
        <f t="shared" ref="C54:F54" si="8">C27/C26*100</f>
        <v>104.64810738903768</v>
      </c>
      <c r="D54" s="17">
        <f t="shared" si="8"/>
        <v>105.10722303005497</v>
      </c>
      <c r="E54" s="17">
        <f t="shared" si="8"/>
        <v>79.162507635691</v>
      </c>
      <c r="F54" s="17">
        <f t="shared" si="8"/>
        <v>138.83534549370998</v>
      </c>
    </row>
    <row r="55" spans="1:6" ht="15.6" x14ac:dyDescent="0.35">
      <c r="A55" s="8" t="s">
        <v>17</v>
      </c>
      <c r="B55" s="17">
        <f>AVERAGE(B53:B54)</f>
        <v>101.90978706007894</v>
      </c>
      <c r="C55" s="17">
        <f t="shared" ref="C55:E55" si="9">AVERAGE(C53:C54)</f>
        <v>96.324053694518838</v>
      </c>
      <c r="D55" s="17">
        <f t="shared" si="9"/>
        <v>112.55361151502748</v>
      </c>
      <c r="E55" s="17">
        <f t="shared" si="9"/>
        <v>101.02569826228995</v>
      </c>
      <c r="F55" s="17"/>
    </row>
    <row r="56" spans="1:6" ht="15.6" x14ac:dyDescent="0.35">
      <c r="A56" s="8"/>
      <c r="B56" s="17"/>
      <c r="C56" s="17"/>
      <c r="D56" s="17"/>
      <c r="E56" s="18"/>
      <c r="F56" s="18"/>
    </row>
    <row r="57" spans="1:6" ht="15.6" x14ac:dyDescent="0.35">
      <c r="A57" s="9" t="s">
        <v>18</v>
      </c>
      <c r="B57" s="17"/>
      <c r="C57" s="17"/>
      <c r="D57" s="17"/>
      <c r="E57" s="18"/>
      <c r="F57" s="18"/>
    </row>
    <row r="58" spans="1:6" ht="15.6" x14ac:dyDescent="0.35">
      <c r="A58" s="8" t="s">
        <v>19</v>
      </c>
      <c r="B58" s="17">
        <f>(B19/B21)*100</f>
        <v>26.647940074906369</v>
      </c>
      <c r="C58" s="17">
        <f t="shared" ref="C58:E58" si="10">(C19/C21)*100</f>
        <v>22</v>
      </c>
      <c r="D58" s="17">
        <f t="shared" si="10"/>
        <v>30</v>
      </c>
      <c r="E58" s="17">
        <f t="shared" si="10"/>
        <v>30.722222222222221</v>
      </c>
      <c r="F58" s="17"/>
    </row>
    <row r="59" spans="1:6" ht="15.6" x14ac:dyDescent="0.35">
      <c r="A59" s="8" t="s">
        <v>20</v>
      </c>
      <c r="B59" s="17">
        <f>B27/B28*100</f>
        <v>20.851740975509898</v>
      </c>
      <c r="C59" s="17">
        <f t="shared" ref="C59:F59" si="11">C27/C28*100</f>
        <v>22.479691724145685</v>
      </c>
      <c r="D59" s="17">
        <f t="shared" si="11"/>
        <v>24.237234549507779</v>
      </c>
      <c r="E59" s="17">
        <f t="shared" si="11"/>
        <v>16.032912938874126</v>
      </c>
      <c r="F59" s="17">
        <f t="shared" si="11"/>
        <v>34.708836373427495</v>
      </c>
    </row>
    <row r="60" spans="1:6" ht="15.6" x14ac:dyDescent="0.35">
      <c r="A60" s="8" t="s">
        <v>21</v>
      </c>
      <c r="B60" s="17">
        <f>(B58+B59)/2</f>
        <v>23.749840525208135</v>
      </c>
      <c r="C60" s="17">
        <f t="shared" ref="C60:E60" si="12">(C58+C59)/2</f>
        <v>22.239845862072841</v>
      </c>
      <c r="D60" s="17">
        <f t="shared" si="12"/>
        <v>27.118617274753888</v>
      </c>
      <c r="E60" s="17">
        <f t="shared" si="12"/>
        <v>23.377567580548174</v>
      </c>
      <c r="F60" s="17"/>
    </row>
    <row r="61" spans="1:6" ht="15.6" x14ac:dyDescent="0.35">
      <c r="A61" s="8"/>
      <c r="B61" s="17"/>
      <c r="C61" s="17"/>
      <c r="D61" s="17"/>
      <c r="E61" s="18"/>
      <c r="F61" s="18"/>
    </row>
    <row r="62" spans="1:6" ht="15.6" x14ac:dyDescent="0.35">
      <c r="A62" s="9" t="s">
        <v>32</v>
      </c>
      <c r="B62" s="17"/>
      <c r="C62" s="17"/>
      <c r="D62" s="17"/>
      <c r="E62" s="18"/>
      <c r="F62" s="18"/>
    </row>
    <row r="63" spans="1:6" ht="15.6" x14ac:dyDescent="0.35">
      <c r="A63" s="8" t="s">
        <v>22</v>
      </c>
      <c r="B63" s="17">
        <f>(B29/B27)*100</f>
        <v>95.901125703799309</v>
      </c>
      <c r="C63" s="17"/>
      <c r="D63" s="17"/>
      <c r="E63" s="18"/>
      <c r="F63" s="18"/>
    </row>
    <row r="64" spans="1:6" ht="15.6" x14ac:dyDescent="0.35">
      <c r="A64" s="8"/>
      <c r="B64" s="17"/>
      <c r="C64" s="17"/>
      <c r="D64" s="17"/>
      <c r="E64" s="18"/>
      <c r="F64" s="18"/>
    </row>
    <row r="65" spans="1:6" ht="15.6" x14ac:dyDescent="0.35">
      <c r="A65" s="9" t="s">
        <v>23</v>
      </c>
      <c r="B65" s="17"/>
      <c r="C65" s="17"/>
      <c r="D65" s="17"/>
      <c r="E65" s="17"/>
      <c r="F65" s="17"/>
    </row>
    <row r="66" spans="1:6" ht="15.6" x14ac:dyDescent="0.35">
      <c r="A66" s="8" t="s">
        <v>24</v>
      </c>
      <c r="B66" s="17">
        <f>((B19/B15)-1)*100</f>
        <v>25.48500881834217</v>
      </c>
      <c r="C66" s="17">
        <f t="shared" ref="C66:E66" si="13">((C19/C15)-1)*100</f>
        <v>-0.56497175141242417</v>
      </c>
      <c r="D66" s="17">
        <f t="shared" si="13"/>
        <v>56.164383561643838</v>
      </c>
      <c r="E66" s="17">
        <f t="shared" si="13"/>
        <v>44.010416666666671</v>
      </c>
      <c r="F66" s="17"/>
    </row>
    <row r="67" spans="1:6" ht="15.6" x14ac:dyDescent="0.35">
      <c r="A67" s="8" t="s">
        <v>25</v>
      </c>
      <c r="B67" s="17">
        <f>((B42/B41)-1)*100</f>
        <v>11.36907429830436</v>
      </c>
      <c r="C67" s="17">
        <f t="shared" ref="C67:F67" si="14">((C42/C41)-1)*100</f>
        <v>-1.9463514825843964</v>
      </c>
      <c r="D67" s="17">
        <f t="shared" si="14"/>
        <v>37.865508417166183</v>
      </c>
      <c r="E67" s="17">
        <f t="shared" si="14"/>
        <v>4.9299755709755866</v>
      </c>
      <c r="F67" s="17">
        <f t="shared" si="14"/>
        <v>618.94634818763711</v>
      </c>
    </row>
    <row r="68" spans="1:6" ht="15.6" x14ac:dyDescent="0.35">
      <c r="A68" s="8" t="s">
        <v>26</v>
      </c>
      <c r="B68" s="17">
        <f>((B44/B43)-1)*100</f>
        <v>-11.249100313227601</v>
      </c>
      <c r="C68" s="17">
        <f t="shared" ref="C68:E68" si="15">((C44/C43)-1)*100</f>
        <v>-1.3892284796445331</v>
      </c>
      <c r="D68" s="17">
        <f t="shared" si="15"/>
        <v>-11.717700750411131</v>
      </c>
      <c r="E68" s="17">
        <f t="shared" si="15"/>
        <v>-27.137232153246615</v>
      </c>
      <c r="F68" s="17"/>
    </row>
    <row r="69" spans="1:6" ht="15.6" x14ac:dyDescent="0.35">
      <c r="A69" s="8"/>
      <c r="B69" s="17"/>
      <c r="C69" s="17"/>
      <c r="D69" s="17"/>
      <c r="E69" s="18"/>
      <c r="F69" s="18"/>
    </row>
    <row r="70" spans="1:6" ht="15.6" x14ac:dyDescent="0.35">
      <c r="A70" s="9" t="s">
        <v>27</v>
      </c>
      <c r="B70" s="17"/>
      <c r="C70" s="17"/>
      <c r="D70" s="17"/>
      <c r="E70" s="18"/>
      <c r="F70" s="18"/>
    </row>
    <row r="71" spans="1:6" ht="15.6" x14ac:dyDescent="0.35">
      <c r="A71" s="8" t="s">
        <v>33</v>
      </c>
      <c r="B71" s="17">
        <f>B26/(B18)</f>
        <v>498388.19772067346</v>
      </c>
      <c r="C71" s="17">
        <f>C26/(C18)</f>
        <v>484082.04607546603</v>
      </c>
      <c r="D71" s="17">
        <f>D26/(D18)</f>
        <v>484082.04607546603</v>
      </c>
      <c r="E71" s="17">
        <f>E26/(E18)</f>
        <v>484082.04607546603</v>
      </c>
      <c r="F71" s="17"/>
    </row>
    <row r="72" spans="1:6" ht="15.6" x14ac:dyDescent="0.35">
      <c r="A72" s="8" t="s">
        <v>34</v>
      </c>
      <c r="B72" s="17">
        <f>B27/(B20)</f>
        <v>350819.0495488047</v>
      </c>
      <c r="C72" s="17">
        <f>C27/(C20)</f>
        <v>383698.7772896039</v>
      </c>
      <c r="D72" s="17">
        <f t="shared" ref="D72:E72" si="16">D27/(D20)</f>
        <v>335548.25413793104</v>
      </c>
      <c r="E72" s="17">
        <f t="shared" si="16"/>
        <v>279122.17543247348</v>
      </c>
      <c r="F72" s="17"/>
    </row>
    <row r="73" spans="1:6" ht="15.6" x14ac:dyDescent="0.35">
      <c r="A73" s="8" t="s">
        <v>43</v>
      </c>
      <c r="B73" s="17"/>
      <c r="C73" s="17">
        <f>C27/C20</f>
        <v>383698.7772896039</v>
      </c>
      <c r="D73" s="17">
        <f t="shared" ref="D73:E73" si="17">D27/D20</f>
        <v>335548.25413793104</v>
      </c>
      <c r="E73" s="17">
        <f t="shared" si="17"/>
        <v>279122.17543247348</v>
      </c>
      <c r="F73" s="17"/>
    </row>
    <row r="74" spans="1:6" ht="15.6" x14ac:dyDescent="0.35">
      <c r="A74" s="8" t="s">
        <v>28</v>
      </c>
      <c r="B74" s="17">
        <f>(B72/B71)*B55</f>
        <v>71.735034657011425</v>
      </c>
      <c r="C74" s="17">
        <f>(C72/C71)*C55</f>
        <v>76.34949886243713</v>
      </c>
      <c r="D74" s="17">
        <f t="shared" ref="D74:E74" si="18">(D72/D71)*D55</f>
        <v>78.01811314212361</v>
      </c>
      <c r="E74" s="17">
        <f t="shared" si="18"/>
        <v>58.251515217647658</v>
      </c>
      <c r="F74" s="17"/>
    </row>
    <row r="75" spans="1:6" ht="15.6" x14ac:dyDescent="0.35">
      <c r="A75" s="19" t="s">
        <v>35</v>
      </c>
      <c r="B75" s="17">
        <f>(B26/B18)*3</f>
        <v>1495164.5931620204</v>
      </c>
      <c r="C75" s="17">
        <f>(C26/C18)*3</f>
        <v>1452246.138226398</v>
      </c>
      <c r="D75" s="17">
        <f t="shared" ref="D75:E75" si="19">(D26/D18)*3</f>
        <v>1452246.138226398</v>
      </c>
      <c r="E75" s="17">
        <f t="shared" si="19"/>
        <v>1452246.138226398</v>
      </c>
      <c r="F75" s="17"/>
    </row>
    <row r="76" spans="1:6" ht="15.6" x14ac:dyDescent="0.35">
      <c r="A76" s="19" t="s">
        <v>36</v>
      </c>
      <c r="B76" s="17">
        <f>(B27/B20)*3</f>
        <v>1052457.148646414</v>
      </c>
      <c r="C76" s="17">
        <f>(C27/C20)*3</f>
        <v>1151096.3318688117</v>
      </c>
      <c r="D76" s="17">
        <f t="shared" ref="D76:E76" si="20">(D27/D20)*3</f>
        <v>1006644.7624137931</v>
      </c>
      <c r="E76" s="17">
        <f t="shared" si="20"/>
        <v>837366.5262974205</v>
      </c>
      <c r="F76" s="17"/>
    </row>
    <row r="77" spans="1:6" ht="15.6" x14ac:dyDescent="0.35">
      <c r="A77" s="8"/>
      <c r="B77" s="17"/>
      <c r="C77" s="17"/>
      <c r="D77" s="17"/>
      <c r="E77" s="18"/>
      <c r="F77" s="18"/>
    </row>
    <row r="78" spans="1:6" ht="15.6" x14ac:dyDescent="0.35">
      <c r="A78" s="9" t="s">
        <v>29</v>
      </c>
      <c r="B78" s="17"/>
      <c r="C78" s="17"/>
      <c r="D78" s="17"/>
      <c r="E78" s="18"/>
      <c r="F78" s="18"/>
    </row>
    <row r="79" spans="1:6" ht="15.6" x14ac:dyDescent="0.35">
      <c r="A79" s="8" t="s">
        <v>30</v>
      </c>
      <c r="B79" s="17">
        <f>(B33/B32)*100</f>
        <v>116.57037887771548</v>
      </c>
      <c r="C79" s="17"/>
      <c r="D79" s="17"/>
      <c r="E79" s="18"/>
      <c r="F79" s="18"/>
    </row>
    <row r="80" spans="1:6" ht="15.6" x14ac:dyDescent="0.35">
      <c r="A80" s="8" t="s">
        <v>31</v>
      </c>
      <c r="B80" s="17">
        <f>(B27/B33)*100</f>
        <v>83.406963893053998</v>
      </c>
      <c r="C80" s="17"/>
      <c r="D80" s="17"/>
      <c r="E80" s="18"/>
      <c r="F80" s="18"/>
    </row>
    <row r="81" spans="1:8" ht="16.2" thickBot="1" x14ac:dyDescent="0.4">
      <c r="A81" s="20"/>
      <c r="B81" s="20"/>
      <c r="C81" s="20"/>
      <c r="D81" s="20"/>
      <c r="E81" s="21"/>
      <c r="F81" s="21"/>
    </row>
    <row r="82" spans="1:8" ht="16.2" thickTop="1" x14ac:dyDescent="0.3">
      <c r="A82" s="35" t="s">
        <v>96</v>
      </c>
      <c r="B82" s="35"/>
      <c r="C82" s="35"/>
      <c r="D82" s="35"/>
      <c r="E82" s="35"/>
      <c r="F82" s="35"/>
      <c r="G82" s="30"/>
      <c r="H82" s="30"/>
    </row>
    <row r="83" spans="1:8" ht="15.6" x14ac:dyDescent="0.35">
      <c r="A83" s="8"/>
      <c r="B83" s="8"/>
      <c r="C83" s="8"/>
      <c r="D83" s="8"/>
      <c r="E83" s="8"/>
      <c r="F83" s="8"/>
    </row>
    <row r="84" spans="1:8" ht="71.25" customHeight="1" x14ac:dyDescent="0.35">
      <c r="A84" s="36" t="s">
        <v>159</v>
      </c>
      <c r="B84" s="36"/>
      <c r="C84" s="36"/>
      <c r="D84" s="36"/>
      <c r="E84" s="36"/>
      <c r="F84" s="36"/>
    </row>
    <row r="85" spans="1:8" ht="15.6" x14ac:dyDescent="0.35">
      <c r="A85" s="22"/>
      <c r="B85" s="8"/>
      <c r="C85" s="8"/>
      <c r="D85" s="8"/>
      <c r="E85" s="8"/>
      <c r="F85" s="8"/>
    </row>
    <row r="86" spans="1:8" ht="15.6" x14ac:dyDescent="0.35">
      <c r="A86" s="22"/>
      <c r="B86" s="8"/>
      <c r="C86" s="8"/>
      <c r="D86" s="8"/>
      <c r="E86" s="8"/>
      <c r="F86" s="8"/>
    </row>
    <row r="87" spans="1:8" ht="15.6" x14ac:dyDescent="0.35">
      <c r="A87" s="8"/>
      <c r="B87" s="8"/>
      <c r="C87" s="8"/>
      <c r="D87" s="8"/>
      <c r="E87" s="8"/>
      <c r="F87" s="8"/>
    </row>
    <row r="88" spans="1:8" ht="15.6" x14ac:dyDescent="0.35">
      <c r="A88" s="23"/>
      <c r="B88" s="8"/>
      <c r="C88" s="8"/>
      <c r="D88" s="8"/>
      <c r="E88" s="8"/>
      <c r="F88" s="8"/>
    </row>
    <row r="89" spans="1:8" ht="15.6" x14ac:dyDescent="0.35">
      <c r="A89" s="23"/>
      <c r="B89" s="8"/>
      <c r="C89" s="8"/>
      <c r="D89" s="8"/>
      <c r="E89" s="8"/>
      <c r="F89" s="8"/>
    </row>
    <row r="90" spans="1:8" ht="15.6" x14ac:dyDescent="0.35">
      <c r="A90" s="23"/>
      <c r="B90" s="8"/>
      <c r="C90" s="8"/>
      <c r="D90" s="8"/>
      <c r="E90" s="8"/>
      <c r="F90" s="8"/>
    </row>
    <row r="91" spans="1:8" ht="15.6" x14ac:dyDescent="0.35">
      <c r="A91" s="23"/>
      <c r="B91" s="8"/>
      <c r="C91" s="8"/>
      <c r="D91" s="8"/>
      <c r="E91" s="8"/>
      <c r="F91" s="8"/>
    </row>
    <row r="92" spans="1:8" ht="15.6" x14ac:dyDescent="0.35">
      <c r="A92" s="8"/>
      <c r="B92" s="8"/>
      <c r="C92" s="8"/>
      <c r="D92" s="8"/>
      <c r="E92" s="8"/>
      <c r="F92" s="8"/>
    </row>
    <row r="93" spans="1:8" ht="15.6" x14ac:dyDescent="0.35">
      <c r="A93" s="8"/>
      <c r="B93" s="8"/>
      <c r="C93" s="8"/>
      <c r="D93" s="8"/>
      <c r="E93" s="8"/>
      <c r="F93" s="8"/>
    </row>
    <row r="94" spans="1:8" ht="15.6" x14ac:dyDescent="0.35">
      <c r="A94" s="8"/>
      <c r="B94" s="8"/>
      <c r="C94" s="8"/>
      <c r="D94" s="8"/>
      <c r="E94" s="8"/>
      <c r="F94" s="8"/>
    </row>
    <row r="154" spans="5:7" x14ac:dyDescent="0.3">
      <c r="E154" s="5"/>
      <c r="F154" s="5"/>
      <c r="G154" s="5"/>
    </row>
    <row r="155" spans="5:7" x14ac:dyDescent="0.3">
      <c r="E155" s="5"/>
      <c r="F155" s="5"/>
      <c r="G155" s="5"/>
    </row>
  </sheetData>
  <mergeCells count="5">
    <mergeCell ref="A9:A10"/>
    <mergeCell ref="B9:B10"/>
    <mergeCell ref="C9:F9"/>
    <mergeCell ref="A82:F82"/>
    <mergeCell ref="A84:F84"/>
  </mergeCells>
  <pageMargins left="0.7" right="0.7" top="0.75" bottom="0.75" header="0.3" footer="0.3"/>
  <pageSetup orientation="portrait" r:id="rId1"/>
  <ignoredErrors>
    <ignoredError sqref="C72:C7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H91"/>
  <sheetViews>
    <sheetView showGridLines="0" zoomScale="80" zoomScaleNormal="80" workbookViewId="0">
      <pane ySplit="10" topLeftCell="A11" activePane="bottomLeft" state="frozen"/>
      <selection activeCell="E17" sqref="E17"/>
      <selection pane="bottomLeft" activeCell="A9" sqref="A9:A10"/>
    </sheetView>
  </sheetViews>
  <sheetFormatPr baseColWidth="10" defaultColWidth="11.44140625" defaultRowHeight="14.4" x14ac:dyDescent="0.3"/>
  <cols>
    <col min="1" max="1" width="61.109375" style="3" customWidth="1"/>
    <col min="2" max="6" width="23.6640625" style="3" customWidth="1"/>
    <col min="7" max="16384" width="11.44140625" style="3"/>
  </cols>
  <sheetData>
    <row r="7" spans="1:6" ht="30" customHeight="1" x14ac:dyDescent="0.3"/>
    <row r="8" spans="1:6" ht="30" customHeight="1" x14ac:dyDescent="0.3"/>
    <row r="9" spans="1:6" ht="15.6" x14ac:dyDescent="0.3">
      <c r="A9" s="32" t="s">
        <v>0</v>
      </c>
      <c r="B9" s="32" t="s">
        <v>44</v>
      </c>
      <c r="C9" s="34" t="s">
        <v>1</v>
      </c>
      <c r="D9" s="34"/>
      <c r="E9" s="34"/>
      <c r="F9" s="34"/>
    </row>
    <row r="10" spans="1:6" ht="63" thickBot="1" x14ac:dyDescent="0.35">
      <c r="A10" s="33"/>
      <c r="B10" s="33"/>
      <c r="C10" s="7" t="s">
        <v>46</v>
      </c>
      <c r="D10" s="7" t="s">
        <v>47</v>
      </c>
      <c r="E10" s="7" t="s">
        <v>48</v>
      </c>
      <c r="F10" s="7" t="s">
        <v>49</v>
      </c>
    </row>
    <row r="11" spans="1:6" ht="16.2" thickTop="1" x14ac:dyDescent="0.35">
      <c r="A11" s="8"/>
      <c r="B11" s="8"/>
      <c r="C11" s="8"/>
      <c r="D11" s="8"/>
      <c r="E11" s="8"/>
      <c r="F11" s="8"/>
    </row>
    <row r="12" spans="1:6" ht="15.6" x14ac:dyDescent="0.35">
      <c r="A12" s="9" t="s">
        <v>3</v>
      </c>
      <c r="B12" s="8"/>
      <c r="C12" s="8"/>
      <c r="D12" s="8"/>
      <c r="E12" s="8"/>
      <c r="F12" s="8"/>
    </row>
    <row r="13" spans="1:6" ht="15.6" x14ac:dyDescent="0.35">
      <c r="A13" s="8"/>
      <c r="B13" s="8"/>
      <c r="C13" s="8"/>
      <c r="D13" s="8"/>
      <c r="E13" s="8"/>
      <c r="F13" s="8"/>
    </row>
    <row r="14" spans="1:6" ht="15.6" x14ac:dyDescent="0.35">
      <c r="A14" s="9" t="s">
        <v>4</v>
      </c>
      <c r="B14" s="8"/>
      <c r="C14" s="8"/>
      <c r="D14" s="8"/>
      <c r="E14" s="8"/>
      <c r="F14" s="8"/>
    </row>
    <row r="15" spans="1:6" ht="15.6" x14ac:dyDescent="0.35">
      <c r="A15" s="10" t="s">
        <v>55</v>
      </c>
      <c r="B15" s="11">
        <f>+SUM(C15:E15)</f>
        <v>417.66666666666669</v>
      </c>
      <c r="C15" s="11">
        <v>186</v>
      </c>
      <c r="D15" s="11">
        <v>90.666666666666671</v>
      </c>
      <c r="E15" s="11">
        <v>141</v>
      </c>
      <c r="F15" s="15"/>
    </row>
    <row r="16" spans="1:6" ht="15.6" x14ac:dyDescent="0.35">
      <c r="A16" s="12" t="s">
        <v>2</v>
      </c>
      <c r="B16" s="11">
        <f t="shared" ref="B16:B22" si="0">+SUM(C16:E16)</f>
        <v>1772</v>
      </c>
      <c r="C16" s="11">
        <v>871</v>
      </c>
      <c r="D16" s="11">
        <v>364</v>
      </c>
      <c r="E16" s="11">
        <v>537</v>
      </c>
      <c r="F16" s="15"/>
    </row>
    <row r="17" spans="1:6" ht="15.75" customHeight="1" x14ac:dyDescent="0.35">
      <c r="A17" s="10" t="s">
        <v>98</v>
      </c>
      <c r="B17" s="11">
        <f t="shared" si="0"/>
        <v>445</v>
      </c>
      <c r="C17" s="11">
        <v>200</v>
      </c>
      <c r="D17" s="11">
        <v>95</v>
      </c>
      <c r="E17" s="11">
        <v>150</v>
      </c>
      <c r="F17" s="15"/>
    </row>
    <row r="18" spans="1:6" ht="15.6" x14ac:dyDescent="0.35">
      <c r="A18" s="12" t="s">
        <v>2</v>
      </c>
      <c r="B18" s="11">
        <f t="shared" si="0"/>
        <v>1398</v>
      </c>
      <c r="C18" s="11">
        <v>612</v>
      </c>
      <c r="D18" s="11">
        <v>306</v>
      </c>
      <c r="E18" s="11">
        <v>480</v>
      </c>
      <c r="F18" s="15"/>
    </row>
    <row r="19" spans="1:6" ht="15.6" x14ac:dyDescent="0.35">
      <c r="A19" s="10" t="s">
        <v>99</v>
      </c>
      <c r="B19" s="11">
        <f t="shared" si="0"/>
        <v>442.66666666666663</v>
      </c>
      <c r="C19" s="11">
        <v>179</v>
      </c>
      <c r="D19" s="11">
        <v>110</v>
      </c>
      <c r="E19" s="11">
        <v>153.66666666666666</v>
      </c>
      <c r="F19" s="15"/>
    </row>
    <row r="20" spans="1:6" ht="15.6" x14ac:dyDescent="0.35">
      <c r="A20" s="12" t="s">
        <v>2</v>
      </c>
      <c r="B20" s="11">
        <f t="shared" si="0"/>
        <v>1751</v>
      </c>
      <c r="C20" s="11">
        <v>766</v>
      </c>
      <c r="D20" s="11">
        <v>454</v>
      </c>
      <c r="E20" s="11">
        <v>531</v>
      </c>
      <c r="F20" s="15"/>
    </row>
    <row r="21" spans="1:6" ht="15.6" x14ac:dyDescent="0.35">
      <c r="A21" s="10" t="s">
        <v>86</v>
      </c>
      <c r="B21" s="11">
        <f t="shared" si="0"/>
        <v>1780</v>
      </c>
      <c r="C21" s="11">
        <v>800</v>
      </c>
      <c r="D21" s="11">
        <v>380</v>
      </c>
      <c r="E21" s="11">
        <v>600</v>
      </c>
      <c r="F21" s="15"/>
    </row>
    <row r="22" spans="1:6" ht="15.6" x14ac:dyDescent="0.35">
      <c r="A22" s="12" t="s">
        <v>2</v>
      </c>
      <c r="B22" s="11">
        <f t="shared" si="0"/>
        <v>6546</v>
      </c>
      <c r="C22" s="11">
        <v>2849</v>
      </c>
      <c r="D22" s="11">
        <v>1327</v>
      </c>
      <c r="E22" s="11">
        <v>2370</v>
      </c>
      <c r="F22" s="15"/>
    </row>
    <row r="23" spans="1:6" ht="15.6" x14ac:dyDescent="0.35">
      <c r="A23" s="8"/>
      <c r="B23" s="11"/>
      <c r="C23" s="11"/>
      <c r="D23" s="11"/>
      <c r="E23" s="15"/>
      <c r="F23" s="15"/>
    </row>
    <row r="24" spans="1:6" ht="15.6" x14ac:dyDescent="0.35">
      <c r="A24" s="13" t="s">
        <v>45</v>
      </c>
      <c r="B24" s="11"/>
      <c r="C24" s="11"/>
      <c r="D24" s="11"/>
      <c r="E24" s="15"/>
      <c r="F24" s="15"/>
    </row>
    <row r="25" spans="1:6" ht="15.6" x14ac:dyDescent="0.35">
      <c r="A25" s="10" t="s">
        <v>56</v>
      </c>
      <c r="B25" s="11">
        <f>+SUM(C25:F25)</f>
        <v>696706308.18669999</v>
      </c>
      <c r="C25" s="11">
        <v>351127516.48000002</v>
      </c>
      <c r="D25" s="11">
        <v>145422478.69</v>
      </c>
      <c r="E25" s="15">
        <v>175563853.36000001</v>
      </c>
      <c r="F25" s="15">
        <v>24592459.656699996</v>
      </c>
    </row>
    <row r="26" spans="1:6" ht="15.6" x14ac:dyDescent="0.35">
      <c r="A26" s="10" t="s">
        <v>100</v>
      </c>
      <c r="B26" s="11">
        <f t="shared" ref="B26:B28" si="1">+SUM(C26:F26)</f>
        <v>696746700.4135015</v>
      </c>
      <c r="C26" s="14">
        <v>296258212.19818521</v>
      </c>
      <c r="D26" s="11">
        <v>148129106.0990926</v>
      </c>
      <c r="E26" s="15">
        <v>232359382.11622369</v>
      </c>
      <c r="F26" s="15">
        <v>20000000.000000004</v>
      </c>
    </row>
    <row r="27" spans="1:6" ht="15.6" x14ac:dyDescent="0.35">
      <c r="A27" s="10" t="s">
        <v>101</v>
      </c>
      <c r="B27" s="11">
        <f t="shared" si="1"/>
        <v>606900059.29811299</v>
      </c>
      <c r="C27" s="11">
        <v>293686556.64999998</v>
      </c>
      <c r="D27" s="11">
        <v>142015788.76999998</v>
      </c>
      <c r="E27" s="15">
        <v>143452484.82999998</v>
      </c>
      <c r="F27" s="15">
        <v>27745229.048112996</v>
      </c>
    </row>
    <row r="28" spans="1:6" ht="15.6" x14ac:dyDescent="0.35">
      <c r="A28" s="10" t="s">
        <v>89</v>
      </c>
      <c r="B28" s="11">
        <f t="shared" si="1"/>
        <v>3248801073.6100006</v>
      </c>
      <c r="C28" s="14">
        <v>1379149749.2690027</v>
      </c>
      <c r="D28" s="11">
        <v>642376875.14214337</v>
      </c>
      <c r="E28" s="15">
        <v>1147274449.1988544</v>
      </c>
      <c r="F28" s="15">
        <v>80000000.000000015</v>
      </c>
    </row>
    <row r="29" spans="1:6" ht="15.6" x14ac:dyDescent="0.35">
      <c r="A29" s="10" t="s">
        <v>102</v>
      </c>
      <c r="B29" s="11">
        <f>+SUM(C29:E29)</f>
        <v>579154830.25</v>
      </c>
      <c r="C29" s="11">
        <f>+C27</f>
        <v>293686556.64999998</v>
      </c>
      <c r="D29" s="11">
        <f t="shared" ref="D29:E29" si="2">+D27</f>
        <v>142015788.76999998</v>
      </c>
      <c r="E29" s="11">
        <f t="shared" si="2"/>
        <v>143452484.82999998</v>
      </c>
      <c r="F29" s="15"/>
    </row>
    <row r="30" spans="1:6" ht="15.6" x14ac:dyDescent="0.35">
      <c r="A30" s="8"/>
      <c r="B30" s="11"/>
      <c r="C30" s="11"/>
      <c r="D30" s="11"/>
      <c r="E30" s="15"/>
      <c r="F30" s="15"/>
    </row>
    <row r="31" spans="1:6" ht="15.6" x14ac:dyDescent="0.35">
      <c r="A31" s="13" t="s">
        <v>6</v>
      </c>
      <c r="B31" s="11"/>
      <c r="C31" s="11"/>
      <c r="D31" s="11"/>
      <c r="E31" s="15"/>
      <c r="F31" s="15"/>
    </row>
    <row r="32" spans="1:6" ht="15.6" x14ac:dyDescent="0.35">
      <c r="A32" s="10" t="s">
        <v>103</v>
      </c>
      <c r="B32" s="11">
        <f>B26</f>
        <v>696746700.4135015</v>
      </c>
      <c r="C32" s="11"/>
      <c r="D32" s="11"/>
      <c r="E32" s="15"/>
      <c r="F32" s="15"/>
    </row>
    <row r="33" spans="1:7" ht="15.6" x14ac:dyDescent="0.35">
      <c r="A33" s="10" t="s">
        <v>104</v>
      </c>
      <c r="B33" s="11">
        <v>812200268.49000001</v>
      </c>
      <c r="C33" s="11"/>
      <c r="D33" s="11"/>
      <c r="E33" s="15"/>
      <c r="F33" s="15"/>
    </row>
    <row r="34" spans="1:7" ht="15.6" x14ac:dyDescent="0.35">
      <c r="A34" s="8"/>
      <c r="B34" s="16"/>
      <c r="C34" s="16"/>
      <c r="D34" s="16"/>
      <c r="E34" s="8"/>
      <c r="F34" s="8"/>
    </row>
    <row r="35" spans="1:7" ht="15.6" x14ac:dyDescent="0.35">
      <c r="A35" s="9" t="s">
        <v>7</v>
      </c>
      <c r="B35" s="16"/>
      <c r="C35" s="16"/>
      <c r="D35" s="16"/>
      <c r="E35" s="8"/>
      <c r="F35" s="8"/>
    </row>
    <row r="36" spans="1:7" ht="15.6" x14ac:dyDescent="0.35">
      <c r="A36" s="10" t="s">
        <v>57</v>
      </c>
      <c r="B36" s="29">
        <v>1.0788</v>
      </c>
      <c r="C36" s="29">
        <v>1.0788</v>
      </c>
      <c r="D36" s="29">
        <v>1.0788</v>
      </c>
      <c r="E36" s="29">
        <v>1.0788</v>
      </c>
      <c r="F36" s="29">
        <v>1.0788</v>
      </c>
      <c r="G36" s="6"/>
    </row>
    <row r="37" spans="1:7" ht="15.6" x14ac:dyDescent="0.35">
      <c r="A37" s="10" t="s">
        <v>105</v>
      </c>
      <c r="B37" s="29">
        <v>1.121</v>
      </c>
      <c r="C37" s="29">
        <v>1.121</v>
      </c>
      <c r="D37" s="29">
        <v>1.121</v>
      </c>
      <c r="E37" s="29">
        <v>1.121</v>
      </c>
      <c r="F37" s="29">
        <v>1.121</v>
      </c>
      <c r="G37" s="6"/>
    </row>
    <row r="38" spans="1:7" ht="15.6" x14ac:dyDescent="0.35">
      <c r="A38" s="10" t="s">
        <v>8</v>
      </c>
      <c r="B38" s="11" t="s">
        <v>97</v>
      </c>
      <c r="C38" s="11"/>
      <c r="D38" s="11"/>
      <c r="E38" s="15"/>
      <c r="F38" s="15"/>
    </row>
    <row r="39" spans="1:7" ht="15.6" x14ac:dyDescent="0.35">
      <c r="A39" s="8"/>
      <c r="B39" s="11"/>
      <c r="C39" s="11"/>
      <c r="D39" s="11"/>
      <c r="E39" s="15"/>
      <c r="F39" s="15"/>
    </row>
    <row r="40" spans="1:7" ht="15.6" x14ac:dyDescent="0.35">
      <c r="A40" s="9" t="s">
        <v>9</v>
      </c>
      <c r="B40" s="11"/>
      <c r="C40" s="11"/>
      <c r="D40" s="11"/>
      <c r="E40" s="15"/>
      <c r="F40" s="15"/>
    </row>
    <row r="41" spans="1:7" ht="15.6" x14ac:dyDescent="0.35">
      <c r="A41" s="8" t="s">
        <v>58</v>
      </c>
      <c r="B41" s="11">
        <f>B25/B36</f>
        <v>645816006.84714496</v>
      </c>
      <c r="C41" s="11">
        <f t="shared" ref="C41:F41" si="3">C25/C36</f>
        <v>325479714.94252878</v>
      </c>
      <c r="D41" s="11">
        <f t="shared" si="3"/>
        <v>134800221.25509825</v>
      </c>
      <c r="E41" s="15">
        <f t="shared" si="3"/>
        <v>162739945.64330739</v>
      </c>
      <c r="F41" s="15">
        <f t="shared" si="3"/>
        <v>22796125.006210603</v>
      </c>
    </row>
    <row r="42" spans="1:7" ht="15.6" x14ac:dyDescent="0.35">
      <c r="A42" s="8" t="s">
        <v>106</v>
      </c>
      <c r="B42" s="11">
        <f>B27/B37</f>
        <v>541391667.5273087</v>
      </c>
      <c r="C42" s="11">
        <f t="shared" ref="C42:F42" si="4">C27/C37</f>
        <v>261986223.59500444</v>
      </c>
      <c r="D42" s="11">
        <f t="shared" si="4"/>
        <v>126686698.27832291</v>
      </c>
      <c r="E42" s="15">
        <f t="shared" si="4"/>
        <v>127968318.31400535</v>
      </c>
      <c r="F42" s="15">
        <f t="shared" si="4"/>
        <v>24750427.339975912</v>
      </c>
    </row>
    <row r="43" spans="1:7" ht="15.6" x14ac:dyDescent="0.35">
      <c r="A43" s="8" t="s">
        <v>59</v>
      </c>
      <c r="B43" s="11">
        <f>B41/B15</f>
        <v>1546247.4226188625</v>
      </c>
      <c r="C43" s="11">
        <f t="shared" ref="C43:E43" si="5">C41/C15</f>
        <v>1749890.94055123</v>
      </c>
      <c r="D43" s="11">
        <f t="shared" si="5"/>
        <v>1486767.1461959365</v>
      </c>
      <c r="E43" s="15">
        <f t="shared" si="5"/>
        <v>1154184.0116546624</v>
      </c>
      <c r="F43" s="15"/>
    </row>
    <row r="44" spans="1:7" ht="15.6" x14ac:dyDescent="0.35">
      <c r="A44" s="8" t="s">
        <v>107</v>
      </c>
      <c r="B44" s="11">
        <f>B42/B19</f>
        <v>1223023.3453177155</v>
      </c>
      <c r="C44" s="11">
        <f t="shared" ref="C44:E44" si="6">C42/C19</f>
        <v>1463610.187681589</v>
      </c>
      <c r="D44" s="11">
        <f t="shared" si="6"/>
        <v>1151697.2570756627</v>
      </c>
      <c r="E44" s="15">
        <f t="shared" si="6"/>
        <v>832765.62894146645</v>
      </c>
      <c r="F44" s="15"/>
    </row>
    <row r="45" spans="1:7" ht="15.6" x14ac:dyDescent="0.35">
      <c r="A45" s="8"/>
      <c r="B45" s="16"/>
      <c r="C45" s="16"/>
      <c r="D45" s="16"/>
      <c r="E45" s="8"/>
      <c r="F45" s="8"/>
    </row>
    <row r="46" spans="1:7" ht="15.6" x14ac:dyDescent="0.35">
      <c r="A46" s="9" t="s">
        <v>10</v>
      </c>
      <c r="B46" s="16"/>
      <c r="C46" s="16"/>
      <c r="D46" s="16"/>
      <c r="E46" s="8"/>
      <c r="F46" s="8"/>
    </row>
    <row r="47" spans="1:7" ht="15.6" x14ac:dyDescent="0.35">
      <c r="A47" s="8"/>
      <c r="B47" s="16"/>
      <c r="C47" s="16"/>
      <c r="D47" s="16"/>
      <c r="E47" s="8"/>
      <c r="F47" s="8"/>
    </row>
    <row r="48" spans="1:7" ht="15.6" x14ac:dyDescent="0.35">
      <c r="A48" s="9" t="s">
        <v>11</v>
      </c>
      <c r="B48" s="16"/>
      <c r="C48" s="16"/>
      <c r="D48" s="16"/>
      <c r="E48" s="8"/>
      <c r="F48" s="8"/>
    </row>
    <row r="49" spans="1:6" ht="15.6" x14ac:dyDescent="0.35">
      <c r="A49" s="8" t="s">
        <v>12</v>
      </c>
      <c r="B49" s="17" t="s">
        <v>97</v>
      </c>
      <c r="C49" s="17"/>
      <c r="D49" s="17"/>
      <c r="E49" s="18"/>
      <c r="F49" s="18"/>
    </row>
    <row r="50" spans="1:6" ht="15.6" x14ac:dyDescent="0.35">
      <c r="A50" s="8" t="s">
        <v>13</v>
      </c>
      <c r="B50" s="17" t="s">
        <v>97</v>
      </c>
      <c r="C50" s="17"/>
      <c r="D50" s="17"/>
      <c r="E50" s="18"/>
      <c r="F50" s="18"/>
    </row>
    <row r="51" spans="1:6" ht="15.6" x14ac:dyDescent="0.35">
      <c r="A51" s="8"/>
      <c r="B51" s="17"/>
      <c r="C51" s="17"/>
      <c r="D51" s="17"/>
      <c r="E51" s="18"/>
      <c r="F51" s="18"/>
    </row>
    <row r="52" spans="1:6" ht="15.6" x14ac:dyDescent="0.35">
      <c r="A52" s="9" t="s">
        <v>14</v>
      </c>
      <c r="B52" s="17"/>
      <c r="C52" s="17"/>
      <c r="D52" s="17"/>
      <c r="E52" s="18"/>
      <c r="F52" s="18"/>
    </row>
    <row r="53" spans="1:6" ht="15.6" x14ac:dyDescent="0.35">
      <c r="A53" s="8" t="s">
        <v>15</v>
      </c>
      <c r="B53" s="17">
        <f>(B19/B17)*100</f>
        <v>99.475655430711612</v>
      </c>
      <c r="C53" s="17">
        <f t="shared" ref="C53:E53" si="7">(C19/C17)*100</f>
        <v>89.5</v>
      </c>
      <c r="D53" s="17">
        <f t="shared" si="7"/>
        <v>115.78947368421053</v>
      </c>
      <c r="E53" s="18">
        <f t="shared" si="7"/>
        <v>102.44444444444444</v>
      </c>
      <c r="F53" s="18"/>
    </row>
    <row r="54" spans="1:6" ht="15.6" x14ac:dyDescent="0.35">
      <c r="A54" s="8" t="s">
        <v>16</v>
      </c>
      <c r="B54" s="17">
        <f>B27/B26*100</f>
        <v>87.104834359162837</v>
      </c>
      <c r="C54" s="17">
        <f t="shared" ref="C54:F54" si="8">C27/C26*100</f>
        <v>99.131954679296825</v>
      </c>
      <c r="D54" s="17">
        <f t="shared" si="8"/>
        <v>95.872980341214614</v>
      </c>
      <c r="E54" s="18">
        <f t="shared" si="8"/>
        <v>61.737332714306568</v>
      </c>
      <c r="F54" s="18">
        <f t="shared" si="8"/>
        <v>138.72614524056496</v>
      </c>
    </row>
    <row r="55" spans="1:6" ht="15.6" x14ac:dyDescent="0.35">
      <c r="A55" s="8" t="s">
        <v>17</v>
      </c>
      <c r="B55" s="17">
        <f>AVERAGE(B53:B54)</f>
        <v>93.290244894937217</v>
      </c>
      <c r="C55" s="17">
        <f t="shared" ref="C55:E55" si="9">AVERAGE(C53:C54)</f>
        <v>94.315977339648413</v>
      </c>
      <c r="D55" s="17">
        <f t="shared" si="9"/>
        <v>105.83122701271257</v>
      </c>
      <c r="E55" s="18">
        <f t="shared" si="9"/>
        <v>82.090888579375502</v>
      </c>
      <c r="F55" s="18"/>
    </row>
    <row r="56" spans="1:6" ht="15.6" x14ac:dyDescent="0.35">
      <c r="A56" s="8"/>
      <c r="B56" s="17"/>
      <c r="C56" s="17"/>
      <c r="D56" s="17"/>
      <c r="E56" s="18"/>
      <c r="F56" s="18"/>
    </row>
    <row r="57" spans="1:6" ht="15.6" x14ac:dyDescent="0.35">
      <c r="A57" s="9" t="s">
        <v>18</v>
      </c>
      <c r="B57" s="17"/>
      <c r="C57" s="17"/>
      <c r="D57" s="17"/>
      <c r="E57" s="18"/>
      <c r="F57" s="18"/>
    </row>
    <row r="58" spans="1:6" ht="15.6" x14ac:dyDescent="0.35">
      <c r="A58" s="8" t="s">
        <v>19</v>
      </c>
      <c r="B58" s="17">
        <f>(B19/B21)*100</f>
        <v>24.868913857677903</v>
      </c>
      <c r="C58" s="17">
        <f t="shared" ref="C58:E58" si="10">(C19/C21)*100</f>
        <v>22.375</v>
      </c>
      <c r="D58" s="17">
        <f t="shared" si="10"/>
        <v>28.947368421052634</v>
      </c>
      <c r="E58" s="18">
        <f t="shared" si="10"/>
        <v>25.611111111111111</v>
      </c>
      <c r="F58" s="18"/>
    </row>
    <row r="59" spans="1:6" ht="15.6" x14ac:dyDescent="0.35">
      <c r="A59" s="8" t="s">
        <v>20</v>
      </c>
      <c r="B59" s="17">
        <f>B27/B28*100</f>
        <v>18.680739311124956</v>
      </c>
      <c r="C59" s="17">
        <f t="shared" ref="C59:F59" si="11">C27/C28*100</f>
        <v>21.294754743323853</v>
      </c>
      <c r="D59" s="17">
        <f t="shared" si="11"/>
        <v>22.10786132962447</v>
      </c>
      <c r="E59" s="18">
        <f t="shared" si="11"/>
        <v>12.503763587707661</v>
      </c>
      <c r="F59" s="18">
        <f t="shared" si="11"/>
        <v>34.68153631014124</v>
      </c>
    </row>
    <row r="60" spans="1:6" ht="15.6" x14ac:dyDescent="0.35">
      <c r="A60" s="8" t="s">
        <v>21</v>
      </c>
      <c r="B60" s="17">
        <f>(B58+B59)/2</f>
        <v>21.774826584401431</v>
      </c>
      <c r="C60" s="17">
        <f t="shared" ref="C60:E60" si="12">(C58+C59)/2</f>
        <v>21.834877371661925</v>
      </c>
      <c r="D60" s="17">
        <f t="shared" si="12"/>
        <v>25.52761487533855</v>
      </c>
      <c r="E60" s="18">
        <f t="shared" si="12"/>
        <v>19.057437349409387</v>
      </c>
      <c r="F60" s="18"/>
    </row>
    <row r="61" spans="1:6" ht="15.6" x14ac:dyDescent="0.35">
      <c r="A61" s="8"/>
      <c r="B61" s="17"/>
      <c r="C61" s="17"/>
      <c r="D61" s="17"/>
      <c r="E61" s="18"/>
      <c r="F61" s="18"/>
    </row>
    <row r="62" spans="1:6" ht="15.6" x14ac:dyDescent="0.35">
      <c r="A62" s="9" t="s">
        <v>32</v>
      </c>
      <c r="B62" s="17"/>
      <c r="C62" s="17"/>
      <c r="D62" s="17"/>
      <c r="E62" s="18"/>
      <c r="F62" s="18"/>
    </row>
    <row r="63" spans="1:6" ht="15.6" x14ac:dyDescent="0.35">
      <c r="A63" s="8" t="s">
        <v>22</v>
      </c>
      <c r="B63" s="17">
        <f>(B29/B27)*100</f>
        <v>95.42836936279086</v>
      </c>
      <c r="C63" s="17"/>
      <c r="D63" s="17"/>
      <c r="E63" s="18"/>
      <c r="F63" s="18"/>
    </row>
    <row r="64" spans="1:6" ht="15.6" x14ac:dyDescent="0.35">
      <c r="A64" s="8"/>
      <c r="B64" s="17"/>
      <c r="C64" s="17"/>
      <c r="D64" s="17"/>
      <c r="E64" s="18"/>
      <c r="F64" s="18"/>
    </row>
    <row r="65" spans="1:6" ht="15.6" x14ac:dyDescent="0.35">
      <c r="A65" s="9" t="s">
        <v>23</v>
      </c>
      <c r="B65" s="17"/>
      <c r="C65" s="17"/>
      <c r="D65" s="17"/>
      <c r="E65" s="18"/>
      <c r="F65" s="18"/>
    </row>
    <row r="66" spans="1:6" ht="15.6" x14ac:dyDescent="0.35">
      <c r="A66" s="8" t="s">
        <v>24</v>
      </c>
      <c r="B66" s="17">
        <f>((B19/B15)-1)*100</f>
        <v>5.9856344772545755</v>
      </c>
      <c r="C66" s="17">
        <f t="shared" ref="C66:E66" si="13">((C19/C15)-1)*100</f>
        <v>-3.7634408602150504</v>
      </c>
      <c r="D66" s="17">
        <f t="shared" si="13"/>
        <v>21.323529411764696</v>
      </c>
      <c r="E66" s="17">
        <f t="shared" si="13"/>
        <v>8.9834515366430168</v>
      </c>
      <c r="F66" s="18"/>
    </row>
    <row r="67" spans="1:6" ht="15.6" x14ac:dyDescent="0.35">
      <c r="A67" s="8" t="s">
        <v>25</v>
      </c>
      <c r="B67" s="17">
        <f>((B42/B41)-1)*100</f>
        <v>-16.169363752631781</v>
      </c>
      <c r="C67" s="17">
        <f t="shared" ref="C67:F67" si="14">((C42/C41)-1)*100</f>
        <v>-19.507664666209891</v>
      </c>
      <c r="D67" s="17">
        <f t="shared" si="14"/>
        <v>-6.0189240798211863</v>
      </c>
      <c r="E67" s="17">
        <f t="shared" si="14"/>
        <v>-21.366375164899175</v>
      </c>
      <c r="F67" s="18">
        <f t="shared" si="14"/>
        <v>8.5729584884838061</v>
      </c>
    </row>
    <row r="68" spans="1:6" ht="15.6" x14ac:dyDescent="0.35">
      <c r="A68" s="8" t="s">
        <v>26</v>
      </c>
      <c r="B68" s="17">
        <f>((B44/B43)-1)*100</f>
        <v>-20.903774685276812</v>
      </c>
      <c r="C68" s="17">
        <f t="shared" ref="C68:E68" si="15">((C44/C43)-1)*100</f>
        <v>-16.359919709022563</v>
      </c>
      <c r="D68" s="17">
        <f t="shared" si="15"/>
        <v>-22.536810150640495</v>
      </c>
      <c r="E68" s="17">
        <f t="shared" si="15"/>
        <v>-27.84810562853005</v>
      </c>
      <c r="F68" s="18"/>
    </row>
    <row r="69" spans="1:6" ht="15.6" x14ac:dyDescent="0.35">
      <c r="A69" s="8"/>
      <c r="B69" s="17"/>
      <c r="C69" s="17"/>
      <c r="D69" s="17"/>
      <c r="E69" s="18"/>
      <c r="F69" s="18"/>
    </row>
    <row r="70" spans="1:6" ht="15.6" x14ac:dyDescent="0.35">
      <c r="A70" s="9" t="s">
        <v>27</v>
      </c>
      <c r="B70" s="17"/>
      <c r="C70" s="17"/>
      <c r="D70" s="17"/>
      <c r="E70" s="18"/>
      <c r="F70" s="18"/>
    </row>
    <row r="71" spans="1:6" ht="15.6" x14ac:dyDescent="0.35">
      <c r="A71" s="8" t="s">
        <v>33</v>
      </c>
      <c r="B71" s="17">
        <f>B26/(B18)</f>
        <v>498388.19772067346</v>
      </c>
      <c r="C71" s="17">
        <f>C26/(C18)</f>
        <v>484082.04607546603</v>
      </c>
      <c r="D71" s="17">
        <f>D26/(D18)</f>
        <v>484082.04607546603</v>
      </c>
      <c r="E71" s="18">
        <f>E26/(E18)</f>
        <v>484082.04607546603</v>
      </c>
      <c r="F71" s="18"/>
    </row>
    <row r="72" spans="1:6" ht="15.6" x14ac:dyDescent="0.35">
      <c r="A72" s="8" t="s">
        <v>34</v>
      </c>
      <c r="B72" s="17">
        <f>B27/(B20)</f>
        <v>346601.9756128572</v>
      </c>
      <c r="C72" s="17">
        <f>C27/(C20)</f>
        <v>383402.81546997384</v>
      </c>
      <c r="D72" s="17">
        <f t="shared" ref="D72:E72" si="16">D27/(D20)</f>
        <v>312810.10742290743</v>
      </c>
      <c r="E72" s="18">
        <f t="shared" si="16"/>
        <v>270155.33866290015</v>
      </c>
      <c r="F72" s="18"/>
    </row>
    <row r="73" spans="1:6" ht="15.6" x14ac:dyDescent="0.35">
      <c r="A73" s="8" t="s">
        <v>43</v>
      </c>
      <c r="B73" s="17"/>
      <c r="C73" s="17">
        <f>C27/C20</f>
        <v>383402.81546997384</v>
      </c>
      <c r="D73" s="17">
        <f t="shared" ref="D73:E73" si="17">D27/D20</f>
        <v>312810.10742290743</v>
      </c>
      <c r="E73" s="18">
        <f t="shared" si="17"/>
        <v>270155.33866290015</v>
      </c>
      <c r="F73" s="18"/>
    </row>
    <row r="74" spans="1:6" ht="15.6" x14ac:dyDescent="0.35">
      <c r="A74" s="8" t="s">
        <v>28</v>
      </c>
      <c r="B74" s="17">
        <f>(B72/B71)*B55</f>
        <v>64.878308382645002</v>
      </c>
      <c r="C74" s="17">
        <f>(C72/C71)*C55</f>
        <v>74.700170247971002</v>
      </c>
      <c r="D74" s="17">
        <f t="shared" ref="D74:E74" si="18">(D72/D71)*D55</f>
        <v>68.387327641942335</v>
      </c>
      <c r="E74" s="18">
        <f t="shared" si="18"/>
        <v>45.813084755145532</v>
      </c>
      <c r="F74" s="18"/>
    </row>
    <row r="75" spans="1:6" ht="15.6" x14ac:dyDescent="0.35">
      <c r="A75" s="19" t="s">
        <v>35</v>
      </c>
      <c r="B75" s="17">
        <f>(B26/B18)*3</f>
        <v>1495164.5931620204</v>
      </c>
      <c r="C75" s="17">
        <f>(C26/C18)*3</f>
        <v>1452246.138226398</v>
      </c>
      <c r="D75" s="17">
        <f t="shared" ref="D75:E75" si="19">(D26/D18)*3</f>
        <v>1452246.138226398</v>
      </c>
      <c r="E75" s="18">
        <f t="shared" si="19"/>
        <v>1452246.138226398</v>
      </c>
      <c r="F75" s="18"/>
    </row>
    <row r="76" spans="1:6" ht="15.6" x14ac:dyDescent="0.35">
      <c r="A76" s="19" t="s">
        <v>36</v>
      </c>
      <c r="B76" s="17">
        <f>(B27/B20)*3</f>
        <v>1039805.9268385717</v>
      </c>
      <c r="C76" s="17">
        <f>(C27/C20)*3</f>
        <v>1150208.4464099216</v>
      </c>
      <c r="D76" s="17">
        <f t="shared" ref="D76:E76" si="20">(D27/D20)*3</f>
        <v>938430.32226872235</v>
      </c>
      <c r="E76" s="18">
        <f t="shared" si="20"/>
        <v>810466.01598870044</v>
      </c>
      <c r="F76" s="18"/>
    </row>
    <row r="77" spans="1:6" ht="15.6" x14ac:dyDescent="0.35">
      <c r="A77" s="8"/>
      <c r="B77" s="17"/>
      <c r="C77" s="17"/>
      <c r="D77" s="17"/>
      <c r="E77" s="18"/>
      <c r="F77" s="18"/>
    </row>
    <row r="78" spans="1:6" ht="15.6" x14ac:dyDescent="0.35">
      <c r="A78" s="9" t="s">
        <v>29</v>
      </c>
      <c r="B78" s="17"/>
      <c r="C78" s="17"/>
      <c r="D78" s="17"/>
      <c r="E78" s="18"/>
      <c r="F78" s="18"/>
    </row>
    <row r="79" spans="1:6" ht="15.6" x14ac:dyDescent="0.35">
      <c r="A79" s="8" t="s">
        <v>30</v>
      </c>
      <c r="B79" s="17">
        <f>(B33/B32)*100</f>
        <v>116.57037887771548</v>
      </c>
      <c r="C79" s="17"/>
      <c r="D79" s="17"/>
      <c r="E79" s="18"/>
      <c r="F79" s="18"/>
    </row>
    <row r="80" spans="1:6" ht="15.6" x14ac:dyDescent="0.35">
      <c r="A80" s="8" t="s">
        <v>31</v>
      </c>
      <c r="B80" s="17">
        <f>(B27/B33)*100</f>
        <v>74.722957236449787</v>
      </c>
      <c r="C80" s="17"/>
      <c r="D80" s="17"/>
      <c r="E80" s="18"/>
      <c r="F80" s="18"/>
    </row>
    <row r="81" spans="1:8" ht="16.2" thickBot="1" x14ac:dyDescent="0.4">
      <c r="A81" s="20"/>
      <c r="B81" s="24"/>
      <c r="C81" s="24"/>
      <c r="D81" s="24"/>
      <c r="E81" s="18"/>
      <c r="F81" s="18"/>
    </row>
    <row r="82" spans="1:8" ht="16.2" thickTop="1" x14ac:dyDescent="0.3">
      <c r="A82" s="35" t="s">
        <v>96</v>
      </c>
      <c r="B82" s="35"/>
      <c r="C82" s="35"/>
      <c r="D82" s="35"/>
      <c r="E82" s="35"/>
      <c r="F82" s="35"/>
      <c r="G82" s="30"/>
      <c r="H82" s="30"/>
    </row>
    <row r="83" spans="1:8" x14ac:dyDescent="0.3">
      <c r="A83" s="1"/>
    </row>
    <row r="84" spans="1:8" ht="71.25" customHeight="1" x14ac:dyDescent="0.35">
      <c r="A84" s="36" t="s">
        <v>159</v>
      </c>
      <c r="B84" s="36"/>
      <c r="C84" s="36"/>
      <c r="D84" s="36"/>
      <c r="E84" s="36"/>
      <c r="F84" s="36"/>
    </row>
    <row r="90" spans="1:8" x14ac:dyDescent="0.3">
      <c r="A90" s="1"/>
    </row>
    <row r="91" spans="1:8" x14ac:dyDescent="0.3">
      <c r="A91" s="1"/>
    </row>
  </sheetData>
  <mergeCells count="5">
    <mergeCell ref="A9:A10"/>
    <mergeCell ref="B9:B10"/>
    <mergeCell ref="C9:F9"/>
    <mergeCell ref="A82:F82"/>
    <mergeCell ref="A84:F8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H84"/>
  <sheetViews>
    <sheetView showGridLines="0" zoomScale="80" zoomScaleNormal="80" workbookViewId="0">
      <pane ySplit="10" topLeftCell="A11" activePane="bottomLeft" state="frozen"/>
      <selection activeCell="E17" sqref="E17"/>
      <selection pane="bottomLeft" activeCell="A9" sqref="A9:A10"/>
    </sheetView>
  </sheetViews>
  <sheetFormatPr baseColWidth="10" defaultColWidth="11.44140625" defaultRowHeight="14.4" x14ac:dyDescent="0.3"/>
  <cols>
    <col min="1" max="1" width="61.109375" style="3" customWidth="1"/>
    <col min="2" max="6" width="23.6640625" style="3" customWidth="1"/>
    <col min="7" max="16384" width="11.44140625" style="3"/>
  </cols>
  <sheetData>
    <row r="7" spans="1:6" ht="30" customHeight="1" x14ac:dyDescent="0.3"/>
    <row r="8" spans="1:6" ht="30" customHeight="1" x14ac:dyDescent="0.3"/>
    <row r="9" spans="1:6" ht="15.6" x14ac:dyDescent="0.3">
      <c r="A9" s="32" t="s">
        <v>0</v>
      </c>
      <c r="B9" s="32" t="s">
        <v>44</v>
      </c>
      <c r="C9" s="34" t="s">
        <v>1</v>
      </c>
      <c r="D9" s="34"/>
      <c r="E9" s="34"/>
      <c r="F9" s="34"/>
    </row>
    <row r="10" spans="1:6" ht="63" thickBot="1" x14ac:dyDescent="0.35">
      <c r="A10" s="33"/>
      <c r="B10" s="33"/>
      <c r="C10" s="7" t="s">
        <v>46</v>
      </c>
      <c r="D10" s="7" t="s">
        <v>47</v>
      </c>
      <c r="E10" s="7" t="s">
        <v>48</v>
      </c>
      <c r="F10" s="7" t="s">
        <v>49</v>
      </c>
    </row>
    <row r="11" spans="1:6" ht="16.2" thickTop="1" x14ac:dyDescent="0.35">
      <c r="A11" s="8"/>
      <c r="B11" s="8"/>
      <c r="C11" s="8"/>
      <c r="D11" s="8"/>
      <c r="E11" s="8"/>
      <c r="F11" s="8"/>
    </row>
    <row r="12" spans="1:6" ht="15.6" x14ac:dyDescent="0.35">
      <c r="A12" s="9" t="s">
        <v>3</v>
      </c>
      <c r="B12" s="8"/>
      <c r="C12" s="8"/>
      <c r="D12" s="8"/>
      <c r="E12" s="8"/>
      <c r="F12" s="8"/>
    </row>
    <row r="13" spans="1:6" ht="15.6" x14ac:dyDescent="0.35">
      <c r="A13" s="8"/>
      <c r="B13" s="8"/>
      <c r="C13" s="8"/>
      <c r="D13" s="8"/>
      <c r="E13" s="8"/>
      <c r="F13" s="8"/>
    </row>
    <row r="14" spans="1:6" ht="15.6" x14ac:dyDescent="0.35">
      <c r="A14" s="9" t="s">
        <v>4</v>
      </c>
      <c r="B14" s="8"/>
      <c r="C14" s="8"/>
      <c r="D14" s="8"/>
      <c r="E14" s="8"/>
      <c r="F14" s="8"/>
    </row>
    <row r="15" spans="1:6" ht="15.6" x14ac:dyDescent="0.35">
      <c r="A15" s="10" t="s">
        <v>60</v>
      </c>
      <c r="B15" s="11">
        <f>+SUM(C15:E15)</f>
        <v>795.66666666666674</v>
      </c>
      <c r="C15" s="11">
        <f>+('I Trimestre'!C15+'II Trimestre'!C15)</f>
        <v>363</v>
      </c>
      <c r="D15" s="11">
        <f>+('I Trimestre'!D15+'II Trimestre'!D15)</f>
        <v>163.66666666666669</v>
      </c>
      <c r="E15" s="11">
        <f>+('I Trimestre'!E15+'II Trimestre'!E15)</f>
        <v>269</v>
      </c>
      <c r="F15" s="15"/>
    </row>
    <row r="16" spans="1:6" ht="15.6" x14ac:dyDescent="0.35">
      <c r="A16" s="12" t="s">
        <v>2</v>
      </c>
      <c r="B16" s="11">
        <f t="shared" ref="B16:B22" si="0">+SUM(C16:E16)</f>
        <v>3408</v>
      </c>
      <c r="C16" s="11">
        <f>+('I Trimestre'!C16+'II Trimestre'!C16)</f>
        <v>1697</v>
      </c>
      <c r="D16" s="11">
        <f>+('I Trimestre'!D16+'II Trimestre'!D16)</f>
        <v>662</v>
      </c>
      <c r="E16" s="11">
        <f>+('I Trimestre'!E16+'II Trimestre'!E16)</f>
        <v>1049</v>
      </c>
      <c r="F16" s="15"/>
    </row>
    <row r="17" spans="1:6" ht="15.6" x14ac:dyDescent="0.35">
      <c r="A17" s="10" t="s">
        <v>108</v>
      </c>
      <c r="B17" s="11">
        <f t="shared" si="0"/>
        <v>890</v>
      </c>
      <c r="C17" s="11">
        <f>+('I Trimestre'!C17+'II Trimestre'!C17)</f>
        <v>400</v>
      </c>
      <c r="D17" s="11">
        <f>+('I Trimestre'!D17+'II Trimestre'!D17)</f>
        <v>190</v>
      </c>
      <c r="E17" s="11">
        <f>+('I Trimestre'!E17+'II Trimestre'!E17)</f>
        <v>300</v>
      </c>
      <c r="F17" s="11"/>
    </row>
    <row r="18" spans="1:6" ht="15.6" x14ac:dyDescent="0.35">
      <c r="A18" s="12" t="s">
        <v>2</v>
      </c>
      <c r="B18" s="11">
        <f t="shared" si="0"/>
        <v>2796</v>
      </c>
      <c r="C18" s="11">
        <f>+('I Trimestre'!C18+'II Trimestre'!C18)</f>
        <v>1224</v>
      </c>
      <c r="D18" s="11">
        <f>+('I Trimestre'!D18+'II Trimestre'!D18)</f>
        <v>612</v>
      </c>
      <c r="E18" s="11">
        <f>+('I Trimestre'!E18+'II Trimestre'!E18)</f>
        <v>960</v>
      </c>
      <c r="F18" s="11"/>
    </row>
    <row r="19" spans="1:6" ht="15.6" x14ac:dyDescent="0.35">
      <c r="A19" s="10" t="s">
        <v>109</v>
      </c>
      <c r="B19" s="11">
        <f t="shared" si="0"/>
        <v>917</v>
      </c>
      <c r="C19" s="11">
        <f>+('I Trimestre'!C19+'II Trimestre'!C19)</f>
        <v>355</v>
      </c>
      <c r="D19" s="11">
        <f>+('I Trimestre'!D19+'II Trimestre'!D19)</f>
        <v>224</v>
      </c>
      <c r="E19" s="11">
        <f>+('I Trimestre'!E19+'II Trimestre'!E19)</f>
        <v>338</v>
      </c>
      <c r="F19" s="11"/>
    </row>
    <row r="20" spans="1:6" ht="15.6" x14ac:dyDescent="0.35">
      <c r="A20" s="12" t="s">
        <v>2</v>
      </c>
      <c r="B20" s="11">
        <f t="shared" si="0"/>
        <v>3682</v>
      </c>
      <c r="C20" s="11">
        <f>+('I Trimestre'!C20+'II Trimestre'!C20)</f>
        <v>1574</v>
      </c>
      <c r="D20" s="11">
        <f>+('I Trimestre'!D20+'II Trimestre'!D20)</f>
        <v>918</v>
      </c>
      <c r="E20" s="11">
        <f>+('I Trimestre'!E20+'II Trimestre'!E20)</f>
        <v>1190</v>
      </c>
      <c r="F20" s="11"/>
    </row>
    <row r="21" spans="1:6" ht="15.6" x14ac:dyDescent="0.35">
      <c r="A21" s="10" t="s">
        <v>86</v>
      </c>
      <c r="B21" s="11">
        <f t="shared" si="0"/>
        <v>1780</v>
      </c>
      <c r="C21" s="11">
        <f>'II Trimestre'!C21</f>
        <v>800</v>
      </c>
      <c r="D21" s="11">
        <f>'II Trimestre'!D21</f>
        <v>380</v>
      </c>
      <c r="E21" s="11">
        <f>'II Trimestre'!E21</f>
        <v>600</v>
      </c>
      <c r="F21" s="11"/>
    </row>
    <row r="22" spans="1:6" ht="15.6" x14ac:dyDescent="0.35">
      <c r="A22" s="12" t="s">
        <v>2</v>
      </c>
      <c r="B22" s="11">
        <f t="shared" si="0"/>
        <v>6546</v>
      </c>
      <c r="C22" s="11">
        <f>'II Trimestre'!C22</f>
        <v>2849</v>
      </c>
      <c r="D22" s="11">
        <f>'II Trimestre'!D22</f>
        <v>1327</v>
      </c>
      <c r="E22" s="11">
        <f>'II Trimestre'!E22</f>
        <v>2370</v>
      </c>
      <c r="F22" s="11"/>
    </row>
    <row r="23" spans="1:6" ht="15.6" x14ac:dyDescent="0.35">
      <c r="A23" s="8"/>
      <c r="B23" s="11"/>
      <c r="C23" s="11"/>
      <c r="D23" s="11"/>
      <c r="E23" s="15"/>
      <c r="F23" s="15"/>
    </row>
    <row r="24" spans="1:6" ht="15.6" x14ac:dyDescent="0.35">
      <c r="A24" s="13" t="s">
        <v>5</v>
      </c>
      <c r="B24" s="11"/>
      <c r="C24" s="11"/>
      <c r="D24" s="11"/>
      <c r="E24" s="15"/>
      <c r="F24" s="15"/>
    </row>
    <row r="25" spans="1:6" ht="15.6" x14ac:dyDescent="0.35">
      <c r="A25" s="10" t="s">
        <v>61</v>
      </c>
      <c r="B25" s="11">
        <f>+SUM(C25:F25)</f>
        <v>1312230750.3167</v>
      </c>
      <c r="C25" s="11">
        <f>+'I Trimestre'!C25+'II Trimestre'!C25</f>
        <v>671077792.75</v>
      </c>
      <c r="D25" s="11">
        <f>+'I Trimestre'!D25+'II Trimestre'!D25</f>
        <v>259700262.34999999</v>
      </c>
      <c r="E25" s="11">
        <f>+'I Trimestre'!E25+'II Trimestre'!E25</f>
        <v>352952024.31</v>
      </c>
      <c r="F25" s="11">
        <f>+'I Trimestre'!F25+'II Trimestre'!F25</f>
        <v>28500670.906699996</v>
      </c>
    </row>
    <row r="26" spans="1:6" ht="15.6" x14ac:dyDescent="0.35">
      <c r="A26" s="10" t="s">
        <v>110</v>
      </c>
      <c r="B26" s="11">
        <f t="shared" ref="B26:B28" si="1">+SUM(C26:F26)</f>
        <v>1393493400.827003</v>
      </c>
      <c r="C26" s="11">
        <f>+'I Trimestre'!C26+'II Trimestre'!C26</f>
        <v>592516424.39637041</v>
      </c>
      <c r="D26" s="11">
        <f>+'I Trimestre'!D26+'II Trimestre'!D26</f>
        <v>296258212.19818521</v>
      </c>
      <c r="E26" s="11">
        <f>+'I Trimestre'!E26+'II Trimestre'!E26</f>
        <v>464718764.23244739</v>
      </c>
      <c r="F26" s="11">
        <f>+'I Trimestre'!F26+'II Trimestre'!F26</f>
        <v>40000000.000000007</v>
      </c>
    </row>
    <row r="27" spans="1:6" ht="15.6" x14ac:dyDescent="0.35">
      <c r="A27" s="10" t="s">
        <v>111</v>
      </c>
      <c r="B27" s="11">
        <f t="shared" si="1"/>
        <v>1284331643.9768548</v>
      </c>
      <c r="C27" s="11">
        <f>+'I Trimestre'!C27+'II Trimestre'!C27</f>
        <v>603715168.69999993</v>
      </c>
      <c r="D27" s="11">
        <f>+'I Trimestre'!D27+'II Trimestre'!D27</f>
        <v>297710178.69</v>
      </c>
      <c r="E27" s="11">
        <f>+'I Trimestre'!E27+'II Trimestre'!E27</f>
        <v>327393998.44</v>
      </c>
      <c r="F27" s="11">
        <f>+'I Trimestre'!F27+'II Trimestre'!F27</f>
        <v>55512298.146854997</v>
      </c>
    </row>
    <row r="28" spans="1:6" ht="15.6" x14ac:dyDescent="0.35">
      <c r="A28" s="10" t="s">
        <v>89</v>
      </c>
      <c r="B28" s="11">
        <f t="shared" si="1"/>
        <v>3248801073.6100006</v>
      </c>
      <c r="C28" s="11">
        <f>+'II Trimestre'!C28</f>
        <v>1379149749.2690027</v>
      </c>
      <c r="D28" s="11">
        <f>+'II Trimestre'!D28</f>
        <v>642376875.14214337</v>
      </c>
      <c r="E28" s="11">
        <f>+'II Trimestre'!E28</f>
        <v>1147274449.1988544</v>
      </c>
      <c r="F28" s="11">
        <f>+'II Trimestre'!F28</f>
        <v>80000000.000000015</v>
      </c>
    </row>
    <row r="29" spans="1:6" ht="15.6" x14ac:dyDescent="0.35">
      <c r="A29" s="10" t="s">
        <v>112</v>
      </c>
      <c r="B29" s="11">
        <f>+SUM(C29:E29)</f>
        <v>1228819345.8299999</v>
      </c>
      <c r="C29" s="11">
        <f>C27</f>
        <v>603715168.69999993</v>
      </c>
      <c r="D29" s="11">
        <f t="shared" ref="D29:E29" si="2">D27</f>
        <v>297710178.69</v>
      </c>
      <c r="E29" s="11">
        <f t="shared" si="2"/>
        <v>327393998.44</v>
      </c>
      <c r="F29" s="11"/>
    </row>
    <row r="30" spans="1:6" ht="15.6" x14ac:dyDescent="0.35">
      <c r="A30" s="8"/>
      <c r="B30" s="11"/>
      <c r="C30" s="11"/>
      <c r="D30" s="11"/>
      <c r="E30" s="15"/>
      <c r="F30" s="15"/>
    </row>
    <row r="31" spans="1:6" ht="15.6" x14ac:dyDescent="0.35">
      <c r="A31" s="13" t="s">
        <v>6</v>
      </c>
      <c r="B31" s="11"/>
      <c r="C31" s="11"/>
      <c r="D31" s="11"/>
      <c r="E31" s="15"/>
      <c r="F31" s="15"/>
    </row>
    <row r="32" spans="1:6" ht="15.6" x14ac:dyDescent="0.35">
      <c r="A32" s="10" t="s">
        <v>113</v>
      </c>
      <c r="B32" s="11">
        <f>B26</f>
        <v>1393493400.827003</v>
      </c>
      <c r="C32" s="11"/>
      <c r="D32" s="11"/>
      <c r="E32" s="15"/>
      <c r="F32" s="15"/>
    </row>
    <row r="33" spans="1:6" ht="15.6" x14ac:dyDescent="0.35">
      <c r="A33" s="10" t="s">
        <v>114</v>
      </c>
      <c r="B33" s="11">
        <f>'I Trimestre'!B33+'II Trimestre'!B33</f>
        <v>1624400536.98</v>
      </c>
      <c r="C33" s="11"/>
      <c r="D33" s="11"/>
      <c r="E33" s="15"/>
      <c r="F33" s="15"/>
    </row>
    <row r="34" spans="1:6" ht="15.6" x14ac:dyDescent="0.35">
      <c r="A34" s="8"/>
      <c r="B34" s="16"/>
      <c r="C34" s="16"/>
      <c r="D34" s="16"/>
      <c r="E34" s="8"/>
      <c r="F34" s="8"/>
    </row>
    <row r="35" spans="1:6" ht="15.6" x14ac:dyDescent="0.35">
      <c r="A35" s="9" t="s">
        <v>7</v>
      </c>
      <c r="B35" s="16"/>
      <c r="C35" s="16"/>
      <c r="D35" s="16"/>
      <c r="E35" s="8"/>
      <c r="F35" s="8"/>
    </row>
    <row r="36" spans="1:6" ht="15.6" x14ac:dyDescent="0.35">
      <c r="A36" s="10" t="s">
        <v>62</v>
      </c>
      <c r="B36" s="29">
        <v>1.0788</v>
      </c>
      <c r="C36" s="29">
        <v>1.0788</v>
      </c>
      <c r="D36" s="29">
        <v>1.0788</v>
      </c>
      <c r="E36" s="29">
        <v>1.0788</v>
      </c>
      <c r="F36" s="29">
        <v>1.0788</v>
      </c>
    </row>
    <row r="37" spans="1:6" ht="18" customHeight="1" x14ac:dyDescent="0.35">
      <c r="A37" s="10" t="s">
        <v>115</v>
      </c>
      <c r="B37" s="29">
        <v>1.121</v>
      </c>
      <c r="C37" s="29">
        <v>1.121</v>
      </c>
      <c r="D37" s="29">
        <v>1.121</v>
      </c>
      <c r="E37" s="29">
        <v>1.121</v>
      </c>
      <c r="F37" s="29">
        <v>1.121</v>
      </c>
    </row>
    <row r="38" spans="1:6" ht="15.6" x14ac:dyDescent="0.35">
      <c r="A38" s="10" t="s">
        <v>8</v>
      </c>
      <c r="B38" s="11" t="s">
        <v>97</v>
      </c>
      <c r="C38" s="11"/>
      <c r="D38" s="11"/>
      <c r="E38" s="15"/>
      <c r="F38" s="15"/>
    </row>
    <row r="39" spans="1:6" ht="15.6" x14ac:dyDescent="0.35">
      <c r="A39" s="8"/>
      <c r="B39" s="11"/>
      <c r="C39" s="11"/>
      <c r="D39" s="11"/>
      <c r="E39" s="15"/>
      <c r="F39" s="15"/>
    </row>
    <row r="40" spans="1:6" ht="15.6" x14ac:dyDescent="0.35">
      <c r="A40" s="9" t="s">
        <v>9</v>
      </c>
      <c r="B40" s="11"/>
      <c r="C40" s="11"/>
      <c r="D40" s="11"/>
      <c r="E40" s="15"/>
      <c r="F40" s="15"/>
    </row>
    <row r="41" spans="1:6" ht="15.6" x14ac:dyDescent="0.35">
      <c r="A41" s="8" t="s">
        <v>63</v>
      </c>
      <c r="B41" s="11">
        <f>B25/B36</f>
        <v>1216380005.8553021</v>
      </c>
      <c r="C41" s="11">
        <f t="shared" ref="C41:F41" si="3">C25/C36</f>
        <v>622059503.84686685</v>
      </c>
      <c r="D41" s="11">
        <f t="shared" si="3"/>
        <v>240730684.41787171</v>
      </c>
      <c r="E41" s="15">
        <f t="shared" si="3"/>
        <v>327170953.19799781</v>
      </c>
      <c r="F41" s="15">
        <f t="shared" si="3"/>
        <v>26418864.392565809</v>
      </c>
    </row>
    <row r="42" spans="1:6" ht="15.6" x14ac:dyDescent="0.35">
      <c r="A42" s="8" t="s">
        <v>116</v>
      </c>
      <c r="B42" s="11">
        <f>B27/B37</f>
        <v>1145701734.1452763</v>
      </c>
      <c r="C42" s="11">
        <f t="shared" ref="C42:F42" si="4">C27/C37</f>
        <v>538550551.91793036</v>
      </c>
      <c r="D42" s="11">
        <f t="shared" si="4"/>
        <v>265575538.52809992</v>
      </c>
      <c r="E42" s="15">
        <f t="shared" si="4"/>
        <v>292055306.36931312</v>
      </c>
      <c r="F42" s="15">
        <f t="shared" si="4"/>
        <v>49520337.329933092</v>
      </c>
    </row>
    <row r="43" spans="1:6" ht="15.6" x14ac:dyDescent="0.35">
      <c r="A43" s="8" t="s">
        <v>64</v>
      </c>
      <c r="B43" s="11">
        <f>B41/B15</f>
        <v>1528755.7677276523</v>
      </c>
      <c r="C43" s="11">
        <f t="shared" ref="C43:E43" si="5">C41/C15</f>
        <v>1713662.545032691</v>
      </c>
      <c r="D43" s="11">
        <f t="shared" si="5"/>
        <v>1470859.578927933</v>
      </c>
      <c r="E43" s="11">
        <f t="shared" si="5"/>
        <v>1216248.8966468321</v>
      </c>
      <c r="F43" s="11"/>
    </row>
    <row r="44" spans="1:6" ht="15.6" x14ac:dyDescent="0.35">
      <c r="A44" s="8" t="s">
        <v>117</v>
      </c>
      <c r="B44" s="11">
        <f>B42/B19</f>
        <v>1249402.1092096798</v>
      </c>
      <c r="C44" s="11">
        <f t="shared" ref="C44:E44" si="6">C42/C19</f>
        <v>1517043.8082195222</v>
      </c>
      <c r="D44" s="11">
        <f t="shared" si="6"/>
        <v>1185605.0827147318</v>
      </c>
      <c r="E44" s="15">
        <f t="shared" si="6"/>
        <v>864068.95375536429</v>
      </c>
      <c r="F44" s="15"/>
    </row>
    <row r="45" spans="1:6" ht="15.6" x14ac:dyDescent="0.35">
      <c r="A45" s="8"/>
      <c r="B45" s="16"/>
      <c r="C45" s="16"/>
      <c r="D45" s="16"/>
      <c r="E45" s="8"/>
      <c r="F45" s="8"/>
    </row>
    <row r="46" spans="1:6" ht="15.6" x14ac:dyDescent="0.35">
      <c r="A46" s="9" t="s">
        <v>10</v>
      </c>
      <c r="B46" s="16"/>
      <c r="C46" s="16"/>
      <c r="D46" s="16"/>
      <c r="E46" s="8"/>
      <c r="F46" s="8"/>
    </row>
    <row r="47" spans="1:6" ht="15.6" x14ac:dyDescent="0.35">
      <c r="A47" s="8"/>
      <c r="B47" s="16"/>
      <c r="C47" s="16"/>
      <c r="D47" s="16"/>
      <c r="E47" s="8"/>
      <c r="F47" s="8"/>
    </row>
    <row r="48" spans="1:6" ht="15.6" x14ac:dyDescent="0.35">
      <c r="A48" s="9" t="s">
        <v>11</v>
      </c>
      <c r="B48" s="16"/>
      <c r="C48" s="16"/>
      <c r="D48" s="16"/>
      <c r="E48" s="8"/>
      <c r="F48" s="8"/>
    </row>
    <row r="49" spans="1:6" ht="15.6" x14ac:dyDescent="0.35">
      <c r="A49" s="8" t="s">
        <v>12</v>
      </c>
      <c r="B49" s="17" t="s">
        <v>97</v>
      </c>
      <c r="C49" s="17"/>
      <c r="D49" s="17"/>
      <c r="E49" s="18"/>
      <c r="F49" s="18"/>
    </row>
    <row r="50" spans="1:6" ht="15.6" x14ac:dyDescent="0.35">
      <c r="A50" s="8" t="s">
        <v>13</v>
      </c>
      <c r="B50" s="17" t="s">
        <v>97</v>
      </c>
      <c r="C50" s="17"/>
      <c r="D50" s="17"/>
      <c r="E50" s="18"/>
      <c r="F50" s="18"/>
    </row>
    <row r="51" spans="1:6" ht="15.6" x14ac:dyDescent="0.35">
      <c r="A51" s="8"/>
      <c r="B51" s="17"/>
      <c r="C51" s="17"/>
      <c r="D51" s="17"/>
      <c r="E51" s="18"/>
      <c r="F51" s="18"/>
    </row>
    <row r="52" spans="1:6" ht="15.6" x14ac:dyDescent="0.35">
      <c r="A52" s="9" t="s">
        <v>14</v>
      </c>
      <c r="B52" s="17"/>
      <c r="C52" s="17"/>
      <c r="D52" s="17"/>
      <c r="E52" s="18"/>
      <c r="F52" s="18"/>
    </row>
    <row r="53" spans="1:6" ht="15.6" x14ac:dyDescent="0.35">
      <c r="A53" s="8" t="s">
        <v>15</v>
      </c>
      <c r="B53" s="17">
        <f>(B19/B17)*100</f>
        <v>103.03370786516854</v>
      </c>
      <c r="C53" s="17">
        <f t="shared" ref="C53:E53" si="7">(C19/C17)*100</f>
        <v>88.75</v>
      </c>
      <c r="D53" s="17">
        <f t="shared" si="7"/>
        <v>117.89473684210525</v>
      </c>
      <c r="E53" s="18">
        <f t="shared" si="7"/>
        <v>112.66666666666667</v>
      </c>
      <c r="F53" s="18"/>
    </row>
    <row r="54" spans="1:6" ht="15.6" x14ac:dyDescent="0.35">
      <c r="A54" s="8" t="s">
        <v>16</v>
      </c>
      <c r="B54" s="17">
        <f>B27/B26*100</f>
        <v>92.166324089847606</v>
      </c>
      <c r="C54" s="17">
        <f t="shared" ref="C54:E54" si="8">C27/C26*100</f>
        <v>101.89003103416725</v>
      </c>
      <c r="D54" s="17">
        <f t="shared" si="8"/>
        <v>100.4901016856348</v>
      </c>
      <c r="E54" s="18">
        <f t="shared" si="8"/>
        <v>70.449920174998795</v>
      </c>
      <c r="F54" s="18">
        <f>F27/F26*100</f>
        <v>138.78074536713746</v>
      </c>
    </row>
    <row r="55" spans="1:6" ht="15.6" x14ac:dyDescent="0.35">
      <c r="A55" s="8" t="s">
        <v>17</v>
      </c>
      <c r="B55" s="17">
        <f>AVERAGE(B53:B54)</f>
        <v>97.600015977508065</v>
      </c>
      <c r="C55" s="17">
        <f t="shared" ref="C55:E55" si="9">AVERAGE(C53:C54)</f>
        <v>95.320015517083618</v>
      </c>
      <c r="D55" s="17">
        <f t="shared" si="9"/>
        <v>109.19241926387002</v>
      </c>
      <c r="E55" s="18">
        <f t="shared" si="9"/>
        <v>91.55829342083274</v>
      </c>
      <c r="F55" s="18"/>
    </row>
    <row r="56" spans="1:6" ht="15.6" x14ac:dyDescent="0.35">
      <c r="A56" s="8"/>
      <c r="B56" s="17"/>
      <c r="C56" s="17"/>
      <c r="D56" s="17"/>
      <c r="E56" s="18"/>
      <c r="F56" s="18"/>
    </row>
    <row r="57" spans="1:6" ht="15.6" x14ac:dyDescent="0.35">
      <c r="A57" s="9" t="s">
        <v>18</v>
      </c>
      <c r="B57" s="17"/>
      <c r="C57" s="17"/>
      <c r="D57" s="17"/>
      <c r="E57" s="18"/>
      <c r="F57" s="18"/>
    </row>
    <row r="58" spans="1:6" ht="15.6" x14ac:dyDescent="0.35">
      <c r="A58" s="8" t="s">
        <v>19</v>
      </c>
      <c r="B58" s="17">
        <f>(B19/B21)*100</f>
        <v>51.516853932584269</v>
      </c>
      <c r="C58" s="17">
        <f t="shared" ref="C58:E58" si="10">(C19/C21)*100</f>
        <v>44.375</v>
      </c>
      <c r="D58" s="17">
        <f t="shared" si="10"/>
        <v>58.947368421052623</v>
      </c>
      <c r="E58" s="18">
        <f t="shared" si="10"/>
        <v>56.333333333333336</v>
      </c>
      <c r="F58" s="18"/>
    </row>
    <row r="59" spans="1:6" ht="15.6" x14ac:dyDescent="0.35">
      <c r="A59" s="8" t="s">
        <v>20</v>
      </c>
      <c r="B59" s="17">
        <f>B27/B28*100</f>
        <v>39.532480286634843</v>
      </c>
      <c r="C59" s="17">
        <f t="shared" ref="C59:E59" si="11">C27/C28*100</f>
        <v>43.774446467469538</v>
      </c>
      <c r="D59" s="17">
        <f t="shared" si="11"/>
        <v>46.345095879132245</v>
      </c>
      <c r="E59" s="18">
        <f t="shared" si="11"/>
        <v>28.53667652658179</v>
      </c>
      <c r="F59" s="18">
        <f>F27/F28*100</f>
        <v>69.390372683568728</v>
      </c>
    </row>
    <row r="60" spans="1:6" ht="15.6" x14ac:dyDescent="0.35">
      <c r="A60" s="8" t="s">
        <v>21</v>
      </c>
      <c r="B60" s="17">
        <f>(B58+B59)/2</f>
        <v>45.524667109609553</v>
      </c>
      <c r="C60" s="17">
        <f t="shared" ref="C60:E60" si="12">(C58+C59)/2</f>
        <v>44.074723233734773</v>
      </c>
      <c r="D60" s="17">
        <f t="shared" si="12"/>
        <v>52.64623215009243</v>
      </c>
      <c r="E60" s="18">
        <f t="shared" si="12"/>
        <v>42.435004929957564</v>
      </c>
      <c r="F60" s="18"/>
    </row>
    <row r="61" spans="1:6" ht="15.6" x14ac:dyDescent="0.35">
      <c r="A61" s="8"/>
      <c r="B61" s="17"/>
      <c r="C61" s="17"/>
      <c r="D61" s="17"/>
      <c r="E61" s="18"/>
      <c r="F61" s="18"/>
    </row>
    <row r="62" spans="1:6" ht="15.6" x14ac:dyDescent="0.35">
      <c r="A62" s="9" t="s">
        <v>32</v>
      </c>
      <c r="B62" s="17"/>
      <c r="C62" s="17"/>
      <c r="D62" s="17"/>
      <c r="E62" s="18"/>
      <c r="F62" s="18"/>
    </row>
    <row r="63" spans="1:6" ht="15.6" x14ac:dyDescent="0.35">
      <c r="A63" s="8" t="s">
        <v>22</v>
      </c>
      <c r="B63" s="17">
        <f>(B29/B27)*100</f>
        <v>95.677728692025028</v>
      </c>
      <c r="C63" s="17"/>
      <c r="D63" s="17"/>
      <c r="E63" s="18"/>
      <c r="F63" s="18"/>
    </row>
    <row r="64" spans="1:6" ht="15.6" x14ac:dyDescent="0.35">
      <c r="A64" s="8"/>
      <c r="B64" s="17"/>
      <c r="C64" s="17"/>
      <c r="D64" s="17"/>
      <c r="E64" s="18"/>
      <c r="F64" s="18"/>
    </row>
    <row r="65" spans="1:6" ht="15.6" x14ac:dyDescent="0.35">
      <c r="A65" s="9" t="s">
        <v>23</v>
      </c>
      <c r="B65" s="17"/>
      <c r="C65" s="17"/>
      <c r="D65" s="17"/>
      <c r="E65" s="18"/>
      <c r="F65" s="18"/>
    </row>
    <row r="66" spans="1:6" ht="15.6" x14ac:dyDescent="0.35">
      <c r="A66" s="8" t="s">
        <v>24</v>
      </c>
      <c r="B66" s="17">
        <f>((B19/B15)-1)*100</f>
        <v>15.249266862170074</v>
      </c>
      <c r="C66" s="17">
        <f t="shared" ref="C66:E66" si="13">((C19/C15)-1)*100</f>
        <v>-2.2038567493112948</v>
      </c>
      <c r="D66" s="17">
        <f t="shared" si="13"/>
        <v>36.86354378818735</v>
      </c>
      <c r="E66" s="17">
        <f t="shared" si="13"/>
        <v>25.65055762081785</v>
      </c>
      <c r="F66" s="17"/>
    </row>
    <row r="67" spans="1:6" ht="15.6" x14ac:dyDescent="0.35">
      <c r="A67" s="8" t="s">
        <v>25</v>
      </c>
      <c r="B67" s="17">
        <f>((B42/B41)-1)*100</f>
        <v>-5.8105420485211052</v>
      </c>
      <c r="C67" s="17">
        <f t="shared" ref="C67:F67" si="14">((C42/C41)-1)*100</f>
        <v>-13.424592247608192</v>
      </c>
      <c r="D67" s="17">
        <f t="shared" si="14"/>
        <v>10.320601285335673</v>
      </c>
      <c r="E67" s="17">
        <f t="shared" si="14"/>
        <v>-10.733118721402313</v>
      </c>
      <c r="F67" s="17">
        <f t="shared" si="14"/>
        <v>87.443095941201648</v>
      </c>
    </row>
    <row r="68" spans="1:6" ht="15.6" x14ac:dyDescent="0.35">
      <c r="A68" s="8" t="s">
        <v>26</v>
      </c>
      <c r="B68" s="17">
        <f>((B44/B43)-1)*100</f>
        <v>-18.273269309276575</v>
      </c>
      <c r="C68" s="17">
        <f t="shared" ref="C68:E68" si="15">((C44/C43)-1)*100</f>
        <v>-11.473597143328929</v>
      </c>
      <c r="D68" s="17">
        <f t="shared" si="15"/>
        <v>-19.393727334672896</v>
      </c>
      <c r="E68" s="17">
        <f t="shared" si="15"/>
        <v>-28.956239455790602</v>
      </c>
      <c r="F68" s="17"/>
    </row>
    <row r="69" spans="1:6" ht="15.6" x14ac:dyDescent="0.35">
      <c r="A69" s="8"/>
      <c r="B69" s="17"/>
      <c r="C69" s="17"/>
      <c r="D69" s="17"/>
      <c r="E69" s="18"/>
      <c r="F69" s="18"/>
    </row>
    <row r="70" spans="1:6" ht="15.6" x14ac:dyDescent="0.35">
      <c r="A70" s="9" t="s">
        <v>27</v>
      </c>
      <c r="B70" s="17"/>
      <c r="C70" s="17"/>
      <c r="D70" s="17"/>
      <c r="E70" s="18"/>
      <c r="F70" s="18"/>
    </row>
    <row r="71" spans="1:6" ht="15.6" x14ac:dyDescent="0.35">
      <c r="A71" s="8" t="s">
        <v>33</v>
      </c>
      <c r="B71" s="17">
        <f>B26/(B18)</f>
        <v>498388.19772067346</v>
      </c>
      <c r="C71" s="17">
        <f t="shared" ref="C71:E71" si="16">C26/(C18)</f>
        <v>484082.04607546603</v>
      </c>
      <c r="D71" s="17">
        <f t="shared" si="16"/>
        <v>484082.04607546603</v>
      </c>
      <c r="E71" s="17">
        <f t="shared" si="16"/>
        <v>484082.04607546603</v>
      </c>
      <c r="F71" s="18"/>
    </row>
    <row r="72" spans="1:6" ht="15.6" x14ac:dyDescent="0.35">
      <c r="A72" s="8" t="s">
        <v>34</v>
      </c>
      <c r="B72" s="17">
        <f>B27/(B20)</f>
        <v>348813.59152005834</v>
      </c>
      <c r="C72" s="17">
        <f t="shared" ref="C72:E72" si="17">C27/(C20)</f>
        <v>383554.74504447263</v>
      </c>
      <c r="D72" s="17">
        <f t="shared" si="17"/>
        <v>324303.02689542482</v>
      </c>
      <c r="E72" s="17">
        <f t="shared" si="17"/>
        <v>275121.00709243695</v>
      </c>
      <c r="F72" s="18"/>
    </row>
    <row r="73" spans="1:6" ht="15.6" x14ac:dyDescent="0.35">
      <c r="A73" s="8" t="s">
        <v>43</v>
      </c>
      <c r="B73" s="17"/>
      <c r="C73" s="17">
        <f>C27/C20</f>
        <v>383554.74504447263</v>
      </c>
      <c r="D73" s="17">
        <f t="shared" ref="D73" si="18">D27/D20</f>
        <v>324303.02689542482</v>
      </c>
      <c r="E73" s="18">
        <f>E27/E20</f>
        <v>275121.00709243695</v>
      </c>
      <c r="F73" s="18"/>
    </row>
    <row r="74" spans="1:6" ht="15.6" x14ac:dyDescent="0.35">
      <c r="A74" s="8" t="s">
        <v>28</v>
      </c>
      <c r="B74" s="17">
        <f>(B72/B71)*B55</f>
        <v>68.30862420343685</v>
      </c>
      <c r="C74" s="17">
        <f t="shared" ref="C74:E74" si="19">(C72/C71)*C55</f>
        <v>75.52530515372716</v>
      </c>
      <c r="D74" s="17">
        <f t="shared" si="19"/>
        <v>73.151715434178428</v>
      </c>
      <c r="E74" s="17">
        <f t="shared" si="19"/>
        <v>52.0358275995169</v>
      </c>
      <c r="F74" s="18"/>
    </row>
    <row r="75" spans="1:6" ht="15.6" x14ac:dyDescent="0.35">
      <c r="A75" s="19" t="s">
        <v>39</v>
      </c>
      <c r="B75" s="17">
        <f>(B26/B18)*6</f>
        <v>2990329.1863240409</v>
      </c>
      <c r="C75" s="17">
        <f t="shared" ref="C75:E75" si="20">(C26/C18)*6</f>
        <v>2904492.2764527961</v>
      </c>
      <c r="D75" s="17">
        <f t="shared" si="20"/>
        <v>2904492.2764527961</v>
      </c>
      <c r="E75" s="17">
        <f t="shared" si="20"/>
        <v>2904492.2764527961</v>
      </c>
      <c r="F75" s="18"/>
    </row>
    <row r="76" spans="1:6" ht="15.6" x14ac:dyDescent="0.35">
      <c r="A76" s="19" t="s">
        <v>40</v>
      </c>
      <c r="B76" s="17">
        <f>(B27/B20)*6</f>
        <v>2092881.54912035</v>
      </c>
      <c r="C76" s="17">
        <f t="shared" ref="C76:E76" si="21">(C27/C20)*6</f>
        <v>2301328.4702668358</v>
      </c>
      <c r="D76" s="17">
        <f t="shared" si="21"/>
        <v>1945818.1613725489</v>
      </c>
      <c r="E76" s="17">
        <f t="shared" si="21"/>
        <v>1650726.0425546216</v>
      </c>
      <c r="F76" s="18"/>
    </row>
    <row r="77" spans="1:6" ht="15.6" x14ac:dyDescent="0.35">
      <c r="A77" s="8"/>
      <c r="B77" s="17"/>
      <c r="C77" s="17"/>
      <c r="D77" s="17"/>
      <c r="E77" s="18"/>
      <c r="F77" s="18"/>
    </row>
    <row r="78" spans="1:6" ht="15.6" x14ac:dyDescent="0.35">
      <c r="A78" s="9" t="s">
        <v>29</v>
      </c>
      <c r="B78" s="17"/>
      <c r="C78" s="17"/>
      <c r="D78" s="17"/>
      <c r="E78" s="18"/>
      <c r="F78" s="18"/>
    </row>
    <row r="79" spans="1:6" ht="15.6" x14ac:dyDescent="0.35">
      <c r="A79" s="8" t="s">
        <v>30</v>
      </c>
      <c r="B79" s="17">
        <f>(B33/B32)*100</f>
        <v>116.57037887771548</v>
      </c>
      <c r="C79" s="17"/>
      <c r="D79" s="17"/>
      <c r="E79" s="18"/>
      <c r="F79" s="18"/>
    </row>
    <row r="80" spans="1:6" ht="15.6" x14ac:dyDescent="0.35">
      <c r="A80" s="8" t="s">
        <v>31</v>
      </c>
      <c r="B80" s="17">
        <f>(B27/B33)*100</f>
        <v>79.064960564751885</v>
      </c>
      <c r="C80" s="17"/>
      <c r="D80" s="17"/>
      <c r="E80" s="18"/>
      <c r="F80" s="18"/>
    </row>
    <row r="81" spans="1:8" ht="16.2" thickBot="1" x14ac:dyDescent="0.4">
      <c r="A81" s="20"/>
      <c r="B81" s="24"/>
      <c r="C81" s="24"/>
      <c r="D81" s="24"/>
      <c r="E81" s="18"/>
      <c r="F81" s="18"/>
    </row>
    <row r="82" spans="1:8" ht="16.2" thickTop="1" x14ac:dyDescent="0.3">
      <c r="A82" s="35" t="s">
        <v>96</v>
      </c>
      <c r="B82" s="35"/>
      <c r="C82" s="35"/>
      <c r="D82" s="35"/>
      <c r="E82" s="35"/>
      <c r="F82" s="35"/>
      <c r="G82" s="30"/>
      <c r="H82" s="30"/>
    </row>
    <row r="84" spans="1:8" ht="71.25" customHeight="1" x14ac:dyDescent="0.35">
      <c r="A84" s="36" t="s">
        <v>159</v>
      </c>
      <c r="B84" s="36"/>
      <c r="C84" s="36"/>
      <c r="D84" s="36"/>
      <c r="E84" s="36"/>
      <c r="F84" s="36"/>
    </row>
  </sheetData>
  <mergeCells count="5">
    <mergeCell ref="A9:A10"/>
    <mergeCell ref="B9:B10"/>
    <mergeCell ref="C9:F9"/>
    <mergeCell ref="A82:F82"/>
    <mergeCell ref="A84:F84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H84"/>
  <sheetViews>
    <sheetView showGridLines="0" zoomScale="80" zoomScaleNormal="80" workbookViewId="0">
      <pane ySplit="10" topLeftCell="A11" activePane="bottomLeft" state="frozen"/>
      <selection activeCell="E17" sqref="E17"/>
      <selection pane="bottomLeft" activeCell="A9" sqref="A9:A10"/>
    </sheetView>
  </sheetViews>
  <sheetFormatPr baseColWidth="10" defaultColWidth="11.44140625" defaultRowHeight="14.4" x14ac:dyDescent="0.3"/>
  <cols>
    <col min="1" max="1" width="61.109375" style="3" customWidth="1"/>
    <col min="2" max="6" width="23.6640625" style="3" customWidth="1"/>
    <col min="7" max="16384" width="11.44140625" style="3"/>
  </cols>
  <sheetData>
    <row r="7" spans="1:6" ht="30" customHeight="1" x14ac:dyDescent="0.3"/>
    <row r="8" spans="1:6" ht="30" customHeight="1" x14ac:dyDescent="0.3"/>
    <row r="9" spans="1:6" ht="15.6" x14ac:dyDescent="0.3">
      <c r="A9" s="32" t="s">
        <v>0</v>
      </c>
      <c r="B9" s="32" t="s">
        <v>44</v>
      </c>
      <c r="C9" s="34" t="s">
        <v>1</v>
      </c>
      <c r="D9" s="34"/>
      <c r="E9" s="34"/>
      <c r="F9" s="34"/>
    </row>
    <row r="10" spans="1:6" ht="63" thickBot="1" x14ac:dyDescent="0.35">
      <c r="A10" s="33"/>
      <c r="B10" s="33"/>
      <c r="C10" s="7" t="s">
        <v>46</v>
      </c>
      <c r="D10" s="7" t="s">
        <v>47</v>
      </c>
      <c r="E10" s="7" t="s">
        <v>48</v>
      </c>
      <c r="F10" s="7" t="s">
        <v>49</v>
      </c>
    </row>
    <row r="11" spans="1:6" ht="16.2" thickTop="1" x14ac:dyDescent="0.35">
      <c r="A11" s="8"/>
      <c r="B11" s="8"/>
      <c r="C11" s="8"/>
      <c r="D11" s="8"/>
      <c r="E11" s="8"/>
      <c r="F11" s="8"/>
    </row>
    <row r="12" spans="1:6" ht="15.6" x14ac:dyDescent="0.35">
      <c r="A12" s="9" t="s">
        <v>3</v>
      </c>
      <c r="B12" s="8"/>
      <c r="C12" s="8"/>
      <c r="D12" s="8"/>
      <c r="E12" s="8"/>
      <c r="F12" s="8"/>
    </row>
    <row r="13" spans="1:6" ht="15.6" x14ac:dyDescent="0.35">
      <c r="A13" s="8"/>
      <c r="B13" s="8"/>
      <c r="C13" s="8"/>
      <c r="D13" s="8"/>
      <c r="E13" s="8"/>
      <c r="F13" s="8"/>
    </row>
    <row r="14" spans="1:6" ht="15.6" x14ac:dyDescent="0.35">
      <c r="A14" s="9" t="s">
        <v>4</v>
      </c>
      <c r="B14" s="8"/>
      <c r="C14" s="8"/>
      <c r="D14" s="8"/>
      <c r="E14" s="8"/>
      <c r="F14" s="8"/>
    </row>
    <row r="15" spans="1:6" ht="15.6" x14ac:dyDescent="0.35">
      <c r="A15" s="10" t="s">
        <v>65</v>
      </c>
      <c r="B15" s="11">
        <f>+SUM(C15:E15)</f>
        <v>598</v>
      </c>
      <c r="C15" s="11">
        <v>227</v>
      </c>
      <c r="D15" s="11">
        <v>140</v>
      </c>
      <c r="E15" s="11">
        <v>231</v>
      </c>
      <c r="F15" s="11"/>
    </row>
    <row r="16" spans="1:6" ht="15.6" x14ac:dyDescent="0.35">
      <c r="A16" s="12" t="s">
        <v>2</v>
      </c>
      <c r="B16" s="11">
        <f t="shared" ref="B16:B22" si="0">+SUM(C16:E16)</f>
        <v>3032</v>
      </c>
      <c r="C16" s="11">
        <v>1411</v>
      </c>
      <c r="D16" s="11">
        <v>673</v>
      </c>
      <c r="E16" s="11">
        <v>948</v>
      </c>
      <c r="F16" s="11"/>
    </row>
    <row r="17" spans="1:6" ht="15.6" x14ac:dyDescent="0.35">
      <c r="A17" s="10" t="s">
        <v>118</v>
      </c>
      <c r="B17" s="11">
        <f t="shared" si="0"/>
        <v>445</v>
      </c>
      <c r="C17" s="11">
        <v>200</v>
      </c>
      <c r="D17" s="11">
        <v>95</v>
      </c>
      <c r="E17" s="11">
        <v>150</v>
      </c>
      <c r="F17" s="11"/>
    </row>
    <row r="18" spans="1:6" ht="15.6" x14ac:dyDescent="0.35">
      <c r="A18" s="12" t="s">
        <v>2</v>
      </c>
      <c r="B18" s="11">
        <f t="shared" si="0"/>
        <v>2352</v>
      </c>
      <c r="C18" s="11">
        <v>1013</v>
      </c>
      <c r="D18" s="11">
        <v>409</v>
      </c>
      <c r="E18" s="11">
        <v>930</v>
      </c>
      <c r="F18" s="11"/>
    </row>
    <row r="19" spans="1:6" ht="15.6" x14ac:dyDescent="0.35">
      <c r="A19" s="10" t="s">
        <v>119</v>
      </c>
      <c r="B19" s="11">
        <f t="shared" si="0"/>
        <v>637.33333333333326</v>
      </c>
      <c r="C19" s="11">
        <v>199</v>
      </c>
      <c r="D19" s="11">
        <v>143.66666666666666</v>
      </c>
      <c r="E19" s="11">
        <v>294.66666666666669</v>
      </c>
      <c r="F19" s="11"/>
    </row>
    <row r="20" spans="1:6" ht="15.6" x14ac:dyDescent="0.35">
      <c r="A20" s="12" t="s">
        <v>2</v>
      </c>
      <c r="B20" s="11">
        <f t="shared" si="0"/>
        <v>2540</v>
      </c>
      <c r="C20" s="11">
        <v>915</v>
      </c>
      <c r="D20" s="11">
        <v>583</v>
      </c>
      <c r="E20" s="11">
        <v>1042</v>
      </c>
      <c r="F20" s="11"/>
    </row>
    <row r="21" spans="1:6" ht="15.6" x14ac:dyDescent="0.35">
      <c r="A21" s="10" t="s">
        <v>86</v>
      </c>
      <c r="B21" s="11">
        <f t="shared" si="0"/>
        <v>1780</v>
      </c>
      <c r="C21" s="11">
        <v>800</v>
      </c>
      <c r="D21" s="11">
        <v>380</v>
      </c>
      <c r="E21" s="11">
        <v>600</v>
      </c>
      <c r="F21" s="11"/>
    </row>
    <row r="22" spans="1:6" ht="15.6" x14ac:dyDescent="0.35">
      <c r="A22" s="12" t="s">
        <v>2</v>
      </c>
      <c r="B22" s="11">
        <f t="shared" si="0"/>
        <v>6546</v>
      </c>
      <c r="C22" s="11">
        <v>2849</v>
      </c>
      <c r="D22" s="11">
        <v>1327</v>
      </c>
      <c r="E22" s="11">
        <v>2370</v>
      </c>
      <c r="F22" s="11"/>
    </row>
    <row r="23" spans="1:6" ht="15.6" x14ac:dyDescent="0.35">
      <c r="A23" s="8"/>
      <c r="B23" s="11"/>
      <c r="C23" s="11"/>
      <c r="D23" s="11"/>
      <c r="E23" s="15"/>
      <c r="F23" s="15"/>
    </row>
    <row r="24" spans="1:6" ht="15.6" x14ac:dyDescent="0.35">
      <c r="A24" s="13" t="s">
        <v>5</v>
      </c>
      <c r="B24" s="11"/>
      <c r="C24" s="11"/>
      <c r="D24" s="11"/>
      <c r="E24" s="15"/>
      <c r="F24" s="15"/>
    </row>
    <row r="25" spans="1:6" ht="15.6" x14ac:dyDescent="0.35">
      <c r="A25" s="10" t="s">
        <v>66</v>
      </c>
      <c r="B25" s="11">
        <f>+SUM(C25:F25)</f>
        <v>780085428.51999998</v>
      </c>
      <c r="C25" s="14">
        <v>385904801.14999998</v>
      </c>
      <c r="D25" s="14">
        <v>194997218.88999999</v>
      </c>
      <c r="E25" s="11">
        <v>195275197.24000001</v>
      </c>
      <c r="F25" s="11">
        <v>3908211.24</v>
      </c>
    </row>
    <row r="26" spans="1:6" ht="15.6" x14ac:dyDescent="0.35">
      <c r="A26" s="10" t="s">
        <v>120</v>
      </c>
      <c r="B26" s="11">
        <f t="shared" ref="B26:B28" si="1">+SUM(C26:F26)</f>
        <v>1603434112.4386158</v>
      </c>
      <c r="C26" s="14">
        <v>681980763.56306028</v>
      </c>
      <c r="D26" s="14">
        <v>275350574.82457232</v>
      </c>
      <c r="E26" s="11">
        <v>626102774.05098331</v>
      </c>
      <c r="F26" s="11">
        <v>20000000.000000004</v>
      </c>
    </row>
    <row r="27" spans="1:6" ht="15.6" x14ac:dyDescent="0.35">
      <c r="A27" s="10" t="s">
        <v>121</v>
      </c>
      <c r="B27" s="11">
        <f>+SUM(C27:F27)</f>
        <v>1028898678.6181129</v>
      </c>
      <c r="C27" s="14">
        <v>448241930.64999998</v>
      </c>
      <c r="D27" s="14">
        <v>238021191.40999997</v>
      </c>
      <c r="E27" s="11">
        <v>314944487.50999999</v>
      </c>
      <c r="F27" s="11">
        <v>27691069.048112996</v>
      </c>
    </row>
    <row r="28" spans="1:6" ht="15.6" x14ac:dyDescent="0.35">
      <c r="A28" s="10" t="s">
        <v>89</v>
      </c>
      <c r="B28" s="11">
        <f t="shared" si="1"/>
        <v>3958101360.71</v>
      </c>
      <c r="C28" s="14">
        <v>1686513207.0123358</v>
      </c>
      <c r="D28" s="11">
        <v>777616796.54921007</v>
      </c>
      <c r="E28" s="11">
        <v>1413971357.1484542</v>
      </c>
      <c r="F28" s="11">
        <v>80000000.000000015</v>
      </c>
    </row>
    <row r="29" spans="1:6" ht="15.6" x14ac:dyDescent="0.35">
      <c r="A29" s="10" t="s">
        <v>122</v>
      </c>
      <c r="B29" s="11">
        <f>+SUM(C29:E29)</f>
        <v>1001207609.5699999</v>
      </c>
      <c r="C29" s="11">
        <f>C27</f>
        <v>448241930.64999998</v>
      </c>
      <c r="D29" s="11">
        <f t="shared" ref="D29:E29" si="2">D27</f>
        <v>238021191.40999997</v>
      </c>
      <c r="E29" s="11">
        <f t="shared" si="2"/>
        <v>314944487.50999999</v>
      </c>
      <c r="F29" s="11"/>
    </row>
    <row r="30" spans="1:6" ht="15.6" x14ac:dyDescent="0.35">
      <c r="A30" s="8"/>
      <c r="B30" s="11"/>
      <c r="C30" s="11"/>
      <c r="D30" s="11"/>
      <c r="E30" s="15"/>
      <c r="F30" s="15"/>
    </row>
    <row r="31" spans="1:6" ht="15.6" x14ac:dyDescent="0.35">
      <c r="A31" s="13" t="s">
        <v>6</v>
      </c>
      <c r="B31" s="11"/>
      <c r="C31" s="11"/>
      <c r="D31" s="11"/>
      <c r="E31" s="15"/>
      <c r="F31" s="15"/>
    </row>
    <row r="32" spans="1:6" ht="15.6" x14ac:dyDescent="0.35">
      <c r="A32" s="10" t="s">
        <v>123</v>
      </c>
      <c r="B32" s="11">
        <f>B26</f>
        <v>1603434112.4386158</v>
      </c>
      <c r="C32" s="11"/>
      <c r="D32" s="11"/>
      <c r="E32" s="15"/>
      <c r="F32" s="15"/>
    </row>
    <row r="33" spans="1:6" ht="15.6" x14ac:dyDescent="0.35">
      <c r="A33" s="10" t="s">
        <v>124</v>
      </c>
      <c r="B33" s="11">
        <v>812200268.49000001</v>
      </c>
      <c r="C33" s="11"/>
      <c r="D33" s="11"/>
      <c r="E33" s="15"/>
      <c r="F33" s="15"/>
    </row>
    <row r="34" spans="1:6" ht="15.6" x14ac:dyDescent="0.35">
      <c r="A34" s="8"/>
      <c r="B34" s="16"/>
      <c r="C34" s="16"/>
      <c r="D34" s="16"/>
      <c r="E34" s="8"/>
      <c r="F34" s="8"/>
    </row>
    <row r="35" spans="1:6" ht="15.6" x14ac:dyDescent="0.35">
      <c r="A35" s="9" t="s">
        <v>7</v>
      </c>
      <c r="B35" s="16"/>
      <c r="C35" s="16"/>
      <c r="D35" s="16"/>
      <c r="E35" s="8"/>
      <c r="F35" s="8"/>
    </row>
    <row r="36" spans="1:6" ht="15.6" x14ac:dyDescent="0.35">
      <c r="A36" s="10" t="s">
        <v>67</v>
      </c>
      <c r="B36" s="28">
        <v>1.0863</v>
      </c>
      <c r="C36" s="28">
        <v>1.0863</v>
      </c>
      <c r="D36" s="28">
        <v>1.0863</v>
      </c>
      <c r="E36" s="28">
        <v>1.0863</v>
      </c>
      <c r="F36" s="28">
        <v>1.0863</v>
      </c>
    </row>
    <row r="37" spans="1:6" ht="15.6" x14ac:dyDescent="0.35">
      <c r="A37" s="10" t="s">
        <v>125</v>
      </c>
      <c r="B37" s="28">
        <v>1.1197999999999999</v>
      </c>
      <c r="C37" s="28">
        <v>1.1197999999999999</v>
      </c>
      <c r="D37" s="28">
        <v>1.1197999999999999</v>
      </c>
      <c r="E37" s="28">
        <v>1.1197999999999999</v>
      </c>
      <c r="F37" s="28">
        <v>1.1197999999999999</v>
      </c>
    </row>
    <row r="38" spans="1:6" ht="15.6" x14ac:dyDescent="0.35">
      <c r="A38" s="10" t="s">
        <v>8</v>
      </c>
      <c r="B38" s="17" t="s">
        <v>97</v>
      </c>
      <c r="C38" s="11"/>
      <c r="D38" s="11"/>
      <c r="E38" s="15"/>
      <c r="F38" s="15"/>
    </row>
    <row r="39" spans="1:6" ht="15.6" x14ac:dyDescent="0.35">
      <c r="A39" s="8"/>
      <c r="B39" s="11"/>
      <c r="C39" s="11"/>
      <c r="D39" s="11"/>
      <c r="E39" s="15"/>
      <c r="F39" s="15"/>
    </row>
    <row r="40" spans="1:6" ht="15.6" x14ac:dyDescent="0.35">
      <c r="A40" s="9" t="s">
        <v>9</v>
      </c>
      <c r="B40" s="11"/>
      <c r="C40" s="11"/>
      <c r="D40" s="11"/>
      <c r="E40" s="15"/>
      <c r="F40" s="15"/>
    </row>
    <row r="41" spans="1:6" ht="15.6" x14ac:dyDescent="0.35">
      <c r="A41" s="8" t="s">
        <v>68</v>
      </c>
      <c r="B41" s="11">
        <f>B25/B36</f>
        <v>718112334.08818924</v>
      </c>
      <c r="C41" s="11">
        <f>C25/C36</f>
        <v>355246986.23768753</v>
      </c>
      <c r="D41" s="11">
        <f>D25/D36</f>
        <v>179505862.92000365</v>
      </c>
      <c r="E41" s="15">
        <f>E25/E36</f>
        <v>179761757.56236768</v>
      </c>
      <c r="F41" s="15">
        <f>F25/F36</f>
        <v>3597727.368130351</v>
      </c>
    </row>
    <row r="42" spans="1:6" ht="15.6" x14ac:dyDescent="0.35">
      <c r="A42" s="8" t="s">
        <v>126</v>
      </c>
      <c r="B42" s="11">
        <f>B27/B37</f>
        <v>918823610.12512326</v>
      </c>
      <c r="C42" s="11">
        <f>C27/C37</f>
        <v>400287489.41775316</v>
      </c>
      <c r="D42" s="11">
        <f>D27/D37</f>
        <v>212556877.48705125</v>
      </c>
      <c r="E42" s="15">
        <f>E27/E37</f>
        <v>281250658.60868013</v>
      </c>
      <c r="F42" s="15">
        <f>F27/F37</f>
        <v>24728584.611638684</v>
      </c>
    </row>
    <row r="43" spans="1:6" ht="15.6" x14ac:dyDescent="0.35">
      <c r="A43" s="8" t="s">
        <v>69</v>
      </c>
      <c r="B43" s="11">
        <f>B41/B15</f>
        <v>1200856.7459668717</v>
      </c>
      <c r="C43" s="11">
        <f>C41/C15</f>
        <v>1564964.697082324</v>
      </c>
      <c r="D43" s="11">
        <f>D41/D15</f>
        <v>1282184.7351428831</v>
      </c>
      <c r="E43" s="15">
        <f>E41/E15</f>
        <v>778189.42667691631</v>
      </c>
      <c r="F43" s="15"/>
    </row>
    <row r="44" spans="1:6" ht="15.6" x14ac:dyDescent="0.35">
      <c r="A44" s="8" t="s">
        <v>127</v>
      </c>
      <c r="B44" s="11">
        <f>B42/B19</f>
        <v>1441668.8443385826</v>
      </c>
      <c r="C44" s="11">
        <f>C42/C19</f>
        <v>2011494.921697252</v>
      </c>
      <c r="D44" s="11">
        <f>D42/D19</f>
        <v>1479514.2284481525</v>
      </c>
      <c r="E44" s="15">
        <f>E42/E19</f>
        <v>954470.56088918587</v>
      </c>
      <c r="F44" s="15"/>
    </row>
    <row r="45" spans="1:6" ht="15.6" x14ac:dyDescent="0.35">
      <c r="A45" s="8"/>
      <c r="B45" s="16"/>
      <c r="C45" s="16"/>
      <c r="D45" s="16"/>
      <c r="E45" s="8"/>
      <c r="F45" s="8"/>
    </row>
    <row r="46" spans="1:6" ht="15.6" x14ac:dyDescent="0.35">
      <c r="A46" s="9" t="s">
        <v>10</v>
      </c>
      <c r="B46" s="16"/>
      <c r="C46" s="16"/>
      <c r="D46" s="16"/>
      <c r="E46" s="8"/>
      <c r="F46" s="8"/>
    </row>
    <row r="47" spans="1:6" ht="15.6" x14ac:dyDescent="0.35">
      <c r="A47" s="8"/>
      <c r="B47" s="16"/>
      <c r="C47" s="16"/>
      <c r="D47" s="16"/>
      <c r="E47" s="8"/>
      <c r="F47" s="8"/>
    </row>
    <row r="48" spans="1:6" ht="15.6" x14ac:dyDescent="0.35">
      <c r="A48" s="9" t="s">
        <v>11</v>
      </c>
      <c r="B48" s="16"/>
      <c r="C48" s="16"/>
      <c r="D48" s="16"/>
      <c r="E48" s="8"/>
      <c r="F48" s="8"/>
    </row>
    <row r="49" spans="1:6" ht="15.6" x14ac:dyDescent="0.35">
      <c r="A49" s="8" t="s">
        <v>12</v>
      </c>
      <c r="B49" s="17" t="s">
        <v>97</v>
      </c>
      <c r="C49" s="17"/>
      <c r="D49" s="17"/>
      <c r="E49" s="18"/>
      <c r="F49" s="18"/>
    </row>
    <row r="50" spans="1:6" ht="15.6" x14ac:dyDescent="0.35">
      <c r="A50" s="8" t="s">
        <v>13</v>
      </c>
      <c r="B50" s="17" t="s">
        <v>97</v>
      </c>
      <c r="C50" s="17"/>
      <c r="D50" s="17"/>
      <c r="E50" s="18"/>
      <c r="F50" s="18"/>
    </row>
    <row r="51" spans="1:6" ht="15.6" x14ac:dyDescent="0.35">
      <c r="A51" s="8"/>
      <c r="B51" s="17"/>
      <c r="C51" s="17"/>
      <c r="D51" s="17"/>
      <c r="E51" s="18"/>
      <c r="F51" s="18"/>
    </row>
    <row r="52" spans="1:6" ht="15.6" x14ac:dyDescent="0.35">
      <c r="A52" s="9" t="s">
        <v>14</v>
      </c>
      <c r="B52" s="17"/>
      <c r="C52" s="17"/>
      <c r="D52" s="17"/>
      <c r="E52" s="18"/>
      <c r="F52" s="18"/>
    </row>
    <row r="53" spans="1:6" ht="15.6" x14ac:dyDescent="0.35">
      <c r="A53" s="8" t="s">
        <v>15</v>
      </c>
      <c r="B53" s="17">
        <f>(B19/B17)*100</f>
        <v>143.22097378277152</v>
      </c>
      <c r="C53" s="17">
        <f t="shared" ref="C53:E53" si="3">(C19/C17)*100</f>
        <v>99.5</v>
      </c>
      <c r="D53" s="17">
        <f t="shared" si="3"/>
        <v>151.22807017543857</v>
      </c>
      <c r="E53" s="18">
        <f t="shared" si="3"/>
        <v>196.44444444444446</v>
      </c>
      <c r="F53" s="18"/>
    </row>
    <row r="54" spans="1:6" ht="15.6" x14ac:dyDescent="0.35">
      <c r="A54" s="8" t="s">
        <v>16</v>
      </c>
      <c r="B54" s="17">
        <f>B27/B26*100</f>
        <v>64.168441386923675</v>
      </c>
      <c r="C54" s="17">
        <f t="shared" ref="C54:F54" si="4">C27/C26*100</f>
        <v>65.726477138171163</v>
      </c>
      <c r="D54" s="17">
        <f t="shared" si="4"/>
        <v>86.442961508849152</v>
      </c>
      <c r="E54" s="18">
        <f t="shared" si="4"/>
        <v>50.302362577354465</v>
      </c>
      <c r="F54" s="18">
        <f t="shared" si="4"/>
        <v>138.45534524056495</v>
      </c>
    </row>
    <row r="55" spans="1:6" ht="15.6" x14ac:dyDescent="0.35">
      <c r="A55" s="8" t="s">
        <v>17</v>
      </c>
      <c r="B55" s="17">
        <f>AVERAGE(B53:B54)</f>
        <v>103.69470758484761</v>
      </c>
      <c r="C55" s="17">
        <f t="shared" ref="C55:E55" si="5">AVERAGE(C53:C54)</f>
        <v>82.613238569085581</v>
      </c>
      <c r="D55" s="17">
        <f t="shared" si="5"/>
        <v>118.83551584214386</v>
      </c>
      <c r="E55" s="18">
        <f t="shared" si="5"/>
        <v>123.37340351089946</v>
      </c>
      <c r="F55" s="18"/>
    </row>
    <row r="56" spans="1:6" ht="15.6" x14ac:dyDescent="0.35">
      <c r="A56" s="8"/>
      <c r="B56" s="17"/>
      <c r="C56" s="17"/>
      <c r="D56" s="17"/>
      <c r="E56" s="18"/>
      <c r="F56" s="18"/>
    </row>
    <row r="57" spans="1:6" ht="15.6" x14ac:dyDescent="0.35">
      <c r="A57" s="9" t="s">
        <v>18</v>
      </c>
      <c r="B57" s="17"/>
      <c r="C57" s="17"/>
      <c r="D57" s="17"/>
      <c r="E57" s="18"/>
      <c r="F57" s="18"/>
    </row>
    <row r="58" spans="1:6" ht="15.6" x14ac:dyDescent="0.35">
      <c r="A58" s="8" t="s">
        <v>19</v>
      </c>
      <c r="B58" s="17">
        <f>(B19/B21)*100</f>
        <v>35.805243445692881</v>
      </c>
      <c r="C58" s="17">
        <f t="shared" ref="C58:E58" si="6">(C19/C21)*100</f>
        <v>24.875</v>
      </c>
      <c r="D58" s="17">
        <f t="shared" si="6"/>
        <v>37.807017543859644</v>
      </c>
      <c r="E58" s="18">
        <f t="shared" si="6"/>
        <v>49.111111111111114</v>
      </c>
      <c r="F58" s="18"/>
    </row>
    <row r="59" spans="1:6" ht="15.6" x14ac:dyDescent="0.35">
      <c r="A59" s="8" t="s">
        <v>20</v>
      </c>
      <c r="B59" s="17">
        <f>B27/B28*100</f>
        <v>25.99475316199457</v>
      </c>
      <c r="C59" s="17">
        <f t="shared" ref="C59:F59" si="7">C27/C28*100</f>
        <v>26.578026711339081</v>
      </c>
      <c r="D59" s="17">
        <f t="shared" si="7"/>
        <v>30.60905994652563</v>
      </c>
      <c r="E59" s="18">
        <f t="shared" si="7"/>
        <v>22.273752994908342</v>
      </c>
      <c r="F59" s="18">
        <f t="shared" si="7"/>
        <v>34.613836310141238</v>
      </c>
    </row>
    <row r="60" spans="1:6" ht="15.6" x14ac:dyDescent="0.35">
      <c r="A60" s="8" t="s">
        <v>21</v>
      </c>
      <c r="B60" s="17">
        <f>(B58+B59)/2</f>
        <v>30.899998303843724</v>
      </c>
      <c r="C60" s="17">
        <f t="shared" ref="C60:E60" si="8">(C58+C59)/2</f>
        <v>25.726513355669539</v>
      </c>
      <c r="D60" s="17">
        <f t="shared" si="8"/>
        <v>34.208038745192638</v>
      </c>
      <c r="E60" s="18">
        <f t="shared" si="8"/>
        <v>35.692432053009725</v>
      </c>
      <c r="F60" s="18"/>
    </row>
    <row r="61" spans="1:6" ht="15.6" x14ac:dyDescent="0.35">
      <c r="A61" s="8"/>
      <c r="B61" s="17"/>
      <c r="C61" s="17"/>
      <c r="D61" s="17"/>
      <c r="E61" s="18"/>
      <c r="F61" s="18"/>
    </row>
    <row r="62" spans="1:6" ht="15.6" x14ac:dyDescent="0.35">
      <c r="A62" s="9" t="s">
        <v>32</v>
      </c>
      <c r="B62" s="17"/>
      <c r="C62" s="17"/>
      <c r="D62" s="17"/>
      <c r="E62" s="18"/>
      <c r="F62" s="18"/>
    </row>
    <row r="63" spans="1:6" ht="15.6" x14ac:dyDescent="0.35">
      <c r="A63" s="8" t="s">
        <v>22</v>
      </c>
      <c r="B63" s="17">
        <f>(B29/B27)*100</f>
        <v>97.308669004677498</v>
      </c>
      <c r="C63" s="17"/>
      <c r="D63" s="17"/>
      <c r="E63" s="18"/>
      <c r="F63" s="18"/>
    </row>
    <row r="64" spans="1:6" ht="15.6" x14ac:dyDescent="0.35">
      <c r="A64" s="8"/>
      <c r="B64" s="17"/>
      <c r="C64" s="17"/>
      <c r="D64" s="17"/>
      <c r="E64" s="18"/>
      <c r="F64" s="18"/>
    </row>
    <row r="65" spans="1:6" ht="15.6" x14ac:dyDescent="0.35">
      <c r="A65" s="9" t="s">
        <v>23</v>
      </c>
      <c r="B65" s="17"/>
      <c r="C65" s="17"/>
      <c r="D65" s="17"/>
      <c r="E65" s="18"/>
      <c r="F65" s="18"/>
    </row>
    <row r="66" spans="1:6" ht="15.6" x14ac:dyDescent="0.35">
      <c r="A66" s="8" t="s">
        <v>24</v>
      </c>
      <c r="B66" s="17">
        <f>((B19/B15)-1)*100</f>
        <v>6.577480490523957</v>
      </c>
      <c r="C66" s="17">
        <f t="shared" ref="C66:E66" si="9">((C19/C15)-1)*100</f>
        <v>-12.334801762114534</v>
      </c>
      <c r="D66" s="17">
        <f t="shared" si="9"/>
        <v>2.6190476190476097</v>
      </c>
      <c r="E66" s="17">
        <f t="shared" si="9"/>
        <v>27.561327561327566</v>
      </c>
      <c r="F66" s="18"/>
    </row>
    <row r="67" spans="1:6" ht="15.6" x14ac:dyDescent="0.35">
      <c r="A67" s="8" t="s">
        <v>25</v>
      </c>
      <c r="B67" s="17">
        <f>((B42/B41)-1)*100</f>
        <v>27.949843848843472</v>
      </c>
      <c r="C67" s="17">
        <f t="shared" ref="C67:F67" si="10">((C42/C41)-1)*100</f>
        <v>12.678644696490139</v>
      </c>
      <c r="D67" s="17">
        <f t="shared" si="10"/>
        <v>18.4122200965529</v>
      </c>
      <c r="E67" s="17">
        <f t="shared" si="10"/>
        <v>56.457448137210854</v>
      </c>
      <c r="F67" s="18">
        <f t="shared" si="10"/>
        <v>587.33903604512182</v>
      </c>
    </row>
    <row r="68" spans="1:6" ht="15.6" x14ac:dyDescent="0.35">
      <c r="A68" s="8" t="s">
        <v>26</v>
      </c>
      <c r="B68" s="17">
        <f>((B44/B43)-1)*100</f>
        <v>20.053357669887649</v>
      </c>
      <c r="C68" s="17">
        <f t="shared" ref="C68:E68" si="11">((C44/C43)-1)*100</f>
        <v>28.532926362327938</v>
      </c>
      <c r="D68" s="17">
        <f t="shared" si="11"/>
        <v>15.390098469958735</v>
      </c>
      <c r="E68" s="17">
        <f t="shared" si="11"/>
        <v>22.6527280080171</v>
      </c>
      <c r="F68" s="18"/>
    </row>
    <row r="69" spans="1:6" ht="15.6" x14ac:dyDescent="0.35">
      <c r="A69" s="8"/>
      <c r="B69" s="17"/>
      <c r="C69" s="17"/>
      <c r="D69" s="17"/>
      <c r="E69" s="18"/>
      <c r="F69" s="18"/>
    </row>
    <row r="70" spans="1:6" ht="15.6" x14ac:dyDescent="0.35">
      <c r="A70" s="9" t="s">
        <v>27</v>
      </c>
      <c r="B70" s="17"/>
      <c r="C70" s="17"/>
      <c r="D70" s="17"/>
      <c r="E70" s="18"/>
      <c r="F70" s="18"/>
    </row>
    <row r="71" spans="1:6" ht="15.6" x14ac:dyDescent="0.35">
      <c r="A71" s="8" t="s">
        <v>33</v>
      </c>
      <c r="B71" s="17">
        <f>B26/(B18)</f>
        <v>681732.19066267682</v>
      </c>
      <c r="C71" s="17">
        <f>C26/(C18)</f>
        <v>673228.78930213256</v>
      </c>
      <c r="D71" s="17">
        <f>D26/(D18)</f>
        <v>673228.78930213279</v>
      </c>
      <c r="E71" s="18">
        <f>E26/(E18)</f>
        <v>673228.78930213256</v>
      </c>
      <c r="F71" s="18"/>
    </row>
    <row r="72" spans="1:6" ht="15.6" x14ac:dyDescent="0.35">
      <c r="A72" s="8" t="s">
        <v>34</v>
      </c>
      <c r="B72" s="17">
        <f>B27/(B20)</f>
        <v>405078.21992839093</v>
      </c>
      <c r="C72" s="17">
        <f>C27/(C20)</f>
        <v>489881.89142076502</v>
      </c>
      <c r="D72" s="17">
        <f t="shared" ref="D72:E72" si="12">D27/(D20)</f>
        <v>408269.62506003428</v>
      </c>
      <c r="E72" s="18">
        <f t="shared" si="12"/>
        <v>302249.98801343568</v>
      </c>
      <c r="F72" s="18"/>
    </row>
    <row r="73" spans="1:6" ht="15.6" x14ac:dyDescent="0.35">
      <c r="A73" s="8" t="s">
        <v>43</v>
      </c>
      <c r="B73" s="17"/>
      <c r="C73" s="17">
        <f>C27/C20</f>
        <v>489881.89142076502</v>
      </c>
      <c r="D73" s="17">
        <f t="shared" ref="D73:E73" si="13">D27/D20</f>
        <v>408269.62506003428</v>
      </c>
      <c r="E73" s="18">
        <f t="shared" si="13"/>
        <v>302249.98801343568</v>
      </c>
      <c r="F73" s="18"/>
    </row>
    <row r="74" spans="1:6" ht="15.6" x14ac:dyDescent="0.35">
      <c r="A74" s="8" t="s">
        <v>28</v>
      </c>
      <c r="B74" s="17">
        <f>(B72/B71)*B55</f>
        <v>61.614323248598104</v>
      </c>
      <c r="C74" s="17">
        <f>(C72/C71)*C55</f>
        <v>60.114377474217058</v>
      </c>
      <c r="D74" s="17">
        <f t="shared" ref="D74:E74" si="14">(D72/D71)*D55</f>
        <v>72.066037976451312</v>
      </c>
      <c r="E74" s="18">
        <f t="shared" si="14"/>
        <v>55.389208430911651</v>
      </c>
      <c r="F74" s="18"/>
    </row>
    <row r="75" spans="1:6" ht="15.6" x14ac:dyDescent="0.35">
      <c r="A75" s="19" t="s">
        <v>35</v>
      </c>
      <c r="B75" s="17">
        <f>(B26/B18)*3</f>
        <v>2045196.5719880303</v>
      </c>
      <c r="C75" s="17">
        <f>(C26/C18)*3</f>
        <v>2019686.3679063977</v>
      </c>
      <c r="D75" s="17">
        <f t="shared" ref="D75:E75" si="15">(D26/D18)*3</f>
        <v>2019686.3679063984</v>
      </c>
      <c r="E75" s="18">
        <f t="shared" si="15"/>
        <v>2019686.3679063977</v>
      </c>
      <c r="F75" s="18"/>
    </row>
    <row r="76" spans="1:6" ht="15.6" x14ac:dyDescent="0.35">
      <c r="A76" s="19" t="s">
        <v>36</v>
      </c>
      <c r="B76" s="17">
        <f>(B27/B20)*3</f>
        <v>1215234.6597851729</v>
      </c>
      <c r="C76" s="17">
        <f>(C27/C20)*3</f>
        <v>1469645.674262295</v>
      </c>
      <c r="D76" s="17">
        <f t="shared" ref="D76:E76" si="16">(D27/D20)*3</f>
        <v>1224808.8751801029</v>
      </c>
      <c r="E76" s="18">
        <f t="shared" si="16"/>
        <v>906749.9640403071</v>
      </c>
      <c r="F76" s="18"/>
    </row>
    <row r="77" spans="1:6" ht="15.6" x14ac:dyDescent="0.35">
      <c r="A77" s="8"/>
      <c r="B77" s="17"/>
      <c r="C77" s="17"/>
      <c r="D77" s="17"/>
      <c r="E77" s="18"/>
      <c r="F77" s="18"/>
    </row>
    <row r="78" spans="1:6" ht="15.6" x14ac:dyDescent="0.35">
      <c r="A78" s="9" t="s">
        <v>29</v>
      </c>
      <c r="B78" s="17"/>
      <c r="C78" s="17"/>
      <c r="D78" s="17"/>
      <c r="E78" s="18"/>
      <c r="F78" s="18"/>
    </row>
    <row r="79" spans="1:6" ht="15.6" x14ac:dyDescent="0.35">
      <c r="A79" s="8" t="s">
        <v>30</v>
      </c>
      <c r="B79" s="17">
        <f>(B33/B32)*100</f>
        <v>50.653797508071506</v>
      </c>
      <c r="C79" s="17"/>
      <c r="D79" s="17"/>
      <c r="E79" s="18"/>
      <c r="F79" s="18"/>
    </row>
    <row r="80" spans="1:6" ht="15.6" x14ac:dyDescent="0.35">
      <c r="A80" s="8" t="s">
        <v>31</v>
      </c>
      <c r="B80" s="17">
        <f>(B27/B33)*100</f>
        <v>126.68041596821769</v>
      </c>
      <c r="C80" s="17"/>
      <c r="D80" s="17"/>
      <c r="E80" s="18"/>
      <c r="F80" s="18"/>
    </row>
    <row r="81" spans="1:8" ht="16.2" thickBot="1" x14ac:dyDescent="0.4">
      <c r="A81" s="20"/>
      <c r="B81" s="24"/>
      <c r="C81" s="24"/>
      <c r="D81" s="24"/>
      <c r="E81" s="18"/>
      <c r="F81" s="18"/>
    </row>
    <row r="82" spans="1:8" ht="16.2" thickTop="1" x14ac:dyDescent="0.3">
      <c r="A82" s="35" t="s">
        <v>96</v>
      </c>
      <c r="B82" s="35"/>
      <c r="C82" s="35"/>
      <c r="D82" s="35"/>
      <c r="E82" s="35"/>
      <c r="F82" s="35"/>
      <c r="G82" s="30"/>
      <c r="H82" s="30"/>
    </row>
    <row r="84" spans="1:8" ht="111.75" customHeight="1" x14ac:dyDescent="0.35">
      <c r="A84" s="36" t="s">
        <v>160</v>
      </c>
      <c r="B84" s="36"/>
      <c r="C84" s="36"/>
      <c r="D84" s="36"/>
      <c r="E84" s="36"/>
      <c r="F84" s="36"/>
    </row>
  </sheetData>
  <mergeCells count="5">
    <mergeCell ref="A84:F84"/>
    <mergeCell ref="A82:F82"/>
    <mergeCell ref="A9:A10"/>
    <mergeCell ref="B9:B10"/>
    <mergeCell ref="C9:F9"/>
  </mergeCells>
  <pageMargins left="0.7" right="0.7" top="0.75" bottom="0.75" header="0.3" footer="0.3"/>
  <pageSetup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7:H93"/>
  <sheetViews>
    <sheetView showGridLines="0" zoomScale="80" zoomScaleNormal="80" workbookViewId="0">
      <pane ySplit="10" topLeftCell="A11" activePane="bottomLeft" state="frozen"/>
      <selection activeCell="E17" sqref="E17"/>
      <selection pane="bottomLeft" activeCell="A9" sqref="A9:A10"/>
    </sheetView>
  </sheetViews>
  <sheetFormatPr baseColWidth="10" defaultColWidth="11.44140625" defaultRowHeight="14.4" x14ac:dyDescent="0.3"/>
  <cols>
    <col min="1" max="1" width="61.109375" style="3" customWidth="1"/>
    <col min="2" max="6" width="23.6640625" style="3" customWidth="1"/>
    <col min="7" max="16384" width="11.44140625" style="3"/>
  </cols>
  <sheetData>
    <row r="7" spans="1:6" ht="30" customHeight="1" x14ac:dyDescent="0.3"/>
    <row r="8" spans="1:6" ht="30" customHeight="1" x14ac:dyDescent="0.3"/>
    <row r="9" spans="1:6" ht="15.6" x14ac:dyDescent="0.3">
      <c r="A9" s="32" t="s">
        <v>0</v>
      </c>
      <c r="B9" s="32" t="s">
        <v>44</v>
      </c>
      <c r="C9" s="34" t="s">
        <v>1</v>
      </c>
      <c r="D9" s="34"/>
      <c r="E9" s="34"/>
      <c r="F9" s="34"/>
    </row>
    <row r="10" spans="1:6" ht="63" thickBot="1" x14ac:dyDescent="0.35">
      <c r="A10" s="33"/>
      <c r="B10" s="33"/>
      <c r="C10" s="7" t="s">
        <v>46</v>
      </c>
      <c r="D10" s="7" t="s">
        <v>47</v>
      </c>
      <c r="E10" s="7" t="s">
        <v>48</v>
      </c>
      <c r="F10" s="7" t="s">
        <v>49</v>
      </c>
    </row>
    <row r="11" spans="1:6" ht="16.2" thickTop="1" x14ac:dyDescent="0.35">
      <c r="A11" s="8"/>
      <c r="B11" s="8"/>
      <c r="C11" s="8"/>
      <c r="D11" s="8"/>
      <c r="E11" s="8"/>
      <c r="F11" s="8"/>
    </row>
    <row r="12" spans="1:6" ht="15.6" x14ac:dyDescent="0.35">
      <c r="A12" s="9" t="s">
        <v>3</v>
      </c>
      <c r="B12" s="8"/>
      <c r="C12" s="8"/>
      <c r="D12" s="8"/>
      <c r="E12" s="8"/>
      <c r="F12" s="8"/>
    </row>
    <row r="13" spans="1:6" ht="15.6" x14ac:dyDescent="0.35">
      <c r="A13" s="8"/>
      <c r="B13" s="8"/>
      <c r="C13" s="8"/>
      <c r="D13" s="8"/>
      <c r="E13" s="8"/>
      <c r="F13" s="8"/>
    </row>
    <row r="14" spans="1:6" ht="15.6" x14ac:dyDescent="0.35">
      <c r="A14" s="9" t="s">
        <v>4</v>
      </c>
      <c r="B14" s="8"/>
      <c r="C14" s="8"/>
      <c r="D14" s="8"/>
      <c r="E14" s="8"/>
      <c r="F14" s="8"/>
    </row>
    <row r="15" spans="1:6" ht="15.6" x14ac:dyDescent="0.35">
      <c r="A15" s="10" t="s">
        <v>70</v>
      </c>
      <c r="B15" s="11">
        <f>+SUM(C15:E15)</f>
        <v>1393.6666666666667</v>
      </c>
      <c r="C15" s="11">
        <f>+'I Trimestre'!C15+'II Trimestre'!C15+'III Trimestre'!C15</f>
        <v>590</v>
      </c>
      <c r="D15" s="11">
        <f>+'I Trimestre'!D15+'II Trimestre'!D15+'III Trimestre'!D15</f>
        <v>303.66666666666669</v>
      </c>
      <c r="E15" s="11">
        <f>+'I Trimestre'!E15+'II Trimestre'!E15+'III Trimestre'!E15</f>
        <v>500</v>
      </c>
      <c r="F15" s="15"/>
    </row>
    <row r="16" spans="1:6" ht="15.6" x14ac:dyDescent="0.35">
      <c r="A16" s="12" t="s">
        <v>2</v>
      </c>
      <c r="B16" s="11">
        <f t="shared" ref="B16:B22" si="0">+SUM(C16:E16)</f>
        <v>6440</v>
      </c>
      <c r="C16" s="11">
        <f>+'I Trimestre'!C16+'II Trimestre'!C16+'III Trimestre'!C16</f>
        <v>3108</v>
      </c>
      <c r="D16" s="11">
        <f>+'I Trimestre'!D16+'II Trimestre'!D16+'III Trimestre'!D16</f>
        <v>1335</v>
      </c>
      <c r="E16" s="11">
        <f>+'I Trimestre'!E16+'II Trimestre'!E16+'III Trimestre'!E16</f>
        <v>1997</v>
      </c>
      <c r="F16" s="15"/>
    </row>
    <row r="17" spans="1:6" ht="15.6" x14ac:dyDescent="0.35">
      <c r="A17" s="10" t="s">
        <v>128</v>
      </c>
      <c r="B17" s="11">
        <f t="shared" si="0"/>
        <v>1335</v>
      </c>
      <c r="C17" s="11">
        <f>+'I Trimestre'!C17+'II Trimestre'!C17+'III Trimestre'!C17</f>
        <v>600</v>
      </c>
      <c r="D17" s="11">
        <f>+'I Trimestre'!D17+'II Trimestre'!D17+'III Trimestre'!D17</f>
        <v>285</v>
      </c>
      <c r="E17" s="11">
        <f>+'I Trimestre'!E17+'II Trimestre'!E17+'III Trimestre'!E17</f>
        <v>450</v>
      </c>
      <c r="F17" s="15"/>
    </row>
    <row r="18" spans="1:6" ht="15.6" x14ac:dyDescent="0.35">
      <c r="A18" s="12" t="s">
        <v>2</v>
      </c>
      <c r="B18" s="11">
        <f t="shared" si="0"/>
        <v>5148</v>
      </c>
      <c r="C18" s="11">
        <f>+'I Trimestre'!C18+'II Trimestre'!C18+'III Trimestre'!C18</f>
        <v>2237</v>
      </c>
      <c r="D18" s="11">
        <f>+'I Trimestre'!D18+'II Trimestre'!D18+'III Trimestre'!D18</f>
        <v>1021</v>
      </c>
      <c r="E18" s="11">
        <f>+'I Trimestre'!E18+'II Trimestre'!E18+'III Trimestre'!E18</f>
        <v>1890</v>
      </c>
      <c r="F18" s="15"/>
    </row>
    <row r="19" spans="1:6" ht="15.6" x14ac:dyDescent="0.35">
      <c r="A19" s="10" t="s">
        <v>129</v>
      </c>
      <c r="B19" s="11">
        <f t="shared" si="0"/>
        <v>1554.3333333333335</v>
      </c>
      <c r="C19" s="11">
        <f>+'I Trimestre'!C19+'II Trimestre'!C19+'III Trimestre'!C19</f>
        <v>554</v>
      </c>
      <c r="D19" s="11">
        <f>+'I Trimestre'!D19+'II Trimestre'!D19+'III Trimestre'!D19</f>
        <v>367.66666666666663</v>
      </c>
      <c r="E19" s="11">
        <f>+'I Trimestre'!E19+'II Trimestre'!E19+'III Trimestre'!E19</f>
        <v>632.66666666666674</v>
      </c>
      <c r="F19" s="15"/>
    </row>
    <row r="20" spans="1:6" ht="15.6" x14ac:dyDescent="0.35">
      <c r="A20" s="12" t="s">
        <v>2</v>
      </c>
      <c r="B20" s="11">
        <f t="shared" si="0"/>
        <v>6222</v>
      </c>
      <c r="C20" s="11">
        <f>+'I Trimestre'!C20+'II Trimestre'!C20+'III Trimestre'!C20</f>
        <v>2489</v>
      </c>
      <c r="D20" s="11">
        <f>+'I Trimestre'!D20+'II Trimestre'!D20+'III Trimestre'!D20</f>
        <v>1501</v>
      </c>
      <c r="E20" s="11">
        <f>+'I Trimestre'!E20+'II Trimestre'!E20+'III Trimestre'!E20</f>
        <v>2232</v>
      </c>
      <c r="F20" s="15"/>
    </row>
    <row r="21" spans="1:6" ht="15.6" x14ac:dyDescent="0.35">
      <c r="A21" s="10" t="s">
        <v>86</v>
      </c>
      <c r="B21" s="11">
        <f t="shared" si="0"/>
        <v>1780</v>
      </c>
      <c r="C21" s="11">
        <f>+'III Trimestre'!C21</f>
        <v>800</v>
      </c>
      <c r="D21" s="11">
        <f>+'III Trimestre'!D21</f>
        <v>380</v>
      </c>
      <c r="E21" s="11">
        <f>+'III Trimestre'!E21</f>
        <v>600</v>
      </c>
      <c r="F21" s="15"/>
    </row>
    <row r="22" spans="1:6" ht="15.6" x14ac:dyDescent="0.35">
      <c r="A22" s="12" t="s">
        <v>2</v>
      </c>
      <c r="B22" s="11">
        <f t="shared" si="0"/>
        <v>6546</v>
      </c>
      <c r="C22" s="11">
        <f>+'III Trimestre'!C22</f>
        <v>2849</v>
      </c>
      <c r="D22" s="11">
        <f>+'III Trimestre'!D22</f>
        <v>1327</v>
      </c>
      <c r="E22" s="11">
        <f>+'III Trimestre'!E22</f>
        <v>2370</v>
      </c>
      <c r="F22" s="15"/>
    </row>
    <row r="23" spans="1:6" ht="15.6" x14ac:dyDescent="0.35">
      <c r="A23" s="8"/>
      <c r="B23" s="11"/>
      <c r="C23" s="11"/>
      <c r="D23" s="11"/>
      <c r="E23" s="15"/>
      <c r="F23" s="15"/>
    </row>
    <row r="24" spans="1:6" ht="15.6" x14ac:dyDescent="0.35">
      <c r="A24" s="13" t="s">
        <v>5</v>
      </c>
      <c r="B24" s="11"/>
      <c r="C24" s="11"/>
      <c r="D24" s="11"/>
      <c r="E24" s="15"/>
      <c r="F24" s="15"/>
    </row>
    <row r="25" spans="1:6" ht="15.6" x14ac:dyDescent="0.35">
      <c r="A25" s="10" t="s">
        <v>71</v>
      </c>
      <c r="B25" s="11">
        <f>+SUM(C25:F25)</f>
        <v>2092316178.8366997</v>
      </c>
      <c r="C25" s="11">
        <f>+'I Trimestre'!C25+'II Trimestre'!C25+'III Trimestre'!C25</f>
        <v>1056982593.9</v>
      </c>
      <c r="D25" s="11">
        <f>+'I Trimestre'!D25+'II Trimestre'!D25+'III Trimestre'!D25</f>
        <v>454697481.24000001</v>
      </c>
      <c r="E25" s="11">
        <f>+'I Trimestre'!E25+'II Trimestre'!E25+'III Trimestre'!E25</f>
        <v>548227221.54999995</v>
      </c>
      <c r="F25" s="11">
        <f>+'I Trimestre'!F25+'II Trimestre'!F25+'III Trimestre'!F25</f>
        <v>32408882.146699995</v>
      </c>
    </row>
    <row r="26" spans="1:6" ht="15.6" x14ac:dyDescent="0.35">
      <c r="A26" s="10" t="s">
        <v>130</v>
      </c>
      <c r="B26" s="11">
        <f t="shared" ref="B26:B27" si="1">+SUM(C26:F26)</f>
        <v>2996927513.2656188</v>
      </c>
      <c r="C26" s="11">
        <f>+'I Trimestre'!C26+'II Trimestre'!C26+'III Trimestre'!C26</f>
        <v>1274497187.9594307</v>
      </c>
      <c r="D26" s="11">
        <f>+'I Trimestre'!D26+'II Trimestre'!D26+'III Trimestre'!D26</f>
        <v>571608787.02275753</v>
      </c>
      <c r="E26" s="11">
        <f>+'I Trimestre'!E26+'II Trimestre'!E26+'III Trimestre'!E26</f>
        <v>1090821538.2834306</v>
      </c>
      <c r="F26" s="11">
        <f>+'I Trimestre'!F26+'II Trimestre'!F26+'III Trimestre'!F26</f>
        <v>60000000.000000015</v>
      </c>
    </row>
    <row r="27" spans="1:6" ht="15.6" x14ac:dyDescent="0.35">
      <c r="A27" s="10" t="s">
        <v>131</v>
      </c>
      <c r="B27" s="11">
        <f t="shared" si="1"/>
        <v>2313230322.5949678</v>
      </c>
      <c r="C27" s="11">
        <f>+'I Trimestre'!C27+'II Trimestre'!C27+'III Trimestre'!C27</f>
        <v>1051957099.3499999</v>
      </c>
      <c r="D27" s="11">
        <f>+'I Trimestre'!D27+'II Trimestre'!D27+'III Trimestre'!D27</f>
        <v>535731370.09999996</v>
      </c>
      <c r="E27" s="11">
        <f>+'I Trimestre'!E27+'II Trimestre'!E27+'III Trimestre'!E27</f>
        <v>642338485.95000005</v>
      </c>
      <c r="F27" s="11">
        <f>+'I Trimestre'!F27+'II Trimestre'!F27+'III Trimestre'!F27</f>
        <v>83203367.194967985</v>
      </c>
    </row>
    <row r="28" spans="1:6" ht="15.6" x14ac:dyDescent="0.35">
      <c r="A28" s="10" t="s">
        <v>89</v>
      </c>
      <c r="B28" s="11">
        <f>+SUM(C28:F28)</f>
        <v>3958101360.71</v>
      </c>
      <c r="C28" s="11">
        <f>+'III Trimestre'!C28</f>
        <v>1686513207.0123358</v>
      </c>
      <c r="D28" s="11">
        <f>+'III Trimestre'!D28</f>
        <v>777616796.54921007</v>
      </c>
      <c r="E28" s="11">
        <f>+'III Trimestre'!E28</f>
        <v>1413971357.1484542</v>
      </c>
      <c r="F28" s="11">
        <f>+'III Trimestre'!F28</f>
        <v>80000000.000000015</v>
      </c>
    </row>
    <row r="29" spans="1:6" ht="15.6" x14ac:dyDescent="0.35">
      <c r="A29" s="10" t="s">
        <v>132</v>
      </c>
      <c r="B29" s="11">
        <f>+SUM(C29:E29)</f>
        <v>2230026955.3999996</v>
      </c>
      <c r="C29" s="11">
        <f>C27</f>
        <v>1051957099.3499999</v>
      </c>
      <c r="D29" s="11">
        <f t="shared" ref="D29:E29" si="2">D27</f>
        <v>535731370.09999996</v>
      </c>
      <c r="E29" s="11">
        <f t="shared" si="2"/>
        <v>642338485.95000005</v>
      </c>
      <c r="F29" s="11"/>
    </row>
    <row r="30" spans="1:6" ht="15.6" x14ac:dyDescent="0.35">
      <c r="A30" s="9"/>
      <c r="B30" s="11"/>
      <c r="C30" s="11"/>
      <c r="D30" s="11"/>
      <c r="E30" s="15"/>
      <c r="F30" s="15"/>
    </row>
    <row r="31" spans="1:6" ht="15.6" x14ac:dyDescent="0.35">
      <c r="A31" s="13" t="s">
        <v>6</v>
      </c>
      <c r="B31" s="11"/>
      <c r="C31" s="11"/>
      <c r="D31" s="11"/>
      <c r="E31" s="15"/>
      <c r="F31" s="15"/>
    </row>
    <row r="32" spans="1:6" ht="15.6" x14ac:dyDescent="0.35">
      <c r="A32" s="10" t="s">
        <v>133</v>
      </c>
      <c r="B32" s="11">
        <f>B26</f>
        <v>2996927513.2656188</v>
      </c>
      <c r="C32" s="11"/>
      <c r="D32" s="11"/>
      <c r="E32" s="15"/>
      <c r="F32" s="15"/>
    </row>
    <row r="33" spans="1:6" ht="15.6" x14ac:dyDescent="0.35">
      <c r="A33" s="10" t="s">
        <v>134</v>
      </c>
      <c r="B33" s="11">
        <f>'I Trimestre'!B33+'II Trimestre'!B33+'III Trimestre'!B33</f>
        <v>2436600805.4700003</v>
      </c>
      <c r="C33" s="11"/>
      <c r="D33" s="11"/>
      <c r="E33" s="15"/>
      <c r="F33" s="15"/>
    </row>
    <row r="34" spans="1:6" ht="15.6" x14ac:dyDescent="0.35">
      <c r="A34" s="8"/>
      <c r="B34" s="16"/>
      <c r="C34" s="16"/>
      <c r="D34" s="16"/>
      <c r="E34" s="8"/>
      <c r="F34" s="8"/>
    </row>
    <row r="35" spans="1:6" ht="15.6" x14ac:dyDescent="0.35">
      <c r="A35" s="9" t="s">
        <v>7</v>
      </c>
      <c r="B35" s="16"/>
      <c r="C35" s="16"/>
      <c r="D35" s="16"/>
      <c r="E35" s="8"/>
      <c r="F35" s="8"/>
    </row>
    <row r="36" spans="1:6" ht="15.6" x14ac:dyDescent="0.35">
      <c r="A36" s="10" t="s">
        <v>72</v>
      </c>
      <c r="B36" s="28">
        <v>1.0863</v>
      </c>
      <c r="C36" s="28">
        <v>1.0863</v>
      </c>
      <c r="D36" s="28">
        <v>1.0863</v>
      </c>
      <c r="E36" s="28">
        <v>1.0863</v>
      </c>
      <c r="F36" s="28">
        <v>1.0863</v>
      </c>
    </row>
    <row r="37" spans="1:6" ht="15.6" x14ac:dyDescent="0.35">
      <c r="A37" s="10" t="s">
        <v>135</v>
      </c>
      <c r="B37" s="28">
        <v>1.1197999999999999</v>
      </c>
      <c r="C37" s="28">
        <v>1.1197999999999999</v>
      </c>
      <c r="D37" s="28">
        <v>1.1197999999999999</v>
      </c>
      <c r="E37" s="28">
        <v>1.1197999999999999</v>
      </c>
      <c r="F37" s="28">
        <v>1.1197999999999999</v>
      </c>
    </row>
    <row r="38" spans="1:6" ht="15.6" x14ac:dyDescent="0.35">
      <c r="A38" s="10" t="s">
        <v>8</v>
      </c>
      <c r="B38" s="11" t="s">
        <v>97</v>
      </c>
      <c r="C38" s="11"/>
      <c r="D38" s="11"/>
      <c r="E38" s="15"/>
      <c r="F38" s="15"/>
    </row>
    <row r="39" spans="1:6" ht="15.6" x14ac:dyDescent="0.35">
      <c r="A39" s="8"/>
      <c r="B39" s="11"/>
      <c r="C39" s="11"/>
      <c r="D39" s="11"/>
      <c r="E39" s="15"/>
      <c r="F39" s="15"/>
    </row>
    <row r="40" spans="1:6" ht="15.6" x14ac:dyDescent="0.35">
      <c r="A40" s="9" t="s">
        <v>9</v>
      </c>
      <c r="B40" s="11"/>
      <c r="C40" s="11"/>
      <c r="D40" s="11"/>
      <c r="E40" s="15"/>
      <c r="F40" s="15"/>
    </row>
    <row r="41" spans="1:6" ht="15.6" x14ac:dyDescent="0.35">
      <c r="A41" s="8" t="s">
        <v>73</v>
      </c>
      <c r="B41" s="11">
        <f>B25/B36</f>
        <v>1926094245.4540179</v>
      </c>
      <c r="C41" s="11">
        <f t="shared" ref="C41:D41" si="3">C25/C36</f>
        <v>973011685.44600928</v>
      </c>
      <c r="D41" s="11">
        <f t="shared" si="3"/>
        <v>418574501.73985088</v>
      </c>
      <c r="E41" s="11">
        <f>E25/E36</f>
        <v>504673866.84157223</v>
      </c>
      <c r="F41" s="11">
        <f>F25/F36</f>
        <v>29834191.426585652</v>
      </c>
    </row>
    <row r="42" spans="1:6" ht="15.6" x14ac:dyDescent="0.35">
      <c r="A42" s="8" t="s">
        <v>136</v>
      </c>
      <c r="B42" s="11">
        <f>B27/B37</f>
        <v>2065753101.0849867</v>
      </c>
      <c r="C42" s="11">
        <f t="shared" ref="C42:D42" si="4">C27/C37</f>
        <v>939415162.84157884</v>
      </c>
      <c r="D42" s="11">
        <f t="shared" si="4"/>
        <v>478417012.05572426</v>
      </c>
      <c r="E42" s="11">
        <f>E27/E37</f>
        <v>573618937.26558328</v>
      </c>
      <c r="F42" s="11">
        <f>F27/F37</f>
        <v>74301988.922100365</v>
      </c>
    </row>
    <row r="43" spans="1:6" ht="15.6" x14ac:dyDescent="0.35">
      <c r="A43" s="8" t="s">
        <v>74</v>
      </c>
      <c r="B43" s="11">
        <f>B41/B15</f>
        <v>1382033.6609332822</v>
      </c>
      <c r="C43" s="11">
        <f t="shared" ref="C43:D43" si="5">C41/C15</f>
        <v>1649172.3482135751</v>
      </c>
      <c r="D43" s="11">
        <f t="shared" si="5"/>
        <v>1378401.2131938008</v>
      </c>
      <c r="E43" s="11">
        <f>E41/E15</f>
        <v>1009347.7336831444</v>
      </c>
      <c r="F43" s="11"/>
    </row>
    <row r="44" spans="1:6" ht="15.6" x14ac:dyDescent="0.35">
      <c r="A44" s="8" t="s">
        <v>137</v>
      </c>
      <c r="B44" s="11">
        <f>B42/B19</f>
        <v>1329028.3729905554</v>
      </c>
      <c r="C44" s="11">
        <f t="shared" ref="C44:D44" si="6">C42/C19</f>
        <v>1695695.2397862433</v>
      </c>
      <c r="D44" s="11">
        <f t="shared" si="6"/>
        <v>1301224.8741316164</v>
      </c>
      <c r="E44" s="11">
        <f>E42/E19</f>
        <v>906668.49936604302</v>
      </c>
      <c r="F44" s="11"/>
    </row>
    <row r="45" spans="1:6" ht="15.6" x14ac:dyDescent="0.35">
      <c r="A45" s="8"/>
      <c r="B45" s="16"/>
      <c r="C45" s="16"/>
      <c r="D45" s="16"/>
      <c r="E45" s="8"/>
      <c r="F45" s="8"/>
    </row>
    <row r="46" spans="1:6" ht="15.6" x14ac:dyDescent="0.35">
      <c r="A46" s="9" t="s">
        <v>10</v>
      </c>
      <c r="B46" s="16"/>
      <c r="C46" s="16"/>
      <c r="D46" s="16"/>
      <c r="E46" s="8"/>
      <c r="F46" s="8"/>
    </row>
    <row r="47" spans="1:6" ht="15.6" x14ac:dyDescent="0.35">
      <c r="A47" s="8"/>
      <c r="B47" s="16"/>
      <c r="C47" s="16"/>
      <c r="D47" s="16"/>
      <c r="E47" s="8"/>
      <c r="F47" s="8"/>
    </row>
    <row r="48" spans="1:6" ht="15.6" x14ac:dyDescent="0.35">
      <c r="A48" s="9" t="s">
        <v>11</v>
      </c>
      <c r="B48" s="16"/>
      <c r="C48" s="16"/>
      <c r="D48" s="16"/>
      <c r="E48" s="8"/>
      <c r="F48" s="8"/>
    </row>
    <row r="49" spans="1:6" ht="15.6" x14ac:dyDescent="0.35">
      <c r="A49" s="8" t="s">
        <v>12</v>
      </c>
      <c r="B49" s="17" t="s">
        <v>97</v>
      </c>
      <c r="C49" s="17"/>
      <c r="D49" s="17"/>
      <c r="E49" s="17"/>
      <c r="F49" s="17"/>
    </row>
    <row r="50" spans="1:6" ht="15.6" x14ac:dyDescent="0.35">
      <c r="A50" s="8" t="s">
        <v>13</v>
      </c>
      <c r="B50" s="17" t="s">
        <v>97</v>
      </c>
      <c r="C50" s="17"/>
      <c r="D50" s="17"/>
      <c r="E50" s="17"/>
      <c r="F50" s="17"/>
    </row>
    <row r="51" spans="1:6" ht="15.6" x14ac:dyDescent="0.35">
      <c r="A51" s="8"/>
      <c r="B51" s="17"/>
      <c r="C51" s="17"/>
      <c r="D51" s="17"/>
      <c r="E51" s="17"/>
      <c r="F51" s="17"/>
    </row>
    <row r="52" spans="1:6" ht="15.6" x14ac:dyDescent="0.35">
      <c r="A52" s="9" t="s">
        <v>14</v>
      </c>
      <c r="B52" s="17"/>
      <c r="C52" s="17"/>
      <c r="D52" s="17"/>
      <c r="E52" s="17"/>
      <c r="F52" s="17"/>
    </row>
    <row r="53" spans="1:6" ht="15.6" x14ac:dyDescent="0.35">
      <c r="A53" s="8" t="s">
        <v>15</v>
      </c>
      <c r="B53" s="17">
        <f>(B19/B17)*100</f>
        <v>116.42946317103622</v>
      </c>
      <c r="C53" s="17">
        <f t="shared" ref="C53:E53" si="7">(C19/C17)*100</f>
        <v>92.333333333333329</v>
      </c>
      <c r="D53" s="17">
        <f t="shared" si="7"/>
        <v>129.00584795321637</v>
      </c>
      <c r="E53" s="17">
        <f t="shared" si="7"/>
        <v>140.59259259259261</v>
      </c>
      <c r="F53" s="17"/>
    </row>
    <row r="54" spans="1:6" ht="15.6" x14ac:dyDescent="0.35">
      <c r="A54" s="8" t="s">
        <v>16</v>
      </c>
      <c r="B54" s="17">
        <f>B27/B26*100</f>
        <v>77.186729153630523</v>
      </c>
      <c r="C54" s="17">
        <f t="shared" ref="C54:E54" si="8">C27/C26*100</f>
        <v>82.538989437416106</v>
      </c>
      <c r="D54" s="17">
        <f t="shared" si="8"/>
        <v>93.723431525672268</v>
      </c>
      <c r="E54" s="17">
        <f t="shared" si="8"/>
        <v>58.885753847583068</v>
      </c>
      <c r="F54" s="17">
        <f>F27/F26*100</f>
        <v>138.67227865827994</v>
      </c>
    </row>
    <row r="55" spans="1:6" ht="15.6" x14ac:dyDescent="0.35">
      <c r="A55" s="8" t="s">
        <v>17</v>
      </c>
      <c r="B55" s="17">
        <f>AVERAGE(B53:B54)</f>
        <v>96.808096162333371</v>
      </c>
      <c r="C55" s="17">
        <f t="shared" ref="C55:E55" si="9">AVERAGE(C53:C54)</f>
        <v>87.436161385374717</v>
      </c>
      <c r="D55" s="17">
        <f t="shared" si="9"/>
        <v>111.36463973944433</v>
      </c>
      <c r="E55" s="17">
        <f t="shared" si="9"/>
        <v>99.739173220087835</v>
      </c>
      <c r="F55" s="17"/>
    </row>
    <row r="56" spans="1:6" ht="15.6" x14ac:dyDescent="0.35">
      <c r="A56" s="8"/>
      <c r="B56" s="17"/>
      <c r="C56" s="17"/>
      <c r="D56" s="17"/>
      <c r="E56" s="17"/>
      <c r="F56" s="17"/>
    </row>
    <row r="57" spans="1:6" ht="15.6" x14ac:dyDescent="0.35">
      <c r="A57" s="9" t="s">
        <v>18</v>
      </c>
      <c r="B57" s="17"/>
      <c r="C57" s="17"/>
      <c r="D57" s="17"/>
      <c r="E57" s="17"/>
      <c r="F57" s="17"/>
    </row>
    <row r="58" spans="1:6" ht="15.6" x14ac:dyDescent="0.35">
      <c r="A58" s="8" t="s">
        <v>19</v>
      </c>
      <c r="B58" s="17">
        <f>(B19/B21)*100</f>
        <v>87.322097378277164</v>
      </c>
      <c r="C58" s="17">
        <f t="shared" ref="C58:E58" si="10">(C19/C21)*100</f>
        <v>69.25</v>
      </c>
      <c r="D58" s="17">
        <f t="shared" si="10"/>
        <v>96.754385964912274</v>
      </c>
      <c r="E58" s="17">
        <f t="shared" si="10"/>
        <v>105.44444444444446</v>
      </c>
      <c r="F58" s="17"/>
    </row>
    <row r="59" spans="1:6" ht="15.6" x14ac:dyDescent="0.35">
      <c r="A59" s="8" t="s">
        <v>20</v>
      </c>
      <c r="B59" s="17">
        <f>B27/B28*100</f>
        <v>58.442927853167028</v>
      </c>
      <c r="C59" s="17">
        <f t="shared" ref="C59:E59" si="11">C27/C28*100</f>
        <v>62.374673081484232</v>
      </c>
      <c r="D59" s="17">
        <f t="shared" si="11"/>
        <v>68.894006980994675</v>
      </c>
      <c r="E59" s="17">
        <f t="shared" si="11"/>
        <v>45.427970142577671</v>
      </c>
      <c r="F59" s="17">
        <f>F27/F28*100</f>
        <v>104.00420899370997</v>
      </c>
    </row>
    <row r="60" spans="1:6" ht="15.6" x14ac:dyDescent="0.35">
      <c r="A60" s="8" t="s">
        <v>21</v>
      </c>
      <c r="B60" s="17">
        <f>(B58+B59)/2</f>
        <v>72.882512615722092</v>
      </c>
      <c r="C60" s="17">
        <f t="shared" ref="C60:E60" si="12">(C58+C59)/2</f>
        <v>65.812336540742109</v>
      </c>
      <c r="D60" s="17">
        <f t="shared" si="12"/>
        <v>82.824196472953474</v>
      </c>
      <c r="E60" s="17">
        <f t="shared" si="12"/>
        <v>75.43620729351106</v>
      </c>
      <c r="F60" s="17"/>
    </row>
    <row r="61" spans="1:6" ht="15.6" x14ac:dyDescent="0.35">
      <c r="A61" s="8"/>
      <c r="B61" s="17"/>
      <c r="C61" s="17"/>
      <c r="D61" s="17"/>
      <c r="E61" s="17"/>
      <c r="F61" s="17"/>
    </row>
    <row r="62" spans="1:6" ht="15.6" x14ac:dyDescent="0.35">
      <c r="A62" s="9" t="s">
        <v>32</v>
      </c>
      <c r="B62" s="17"/>
      <c r="C62" s="17"/>
      <c r="D62" s="17"/>
      <c r="E62" s="17"/>
      <c r="F62" s="17"/>
    </row>
    <row r="63" spans="1:6" ht="15.6" x14ac:dyDescent="0.35">
      <c r="A63" s="8" t="s">
        <v>22</v>
      </c>
      <c r="B63" s="17">
        <f>(B29/B27)*100</f>
        <v>96.403152492760384</v>
      </c>
      <c r="C63" s="17"/>
      <c r="D63" s="17"/>
      <c r="E63" s="17"/>
      <c r="F63" s="17"/>
    </row>
    <row r="64" spans="1:6" ht="15.6" x14ac:dyDescent="0.35">
      <c r="A64" s="8"/>
      <c r="B64" s="17"/>
      <c r="C64" s="17"/>
      <c r="D64" s="17"/>
      <c r="E64" s="17"/>
      <c r="F64" s="17"/>
    </row>
    <row r="65" spans="1:6" ht="15.6" x14ac:dyDescent="0.35">
      <c r="A65" s="9" t="s">
        <v>23</v>
      </c>
      <c r="B65" s="17"/>
      <c r="C65" s="17"/>
      <c r="D65" s="17"/>
      <c r="E65" s="17"/>
      <c r="F65" s="17"/>
    </row>
    <row r="66" spans="1:6" ht="15.6" x14ac:dyDescent="0.35">
      <c r="A66" s="8" t="s">
        <v>24</v>
      </c>
      <c r="B66" s="17">
        <f>((B19/B15)-1)*100</f>
        <v>11.528342501793842</v>
      </c>
      <c r="C66" s="17">
        <f t="shared" ref="C66:E66" si="13">((C19/C15)-1)*100</f>
        <v>-6.1016949152542406</v>
      </c>
      <c r="D66" s="17">
        <f t="shared" si="13"/>
        <v>21.075740944017539</v>
      </c>
      <c r="E66" s="17">
        <f t="shared" si="13"/>
        <v>26.533333333333342</v>
      </c>
      <c r="F66" s="17"/>
    </row>
    <row r="67" spans="1:6" ht="15.6" x14ac:dyDescent="0.35">
      <c r="A67" s="8" t="s">
        <v>25</v>
      </c>
      <c r="B67" s="17">
        <f>((B42/B41)-1)*100</f>
        <v>7.2508838007586007</v>
      </c>
      <c r="C67" s="17">
        <f t="shared" ref="C67:F67" si="14">((C42/C41)-1)*100</f>
        <v>-3.4528385534270845</v>
      </c>
      <c r="D67" s="17">
        <f t="shared" si="14"/>
        <v>14.296740500706907</v>
      </c>
      <c r="E67" s="17">
        <f t="shared" si="14"/>
        <v>13.66131178051555</v>
      </c>
      <c r="F67" s="17">
        <f t="shared" si="14"/>
        <v>149.04978271302789</v>
      </c>
    </row>
    <row r="68" spans="1:6" ht="15.6" x14ac:dyDescent="0.35">
      <c r="A68" s="8" t="s">
        <v>26</v>
      </c>
      <c r="B68" s="17">
        <f>((B44/B43)-1)*100</f>
        <v>-3.8353109219447346</v>
      </c>
      <c r="C68" s="17">
        <f t="shared" ref="C68:E68" si="15">((C44/C43)-1)*100</f>
        <v>2.8209842120541895</v>
      </c>
      <c r="D68" s="17">
        <f t="shared" si="15"/>
        <v>-5.5989749808304516</v>
      </c>
      <c r="E68" s="17">
        <f t="shared" si="15"/>
        <v>-10.172830521194253</v>
      </c>
      <c r="F68" s="17"/>
    </row>
    <row r="69" spans="1:6" ht="15.6" x14ac:dyDescent="0.35">
      <c r="A69" s="8"/>
      <c r="B69" s="17"/>
      <c r="C69" s="17"/>
      <c r="D69" s="17"/>
      <c r="E69" s="17"/>
      <c r="F69" s="17"/>
    </row>
    <row r="70" spans="1:6" ht="15.6" x14ac:dyDescent="0.35">
      <c r="A70" s="9" t="s">
        <v>27</v>
      </c>
      <c r="B70" s="17"/>
      <c r="C70" s="17"/>
      <c r="D70" s="17"/>
      <c r="E70" s="17"/>
      <c r="F70" s="17"/>
    </row>
    <row r="71" spans="1:6" ht="15.6" x14ac:dyDescent="0.35">
      <c r="A71" s="8" t="s">
        <v>33</v>
      </c>
      <c r="B71" s="17">
        <f>B26/(B18)</f>
        <v>582153.75160559802</v>
      </c>
      <c r="C71" s="17">
        <f>C26/(C18)</f>
        <v>569734.99685267359</v>
      </c>
      <c r="D71" s="17">
        <f t="shared" ref="D71:E71" si="16">D26/(D18)</f>
        <v>559851.89718193689</v>
      </c>
      <c r="E71" s="17">
        <f t="shared" si="16"/>
        <v>577154.2530600162</v>
      </c>
      <c r="F71" s="17"/>
    </row>
    <row r="72" spans="1:6" ht="15.6" x14ac:dyDescent="0.35">
      <c r="A72" s="8" t="s">
        <v>34</v>
      </c>
      <c r="B72" s="17">
        <f>B27/(B20)</f>
        <v>371782.43693265313</v>
      </c>
      <c r="C72" s="17">
        <f t="shared" ref="C72:E72" si="17">C27/(C20)</f>
        <v>422642.46659300919</v>
      </c>
      <c r="D72" s="17">
        <f t="shared" si="17"/>
        <v>356916.30253164552</v>
      </c>
      <c r="E72" s="17">
        <f t="shared" si="17"/>
        <v>287786.0600134409</v>
      </c>
      <c r="F72" s="17"/>
    </row>
    <row r="73" spans="1:6" ht="15.6" x14ac:dyDescent="0.35">
      <c r="A73" s="8" t="s">
        <v>43</v>
      </c>
      <c r="B73" s="17"/>
      <c r="C73" s="17">
        <f>C27/C20</f>
        <v>422642.46659300919</v>
      </c>
      <c r="D73" s="17">
        <f t="shared" ref="D73" si="18">D27/D20</f>
        <v>356916.30253164552</v>
      </c>
      <c r="E73" s="17">
        <f>E27/E20</f>
        <v>287786.0600134409</v>
      </c>
      <c r="F73" s="17"/>
    </row>
    <row r="74" spans="1:6" ht="15.6" x14ac:dyDescent="0.35">
      <c r="A74" s="8" t="s">
        <v>28</v>
      </c>
      <c r="B74" s="17">
        <f>(B72/B71)*B55</f>
        <v>61.824818283446803</v>
      </c>
      <c r="C74" s="17">
        <f t="shared" ref="C74:E74" si="19">(C72/C71)*C55</f>
        <v>64.862146649725815</v>
      </c>
      <c r="D74" s="17">
        <f t="shared" si="19"/>
        <v>70.997089852951291</v>
      </c>
      <c r="E74" s="17">
        <f t="shared" si="19"/>
        <v>49.732880833544506</v>
      </c>
      <c r="F74" s="17"/>
    </row>
    <row r="75" spans="1:6" ht="15.6" x14ac:dyDescent="0.35">
      <c r="A75" s="19" t="s">
        <v>41</v>
      </c>
      <c r="B75" s="17">
        <f>(B26/B18)*9</f>
        <v>5239383.7644503824</v>
      </c>
      <c r="C75" s="17">
        <f t="shared" ref="C75:E75" si="20">(C26/C18)*9</f>
        <v>5127614.9716740623</v>
      </c>
      <c r="D75" s="17">
        <f t="shared" si="20"/>
        <v>5038667.0746374317</v>
      </c>
      <c r="E75" s="17">
        <f t="shared" si="20"/>
        <v>5194388.2775401454</v>
      </c>
      <c r="F75" s="17"/>
    </row>
    <row r="76" spans="1:6" ht="15.6" x14ac:dyDescent="0.35">
      <c r="A76" s="19" t="s">
        <v>42</v>
      </c>
      <c r="B76" s="17">
        <f>(B27/B20)*9</f>
        <v>3346041.9323938782</v>
      </c>
      <c r="C76" s="17">
        <f t="shared" ref="C76:E76" si="21">(C27/C20)*9</f>
        <v>3803782.1993370829</v>
      </c>
      <c r="D76" s="17">
        <f t="shared" si="21"/>
        <v>3212246.7227848098</v>
      </c>
      <c r="E76" s="17">
        <f t="shared" si="21"/>
        <v>2590074.5401209681</v>
      </c>
      <c r="F76" s="17"/>
    </row>
    <row r="77" spans="1:6" ht="15.6" x14ac:dyDescent="0.35">
      <c r="A77" s="8"/>
      <c r="B77" s="17"/>
      <c r="C77" s="17"/>
      <c r="D77" s="17"/>
      <c r="E77" s="17"/>
      <c r="F77" s="17"/>
    </row>
    <row r="78" spans="1:6" ht="15.6" x14ac:dyDescent="0.35">
      <c r="A78" s="9" t="s">
        <v>29</v>
      </c>
      <c r="B78" s="17"/>
      <c r="C78" s="17"/>
      <c r="D78" s="17"/>
      <c r="E78" s="17"/>
      <c r="F78" s="17"/>
    </row>
    <row r="79" spans="1:6" ht="15.6" x14ac:dyDescent="0.35">
      <c r="A79" s="8" t="s">
        <v>30</v>
      </c>
      <c r="B79" s="17">
        <f>(B33/B32)*100</f>
        <v>81.303294613720723</v>
      </c>
      <c r="C79" s="17"/>
      <c r="D79" s="17"/>
      <c r="E79" s="17"/>
      <c r="F79" s="17"/>
    </row>
    <row r="80" spans="1:6" ht="15.6" x14ac:dyDescent="0.35">
      <c r="A80" s="8" t="s">
        <v>31</v>
      </c>
      <c r="B80" s="17">
        <f>(B27/B33)*100</f>
        <v>94.93677903257381</v>
      </c>
      <c r="C80" s="17"/>
      <c r="D80" s="17"/>
      <c r="E80" s="17"/>
      <c r="F80" s="17"/>
    </row>
    <row r="81" spans="1:8" ht="16.2" thickBot="1" x14ac:dyDescent="0.4">
      <c r="A81" s="20"/>
      <c r="B81" s="20"/>
      <c r="C81" s="20"/>
      <c r="D81" s="20"/>
      <c r="E81" s="8"/>
      <c r="F81" s="8"/>
    </row>
    <row r="82" spans="1:8" ht="16.2" thickTop="1" x14ac:dyDescent="0.3">
      <c r="A82" s="35" t="s">
        <v>96</v>
      </c>
      <c r="B82" s="35"/>
      <c r="C82" s="35"/>
      <c r="D82" s="35"/>
      <c r="E82" s="35"/>
      <c r="F82" s="35"/>
      <c r="G82" s="30"/>
      <c r="H82" s="30"/>
    </row>
    <row r="83" spans="1:8" x14ac:dyDescent="0.3">
      <c r="A83" s="1"/>
    </row>
    <row r="84" spans="1:8" ht="71.25" customHeight="1" x14ac:dyDescent="0.35">
      <c r="A84" s="36" t="s">
        <v>159</v>
      </c>
      <c r="B84" s="36"/>
      <c r="C84" s="36"/>
      <c r="D84" s="36"/>
      <c r="E84" s="36"/>
      <c r="F84" s="36"/>
    </row>
    <row r="86" spans="1:8" x14ac:dyDescent="0.3">
      <c r="B86" s="25"/>
    </row>
    <row r="87" spans="1:8" x14ac:dyDescent="0.3">
      <c r="A87" s="1"/>
    </row>
    <row r="89" spans="1:8" x14ac:dyDescent="0.3">
      <c r="B89" s="25"/>
    </row>
    <row r="90" spans="1:8" x14ac:dyDescent="0.3">
      <c r="A90" s="1"/>
    </row>
    <row r="91" spans="1:8" x14ac:dyDescent="0.3">
      <c r="A91" s="1"/>
    </row>
    <row r="93" spans="1:8" x14ac:dyDescent="0.3">
      <c r="B93" s="25"/>
    </row>
  </sheetData>
  <mergeCells count="5">
    <mergeCell ref="A9:A10"/>
    <mergeCell ref="B9:B10"/>
    <mergeCell ref="C9:F9"/>
    <mergeCell ref="A82:F82"/>
    <mergeCell ref="A84:F84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7:H84"/>
  <sheetViews>
    <sheetView showGridLines="0" zoomScale="80" zoomScaleNormal="80" workbookViewId="0">
      <pane ySplit="10" topLeftCell="A11" activePane="bottomLeft" state="frozen"/>
      <selection activeCell="E17" sqref="E17"/>
      <selection pane="bottomLeft" activeCell="A9" sqref="A9:A10"/>
    </sheetView>
  </sheetViews>
  <sheetFormatPr baseColWidth="10" defaultColWidth="11.44140625" defaultRowHeight="14.4" x14ac:dyDescent="0.3"/>
  <cols>
    <col min="1" max="1" width="61" style="3" customWidth="1"/>
    <col min="2" max="6" width="23.6640625" style="3" customWidth="1"/>
    <col min="7" max="16384" width="11.44140625" style="3"/>
  </cols>
  <sheetData>
    <row r="7" spans="1:6" ht="30" customHeight="1" x14ac:dyDescent="0.3"/>
    <row r="8" spans="1:6" ht="30" customHeight="1" x14ac:dyDescent="0.3"/>
    <row r="9" spans="1:6" ht="15.6" x14ac:dyDescent="0.3">
      <c r="A9" s="32" t="s">
        <v>0</v>
      </c>
      <c r="B9" s="32" t="s">
        <v>44</v>
      </c>
      <c r="C9" s="34" t="s">
        <v>1</v>
      </c>
      <c r="D9" s="34"/>
      <c r="E9" s="34"/>
      <c r="F9" s="34"/>
    </row>
    <row r="10" spans="1:6" ht="63" thickBot="1" x14ac:dyDescent="0.35">
      <c r="A10" s="33"/>
      <c r="B10" s="33"/>
      <c r="C10" s="7" t="s">
        <v>46</v>
      </c>
      <c r="D10" s="7" t="s">
        <v>47</v>
      </c>
      <c r="E10" s="7" t="s">
        <v>48</v>
      </c>
      <c r="F10" s="7" t="s">
        <v>49</v>
      </c>
    </row>
    <row r="11" spans="1:6" ht="15" thickTop="1" x14ac:dyDescent="0.3"/>
    <row r="12" spans="1:6" ht="15.6" x14ac:dyDescent="0.35">
      <c r="A12" s="9" t="s">
        <v>3</v>
      </c>
      <c r="B12" s="8"/>
      <c r="C12" s="8"/>
      <c r="D12" s="8"/>
      <c r="E12" s="8"/>
      <c r="F12" s="8"/>
    </row>
    <row r="13" spans="1:6" ht="15.6" x14ac:dyDescent="0.35">
      <c r="A13" s="8"/>
      <c r="B13" s="8"/>
      <c r="C13" s="8"/>
      <c r="D13" s="8"/>
      <c r="E13" s="8"/>
      <c r="F13" s="8"/>
    </row>
    <row r="14" spans="1:6" ht="15.6" x14ac:dyDescent="0.35">
      <c r="A14" s="9" t="s">
        <v>4</v>
      </c>
      <c r="B14" s="8"/>
      <c r="C14" s="8"/>
      <c r="D14" s="8"/>
      <c r="E14" s="8"/>
      <c r="F14" s="8"/>
    </row>
    <row r="15" spans="1:6" ht="15.6" x14ac:dyDescent="0.35">
      <c r="A15" s="10" t="s">
        <v>75</v>
      </c>
      <c r="B15" s="11">
        <f>+SUM(C15:E15)</f>
        <v>473</v>
      </c>
      <c r="C15" s="11">
        <v>181</v>
      </c>
      <c r="D15" s="11">
        <v>114</v>
      </c>
      <c r="E15" s="15">
        <v>178</v>
      </c>
      <c r="F15" s="15"/>
    </row>
    <row r="16" spans="1:6" ht="15.6" x14ac:dyDescent="0.35">
      <c r="A16" s="12" t="s">
        <v>2</v>
      </c>
      <c r="B16" s="11">
        <f t="shared" ref="B16:B22" si="0">+SUM(C16:E16)</f>
        <v>1942</v>
      </c>
      <c r="C16" s="11">
        <v>840</v>
      </c>
      <c r="D16" s="11">
        <v>468</v>
      </c>
      <c r="E16" s="15">
        <v>634</v>
      </c>
      <c r="F16" s="15"/>
    </row>
    <row r="17" spans="1:6" ht="15.6" x14ac:dyDescent="0.35">
      <c r="A17" s="10" t="s">
        <v>138</v>
      </c>
      <c r="B17" s="11">
        <f t="shared" si="0"/>
        <v>445</v>
      </c>
      <c r="C17" s="11">
        <v>200</v>
      </c>
      <c r="D17" s="11">
        <v>95</v>
      </c>
      <c r="E17" s="15">
        <v>150</v>
      </c>
      <c r="F17" s="15"/>
    </row>
    <row r="18" spans="1:6" ht="15.6" x14ac:dyDescent="0.35">
      <c r="A18" s="12" t="s">
        <v>2</v>
      </c>
      <c r="B18" s="11">
        <f t="shared" si="0"/>
        <v>1398</v>
      </c>
      <c r="C18" s="11">
        <v>612</v>
      </c>
      <c r="D18" s="11">
        <v>306</v>
      </c>
      <c r="E18" s="15">
        <v>480</v>
      </c>
      <c r="F18" s="15"/>
    </row>
    <row r="19" spans="1:6" ht="15.6" x14ac:dyDescent="0.35">
      <c r="A19" s="10" t="s">
        <v>139</v>
      </c>
      <c r="B19" s="11">
        <f t="shared" si="0"/>
        <v>854</v>
      </c>
      <c r="C19" s="11">
        <v>283</v>
      </c>
      <c r="D19" s="11">
        <v>190</v>
      </c>
      <c r="E19" s="15">
        <v>381</v>
      </c>
      <c r="F19" s="15"/>
    </row>
    <row r="20" spans="1:6" ht="15.6" x14ac:dyDescent="0.35">
      <c r="A20" s="12" t="s">
        <v>2</v>
      </c>
      <c r="B20" s="11">
        <f t="shared" si="0"/>
        <v>4058</v>
      </c>
      <c r="C20" s="11">
        <v>1638</v>
      </c>
      <c r="D20" s="11">
        <v>927</v>
      </c>
      <c r="E20" s="15">
        <v>1493</v>
      </c>
      <c r="F20" s="15"/>
    </row>
    <row r="21" spans="1:6" ht="15.6" x14ac:dyDescent="0.35">
      <c r="A21" s="10" t="s">
        <v>86</v>
      </c>
      <c r="B21" s="11">
        <f t="shared" si="0"/>
        <v>1780</v>
      </c>
      <c r="C21" s="11">
        <v>800</v>
      </c>
      <c r="D21" s="11">
        <v>380</v>
      </c>
      <c r="E21" s="11">
        <v>600</v>
      </c>
      <c r="F21" s="15"/>
    </row>
    <row r="22" spans="1:6" ht="15.6" x14ac:dyDescent="0.35">
      <c r="A22" s="12" t="s">
        <v>2</v>
      </c>
      <c r="B22" s="11">
        <f t="shared" si="0"/>
        <v>6546</v>
      </c>
      <c r="C22" s="11">
        <v>2849</v>
      </c>
      <c r="D22" s="11">
        <v>1327</v>
      </c>
      <c r="E22" s="11">
        <v>2370</v>
      </c>
      <c r="F22" s="15"/>
    </row>
    <row r="23" spans="1:6" ht="15.6" x14ac:dyDescent="0.35">
      <c r="A23" s="8"/>
      <c r="B23" s="11"/>
      <c r="C23" s="11"/>
      <c r="D23" s="11"/>
      <c r="E23" s="15"/>
      <c r="F23" s="15"/>
    </row>
    <row r="24" spans="1:6" ht="15.6" x14ac:dyDescent="0.35">
      <c r="A24" s="13" t="s">
        <v>5</v>
      </c>
      <c r="B24" s="11"/>
      <c r="C24" s="11"/>
      <c r="D24" s="11"/>
      <c r="E24" s="15"/>
      <c r="F24" s="15"/>
    </row>
    <row r="25" spans="1:6" ht="15.6" x14ac:dyDescent="0.35">
      <c r="A25" s="10" t="s">
        <v>76</v>
      </c>
      <c r="B25" s="11">
        <f>+SUM(C25:F25)</f>
        <v>716039142.80749989</v>
      </c>
      <c r="C25" s="26">
        <v>356927783.50999999</v>
      </c>
      <c r="D25" s="26">
        <v>159320093.80000001</v>
      </c>
      <c r="E25" s="27">
        <v>195883054.25</v>
      </c>
      <c r="F25" s="27">
        <v>3908211.2475000001</v>
      </c>
    </row>
    <row r="26" spans="1:6" ht="15.6" x14ac:dyDescent="0.35">
      <c r="A26" s="10" t="s">
        <v>140</v>
      </c>
      <c r="B26" s="11">
        <f t="shared" ref="B26:B28" si="1">+SUM(C26:F26)</f>
        <v>961173847.44438148</v>
      </c>
      <c r="C26" s="14">
        <v>412016019.0529052</v>
      </c>
      <c r="D26" s="14">
        <v>206008009.5264526</v>
      </c>
      <c r="E26" s="15">
        <v>323149818.86502367</v>
      </c>
      <c r="F26" s="15">
        <v>20000000.000000004</v>
      </c>
    </row>
    <row r="27" spans="1:6" ht="15.6" x14ac:dyDescent="0.35">
      <c r="A27" s="10" t="s">
        <v>141</v>
      </c>
      <c r="B27" s="11">
        <f t="shared" si="1"/>
        <v>974827974.22811282</v>
      </c>
      <c r="C27" s="11">
        <v>406814263.37999988</v>
      </c>
      <c r="D27" s="11">
        <v>239761846.99999997</v>
      </c>
      <c r="E27" s="15">
        <v>300458874.79999989</v>
      </c>
      <c r="F27" s="15">
        <v>27792989.048112996</v>
      </c>
    </row>
    <row r="28" spans="1:6" ht="15.6" x14ac:dyDescent="0.35">
      <c r="A28" s="10" t="s">
        <v>89</v>
      </c>
      <c r="B28" s="11">
        <f t="shared" si="1"/>
        <v>3958101360.71</v>
      </c>
      <c r="C28" s="14">
        <v>1686513207.0123358</v>
      </c>
      <c r="D28" s="11">
        <v>777616796.54921007</v>
      </c>
      <c r="E28" s="15">
        <v>1413971357.1484542</v>
      </c>
      <c r="F28" s="15">
        <v>80000000.000000015</v>
      </c>
    </row>
    <row r="29" spans="1:6" ht="15.6" x14ac:dyDescent="0.35">
      <c r="A29" s="10" t="s">
        <v>142</v>
      </c>
      <c r="B29" s="11">
        <f>+SUM(C29:E29)</f>
        <v>947034985.17999983</v>
      </c>
      <c r="C29" s="11">
        <f>C27</f>
        <v>406814263.37999988</v>
      </c>
      <c r="D29" s="11">
        <f t="shared" ref="D29:E29" si="2">D27</f>
        <v>239761846.99999997</v>
      </c>
      <c r="E29" s="11">
        <f t="shared" si="2"/>
        <v>300458874.79999989</v>
      </c>
      <c r="F29" s="15"/>
    </row>
    <row r="30" spans="1:6" ht="15.6" x14ac:dyDescent="0.35">
      <c r="A30" s="8"/>
      <c r="B30" s="11"/>
      <c r="C30" s="11"/>
      <c r="D30" s="11"/>
      <c r="E30" s="15"/>
      <c r="F30" s="15"/>
    </row>
    <row r="31" spans="1:6" ht="15.6" x14ac:dyDescent="0.35">
      <c r="A31" s="13" t="s">
        <v>6</v>
      </c>
      <c r="B31" s="11"/>
      <c r="C31" s="11"/>
      <c r="D31" s="11"/>
      <c r="E31" s="15"/>
      <c r="F31" s="15"/>
    </row>
    <row r="32" spans="1:6" ht="15.6" x14ac:dyDescent="0.35">
      <c r="A32" s="10" t="s">
        <v>143</v>
      </c>
      <c r="B32" s="11">
        <f>B26</f>
        <v>961173847.44438148</v>
      </c>
      <c r="C32" s="11"/>
      <c r="D32" s="11"/>
      <c r="E32" s="15"/>
      <c r="F32" s="15"/>
    </row>
    <row r="33" spans="1:6" ht="15.6" x14ac:dyDescent="0.35">
      <c r="A33" s="10" t="s">
        <v>144</v>
      </c>
      <c r="B33" s="11">
        <v>812200268.49000001</v>
      </c>
      <c r="C33" s="11"/>
      <c r="D33" s="11"/>
      <c r="E33" s="15"/>
      <c r="F33" s="15"/>
    </row>
    <row r="34" spans="1:6" ht="15.6" x14ac:dyDescent="0.35">
      <c r="A34" s="8"/>
      <c r="B34" s="16"/>
      <c r="C34" s="16"/>
      <c r="D34" s="16"/>
      <c r="E34" s="8"/>
      <c r="F34" s="8"/>
    </row>
    <row r="35" spans="1:6" ht="15.6" x14ac:dyDescent="0.35">
      <c r="A35" s="9" t="s">
        <v>7</v>
      </c>
      <c r="B35" s="16"/>
      <c r="C35" s="16"/>
      <c r="D35" s="16"/>
      <c r="E35" s="8"/>
      <c r="F35" s="8"/>
    </row>
    <row r="36" spans="1:6" ht="15.6" x14ac:dyDescent="0.35">
      <c r="A36" s="10" t="s">
        <v>77</v>
      </c>
      <c r="B36" s="28">
        <v>1.0863</v>
      </c>
      <c r="C36" s="28">
        <v>1.0863</v>
      </c>
      <c r="D36" s="28">
        <v>1.0863</v>
      </c>
      <c r="E36" s="28">
        <v>1.0863</v>
      </c>
      <c r="F36" s="28">
        <v>1.0863</v>
      </c>
    </row>
    <row r="37" spans="1:6" ht="15.6" x14ac:dyDescent="0.35">
      <c r="A37" s="10" t="s">
        <v>145</v>
      </c>
      <c r="B37" s="28">
        <v>1.1144000000000001</v>
      </c>
      <c r="C37" s="28">
        <v>1.1144000000000001</v>
      </c>
      <c r="D37" s="28">
        <v>1.1144000000000001</v>
      </c>
      <c r="E37" s="28">
        <v>1.1144000000000001</v>
      </c>
      <c r="F37" s="28">
        <v>1.1144000000000001</v>
      </c>
    </row>
    <row r="38" spans="1:6" ht="15.6" x14ac:dyDescent="0.35">
      <c r="A38" s="10" t="s">
        <v>8</v>
      </c>
      <c r="B38" s="11">
        <v>758</v>
      </c>
      <c r="C38" s="11"/>
      <c r="D38" s="11"/>
      <c r="E38" s="15"/>
      <c r="F38" s="15"/>
    </row>
    <row r="39" spans="1:6" ht="15.6" x14ac:dyDescent="0.35">
      <c r="A39" s="8"/>
      <c r="B39" s="11"/>
      <c r="C39" s="11"/>
      <c r="D39" s="11"/>
      <c r="E39" s="15"/>
      <c r="F39" s="15"/>
    </row>
    <row r="40" spans="1:6" ht="15.6" x14ac:dyDescent="0.35">
      <c r="A40" s="9" t="s">
        <v>9</v>
      </c>
      <c r="B40" s="11"/>
      <c r="C40" s="11"/>
      <c r="D40" s="11"/>
      <c r="E40" s="15"/>
      <c r="F40" s="15"/>
    </row>
    <row r="41" spans="1:6" ht="15.6" x14ac:dyDescent="0.35">
      <c r="A41" s="8" t="s">
        <v>78</v>
      </c>
      <c r="B41" s="11">
        <f>B25/B36</f>
        <v>659154140.48375201</v>
      </c>
      <c r="C41" s="11">
        <f>C25/C36</f>
        <v>328572018.32827026</v>
      </c>
      <c r="D41" s="11">
        <f>D25/D36</f>
        <v>146663070.79075763</v>
      </c>
      <c r="E41" s="15">
        <f>E25/E36</f>
        <v>180321323.98968977</v>
      </c>
      <c r="F41" s="15">
        <f>F25/F36</f>
        <v>3597727.3750345209</v>
      </c>
    </row>
    <row r="42" spans="1:6" ht="15.6" x14ac:dyDescent="0.35">
      <c r="A42" s="8" t="s">
        <v>146</v>
      </c>
      <c r="B42" s="11">
        <f>B27/B37</f>
        <v>874755899.34324551</v>
      </c>
      <c r="C42" s="11">
        <f>C27/C37</f>
        <v>365052282.28643203</v>
      </c>
      <c r="D42" s="11">
        <f>D27/D37</f>
        <v>215148821.78750893</v>
      </c>
      <c r="E42" s="15">
        <f>E27/E37</f>
        <v>269614927.13567829</v>
      </c>
      <c r="F42" s="15">
        <f>F27/F37</f>
        <v>24939868.133626163</v>
      </c>
    </row>
    <row r="43" spans="1:6" ht="15.6" x14ac:dyDescent="0.35">
      <c r="A43" s="8" t="s">
        <v>79</v>
      </c>
      <c r="B43" s="11">
        <f>B41/B15</f>
        <v>1393560.5507056068</v>
      </c>
      <c r="C43" s="11">
        <f>C41/C15</f>
        <v>1815315.0183882334</v>
      </c>
      <c r="D43" s="11">
        <f>D41/D15</f>
        <v>1286518.1648312071</v>
      </c>
      <c r="E43" s="15">
        <f>E41/E15</f>
        <v>1013041.146009493</v>
      </c>
      <c r="F43" s="15"/>
    </row>
    <row r="44" spans="1:6" ht="15.6" x14ac:dyDescent="0.35">
      <c r="A44" s="8" t="s">
        <v>147</v>
      </c>
      <c r="B44" s="11">
        <f>B42/B19</f>
        <v>1024304.3317836599</v>
      </c>
      <c r="C44" s="11">
        <f>C42/C19</f>
        <v>1289937.3932382758</v>
      </c>
      <c r="D44" s="11">
        <f>D42/D19</f>
        <v>1132362.2199342574</v>
      </c>
      <c r="E44" s="15">
        <f>E42/E19</f>
        <v>707650.72739023168</v>
      </c>
      <c r="F44" s="15"/>
    </row>
    <row r="45" spans="1:6" ht="15.6" x14ac:dyDescent="0.35">
      <c r="A45" s="8"/>
      <c r="B45" s="16"/>
      <c r="C45" s="16"/>
      <c r="D45" s="16"/>
      <c r="E45" s="8"/>
      <c r="F45" s="8"/>
    </row>
    <row r="46" spans="1:6" ht="15.6" x14ac:dyDescent="0.35">
      <c r="A46" s="9" t="s">
        <v>10</v>
      </c>
      <c r="B46" s="16"/>
      <c r="C46" s="16"/>
      <c r="D46" s="16"/>
      <c r="E46" s="8"/>
      <c r="F46" s="8"/>
    </row>
    <row r="47" spans="1:6" ht="15.6" x14ac:dyDescent="0.35">
      <c r="A47" s="8"/>
      <c r="B47" s="16"/>
      <c r="C47" s="16"/>
      <c r="D47" s="16"/>
      <c r="E47" s="8"/>
      <c r="F47" s="8"/>
    </row>
    <row r="48" spans="1:6" ht="15.6" x14ac:dyDescent="0.35">
      <c r="A48" s="9" t="s">
        <v>11</v>
      </c>
      <c r="B48" s="16"/>
      <c r="C48" s="16"/>
      <c r="D48" s="16"/>
      <c r="E48" s="8"/>
      <c r="F48" s="8"/>
    </row>
    <row r="49" spans="1:6" ht="15.6" x14ac:dyDescent="0.35">
      <c r="A49" s="8" t="s">
        <v>12</v>
      </c>
      <c r="B49" s="17">
        <f>(B17/B38)*100</f>
        <v>58.707124010554089</v>
      </c>
      <c r="C49" s="17"/>
      <c r="D49" s="17"/>
      <c r="E49" s="18"/>
      <c r="F49" s="18"/>
    </row>
    <row r="50" spans="1:6" ht="15.6" x14ac:dyDescent="0.35">
      <c r="A50" s="8" t="s">
        <v>13</v>
      </c>
      <c r="B50" s="17">
        <f>(B19/B38)*100</f>
        <v>112.66490765171504</v>
      </c>
      <c r="C50" s="17"/>
      <c r="D50" s="17"/>
      <c r="E50" s="18"/>
      <c r="F50" s="18"/>
    </row>
    <row r="51" spans="1:6" ht="15.6" x14ac:dyDescent="0.35">
      <c r="A51" s="8"/>
      <c r="B51" s="17"/>
      <c r="C51" s="17"/>
      <c r="D51" s="17"/>
      <c r="E51" s="18"/>
      <c r="F51" s="18"/>
    </row>
    <row r="52" spans="1:6" ht="15.6" x14ac:dyDescent="0.35">
      <c r="A52" s="9" t="s">
        <v>14</v>
      </c>
      <c r="B52" s="17"/>
      <c r="C52" s="17"/>
      <c r="D52" s="17"/>
      <c r="E52" s="18"/>
      <c r="F52" s="18"/>
    </row>
    <row r="53" spans="1:6" ht="15.6" x14ac:dyDescent="0.35">
      <c r="A53" s="8" t="s">
        <v>15</v>
      </c>
      <c r="B53" s="17">
        <f>(B19/B17)*100</f>
        <v>191.91011235955057</v>
      </c>
      <c r="C53" s="17">
        <f t="shared" ref="C53:E53" si="3">(C19/C17)*100</f>
        <v>141.5</v>
      </c>
      <c r="D53" s="17">
        <f t="shared" si="3"/>
        <v>200</v>
      </c>
      <c r="E53" s="18">
        <f t="shared" si="3"/>
        <v>254</v>
      </c>
      <c r="F53" s="18"/>
    </row>
    <row r="54" spans="1:6" ht="15.6" x14ac:dyDescent="0.35">
      <c r="A54" s="8" t="s">
        <v>16</v>
      </c>
      <c r="B54" s="17">
        <f>B27/B26*100</f>
        <v>101.42056786293506</v>
      </c>
      <c r="C54" s="17">
        <f t="shared" ref="C54:F54" si="4">C27/C26*100</f>
        <v>98.737487031484221</v>
      </c>
      <c r="D54" s="17">
        <f t="shared" si="4"/>
        <v>116.38472093931532</v>
      </c>
      <c r="E54" s="18">
        <f t="shared" si="4"/>
        <v>92.978196879478503</v>
      </c>
      <c r="F54" s="18">
        <f t="shared" si="4"/>
        <v>138.96494524056496</v>
      </c>
    </row>
    <row r="55" spans="1:6" ht="15.6" x14ac:dyDescent="0.35">
      <c r="A55" s="8" t="s">
        <v>17</v>
      </c>
      <c r="B55" s="17">
        <f>AVERAGE(B53:B54)</f>
        <v>146.66534011124281</v>
      </c>
      <c r="C55" s="17">
        <f t="shared" ref="C55:E55" si="5">AVERAGE(C53:C54)</f>
        <v>120.11874351574211</v>
      </c>
      <c r="D55" s="17">
        <f t="shared" si="5"/>
        <v>158.19236046965767</v>
      </c>
      <c r="E55" s="18">
        <f t="shared" si="5"/>
        <v>173.48909843973925</v>
      </c>
      <c r="F55" s="18"/>
    </row>
    <row r="56" spans="1:6" ht="15.6" x14ac:dyDescent="0.35">
      <c r="A56" s="8"/>
      <c r="B56" s="17"/>
      <c r="C56" s="17"/>
      <c r="D56" s="17"/>
      <c r="E56" s="18"/>
      <c r="F56" s="18"/>
    </row>
    <row r="57" spans="1:6" ht="15.6" x14ac:dyDescent="0.35">
      <c r="A57" s="9" t="s">
        <v>18</v>
      </c>
      <c r="B57" s="17"/>
      <c r="C57" s="17"/>
      <c r="D57" s="17"/>
      <c r="E57" s="18"/>
      <c r="F57" s="18"/>
    </row>
    <row r="58" spans="1:6" ht="15.6" x14ac:dyDescent="0.35">
      <c r="A58" s="8" t="s">
        <v>19</v>
      </c>
      <c r="B58" s="17">
        <f>(B19/B21)*100</f>
        <v>47.977528089887642</v>
      </c>
      <c r="C58" s="17">
        <f t="shared" ref="C58:E58" si="6">(C19/C21)*100</f>
        <v>35.375</v>
      </c>
      <c r="D58" s="17">
        <f t="shared" si="6"/>
        <v>50</v>
      </c>
      <c r="E58" s="18">
        <f t="shared" si="6"/>
        <v>63.5</v>
      </c>
      <c r="F58" s="18"/>
    </row>
    <row r="59" spans="1:6" ht="15.6" x14ac:dyDescent="0.35">
      <c r="A59" s="8" t="s">
        <v>20</v>
      </c>
      <c r="B59" s="17">
        <f>B27/B28*100</f>
        <v>24.628676362478227</v>
      </c>
      <c r="C59" s="17">
        <f t="shared" ref="C59:F59" si="7">C27/C28*100</f>
        <v>24.121617410910929</v>
      </c>
      <c r="D59" s="17">
        <f t="shared" si="7"/>
        <v>30.832904852875959</v>
      </c>
      <c r="E59" s="18">
        <f t="shared" si="7"/>
        <v>21.249290042616785</v>
      </c>
      <c r="F59" s="18">
        <f t="shared" si="7"/>
        <v>34.74123631014124</v>
      </c>
    </row>
    <row r="60" spans="1:6" ht="15.6" x14ac:dyDescent="0.35">
      <c r="A60" s="8" t="s">
        <v>21</v>
      </c>
      <c r="B60" s="17">
        <f>(B58+B59)/2</f>
        <v>36.303102226182936</v>
      </c>
      <c r="C60" s="17">
        <f t="shared" ref="C60:E60" si="8">(C58+C59)/2</f>
        <v>29.748308705455464</v>
      </c>
      <c r="D60" s="17">
        <f t="shared" si="8"/>
        <v>40.416452426437978</v>
      </c>
      <c r="E60" s="18">
        <f t="shared" si="8"/>
        <v>42.374645021308396</v>
      </c>
      <c r="F60" s="18"/>
    </row>
    <row r="61" spans="1:6" ht="15.6" x14ac:dyDescent="0.35">
      <c r="A61" s="8"/>
      <c r="B61" s="17"/>
      <c r="C61" s="17"/>
      <c r="D61" s="17"/>
      <c r="E61" s="18"/>
      <c r="F61" s="18"/>
    </row>
    <row r="62" spans="1:6" ht="15.6" x14ac:dyDescent="0.35">
      <c r="A62" s="9" t="s">
        <v>32</v>
      </c>
      <c r="B62" s="17"/>
      <c r="C62" s="17"/>
      <c r="D62" s="17"/>
      <c r="E62" s="18"/>
      <c r="F62" s="18"/>
    </row>
    <row r="63" spans="1:6" ht="15.6" x14ac:dyDescent="0.35">
      <c r="A63" s="8" t="s">
        <v>22</v>
      </c>
      <c r="B63" s="17">
        <f>(B29/B27)*100</f>
        <v>97.148933988058758</v>
      </c>
      <c r="C63" s="17"/>
      <c r="D63" s="17"/>
      <c r="E63" s="18"/>
      <c r="F63" s="18"/>
    </row>
    <row r="64" spans="1:6" ht="15.6" x14ac:dyDescent="0.35">
      <c r="A64" s="8"/>
      <c r="B64" s="17"/>
      <c r="C64" s="17"/>
      <c r="D64" s="17"/>
      <c r="E64" s="18"/>
      <c r="F64" s="18"/>
    </row>
    <row r="65" spans="1:6" ht="15.6" x14ac:dyDescent="0.35">
      <c r="A65" s="9" t="s">
        <v>23</v>
      </c>
      <c r="B65" s="17"/>
      <c r="C65" s="17"/>
      <c r="D65" s="17"/>
      <c r="E65" s="18"/>
      <c r="F65" s="18"/>
    </row>
    <row r="66" spans="1:6" ht="15.6" x14ac:dyDescent="0.35">
      <c r="A66" s="8" t="s">
        <v>24</v>
      </c>
      <c r="B66" s="17">
        <f>((B19/B15)-1)*100</f>
        <v>80.549682875264267</v>
      </c>
      <c r="C66" s="17">
        <f t="shared" ref="C66:E66" si="9">((C19/C15)-1)*100</f>
        <v>56.353591160220986</v>
      </c>
      <c r="D66" s="17">
        <f t="shared" si="9"/>
        <v>66.666666666666671</v>
      </c>
      <c r="E66" s="17">
        <f t="shared" si="9"/>
        <v>114.04494382022472</v>
      </c>
      <c r="F66" s="18"/>
    </row>
    <row r="67" spans="1:6" ht="15.6" x14ac:dyDescent="0.35">
      <c r="A67" s="8" t="s">
        <v>25</v>
      </c>
      <c r="B67" s="17">
        <f>((B42/B41)-1)*100</f>
        <v>32.708853000796402</v>
      </c>
      <c r="C67" s="17">
        <f t="shared" ref="C67:F67" si="10">((C42/C41)-1)*100</f>
        <v>11.102669102429473</v>
      </c>
      <c r="D67" s="17">
        <f t="shared" si="10"/>
        <v>46.695975085956754</v>
      </c>
      <c r="E67" s="17">
        <f t="shared" si="10"/>
        <v>49.519159004785294</v>
      </c>
      <c r="F67" s="18">
        <f t="shared" si="10"/>
        <v>593.21172878995196</v>
      </c>
    </row>
    <row r="68" spans="1:6" ht="15.6" x14ac:dyDescent="0.35">
      <c r="A68" s="8" t="s">
        <v>26</v>
      </c>
      <c r="B68" s="17">
        <f>((B44/B43)-1)*100</f>
        <v>-26.49732146443009</v>
      </c>
      <c r="C68" s="17">
        <f t="shared" ref="C68:E68" si="11">((C44/C43)-1)*100</f>
        <v>-28.941402446856056</v>
      </c>
      <c r="D68" s="17">
        <f t="shared" si="11"/>
        <v>-11.982414948425946</v>
      </c>
      <c r="E68" s="17">
        <f t="shared" si="11"/>
        <v>-30.145904716924456</v>
      </c>
      <c r="F68" s="18"/>
    </row>
    <row r="69" spans="1:6" ht="15.6" x14ac:dyDescent="0.35">
      <c r="A69" s="8"/>
      <c r="B69" s="17"/>
      <c r="C69" s="17"/>
      <c r="D69" s="17"/>
      <c r="E69" s="18"/>
      <c r="F69" s="18"/>
    </row>
    <row r="70" spans="1:6" ht="15.6" x14ac:dyDescent="0.35">
      <c r="A70" s="9" t="s">
        <v>27</v>
      </c>
      <c r="B70" s="17"/>
      <c r="C70" s="17"/>
      <c r="D70" s="17"/>
      <c r="E70" s="18"/>
      <c r="F70" s="18"/>
    </row>
    <row r="71" spans="1:6" ht="15.6" x14ac:dyDescent="0.35">
      <c r="A71" s="8" t="s">
        <v>33</v>
      </c>
      <c r="B71" s="17">
        <f>B26/(B18)</f>
        <v>687534.9409473401</v>
      </c>
      <c r="C71" s="17">
        <f>C26/(C18)</f>
        <v>673228.78930213267</v>
      </c>
      <c r="D71" s="17">
        <f>D26/(D18)</f>
        <v>673228.78930213267</v>
      </c>
      <c r="E71" s="18">
        <f>E26/(E18)</f>
        <v>673228.78930213267</v>
      </c>
      <c r="F71" s="18"/>
    </row>
    <row r="72" spans="1:6" ht="15.6" x14ac:dyDescent="0.35">
      <c r="A72" s="8" t="s">
        <v>34</v>
      </c>
      <c r="B72" s="17">
        <f>B27/(B20)</f>
        <v>240223.74919371927</v>
      </c>
      <c r="C72" s="17">
        <f>C27/(C20)</f>
        <v>248360.35615384608</v>
      </c>
      <c r="D72" s="17">
        <f t="shared" ref="D72:E72" si="12">D27/(D20)</f>
        <v>258642.76914778852</v>
      </c>
      <c r="E72" s="18">
        <f t="shared" si="12"/>
        <v>201245.06014735423</v>
      </c>
      <c r="F72" s="18"/>
    </row>
    <row r="73" spans="1:6" ht="15.6" x14ac:dyDescent="0.35">
      <c r="A73" s="8" t="s">
        <v>43</v>
      </c>
      <c r="B73" s="17"/>
      <c r="C73" s="17">
        <f>C27/C20</f>
        <v>248360.35615384608</v>
      </c>
      <c r="D73" s="17">
        <f t="shared" ref="D73:E73" si="13">D27/D20</f>
        <v>258642.76914778852</v>
      </c>
      <c r="E73" s="18">
        <f t="shared" si="13"/>
        <v>201245.06014735423</v>
      </c>
      <c r="F73" s="18"/>
    </row>
    <row r="74" spans="1:6" ht="15.6" x14ac:dyDescent="0.35">
      <c r="A74" s="8" t="s">
        <v>28</v>
      </c>
      <c r="B74" s="17">
        <f>(B72/B71)*B55</f>
        <v>51.244665223484645</v>
      </c>
      <c r="C74" s="17">
        <f>(C72/C71)*C55</f>
        <v>44.312920651011879</v>
      </c>
      <c r="D74" s="17">
        <f t="shared" ref="D74:E74" si="14">(D72/D71)*D55</f>
        <v>60.774748228325358</v>
      </c>
      <c r="E74" s="18">
        <f t="shared" si="14"/>
        <v>51.860265938132521</v>
      </c>
      <c r="F74" s="18"/>
    </row>
    <row r="75" spans="1:6" ht="15.6" x14ac:dyDescent="0.35">
      <c r="A75" s="19" t="s">
        <v>35</v>
      </c>
      <c r="B75" s="17">
        <f>(B26/B18)*3</f>
        <v>2062604.8228420203</v>
      </c>
      <c r="C75" s="17">
        <f>(C26/C18)*3</f>
        <v>2019686.3679063981</v>
      </c>
      <c r="D75" s="17">
        <f t="shared" ref="D75:E75" si="15">(D26/D18)*3</f>
        <v>2019686.3679063981</v>
      </c>
      <c r="E75" s="18">
        <f t="shared" si="15"/>
        <v>2019686.3679063981</v>
      </c>
      <c r="F75" s="18"/>
    </row>
    <row r="76" spans="1:6" ht="15.6" x14ac:dyDescent="0.35">
      <c r="A76" s="19" t="s">
        <v>36</v>
      </c>
      <c r="B76" s="17">
        <f>(B27/B20)*3</f>
        <v>720671.24758115783</v>
      </c>
      <c r="C76" s="17">
        <f>(C27/C20)*3</f>
        <v>745081.06846153829</v>
      </c>
      <c r="D76" s="17">
        <f t="shared" ref="D76:E76" si="16">(D27/D20)*3</f>
        <v>775928.30744336557</v>
      </c>
      <c r="E76" s="18">
        <f t="shared" si="16"/>
        <v>603735.18044206267</v>
      </c>
      <c r="F76" s="18"/>
    </row>
    <row r="77" spans="1:6" ht="15.6" x14ac:dyDescent="0.35">
      <c r="A77" s="8"/>
      <c r="B77" s="17"/>
      <c r="C77" s="17"/>
      <c r="D77" s="17"/>
      <c r="E77" s="18"/>
      <c r="F77" s="18"/>
    </row>
    <row r="78" spans="1:6" ht="15.6" x14ac:dyDescent="0.35">
      <c r="A78" s="9" t="s">
        <v>29</v>
      </c>
      <c r="B78" s="17"/>
      <c r="C78" s="17"/>
      <c r="D78" s="17"/>
      <c r="E78" s="18"/>
      <c r="F78" s="18"/>
    </row>
    <row r="79" spans="1:6" ht="15.6" x14ac:dyDescent="0.35">
      <c r="A79" s="8" t="s">
        <v>30</v>
      </c>
      <c r="B79" s="17">
        <f>(B33/B32)*100</f>
        <v>84.500870539655224</v>
      </c>
      <c r="C79" s="17"/>
      <c r="D79" s="17"/>
      <c r="E79" s="18"/>
      <c r="F79" s="18"/>
    </row>
    <row r="80" spans="1:6" ht="15.6" x14ac:dyDescent="0.35">
      <c r="A80" s="8" t="s">
        <v>31</v>
      </c>
      <c r="B80" s="17">
        <f>(B27/B33)*100</f>
        <v>120.0231041588378</v>
      </c>
      <c r="C80" s="17"/>
      <c r="D80" s="17"/>
      <c r="E80" s="18"/>
      <c r="F80" s="18"/>
    </row>
    <row r="81" spans="1:8" ht="16.2" thickBot="1" x14ac:dyDescent="0.4">
      <c r="A81" s="20"/>
      <c r="B81" s="20"/>
      <c r="C81" s="20"/>
      <c r="D81" s="20"/>
      <c r="E81" s="20"/>
      <c r="F81" s="20"/>
    </row>
    <row r="82" spans="1:8" ht="16.2" thickTop="1" x14ac:dyDescent="0.3">
      <c r="A82" s="35" t="s">
        <v>96</v>
      </c>
      <c r="B82" s="35"/>
      <c r="C82" s="35"/>
      <c r="D82" s="35"/>
      <c r="E82" s="35"/>
      <c r="F82" s="35"/>
      <c r="G82" s="30"/>
      <c r="H82" s="30"/>
    </row>
    <row r="84" spans="1:8" ht="71.25" customHeight="1" x14ac:dyDescent="0.35">
      <c r="A84" s="36" t="s">
        <v>159</v>
      </c>
      <c r="B84" s="36"/>
      <c r="C84" s="36"/>
      <c r="D84" s="36"/>
      <c r="E84" s="36"/>
      <c r="F84" s="36"/>
    </row>
  </sheetData>
  <mergeCells count="5">
    <mergeCell ref="A9:A10"/>
    <mergeCell ref="B9:B10"/>
    <mergeCell ref="C9:F9"/>
    <mergeCell ref="A82:F82"/>
    <mergeCell ref="A84:F84"/>
  </mergeCells>
  <pageMargins left="0.7" right="0.7" top="0.75" bottom="0.75" header="0.3" footer="0.3"/>
  <pageSetup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7:H86"/>
  <sheetViews>
    <sheetView showGridLines="0" zoomScale="80" zoomScaleNormal="80" workbookViewId="0">
      <pane ySplit="10" topLeftCell="A11" activePane="bottomLeft" state="frozen"/>
      <selection activeCell="E17" sqref="E17"/>
      <selection pane="bottomLeft" activeCell="A9" sqref="A9:A10"/>
    </sheetView>
  </sheetViews>
  <sheetFormatPr baseColWidth="10" defaultColWidth="11.44140625" defaultRowHeight="14.4" x14ac:dyDescent="0.3"/>
  <cols>
    <col min="1" max="1" width="61" style="3" customWidth="1"/>
    <col min="2" max="5" width="23.6640625" style="3" customWidth="1"/>
    <col min="6" max="6" width="22.77734375" style="3" customWidth="1"/>
    <col min="7" max="16384" width="11.44140625" style="3"/>
  </cols>
  <sheetData>
    <row r="7" spans="1:8" ht="30" customHeight="1" x14ac:dyDescent="0.3"/>
    <row r="8" spans="1:8" ht="30" customHeight="1" x14ac:dyDescent="0.3"/>
    <row r="9" spans="1:8" ht="15.6" x14ac:dyDescent="0.3">
      <c r="A9" s="32" t="s">
        <v>0</v>
      </c>
      <c r="B9" s="32" t="s">
        <v>44</v>
      </c>
      <c r="C9" s="34" t="s">
        <v>1</v>
      </c>
      <c r="D9" s="34"/>
      <c r="E9" s="34"/>
      <c r="F9" s="34"/>
    </row>
    <row r="10" spans="1:8" ht="63" thickBot="1" x14ac:dyDescent="0.35">
      <c r="A10" s="33"/>
      <c r="B10" s="33"/>
      <c r="C10" s="7" t="s">
        <v>46</v>
      </c>
      <c r="D10" s="7" t="s">
        <v>47</v>
      </c>
      <c r="E10" s="7" t="s">
        <v>48</v>
      </c>
      <c r="F10" s="7" t="s">
        <v>49</v>
      </c>
    </row>
    <row r="11" spans="1:8" ht="15" thickTop="1" x14ac:dyDescent="0.3"/>
    <row r="12" spans="1:8" ht="15.6" x14ac:dyDescent="0.35">
      <c r="A12" s="9" t="s">
        <v>3</v>
      </c>
      <c r="B12" s="8"/>
      <c r="C12" s="8"/>
      <c r="D12" s="8"/>
      <c r="E12" s="8"/>
      <c r="F12" s="8"/>
      <c r="G12" s="8"/>
      <c r="H12" s="8"/>
    </row>
    <row r="13" spans="1:8" ht="15.6" x14ac:dyDescent="0.35">
      <c r="A13" s="8"/>
      <c r="B13" s="8"/>
      <c r="C13" s="8"/>
      <c r="D13" s="8"/>
      <c r="E13" s="8"/>
      <c r="F13" s="8"/>
      <c r="G13" s="8"/>
      <c r="H13" s="8"/>
    </row>
    <row r="14" spans="1:8" ht="15.6" x14ac:dyDescent="0.35">
      <c r="A14" s="9" t="s">
        <v>4</v>
      </c>
      <c r="B14" s="8"/>
      <c r="C14" s="8"/>
      <c r="D14" s="8"/>
      <c r="E14" s="8"/>
      <c r="F14" s="8"/>
      <c r="G14" s="8"/>
      <c r="H14" s="8"/>
    </row>
    <row r="15" spans="1:8" ht="15.6" x14ac:dyDescent="0.35">
      <c r="A15" s="10" t="s">
        <v>148</v>
      </c>
      <c r="B15" s="11">
        <f>+SUM(C15:E15)</f>
        <v>1866.6666666666667</v>
      </c>
      <c r="C15" s="11">
        <f>+('I Trimestre'!C15+'II Trimestre'!C15+'III Trimestre'!C15+'IV Trimestre'!C15)</f>
        <v>771</v>
      </c>
      <c r="D15" s="11">
        <f>+('I Trimestre'!D15+'II Trimestre'!D15+'III Trimestre'!D15+'IV Trimestre'!D15)</f>
        <v>417.66666666666669</v>
      </c>
      <c r="E15" s="11">
        <f>+('I Trimestre'!E15+'II Trimestre'!E15+'III Trimestre'!E15+'IV Trimestre'!E15)</f>
        <v>678</v>
      </c>
      <c r="F15" s="15"/>
      <c r="G15" s="8"/>
      <c r="H15" s="8"/>
    </row>
    <row r="16" spans="1:8" ht="15.6" x14ac:dyDescent="0.35">
      <c r="A16" s="12" t="s">
        <v>2</v>
      </c>
      <c r="B16" s="11">
        <f t="shared" ref="B16:B22" si="0">+SUM(C16:E16)</f>
        <v>8382</v>
      </c>
      <c r="C16" s="11">
        <f>+('I Trimestre'!C16+'II Trimestre'!C16+'III Trimestre'!C16+'IV Trimestre'!C16)</f>
        <v>3948</v>
      </c>
      <c r="D16" s="11">
        <f>+('I Trimestre'!D16+'II Trimestre'!D16+'III Trimestre'!D16+'IV Trimestre'!D16)</f>
        <v>1803</v>
      </c>
      <c r="E16" s="11">
        <f>+('I Trimestre'!E16+'II Trimestre'!E16+'III Trimestre'!E16+'IV Trimestre'!E16)</f>
        <v>2631</v>
      </c>
      <c r="F16" s="15"/>
      <c r="G16" s="8"/>
      <c r="H16" s="8"/>
    </row>
    <row r="17" spans="1:8" ht="15.6" x14ac:dyDescent="0.35">
      <c r="A17" s="10" t="s">
        <v>149</v>
      </c>
      <c r="B17" s="11">
        <f>+SUM(C17:E17)</f>
        <v>1780</v>
      </c>
      <c r="C17" s="11">
        <f>+('I Trimestre'!C17+'II Trimestre'!C17+'III Trimestre'!C17+'IV Trimestre'!C17)</f>
        <v>800</v>
      </c>
      <c r="D17" s="11">
        <f>+('I Trimestre'!D17+'II Trimestre'!D17+'III Trimestre'!D17+'IV Trimestre'!D17)</f>
        <v>380</v>
      </c>
      <c r="E17" s="11">
        <f>+('I Trimestre'!E17+'II Trimestre'!E17+'III Trimestre'!E17+'IV Trimestre'!E17)</f>
        <v>600</v>
      </c>
      <c r="F17" s="15"/>
      <c r="G17" s="8"/>
      <c r="H17" s="8"/>
    </row>
    <row r="18" spans="1:8" ht="15.6" x14ac:dyDescent="0.35">
      <c r="A18" s="12" t="s">
        <v>2</v>
      </c>
      <c r="B18" s="11">
        <f>+SUM(C18:E18)</f>
        <v>6546</v>
      </c>
      <c r="C18" s="11">
        <f>+('I Trimestre'!C18+'II Trimestre'!C18+'III Trimestre'!C18+'IV Trimestre'!C18)</f>
        <v>2849</v>
      </c>
      <c r="D18" s="11">
        <f>+('I Trimestre'!D18+'II Trimestre'!D18+'III Trimestre'!D18+'IV Trimestre'!D18)</f>
        <v>1327</v>
      </c>
      <c r="E18" s="11">
        <f>+('I Trimestre'!E18+'II Trimestre'!E18+'III Trimestre'!E18+'IV Trimestre'!E18)</f>
        <v>2370</v>
      </c>
      <c r="F18" s="15"/>
      <c r="G18" s="8"/>
      <c r="H18" s="8"/>
    </row>
    <row r="19" spans="1:8" ht="15.6" x14ac:dyDescent="0.35">
      <c r="A19" s="10" t="s">
        <v>150</v>
      </c>
      <c r="B19" s="11">
        <f t="shared" si="0"/>
        <v>2408.333333333333</v>
      </c>
      <c r="C19" s="11">
        <f>+('I Trimestre'!C19+'II Trimestre'!C19+'III Trimestre'!C19+'IV Trimestre'!C19)</f>
        <v>837</v>
      </c>
      <c r="D19" s="11">
        <f>+('I Trimestre'!D19+'II Trimestre'!D19+'III Trimestre'!D19+'IV Trimestre'!D19)</f>
        <v>557.66666666666663</v>
      </c>
      <c r="E19" s="11">
        <f>+('I Trimestre'!E19+'II Trimestre'!E19+'III Trimestre'!E19+'IV Trimestre'!E19)</f>
        <v>1013.6666666666667</v>
      </c>
      <c r="F19" s="15"/>
      <c r="G19" s="8"/>
      <c r="H19" s="8"/>
    </row>
    <row r="20" spans="1:8" ht="15.6" x14ac:dyDescent="0.35">
      <c r="A20" s="12" t="s">
        <v>2</v>
      </c>
      <c r="B20" s="11">
        <f t="shared" si="0"/>
        <v>10280</v>
      </c>
      <c r="C20" s="11">
        <f>+('I Trimestre'!C20+'II Trimestre'!C20+'III Trimestre'!C20+'IV Trimestre'!C20)</f>
        <v>4127</v>
      </c>
      <c r="D20" s="11">
        <f>+('I Trimestre'!D20+'II Trimestre'!D20+'III Trimestre'!D20+'IV Trimestre'!D20)</f>
        <v>2428</v>
      </c>
      <c r="E20" s="11">
        <f>+('I Trimestre'!E20+'II Trimestre'!E20+'III Trimestre'!E20+'IV Trimestre'!E20)</f>
        <v>3725</v>
      </c>
      <c r="F20" s="15"/>
      <c r="G20" s="8"/>
      <c r="H20" s="8"/>
    </row>
    <row r="21" spans="1:8" ht="15.6" x14ac:dyDescent="0.35">
      <c r="A21" s="10" t="s">
        <v>86</v>
      </c>
      <c r="B21" s="11">
        <f t="shared" si="0"/>
        <v>1780</v>
      </c>
      <c r="C21" s="11">
        <f>'IV Trimestre'!C21</f>
        <v>800</v>
      </c>
      <c r="D21" s="11">
        <f>'IV Trimestre'!D21</f>
        <v>380</v>
      </c>
      <c r="E21" s="11">
        <f>'IV Trimestre'!E21</f>
        <v>600</v>
      </c>
      <c r="F21" s="15"/>
      <c r="G21" s="8"/>
      <c r="H21" s="8"/>
    </row>
    <row r="22" spans="1:8" ht="15.6" x14ac:dyDescent="0.35">
      <c r="A22" s="12" t="s">
        <v>2</v>
      </c>
      <c r="B22" s="11">
        <f t="shared" si="0"/>
        <v>6546</v>
      </c>
      <c r="C22" s="11">
        <f>'IV Trimestre'!C22</f>
        <v>2849</v>
      </c>
      <c r="D22" s="11">
        <f>'IV Trimestre'!D22</f>
        <v>1327</v>
      </c>
      <c r="E22" s="11">
        <f>'IV Trimestre'!E22</f>
        <v>2370</v>
      </c>
      <c r="F22" s="15"/>
      <c r="G22" s="8"/>
      <c r="H22" s="8"/>
    </row>
    <row r="23" spans="1:8" ht="15.6" x14ac:dyDescent="0.35">
      <c r="A23" s="8"/>
      <c r="B23" s="11"/>
      <c r="C23" s="11"/>
      <c r="D23" s="11"/>
      <c r="E23" s="15"/>
      <c r="F23" s="15"/>
      <c r="G23" s="8"/>
      <c r="H23" s="8"/>
    </row>
    <row r="24" spans="1:8" ht="15.6" x14ac:dyDescent="0.35">
      <c r="A24" s="13" t="s">
        <v>5</v>
      </c>
      <c r="B24" s="11"/>
      <c r="C24" s="11"/>
      <c r="D24" s="11"/>
      <c r="E24" s="15"/>
      <c r="F24" s="15"/>
      <c r="G24" s="8"/>
      <c r="H24" s="8"/>
    </row>
    <row r="25" spans="1:8" ht="15.6" x14ac:dyDescent="0.35">
      <c r="A25" s="10" t="s">
        <v>80</v>
      </c>
      <c r="B25" s="11">
        <f>+SUM(C25:F25)</f>
        <v>2808355321.6441998</v>
      </c>
      <c r="C25" s="11">
        <f>+'I Trimestre'!C25+'II Trimestre'!C25+'III Trimestre'!C25+'IV Trimestre'!C25</f>
        <v>1413910377.4099998</v>
      </c>
      <c r="D25" s="11">
        <f>+'I Trimestre'!D25+'II Trimestre'!D25+'III Trimestre'!D25+'IV Trimestre'!D25</f>
        <v>614017575.03999996</v>
      </c>
      <c r="E25" s="11">
        <f>+'I Trimestre'!E25+'II Trimestre'!E25+'III Trimestre'!E25+'IV Trimestre'!E25</f>
        <v>744110275.79999995</v>
      </c>
      <c r="F25" s="11">
        <f>+'I Trimestre'!F25+'II Trimestre'!F25+'III Trimestre'!F25+'IV Trimestre'!F25</f>
        <v>36317093.394199997</v>
      </c>
      <c r="G25" s="8"/>
      <c r="H25" s="8"/>
    </row>
    <row r="26" spans="1:8" ht="15.6" x14ac:dyDescent="0.35">
      <c r="A26" s="10" t="s">
        <v>151</v>
      </c>
      <c r="B26" s="11">
        <f t="shared" ref="B26:B28" si="1">+SUM(C26:F26)</f>
        <v>3958101360.71</v>
      </c>
      <c r="C26" s="11">
        <f>+'I Trimestre'!C26+'II Trimestre'!C26+'III Trimestre'!C26+'IV Trimestre'!C26</f>
        <v>1686513207.0123358</v>
      </c>
      <c r="D26" s="11">
        <f>+'I Trimestre'!D26+'II Trimestre'!D26+'III Trimestre'!D26+'IV Trimestre'!D26</f>
        <v>777616796.54921007</v>
      </c>
      <c r="E26" s="11">
        <f>+'I Trimestre'!E26+'II Trimestre'!E26+'III Trimestre'!E26+'IV Trimestre'!E26</f>
        <v>1413971357.1484542</v>
      </c>
      <c r="F26" s="11">
        <f>+'I Trimestre'!F26+'II Trimestre'!F26+'III Trimestre'!F26+'IV Trimestre'!F26</f>
        <v>80000000.000000015</v>
      </c>
      <c r="G26" s="8"/>
      <c r="H26" s="8"/>
    </row>
    <row r="27" spans="1:8" ht="15.6" x14ac:dyDescent="0.35">
      <c r="A27" s="10" t="s">
        <v>152</v>
      </c>
      <c r="B27" s="11">
        <f>+SUM(C27:F27)</f>
        <v>3288058296.823081</v>
      </c>
      <c r="C27" s="11">
        <f>+'I Trimestre'!C27+'II Trimestre'!C27+'III Trimestre'!C27+'IV Trimestre'!C27</f>
        <v>1458771362.7299998</v>
      </c>
      <c r="D27" s="11">
        <f>+'I Trimestre'!D27+'II Trimestre'!D27+'III Trimestre'!D27+'IV Trimestre'!D27</f>
        <v>775493217.0999999</v>
      </c>
      <c r="E27" s="11">
        <f>+'I Trimestre'!E27+'II Trimestre'!E27+'III Trimestre'!E27+'IV Trimestre'!E27</f>
        <v>942797360.75</v>
      </c>
      <c r="F27" s="11">
        <f>+'I Trimestre'!F27+'II Trimestre'!F27+'III Trimestre'!F27+'IV Trimestre'!F27</f>
        <v>110996356.24308097</v>
      </c>
      <c r="G27" s="11"/>
      <c r="H27" s="8"/>
    </row>
    <row r="28" spans="1:8" ht="15.6" x14ac:dyDescent="0.35">
      <c r="A28" s="10" t="s">
        <v>89</v>
      </c>
      <c r="B28" s="11">
        <f t="shared" si="1"/>
        <v>3958101360.71</v>
      </c>
      <c r="C28" s="11">
        <f>+'IV Trimestre'!C28</f>
        <v>1686513207.0123358</v>
      </c>
      <c r="D28" s="11">
        <f>+'IV Trimestre'!D28</f>
        <v>777616796.54921007</v>
      </c>
      <c r="E28" s="11">
        <f>+'IV Trimestre'!E28</f>
        <v>1413971357.1484542</v>
      </c>
      <c r="F28" s="11">
        <f>+'IV Trimestre'!F28</f>
        <v>80000000.000000015</v>
      </c>
      <c r="G28" s="8"/>
      <c r="H28" s="8"/>
    </row>
    <row r="29" spans="1:8" ht="15.6" x14ac:dyDescent="0.35">
      <c r="A29" s="10" t="s">
        <v>153</v>
      </c>
      <c r="B29" s="11">
        <f>+SUM(C29:E29)</f>
        <v>3177061940.5799999</v>
      </c>
      <c r="C29" s="11">
        <f>+C27</f>
        <v>1458771362.7299998</v>
      </c>
      <c r="D29" s="11">
        <f t="shared" ref="D29:E29" si="2">+D27</f>
        <v>775493217.0999999</v>
      </c>
      <c r="E29" s="11">
        <f t="shared" si="2"/>
        <v>942797360.75</v>
      </c>
      <c r="F29" s="11"/>
      <c r="G29" s="8"/>
      <c r="H29" s="8"/>
    </row>
    <row r="30" spans="1:8" ht="15.6" x14ac:dyDescent="0.35">
      <c r="A30" s="8"/>
      <c r="B30" s="11"/>
      <c r="C30" s="11"/>
      <c r="D30" s="11"/>
      <c r="E30" s="15"/>
      <c r="F30" s="15"/>
      <c r="G30" s="8"/>
      <c r="H30" s="8"/>
    </row>
    <row r="31" spans="1:8" ht="15.6" x14ac:dyDescent="0.35">
      <c r="A31" s="13" t="s">
        <v>6</v>
      </c>
      <c r="B31" s="11"/>
      <c r="C31" s="11"/>
      <c r="D31" s="11"/>
      <c r="E31" s="15"/>
      <c r="F31" s="15"/>
      <c r="G31" s="8"/>
      <c r="H31" s="8"/>
    </row>
    <row r="32" spans="1:8" ht="15.6" x14ac:dyDescent="0.35">
      <c r="A32" s="10" t="s">
        <v>154</v>
      </c>
      <c r="B32" s="11">
        <f>B26</f>
        <v>3958101360.71</v>
      </c>
      <c r="C32" s="11"/>
      <c r="D32" s="11"/>
      <c r="E32" s="15"/>
      <c r="F32" s="15"/>
      <c r="G32" s="8"/>
      <c r="H32" s="8"/>
    </row>
    <row r="33" spans="1:8" ht="15.6" x14ac:dyDescent="0.35">
      <c r="A33" s="10" t="s">
        <v>155</v>
      </c>
      <c r="B33" s="11">
        <f>'I Trimestre'!B33+'II Trimestre'!B33+'III Trimestre'!B33+'IV Trimestre'!B33</f>
        <v>3248801073.96</v>
      </c>
      <c r="C33" s="11"/>
      <c r="D33" s="11"/>
      <c r="E33" s="15"/>
      <c r="F33" s="15"/>
      <c r="G33" s="8"/>
      <c r="H33" s="8"/>
    </row>
    <row r="34" spans="1:8" ht="15.6" x14ac:dyDescent="0.35">
      <c r="A34" s="8"/>
      <c r="B34" s="16"/>
      <c r="C34" s="11"/>
      <c r="D34" s="16"/>
      <c r="E34" s="8"/>
      <c r="F34" s="8"/>
      <c r="G34" s="8"/>
      <c r="H34" s="8"/>
    </row>
    <row r="35" spans="1:8" ht="15.6" x14ac:dyDescent="0.35">
      <c r="A35" s="9" t="s">
        <v>7</v>
      </c>
      <c r="B35" s="16"/>
      <c r="C35" s="16"/>
      <c r="D35" s="16"/>
      <c r="E35" s="8"/>
      <c r="F35" s="8"/>
      <c r="G35" s="8"/>
      <c r="H35" s="8"/>
    </row>
    <row r="36" spans="1:8" ht="15.6" x14ac:dyDescent="0.35">
      <c r="A36" s="10" t="s">
        <v>81</v>
      </c>
      <c r="B36" s="28">
        <v>1.0863</v>
      </c>
      <c r="C36" s="28">
        <v>1.0863</v>
      </c>
      <c r="D36" s="28">
        <v>1.0863</v>
      </c>
      <c r="E36" s="28">
        <v>1.0863</v>
      </c>
      <c r="F36" s="28">
        <v>1.0863</v>
      </c>
      <c r="G36" s="8"/>
      <c r="H36" s="8"/>
    </row>
    <row r="37" spans="1:8" ht="15.6" x14ac:dyDescent="0.35">
      <c r="A37" s="10" t="s">
        <v>156</v>
      </c>
      <c r="B37" s="28">
        <v>1.1144000000000001</v>
      </c>
      <c r="C37" s="28">
        <v>1.1144000000000001</v>
      </c>
      <c r="D37" s="28">
        <v>1.1144000000000001</v>
      </c>
      <c r="E37" s="28">
        <v>1.1144000000000001</v>
      </c>
      <c r="F37" s="28">
        <v>1.1144000000000001</v>
      </c>
      <c r="G37" s="8"/>
      <c r="H37" s="8"/>
    </row>
    <row r="38" spans="1:8" ht="15.6" x14ac:dyDescent="0.35">
      <c r="A38" s="10" t="s">
        <v>8</v>
      </c>
      <c r="B38" s="11" t="s">
        <v>97</v>
      </c>
      <c r="C38" s="11"/>
      <c r="D38" s="11"/>
      <c r="E38" s="15"/>
      <c r="F38" s="15"/>
    </row>
    <row r="39" spans="1:8" ht="15.6" x14ac:dyDescent="0.35">
      <c r="A39" s="8"/>
      <c r="B39" s="11"/>
      <c r="C39" s="11"/>
      <c r="D39" s="11"/>
      <c r="E39" s="15"/>
      <c r="F39" s="15"/>
      <c r="G39" s="8"/>
      <c r="H39" s="8"/>
    </row>
    <row r="40" spans="1:8" ht="15.6" x14ac:dyDescent="0.35">
      <c r="A40" s="9" t="s">
        <v>9</v>
      </c>
      <c r="B40" s="11"/>
      <c r="C40" s="11"/>
      <c r="D40" s="11"/>
      <c r="E40" s="15"/>
      <c r="F40" s="15"/>
      <c r="G40" s="8"/>
      <c r="H40" s="8"/>
    </row>
    <row r="41" spans="1:8" ht="15.6" x14ac:dyDescent="0.35">
      <c r="A41" s="8" t="s">
        <v>82</v>
      </c>
      <c r="B41" s="11">
        <f>B25/B36</f>
        <v>2585248385.9377704</v>
      </c>
      <c r="C41" s="11">
        <f>C25/C36</f>
        <v>1301583703.7742794</v>
      </c>
      <c r="D41" s="11">
        <f>D25/D36</f>
        <v>565237572.53060842</v>
      </c>
      <c r="E41" s="15">
        <f>E25/E36</f>
        <v>684995190.83126199</v>
      </c>
      <c r="F41" s="15">
        <f>F25/F36</f>
        <v>33431918.801620174</v>
      </c>
      <c r="G41" s="8"/>
      <c r="H41" s="8"/>
    </row>
    <row r="42" spans="1:8" ht="15.6" x14ac:dyDescent="0.35">
      <c r="A42" s="8" t="s">
        <v>157</v>
      </c>
      <c r="B42" s="11">
        <f>B27/B37</f>
        <v>2950518931.1047029</v>
      </c>
      <c r="C42" s="11">
        <f>C27/C37</f>
        <v>1309019528.6521893</v>
      </c>
      <c r="D42" s="11">
        <f>D27/D37</f>
        <v>695884078.51758778</v>
      </c>
      <c r="E42" s="15">
        <f>E27/E37</f>
        <v>846013424.93718588</v>
      </c>
      <c r="F42" s="15">
        <f>F27/F37</f>
        <v>99601898.997739568</v>
      </c>
      <c r="G42" s="8"/>
      <c r="H42" s="8"/>
    </row>
    <row r="43" spans="1:8" ht="15.6" x14ac:dyDescent="0.35">
      <c r="A43" s="8" t="s">
        <v>83</v>
      </c>
      <c r="B43" s="11">
        <f>B41/B15</f>
        <v>1384954.4924666625</v>
      </c>
      <c r="C43" s="11">
        <f>C41/C15</f>
        <v>1688176.0100833713</v>
      </c>
      <c r="D43" s="11">
        <f>D41/D15</f>
        <v>1353322.2007915603</v>
      </c>
      <c r="E43" s="15">
        <f>E41/E15</f>
        <v>1010317.3906065811</v>
      </c>
      <c r="F43" s="15"/>
      <c r="G43" s="8"/>
      <c r="H43" s="8"/>
    </row>
    <row r="44" spans="1:8" ht="15.6" x14ac:dyDescent="0.35">
      <c r="A44" s="8" t="s">
        <v>158</v>
      </c>
      <c r="B44" s="11">
        <f>B42/B19</f>
        <v>1225128.9679327488</v>
      </c>
      <c r="C44" s="11">
        <f>C42/C19</f>
        <v>1563942.0891901902</v>
      </c>
      <c r="D44" s="11">
        <f>D42/D19</f>
        <v>1247849.5131815681</v>
      </c>
      <c r="E44" s="15">
        <f>E42/E19</f>
        <v>834607.12752764137</v>
      </c>
      <c r="F44" s="15"/>
      <c r="G44" s="8"/>
      <c r="H44" s="8"/>
    </row>
    <row r="45" spans="1:8" ht="15.6" x14ac:dyDescent="0.35">
      <c r="A45" s="8"/>
      <c r="B45" s="11"/>
      <c r="C45" s="11"/>
      <c r="D45" s="11"/>
      <c r="E45" s="8"/>
      <c r="F45" s="8"/>
      <c r="G45" s="8"/>
      <c r="H45" s="8"/>
    </row>
    <row r="46" spans="1:8" ht="15.6" x14ac:dyDescent="0.35">
      <c r="A46" s="9" t="s">
        <v>10</v>
      </c>
      <c r="B46" s="16"/>
      <c r="C46" s="16"/>
      <c r="D46" s="16"/>
      <c r="E46" s="8"/>
      <c r="F46" s="8"/>
      <c r="G46" s="8"/>
      <c r="H46" s="8"/>
    </row>
    <row r="47" spans="1:8" ht="15.6" x14ac:dyDescent="0.35">
      <c r="A47" s="8"/>
      <c r="B47" s="16"/>
      <c r="C47" s="16"/>
      <c r="D47" s="16"/>
      <c r="E47" s="8"/>
      <c r="F47" s="8"/>
      <c r="G47" s="8"/>
      <c r="H47" s="8"/>
    </row>
    <row r="48" spans="1:8" ht="15.6" x14ac:dyDescent="0.35">
      <c r="A48" s="9" t="s">
        <v>11</v>
      </c>
      <c r="B48" s="16"/>
      <c r="C48" s="16"/>
      <c r="D48" s="16"/>
      <c r="E48" s="8"/>
      <c r="F48" s="8"/>
      <c r="G48" s="8"/>
      <c r="H48" s="8"/>
    </row>
    <row r="49" spans="1:8" ht="15.6" x14ac:dyDescent="0.35">
      <c r="A49" s="8" t="s">
        <v>12</v>
      </c>
      <c r="B49" s="17" t="s">
        <v>97</v>
      </c>
      <c r="C49" s="17"/>
      <c r="D49" s="17"/>
      <c r="E49" s="18"/>
      <c r="F49" s="18"/>
      <c r="G49" s="8"/>
      <c r="H49" s="8"/>
    </row>
    <row r="50" spans="1:8" ht="15.6" x14ac:dyDescent="0.35">
      <c r="A50" s="8" t="s">
        <v>13</v>
      </c>
      <c r="B50" s="17" t="s">
        <v>97</v>
      </c>
      <c r="C50" s="17"/>
      <c r="D50" s="17"/>
      <c r="E50" s="18"/>
      <c r="F50" s="18"/>
      <c r="G50" s="8"/>
      <c r="H50" s="8"/>
    </row>
    <row r="51" spans="1:8" ht="15.6" x14ac:dyDescent="0.35">
      <c r="A51" s="8"/>
      <c r="B51" s="17"/>
      <c r="C51" s="17"/>
      <c r="D51" s="17"/>
      <c r="E51" s="18"/>
      <c r="F51" s="18"/>
      <c r="G51" s="8"/>
      <c r="H51" s="8"/>
    </row>
    <row r="52" spans="1:8" ht="15.6" x14ac:dyDescent="0.35">
      <c r="A52" s="9" t="s">
        <v>14</v>
      </c>
      <c r="B52" s="17"/>
      <c r="C52" s="17"/>
      <c r="D52" s="17"/>
      <c r="E52" s="18"/>
      <c r="F52" s="18"/>
      <c r="G52" s="8"/>
      <c r="H52" s="8"/>
    </row>
    <row r="53" spans="1:8" ht="15.6" x14ac:dyDescent="0.35">
      <c r="A53" s="8" t="s">
        <v>15</v>
      </c>
      <c r="B53" s="17">
        <f>(B19/B17)*100</f>
        <v>135.29962546816478</v>
      </c>
      <c r="C53" s="17">
        <f t="shared" ref="C53:E53" si="3">(C19/C17)*100</f>
        <v>104.62499999999999</v>
      </c>
      <c r="D53" s="17">
        <f t="shared" si="3"/>
        <v>146.75438596491227</v>
      </c>
      <c r="E53" s="18">
        <f t="shared" si="3"/>
        <v>168.94444444444446</v>
      </c>
      <c r="F53" s="18"/>
      <c r="G53" s="8"/>
      <c r="H53" s="8"/>
    </row>
    <row r="54" spans="1:8" ht="15.6" x14ac:dyDescent="0.35">
      <c r="A54" s="8" t="s">
        <v>16</v>
      </c>
      <c r="B54" s="17">
        <f>B27/B26*100</f>
        <v>83.071604215645266</v>
      </c>
      <c r="C54" s="17">
        <f t="shared" ref="C54:F54" si="4">C27/C26*100</f>
        <v>86.496290492395161</v>
      </c>
      <c r="D54" s="17">
        <f t="shared" si="4"/>
        <v>99.726911833870631</v>
      </c>
      <c r="E54" s="18">
        <f t="shared" si="4"/>
        <v>66.67726018519447</v>
      </c>
      <c r="F54" s="18">
        <f t="shared" si="4"/>
        <v>138.7454453038512</v>
      </c>
      <c r="G54" s="8"/>
      <c r="H54" s="8"/>
    </row>
    <row r="55" spans="1:8" ht="15.6" x14ac:dyDescent="0.35">
      <c r="A55" s="8" t="s">
        <v>17</v>
      </c>
      <c r="B55" s="17">
        <f>AVERAGE(B53:B54)</f>
        <v>109.18561484190502</v>
      </c>
      <c r="C55" s="17">
        <f t="shared" ref="C55:E55" si="5">AVERAGE(C53:C54)</f>
        <v>95.560645246197566</v>
      </c>
      <c r="D55" s="17">
        <f t="shared" si="5"/>
        <v>123.24064889939146</v>
      </c>
      <c r="E55" s="18">
        <f t="shared" si="5"/>
        <v>117.81085231481947</v>
      </c>
      <c r="F55" s="18"/>
      <c r="G55" s="8"/>
      <c r="H55" s="8"/>
    </row>
    <row r="56" spans="1:8" ht="15.6" x14ac:dyDescent="0.35">
      <c r="A56" s="8"/>
      <c r="B56" s="17"/>
      <c r="C56" s="17"/>
      <c r="D56" s="17"/>
      <c r="E56" s="18"/>
      <c r="F56" s="18"/>
      <c r="G56" s="8"/>
      <c r="H56" s="8"/>
    </row>
    <row r="57" spans="1:8" ht="15.6" x14ac:dyDescent="0.35">
      <c r="A57" s="9" t="s">
        <v>18</v>
      </c>
      <c r="B57" s="17"/>
      <c r="C57" s="17"/>
      <c r="D57" s="17"/>
      <c r="E57" s="18"/>
      <c r="F57" s="18"/>
      <c r="G57" s="8"/>
      <c r="H57" s="8"/>
    </row>
    <row r="58" spans="1:8" ht="15.6" x14ac:dyDescent="0.35">
      <c r="A58" s="8" t="s">
        <v>19</v>
      </c>
      <c r="B58" s="17">
        <f>(B19/B21)*100</f>
        <v>135.29962546816478</v>
      </c>
      <c r="C58" s="17">
        <f t="shared" ref="C58:E58" si="6">(C19/C21)*100</f>
        <v>104.62499999999999</v>
      </c>
      <c r="D58" s="17">
        <f t="shared" si="6"/>
        <v>146.75438596491227</v>
      </c>
      <c r="E58" s="18">
        <f t="shared" si="6"/>
        <v>168.94444444444446</v>
      </c>
      <c r="F58" s="18"/>
      <c r="G58" s="8"/>
      <c r="H58" s="8"/>
    </row>
    <row r="59" spans="1:8" ht="15.6" x14ac:dyDescent="0.35">
      <c r="A59" s="8" t="s">
        <v>20</v>
      </c>
      <c r="B59" s="17">
        <f>B27/B28*100</f>
        <v>83.071604215645266</v>
      </c>
      <c r="C59" s="17">
        <f t="shared" ref="C59:F59" si="7">C27/C28*100</f>
        <v>86.496290492395161</v>
      </c>
      <c r="D59" s="17">
        <f t="shared" si="7"/>
        <v>99.726911833870631</v>
      </c>
      <c r="E59" s="18">
        <f t="shared" si="7"/>
        <v>66.67726018519447</v>
      </c>
      <c r="F59" s="18">
        <f t="shared" si="7"/>
        <v>138.7454453038512</v>
      </c>
      <c r="G59" s="8"/>
      <c r="H59" s="8"/>
    </row>
    <row r="60" spans="1:8" ht="15.6" x14ac:dyDescent="0.35">
      <c r="A60" s="8" t="s">
        <v>21</v>
      </c>
      <c r="B60" s="17">
        <f>(B58+B59)/2</f>
        <v>109.18561484190502</v>
      </c>
      <c r="C60" s="17">
        <f t="shared" ref="C60:E60" si="8">(C58+C59)/2</f>
        <v>95.560645246197566</v>
      </c>
      <c r="D60" s="17">
        <f t="shared" si="8"/>
        <v>123.24064889939146</v>
      </c>
      <c r="E60" s="18">
        <f t="shared" si="8"/>
        <v>117.81085231481947</v>
      </c>
      <c r="F60" s="18"/>
      <c r="G60" s="8"/>
      <c r="H60" s="8"/>
    </row>
    <row r="61" spans="1:8" ht="15.6" x14ac:dyDescent="0.35">
      <c r="A61" s="8"/>
      <c r="B61" s="17"/>
      <c r="C61" s="17"/>
      <c r="D61" s="17"/>
      <c r="E61" s="18"/>
      <c r="F61" s="18"/>
      <c r="G61" s="8"/>
      <c r="H61" s="8"/>
    </row>
    <row r="62" spans="1:8" ht="15.6" x14ac:dyDescent="0.35">
      <c r="A62" s="9" t="s">
        <v>32</v>
      </c>
      <c r="B62" s="17"/>
      <c r="C62" s="17"/>
      <c r="D62" s="17"/>
      <c r="E62" s="18"/>
      <c r="F62" s="18"/>
      <c r="G62" s="8"/>
      <c r="H62" s="8"/>
    </row>
    <row r="63" spans="1:8" ht="15.6" x14ac:dyDescent="0.35">
      <c r="A63" s="8" t="s">
        <v>22</v>
      </c>
      <c r="B63" s="17">
        <f>(B29/B27)*100</f>
        <v>96.624258263598136</v>
      </c>
      <c r="C63" s="17"/>
      <c r="D63" s="17"/>
      <c r="E63" s="18"/>
      <c r="F63" s="18"/>
      <c r="G63" s="8"/>
      <c r="H63" s="8"/>
    </row>
    <row r="64" spans="1:8" ht="15.6" x14ac:dyDescent="0.35">
      <c r="A64" s="8"/>
      <c r="B64" s="17"/>
      <c r="C64" s="17"/>
      <c r="D64" s="17"/>
      <c r="E64" s="18"/>
      <c r="F64" s="18"/>
      <c r="G64" s="8"/>
      <c r="H64" s="8"/>
    </row>
    <row r="65" spans="1:8" ht="15.6" x14ac:dyDescent="0.35">
      <c r="A65" s="9" t="s">
        <v>23</v>
      </c>
      <c r="B65" s="17"/>
      <c r="C65" s="17"/>
      <c r="D65" s="17"/>
      <c r="E65" s="18"/>
      <c r="F65" s="18"/>
      <c r="G65" s="8"/>
      <c r="H65" s="8"/>
    </row>
    <row r="66" spans="1:8" ht="15.6" x14ac:dyDescent="0.35">
      <c r="A66" s="8" t="s">
        <v>24</v>
      </c>
      <c r="B66" s="17">
        <f>((B19/B15)-1)*100</f>
        <v>29.017857142857117</v>
      </c>
      <c r="C66" s="17">
        <f t="shared" ref="C66:E66" si="9">((C19/C15)-1)*100</f>
        <v>8.5603112840466835</v>
      </c>
      <c r="D66" s="17">
        <f t="shared" si="9"/>
        <v>33.519553072625683</v>
      </c>
      <c r="E66" s="17">
        <f t="shared" si="9"/>
        <v>49.508357915437571</v>
      </c>
      <c r="F66" s="18"/>
      <c r="G66" s="8"/>
      <c r="H66" s="8"/>
    </row>
    <row r="67" spans="1:8" ht="15.6" x14ac:dyDescent="0.35">
      <c r="A67" s="8" t="s">
        <v>25</v>
      </c>
      <c r="B67" s="17">
        <f>((B42/B41)-1)*100</f>
        <v>14.129030972566859</v>
      </c>
      <c r="C67" s="17">
        <f t="shared" ref="C67:F67" si="10">((C42/C41)-1)*100</f>
        <v>0.57129056366853614</v>
      </c>
      <c r="D67" s="17">
        <f t="shared" si="10"/>
        <v>23.113556553232261</v>
      </c>
      <c r="E67" s="17">
        <f t="shared" si="10"/>
        <v>23.50647657986087</v>
      </c>
      <c r="F67" s="18">
        <f t="shared" si="10"/>
        <v>197.92456600759834</v>
      </c>
      <c r="G67" s="8"/>
      <c r="H67" s="8"/>
    </row>
    <row r="68" spans="1:8" ht="15.6" x14ac:dyDescent="0.35">
      <c r="A68" s="8" t="s">
        <v>26</v>
      </c>
      <c r="B68" s="17">
        <f>((B44/B43)-1)*100</f>
        <v>-11.540128242716319</v>
      </c>
      <c r="C68" s="17">
        <f t="shared" ref="C68:E68" si="11">((C44/C43)-1)*100</f>
        <v>-7.3590620972659</v>
      </c>
      <c r="D68" s="17">
        <f t="shared" si="11"/>
        <v>-7.7936124559473736</v>
      </c>
      <c r="E68" s="17">
        <f t="shared" si="11"/>
        <v>-17.391590475686623</v>
      </c>
      <c r="F68" s="18"/>
      <c r="G68" s="8"/>
      <c r="H68" s="8"/>
    </row>
    <row r="69" spans="1:8" ht="15.6" x14ac:dyDescent="0.35">
      <c r="A69" s="8"/>
      <c r="B69" s="17"/>
      <c r="C69" s="17"/>
      <c r="D69" s="17"/>
      <c r="E69" s="18"/>
      <c r="F69" s="18"/>
      <c r="G69" s="8"/>
      <c r="H69" s="8"/>
    </row>
    <row r="70" spans="1:8" ht="15.6" x14ac:dyDescent="0.35">
      <c r="A70" s="9" t="s">
        <v>27</v>
      </c>
      <c r="B70" s="17"/>
      <c r="C70" s="17"/>
      <c r="D70" s="17"/>
      <c r="E70" s="18"/>
      <c r="F70" s="18"/>
      <c r="G70" s="8"/>
      <c r="H70" s="8"/>
    </row>
    <row r="71" spans="1:8" ht="15.6" x14ac:dyDescent="0.35">
      <c r="A71" s="8" t="s">
        <v>33</v>
      </c>
      <c r="B71" s="17">
        <f>B26/(B18)</f>
        <v>604659.54181332106</v>
      </c>
      <c r="C71" s="17">
        <f>C26/(C18)</f>
        <v>591966.72762805747</v>
      </c>
      <c r="D71" s="17">
        <f>D26/(D18)</f>
        <v>585996.0787861417</v>
      </c>
      <c r="E71" s="17">
        <f>E26/(E18)</f>
        <v>596612.38698247017</v>
      </c>
      <c r="F71" s="18"/>
      <c r="G71" s="8"/>
      <c r="H71" s="8"/>
    </row>
    <row r="72" spans="1:8" ht="15.6" x14ac:dyDescent="0.35">
      <c r="A72" s="8" t="s">
        <v>34</v>
      </c>
      <c r="B72" s="17">
        <f>B27/(B20)</f>
        <v>319850.02887384058</v>
      </c>
      <c r="C72" s="17">
        <f>C27/(C20)</f>
        <v>353470.16300702683</v>
      </c>
      <c r="D72" s="17">
        <f t="shared" ref="D72:E72" si="12">D27/(D20)</f>
        <v>319395.88842668862</v>
      </c>
      <c r="E72" s="17">
        <f t="shared" si="12"/>
        <v>253099.96261744967</v>
      </c>
      <c r="F72" s="18"/>
      <c r="G72" s="8"/>
      <c r="H72" s="8"/>
    </row>
    <row r="73" spans="1:8" ht="15.6" x14ac:dyDescent="0.35">
      <c r="A73" s="8" t="s">
        <v>43</v>
      </c>
      <c r="B73" s="17"/>
      <c r="C73" s="17">
        <f>C27/C20</f>
        <v>353470.16300702683</v>
      </c>
      <c r="D73" s="17">
        <f t="shared" ref="D73:E73" si="13">D27/D20</f>
        <v>319395.88842668862</v>
      </c>
      <c r="E73" s="17">
        <f t="shared" si="13"/>
        <v>253099.96261744967</v>
      </c>
      <c r="F73" s="18"/>
      <c r="G73" s="8"/>
      <c r="H73" s="8"/>
    </row>
    <row r="74" spans="1:8" ht="15.6" x14ac:dyDescent="0.35">
      <c r="A74" s="8" t="s">
        <v>28</v>
      </c>
      <c r="B74" s="17">
        <f>(B72/B71)*B55</f>
        <v>57.756505346893675</v>
      </c>
      <c r="C74" s="17">
        <f>(C72/C71)*C55</f>
        <v>57.060363827497568</v>
      </c>
      <c r="D74" s="17">
        <f t="shared" ref="D74:E74" si="14">(D72/D71)*D55</f>
        <v>67.172047681684305</v>
      </c>
      <c r="E74" s="17">
        <f t="shared" si="14"/>
        <v>49.978718121531074</v>
      </c>
      <c r="F74" s="18"/>
      <c r="G74" s="8"/>
      <c r="H74" s="8"/>
    </row>
    <row r="75" spans="1:8" ht="15.6" x14ac:dyDescent="0.35">
      <c r="A75" s="19" t="s">
        <v>37</v>
      </c>
      <c r="B75" s="17">
        <f>(B26/B18)*12</f>
        <v>7255914.5017598532</v>
      </c>
      <c r="C75" s="17">
        <f>(C26/C18)*12</f>
        <v>7103600.7315366901</v>
      </c>
      <c r="D75" s="17">
        <f t="shared" ref="D75:E75" si="15">(D26/D18)*12</f>
        <v>7031952.9454337005</v>
      </c>
      <c r="E75" s="17">
        <f t="shared" si="15"/>
        <v>7159348.6437896416</v>
      </c>
      <c r="F75" s="18"/>
      <c r="G75" s="8"/>
      <c r="H75" s="8"/>
    </row>
    <row r="76" spans="1:8" ht="15.6" x14ac:dyDescent="0.35">
      <c r="A76" s="19" t="s">
        <v>38</v>
      </c>
      <c r="B76" s="17">
        <f>(B27/B20)*12</f>
        <v>3838200.346486087</v>
      </c>
      <c r="C76" s="17">
        <f t="shared" ref="C76:E76" si="16">(C27/C20)*12</f>
        <v>4241641.9560843222</v>
      </c>
      <c r="D76" s="17">
        <f t="shared" si="16"/>
        <v>3832750.6611202634</v>
      </c>
      <c r="E76" s="17">
        <f t="shared" si="16"/>
        <v>3037199.5514093959</v>
      </c>
      <c r="F76" s="18"/>
      <c r="G76" s="8"/>
      <c r="H76" s="8"/>
    </row>
    <row r="77" spans="1:8" ht="15.6" x14ac:dyDescent="0.35">
      <c r="A77" s="8"/>
      <c r="B77" s="17"/>
      <c r="C77" s="17"/>
      <c r="D77" s="17"/>
      <c r="E77" s="18"/>
      <c r="F77" s="18"/>
      <c r="G77" s="8"/>
      <c r="H77" s="8"/>
    </row>
    <row r="78" spans="1:8" ht="15.6" x14ac:dyDescent="0.35">
      <c r="A78" s="9" t="s">
        <v>29</v>
      </c>
      <c r="B78" s="17"/>
      <c r="C78" s="17"/>
      <c r="D78" s="17"/>
      <c r="E78" s="18"/>
      <c r="F78" s="18"/>
      <c r="G78" s="8"/>
      <c r="H78" s="8"/>
    </row>
    <row r="79" spans="1:8" ht="15.6" x14ac:dyDescent="0.35">
      <c r="A79" s="8" t="s">
        <v>30</v>
      </c>
      <c r="B79" s="17">
        <f>(B33/B32)*100</f>
        <v>82.079784671740526</v>
      </c>
      <c r="C79" s="17"/>
      <c r="D79" s="17"/>
      <c r="E79" s="18"/>
      <c r="F79" s="18"/>
      <c r="G79" s="8"/>
      <c r="H79" s="8"/>
    </row>
    <row r="80" spans="1:8" ht="15.6" x14ac:dyDescent="0.35">
      <c r="A80" s="8" t="s">
        <v>31</v>
      </c>
      <c r="B80" s="17">
        <f>(B27/B33)*100</f>
        <v>101.20836031413982</v>
      </c>
      <c r="C80" s="17"/>
      <c r="D80" s="17"/>
      <c r="E80" s="18"/>
      <c r="F80" s="18"/>
      <c r="G80" s="8"/>
      <c r="H80" s="8"/>
    </row>
    <row r="81" spans="1:8" ht="16.2" thickBot="1" x14ac:dyDescent="0.4">
      <c r="A81" s="20"/>
      <c r="B81" s="20"/>
      <c r="C81" s="20"/>
      <c r="D81" s="20"/>
      <c r="E81" s="20"/>
      <c r="F81" s="20"/>
      <c r="G81" s="8"/>
      <c r="H81" s="8"/>
    </row>
    <row r="82" spans="1:8" ht="16.2" thickTop="1" x14ac:dyDescent="0.3">
      <c r="A82" s="35" t="s">
        <v>96</v>
      </c>
      <c r="B82" s="35"/>
      <c r="C82" s="35"/>
      <c r="D82" s="35"/>
      <c r="E82" s="35"/>
      <c r="F82" s="35"/>
      <c r="G82" s="30"/>
      <c r="H82" s="30"/>
    </row>
    <row r="83" spans="1:8" ht="15.6" x14ac:dyDescent="0.35">
      <c r="A83" s="8"/>
      <c r="B83" s="8"/>
      <c r="C83" s="8"/>
      <c r="D83" s="8"/>
      <c r="E83" s="8"/>
      <c r="F83" s="8"/>
      <c r="G83" s="8"/>
      <c r="H83" s="8"/>
    </row>
    <row r="84" spans="1:8" ht="123.75" customHeight="1" x14ac:dyDescent="0.35">
      <c r="A84" s="36" t="s">
        <v>161</v>
      </c>
      <c r="B84" s="36"/>
      <c r="C84" s="36"/>
      <c r="D84" s="36"/>
      <c r="E84" s="36"/>
      <c r="F84" s="36"/>
    </row>
    <row r="85" spans="1:8" ht="15.6" x14ac:dyDescent="0.35">
      <c r="A85" s="23"/>
      <c r="B85" s="8"/>
      <c r="C85" s="8"/>
      <c r="D85" s="8"/>
      <c r="E85" s="8"/>
      <c r="F85" s="8"/>
      <c r="G85" s="8"/>
      <c r="H85" s="8"/>
    </row>
    <row r="86" spans="1:8" x14ac:dyDescent="0.3">
      <c r="A86" s="1"/>
    </row>
  </sheetData>
  <mergeCells count="5">
    <mergeCell ref="A9:A10"/>
    <mergeCell ref="B9:B10"/>
    <mergeCell ref="C9:F9"/>
    <mergeCell ref="A82:F82"/>
    <mergeCell ref="A84:F8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 Trimestre</vt:lpstr>
      <vt:lpstr>II Trimestre</vt:lpstr>
      <vt:lpstr>I semestre</vt:lpstr>
      <vt:lpstr>III Trimestre</vt:lpstr>
      <vt:lpstr>III T Acumulado</vt:lpstr>
      <vt:lpstr>IV Trimestre</vt:lpstr>
      <vt:lpstr>Anual</vt:lpstr>
    </vt:vector>
  </TitlesOfParts>
  <Company>FAM ASTORGA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NASTORGA</dc:creator>
  <cp:lastModifiedBy>Stephanie Tatiana Salas Soto</cp:lastModifiedBy>
  <dcterms:created xsi:type="dcterms:W3CDTF">2012-04-21T15:36:23Z</dcterms:created>
  <dcterms:modified xsi:type="dcterms:W3CDTF">2025-12-30T19:17:49Z</dcterms:modified>
</cp:coreProperties>
</file>