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4C0A5D88-787F-44F5-B1B6-518CB7B0255F}" xr6:coauthVersionLast="47" xr6:coauthVersionMax="47" xr10:uidLastSave="{00000000-0000-0000-0000-000000000000}"/>
  <bookViews>
    <workbookView xWindow="-108" yWindow="-108" windowWidth="23256" windowHeight="13896" tabRatio="699" xr2:uid="{00000000-000D-0000-FFFF-FFFF00000000}"/>
  </bookViews>
  <sheets>
    <sheet name="I Trimestre" sheetId="2" r:id="rId1"/>
    <sheet name="II Trimestre" sheetId="4" r:id="rId2"/>
    <sheet name="I Semestre" sheetId="5" r:id="rId3"/>
    <sheet name="III Trimestre" sheetId="8" r:id="rId4"/>
    <sheet name="III T Acumulado" sheetId="9" r:id="rId5"/>
    <sheet name="IV Trimestre" sheetId="12" r:id="rId6"/>
    <sheet name="Anual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3" l="1"/>
  <c r="B18" i="13"/>
  <c r="B47" i="13" s="1"/>
  <c r="B18" i="9"/>
  <c r="B47" i="9" s="1"/>
  <c r="B16" i="9"/>
  <c r="B18" i="5"/>
  <c r="B47" i="5" s="1"/>
  <c r="B16" i="5"/>
  <c r="B48" i="13"/>
  <c r="B48" i="12"/>
  <c r="B47" i="12"/>
  <c r="B48" i="9"/>
  <c r="B48" i="8"/>
  <c r="B47" i="8"/>
  <c r="B48" i="5"/>
  <c r="B48" i="4"/>
  <c r="B47" i="4"/>
  <c r="B48" i="2"/>
  <c r="B47" i="2"/>
  <c r="B17" i="13" l="1"/>
  <c r="B76" i="13" l="1"/>
  <c r="B75" i="13"/>
  <c r="B72" i="13"/>
  <c r="B71" i="13"/>
  <c r="B69" i="13"/>
  <c r="B68" i="13"/>
  <c r="B72" i="12"/>
  <c r="B71" i="12"/>
  <c r="B69" i="12"/>
  <c r="B68" i="12"/>
  <c r="B52" i="4"/>
  <c r="B31" i="9"/>
  <c r="B31" i="13"/>
  <c r="B26" i="13"/>
  <c r="B25" i="13"/>
  <c r="B27" i="13" s="1"/>
  <c r="B24" i="13"/>
  <c r="B20" i="13"/>
  <c r="B19" i="13"/>
  <c r="B17" i="9"/>
  <c r="B40" i="12"/>
  <c r="B19" i="9" l="1"/>
  <c r="B19" i="5"/>
  <c r="B57" i="13" l="1"/>
  <c r="B56" i="13"/>
  <c r="B52" i="13"/>
  <c r="B51" i="13"/>
  <c r="B40" i="13"/>
  <c r="B42" i="13" s="1"/>
  <c r="B30" i="13"/>
  <c r="B60" i="13"/>
  <c r="B76" i="12"/>
  <c r="B57" i="12"/>
  <c r="B56" i="12"/>
  <c r="B52" i="12"/>
  <c r="B51" i="12"/>
  <c r="B53" i="12" s="1"/>
  <c r="B70" i="12" s="1"/>
  <c r="B42" i="12"/>
  <c r="B30" i="12"/>
  <c r="B75" i="12" s="1"/>
  <c r="B27" i="12"/>
  <c r="B60" i="12" s="1"/>
  <c r="B20" i="9"/>
  <c r="B58" i="12" l="1"/>
  <c r="B58" i="13"/>
  <c r="B53" i="13"/>
  <c r="B70" i="13" s="1"/>
  <c r="B26" i="9"/>
  <c r="B25" i="9"/>
  <c r="B24" i="9"/>
  <c r="B71" i="9" s="1"/>
  <c r="B27" i="9" l="1"/>
  <c r="B72" i="9"/>
  <c r="B30" i="9"/>
  <c r="B68" i="9"/>
  <c r="B51" i="9"/>
  <c r="B40" i="9"/>
  <c r="B42" i="9" s="1"/>
  <c r="B76" i="9"/>
  <c r="B56" i="9"/>
  <c r="B76" i="8"/>
  <c r="B75" i="8"/>
  <c r="B72" i="8"/>
  <c r="B71" i="8"/>
  <c r="B69" i="8"/>
  <c r="B68" i="8"/>
  <c r="B57" i="8"/>
  <c r="B56" i="8"/>
  <c r="B58" i="8" s="1"/>
  <c r="B53" i="8"/>
  <c r="B52" i="8"/>
  <c r="B51" i="8"/>
  <c r="B40" i="8"/>
  <c r="B42" i="8" s="1"/>
  <c r="B30" i="8"/>
  <c r="B27" i="8"/>
  <c r="B60" i="8" s="1"/>
  <c r="B72" i="4"/>
  <c r="B71" i="4"/>
  <c r="B69" i="4"/>
  <c r="B68" i="4"/>
  <c r="B72" i="2"/>
  <c r="B71" i="2"/>
  <c r="B69" i="2"/>
  <c r="B68" i="2"/>
  <c r="B71" i="5"/>
  <c r="B68" i="5"/>
  <c r="B70" i="8" l="1"/>
  <c r="B75" i="9"/>
  <c r="B60" i="9"/>
  <c r="B57" i="9"/>
  <c r="B58" i="9" s="1"/>
  <c r="B69" i="9"/>
  <c r="B52" i="9"/>
  <c r="B53" i="9" s="1"/>
  <c r="B70" i="9" l="1"/>
  <c r="B17" i="5"/>
  <c r="B31" i="5"/>
  <c r="B24" i="5"/>
  <c r="B26" i="5"/>
  <c r="B25" i="5"/>
  <c r="B20" i="5"/>
  <c r="B69" i="5" l="1"/>
  <c r="B72" i="5"/>
  <c r="B76" i="5"/>
  <c r="B57" i="5"/>
  <c r="B56" i="5"/>
  <c r="B52" i="5"/>
  <c r="B51" i="5"/>
  <c r="B40" i="5"/>
  <c r="B42" i="5" s="1"/>
  <c r="B30" i="5"/>
  <c r="B75" i="5" s="1"/>
  <c r="B27" i="5"/>
  <c r="B60" i="5" s="1"/>
  <c r="B58" i="5" l="1"/>
  <c r="B53" i="5"/>
  <c r="B70" i="5" s="1"/>
  <c r="B76" i="4" l="1"/>
  <c r="B57" i="4"/>
  <c r="B56" i="4"/>
  <c r="B58" i="4" s="1"/>
  <c r="B51" i="4"/>
  <c r="B40" i="4"/>
  <c r="B42" i="4" s="1"/>
  <c r="B30" i="4"/>
  <c r="B75" i="4" s="1"/>
  <c r="B27" i="4"/>
  <c r="B60" i="4" s="1"/>
  <c r="B53" i="4" l="1"/>
  <c r="B70" i="4"/>
  <c r="B30" i="2"/>
  <c r="B40" i="2" l="1"/>
  <c r="B42" i="2" s="1"/>
  <c r="B76" i="2" l="1"/>
  <c r="B57" i="2"/>
  <c r="B56" i="2"/>
  <c r="B52" i="2"/>
  <c r="B51" i="2"/>
  <c r="B27" i="2"/>
  <c r="B60" i="2" s="1"/>
  <c r="B53" i="2" l="1"/>
  <c r="B70" i="2" s="1"/>
  <c r="B58" i="2"/>
  <c r="B75" i="2" l="1"/>
</calcChain>
</file>

<file path=xl/sharedStrings.xml><?xml version="1.0" encoding="utf-8"?>
<sst xmlns="http://schemas.openxmlformats.org/spreadsheetml/2006/main" count="441" uniqueCount="129">
  <si>
    <t>Indicador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</si>
  <si>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</si>
  <si>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</si>
  <si>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</si>
  <si>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</si>
  <si>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</si>
  <si>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</si>
  <si>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</si>
  <si>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</si>
  <si>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</si>
  <si>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</si>
  <si>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</si>
  <si>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</si>
  <si>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</si>
  <si>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</si>
  <si>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</si>
  <si>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</si>
  <si>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</si>
  <si>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</si>
  <si>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</si>
  <si>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</si>
  <si>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</si>
  <si>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</si>
  <si>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</si>
  <si>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</si>
  <si>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</si>
  <si>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</si>
  <si>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</si>
  <si>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</si>
  <si>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 xml:space="preserve">Gasto mensual programado por beneficiario (GPB) </t>
  </si>
  <si>
    <t xml:space="preserve">Gasto mensual efectivo por beneficiario (GEB) </t>
  </si>
  <si>
    <t>Beneficiarios</t>
  </si>
  <si>
    <t xml:space="preserve">Gasto programado trimestral por beneficiario (GPB) </t>
  </si>
  <si>
    <t xml:space="preserve">Gasto efectivo trimestral por beneficiario (GEB) </t>
  </si>
  <si>
    <t xml:space="preserve">Producto </t>
  </si>
  <si>
    <t>n.d.</t>
  </si>
  <si>
    <t>Becas Postsecundaria</t>
  </si>
  <si>
    <t>Efectivos 1T 2021</t>
  </si>
  <si>
    <t>Programados año 2022</t>
  </si>
  <si>
    <r>
      <rPr>
        <b/>
        <sz val="11"/>
        <color theme="1"/>
        <rFont val="Palatino Linotype"/>
        <family val="1"/>
      </rPr>
      <t xml:space="preserve">Fuentes:  </t>
    </r>
    <r>
      <rPr>
        <sz val="11"/>
        <color theme="1"/>
        <rFont val="Palatino Linotype"/>
        <family val="1"/>
      </rPr>
      <t xml:space="preserve">Informe Trimestral 2022 - Cronogramas de Metas e Inversión - Modificaciones 2022 - IPC, INEC 2021 y 2022. </t>
    </r>
  </si>
  <si>
    <t>Programados 1T 2022</t>
  </si>
  <si>
    <t>Efectivos 1T 2022</t>
  </si>
  <si>
    <t>En transferencias 1T 2022</t>
  </si>
  <si>
    <t>IPC (1T 2021)</t>
  </si>
  <si>
    <t>IPC (1T 2022)</t>
  </si>
  <si>
    <t>Gasto efectivo real 1T 2021</t>
  </si>
  <si>
    <t>Gasto efectivo real 1T 2022</t>
  </si>
  <si>
    <t>Gasto efectivo real por beneficiario 1T 2021</t>
  </si>
  <si>
    <t>Gasto efectivo real por beneficiario 1T 2022</t>
  </si>
  <si>
    <t>Efectivos 2T 2021</t>
  </si>
  <si>
    <t>Programados 2T 2022</t>
  </si>
  <si>
    <t>Efectivos 2T 2022</t>
  </si>
  <si>
    <t>En transferencias 2T 2022</t>
  </si>
  <si>
    <t>IPC (2T 2021)</t>
  </si>
  <si>
    <t>IPC (2T 2022)</t>
  </si>
  <si>
    <t>Gasto efectivo real 2T 2021</t>
  </si>
  <si>
    <t>Gasto efectivo real 2T 2022</t>
  </si>
  <si>
    <t>Gasto efectivo real por beneficiario 2T 2021</t>
  </si>
  <si>
    <t>Gasto efectivo real por beneficiario 2T 2022</t>
  </si>
  <si>
    <t>Efectivos IS 2021</t>
  </si>
  <si>
    <t>Programados IS 2022</t>
  </si>
  <si>
    <t>Efectivos IS 2022</t>
  </si>
  <si>
    <t>En transferencias IS 2022</t>
  </si>
  <si>
    <t>IPC (IS 2021)</t>
  </si>
  <si>
    <t>IPC (IS 2022)</t>
  </si>
  <si>
    <t>Gasto efectivo real IS 2021</t>
  </si>
  <si>
    <t>Gasto efectivo real IS 2022</t>
  </si>
  <si>
    <t>Gasto efectivo real por beneficiario IS 2021</t>
  </si>
  <si>
    <t>Gasto efectivo real por beneficiario IS 2022</t>
  </si>
  <si>
    <t xml:space="preserve">Desembolsos programados 2T 2022 </t>
  </si>
  <si>
    <t xml:space="preserve">Desembolsos programados 1T 2022 </t>
  </si>
  <si>
    <t xml:space="preserve">Desembolsos efectivos 1T 2022 </t>
  </si>
  <si>
    <t xml:space="preserve">Desembolsos efectivos 2T 2022 </t>
  </si>
  <si>
    <t xml:space="preserve">Desembolsos efectivos IS 2022 </t>
  </si>
  <si>
    <t xml:space="preserve">Desembolsos programados IS 2022 </t>
  </si>
  <si>
    <t>Efectivos 3T 2021</t>
  </si>
  <si>
    <t>Programados 3T 2022</t>
  </si>
  <si>
    <t xml:space="preserve">Desembolsos programados 3T 2022 </t>
  </si>
  <si>
    <t>Efectivos 3T 2022</t>
  </si>
  <si>
    <t xml:space="preserve">Desembolsos efectivos 3T 2022 </t>
  </si>
  <si>
    <t>En transferencias 3T 2022</t>
  </si>
  <si>
    <t>IPC (3T 2021)</t>
  </si>
  <si>
    <t>IPC (3T 2022)</t>
  </si>
  <si>
    <t>Gasto efectivo real 3T 2021</t>
  </si>
  <si>
    <t>Gasto efectivo real 3T 2022</t>
  </si>
  <si>
    <t>Gasto efectivo real por beneficiario 3T 2021</t>
  </si>
  <si>
    <t>Gasto efectivo real por beneficiario 3T 2022</t>
  </si>
  <si>
    <t>Efectivos 3 TA 2021</t>
  </si>
  <si>
    <t>Programados 3 TA 2022</t>
  </si>
  <si>
    <t xml:space="preserve">Desembolsos programados 3 TA 2022 </t>
  </si>
  <si>
    <t>Efectivos 3 TA 2022</t>
  </si>
  <si>
    <t xml:space="preserve">Desembolsos efectivos 3 TA 2022 </t>
  </si>
  <si>
    <t>En transferencias 3 TA 2022</t>
  </si>
  <si>
    <t>IPC (3 TA 2021)</t>
  </si>
  <si>
    <t>IPC (3 TA 2022)</t>
  </si>
  <si>
    <t>Gasto efectivo real 3 TA 2021</t>
  </si>
  <si>
    <t>Gasto efectivo real 3 TA 2022</t>
  </si>
  <si>
    <t>Gasto efectivo real por beneficiario 3 TA 2021</t>
  </si>
  <si>
    <t>Gasto efectivo real por beneficiario 3 TA 2022</t>
  </si>
  <si>
    <t xml:space="preserve">Gasto semestral programado por beneficiario (GPB) </t>
  </si>
  <si>
    <t xml:space="preserve">Gasto semestral efectivo por beneficiario (GEB) </t>
  </si>
  <si>
    <t xml:space="preserve">Gasto acumulado programado por beneficiario (GPB) </t>
  </si>
  <si>
    <t xml:space="preserve">Gasto acumulado efectivo por beneficiario (GEB) </t>
  </si>
  <si>
    <t>Efectivos 4T 2021</t>
  </si>
  <si>
    <t>Programados 4T 2022</t>
  </si>
  <si>
    <t xml:space="preserve">Desembolsos programados 4T 2022 </t>
  </si>
  <si>
    <t>Efectivos 4T 2022</t>
  </si>
  <si>
    <t xml:space="preserve">Desembolsos efectivos 4T 2022 </t>
  </si>
  <si>
    <t>En transferencias 4T 2022</t>
  </si>
  <si>
    <t>IPC (4T 2021)</t>
  </si>
  <si>
    <t>IPC (4T 2022)</t>
  </si>
  <si>
    <t>Gasto efectivo real 4T 2021</t>
  </si>
  <si>
    <t>Gasto efectivo real 4T 2022</t>
  </si>
  <si>
    <t>Gasto efectivo real por beneficiario 4T 2021</t>
  </si>
  <si>
    <t>Gasto efectivo real por beneficiario 4T 2022</t>
  </si>
  <si>
    <t>Efectivos 2021</t>
  </si>
  <si>
    <t>Programados 2022</t>
  </si>
  <si>
    <t xml:space="preserve">Desembolsos programados 2022 </t>
  </si>
  <si>
    <t>Efectivos 2022</t>
  </si>
  <si>
    <t xml:space="preserve">Desembolsos efectivos 2022 </t>
  </si>
  <si>
    <t>En transferencias 2022</t>
  </si>
  <si>
    <t>IPC (2021)</t>
  </si>
  <si>
    <t>IPC (2022)</t>
  </si>
  <si>
    <t>Gasto efectivo real 2021</t>
  </si>
  <si>
    <t>Gasto efectivo real 2022</t>
  </si>
  <si>
    <t>Gasto efectivo real por beneficiario 2021</t>
  </si>
  <si>
    <t>Gasto efectivo real por beneficiario 2022</t>
  </si>
  <si>
    <t xml:space="preserve">Gasto anual programado por beneficiario (GPB) </t>
  </si>
  <si>
    <t xml:space="preserve">Gasto anual efectivo por beneficiario (GEB)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</si>
</sst>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0" fillId="0" borderId="0" xfId="1" applyNumberFormat="1" applyFont="1" applyFill="1"/>
    <xf numFmtId="0" fontId="0" fillId="0" borderId="0" xfId="0" applyFont="1" applyFill="1"/>
    <xf numFmtId="0" fontId="2" fillId="0" borderId="0" xfId="0" applyFont="1" applyFill="1" applyBorder="1" applyAlignment="1">
      <alignment vertical="top" wrapText="1"/>
    </xf>
    <xf numFmtId="164" fontId="3" fillId="0" borderId="3" xfId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right"/>
    </xf>
    <xf numFmtId="165" fontId="4" fillId="0" borderId="0" xfId="1" applyNumberFormat="1" applyFont="1" applyFill="1"/>
    <xf numFmtId="0" fontId="4" fillId="0" borderId="0" xfId="0" applyFont="1" applyFill="1" applyAlignment="1">
      <alignment horizontal="left" indent="1"/>
    </xf>
    <xf numFmtId="164" fontId="4" fillId="0" borderId="0" xfId="1" applyNumberFormat="1" applyFont="1" applyFill="1" applyAlignment="1">
      <alignment horizontal="right"/>
    </xf>
    <xf numFmtId="0" fontId="4" fillId="0" borderId="0" xfId="0" applyFont="1" applyFill="1" applyBorder="1" applyAlignment="1">
      <alignment horizontal="left" vertical="top" wrapText="1"/>
    </xf>
    <xf numFmtId="3" fontId="0" fillId="0" borderId="0" xfId="0" applyNumberFormat="1" applyFont="1" applyFill="1"/>
    <xf numFmtId="0" fontId="4" fillId="2" borderId="0" xfId="0" applyFont="1" applyFill="1" applyAlignment="1">
      <alignment horizontal="left" indent="1"/>
    </xf>
    <xf numFmtId="3" fontId="4" fillId="2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CR" sz="1600"/>
              <a:t>Becas</a:t>
            </a:r>
            <a:r>
              <a:rPr lang="es-CR" sz="1600" baseline="0"/>
              <a:t> Postsecundaria</a:t>
            </a:r>
            <a:r>
              <a:rPr lang="es-CR" sz="1600"/>
              <a:t>:  Indicadores de resultado 2022</a:t>
            </a:r>
          </a:p>
        </c:rich>
      </c:tx>
      <c:layout>
        <c:manualLayout>
          <c:xMode val="edge"/>
          <c:yMode val="edge"/>
          <c:x val="0.13422880657616018"/>
          <c:y val="3.950608521348650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5.1875983940864602E-2"/>
          <c:y val="0.18608496519591425"/>
          <c:w val="0.93423464566929137"/>
          <c:h val="0.597571939081128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Anual!$A$51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Anual!$B$51</c:f>
              <c:numCache>
                <c:formatCode>#,##0.00</c:formatCode>
                <c:ptCount val="1"/>
                <c:pt idx="0">
                  <c:v>110.44801641586868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C-4933-84D8-984087D2FC33}"/>
            </c:ext>
          </c:extLst>
        </c:ser>
        <c:ser>
          <c:idx val="1"/>
          <c:order val="1"/>
          <c:tx>
            <c:strRef>
              <c:f>Anual!$A$52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Anual!$B$52</c:f>
              <c:numCache>
                <c:formatCode>#,##0.00</c:formatCode>
                <c:ptCount val="1"/>
                <c:pt idx="0">
                  <c:v>99.832393870969511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DC-4933-84D8-984087D2FC33}"/>
            </c:ext>
          </c:extLst>
        </c:ser>
        <c:ser>
          <c:idx val="2"/>
          <c:order val="2"/>
          <c:tx>
            <c:strRef>
              <c:f>Anual!$A$53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Anual!$B$53</c:f>
              <c:numCache>
                <c:formatCode>#,##0.00</c:formatCode>
                <c:ptCount val="1"/>
                <c:pt idx="0">
                  <c:v>105.1402051434191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DC-4933-84D8-984087D2FC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849280"/>
        <c:axId val="50850816"/>
        <c:axId val="0"/>
      </c:bar3DChart>
      <c:catAx>
        <c:axId val="508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50816"/>
        <c:crosses val="autoZero"/>
        <c:auto val="1"/>
        <c:lblAlgn val="ctr"/>
        <c:lblOffset val="100"/>
        <c:noMultiLvlLbl val="0"/>
      </c:catAx>
      <c:valAx>
        <c:axId val="50850816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4928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7.6081593063553277E-2"/>
          <c:y val="0.90394196343658673"/>
          <c:w val="0.88771622015597318"/>
          <c:h val="6.459389222651787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CR" sz="1600"/>
              <a:t>Becas</a:t>
            </a:r>
            <a:r>
              <a:rPr lang="es-CR" sz="1600" baseline="0"/>
              <a:t> Postsecundaria</a:t>
            </a:r>
            <a:r>
              <a:rPr lang="es-CR" sz="1600"/>
              <a:t>:  Indicadores de avance 2022</a:t>
            </a:r>
          </a:p>
        </c:rich>
      </c:tx>
      <c:layout>
        <c:manualLayout>
          <c:xMode val="edge"/>
          <c:yMode val="edge"/>
          <c:x val="0.12829623989189029"/>
          <c:y val="6.670378268222737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5.3057259130777044E-2"/>
          <c:y val="0.18189428599240728"/>
          <c:w val="0.93423464566929137"/>
          <c:h val="0.597571939081128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Anual!$A$56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Anual!$B$56</c:f>
              <c:numCache>
                <c:formatCode>#,##0.00</c:formatCode>
                <c:ptCount val="1"/>
                <c:pt idx="0">
                  <c:v>110.44801641586868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8-4981-8C7A-C2896B70FE25}"/>
            </c:ext>
          </c:extLst>
        </c:ser>
        <c:ser>
          <c:idx val="1"/>
          <c:order val="1"/>
          <c:tx>
            <c:strRef>
              <c:f>Anual!$A$57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Anual!$B$57</c:f>
              <c:numCache>
                <c:formatCode>#,##0.00</c:formatCode>
                <c:ptCount val="1"/>
                <c:pt idx="0">
                  <c:v>99.832393870969511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8-4981-8C7A-C2896B70FE25}"/>
            </c:ext>
          </c:extLst>
        </c:ser>
        <c:ser>
          <c:idx val="2"/>
          <c:order val="2"/>
          <c:tx>
            <c:strRef>
              <c:f>Anual!$A$58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Anual!$B$58</c:f>
              <c:numCache>
                <c:formatCode>#,##0.00</c:formatCode>
                <c:ptCount val="1"/>
                <c:pt idx="0">
                  <c:v>105.1402051434191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F8-4981-8C7A-C2896B70FE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849280"/>
        <c:axId val="50850816"/>
        <c:axId val="0"/>
      </c:bar3DChart>
      <c:catAx>
        <c:axId val="508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50816"/>
        <c:crosses val="autoZero"/>
        <c:auto val="1"/>
        <c:lblAlgn val="ctr"/>
        <c:lblOffset val="100"/>
        <c:noMultiLvlLbl val="0"/>
      </c:catAx>
      <c:valAx>
        <c:axId val="50850816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4928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7.6081593063553277E-2"/>
          <c:y val="0.90394196343658673"/>
          <c:w val="0.88771622015597318"/>
          <c:h val="6.459389222651787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CR" sz="1600"/>
              <a:t>Becas</a:t>
            </a:r>
            <a:r>
              <a:rPr lang="es-CR" sz="1600" baseline="0"/>
              <a:t> Postsecundaria</a:t>
            </a:r>
            <a:r>
              <a:rPr lang="es-CR" sz="1600"/>
              <a:t>: Indicadores</a:t>
            </a:r>
            <a:r>
              <a:rPr lang="es-CR" sz="1600" baseline="0"/>
              <a:t> de </a:t>
            </a:r>
            <a:r>
              <a:rPr lang="es-CR" sz="1600"/>
              <a:t>gasto medio 2022</a:t>
            </a:r>
          </a:p>
        </c:rich>
      </c:tx>
      <c:layout>
        <c:manualLayout>
          <c:xMode val="edge"/>
          <c:yMode val="edge"/>
          <c:x val="0.12440480208493082"/>
          <c:y val="2.502172161265980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0770576716408274"/>
          <c:y val="0.17653875378691608"/>
          <c:w val="0.87331440032770857"/>
          <c:h val="0.3513013593821933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Anual!$A$71</c:f>
              <c:strCache>
                <c:ptCount val="1"/>
                <c:pt idx="0">
                  <c:v>Gasto anual programado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Anual!$B$71</c:f>
              <c:numCache>
                <c:formatCode>#,##0.00</c:formatCode>
                <c:ptCount val="1"/>
                <c:pt idx="0">
                  <c:v>996000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7-4CE6-9D84-5A3FE830DA37}"/>
            </c:ext>
          </c:extLst>
        </c:ser>
        <c:ser>
          <c:idx val="1"/>
          <c:order val="1"/>
          <c:tx>
            <c:strRef>
              <c:f>Anual!$A$72</c:f>
              <c:strCache>
                <c:ptCount val="1"/>
                <c:pt idx="0">
                  <c:v>Gasto anual efectivo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Anual!$B$72</c:f>
              <c:numCache>
                <c:formatCode>#,##0.00</c:formatCode>
                <c:ptCount val="1"/>
                <c:pt idx="0">
                  <c:v>1396400.7844706823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7-4CE6-9D84-5A3FE830D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707904"/>
        <c:axId val="53709440"/>
        <c:axId val="0"/>
      </c:bar3DChart>
      <c:catAx>
        <c:axId val="537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CR"/>
          </a:p>
        </c:txPr>
        <c:crossAx val="53709440"/>
        <c:crosses val="autoZero"/>
        <c:auto val="1"/>
        <c:lblAlgn val="ctr"/>
        <c:lblOffset val="100"/>
        <c:noMultiLvlLbl val="0"/>
      </c:catAx>
      <c:valAx>
        <c:axId val="53709440"/>
        <c:scaling>
          <c:orientation val="minMax"/>
          <c:max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7079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600" b="1"/>
              <a:t>Becas</a:t>
            </a:r>
            <a:r>
              <a:rPr lang="es-CR" sz="1600" b="1" baseline="0"/>
              <a:t> Postsecundaria</a:t>
            </a:r>
            <a:r>
              <a:rPr lang="es-CR" sz="1600" b="1"/>
              <a:t>: Indicadores de giro de recursos 2022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7794152834798377"/>
          <c:y val="0.1555339610916629"/>
          <c:w val="0.78064539476147099"/>
          <c:h val="0.601708934362735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Anual!$A$75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4071B9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071B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3A-4016-84F9-356D11D408A5}"/>
              </c:ext>
            </c:extLst>
          </c:dPt>
          <c:dPt>
            <c:idx val="1"/>
            <c:invertIfNegative val="0"/>
            <c:bubble3D val="0"/>
            <c:spPr>
              <a:solidFill>
                <a:srgbClr val="4071B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3A-4016-84F9-356D11D408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Anual!$B$75</c:f>
              <c:numCache>
                <c:formatCode>#,##0.00</c:formatCode>
                <c:ptCount val="1"/>
                <c:pt idx="0">
                  <c:v>100.00363725764893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A-4016-84F9-356D11D408A5}"/>
            </c:ext>
          </c:extLst>
        </c:ser>
        <c:ser>
          <c:idx val="1"/>
          <c:order val="1"/>
          <c:tx>
            <c:strRef>
              <c:f>Anual!$A$76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102D7C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Anual!$B$76</c:f>
              <c:numCache>
                <c:formatCode>#,##0.00</c:formatCode>
                <c:ptCount val="1"/>
                <c:pt idx="0">
                  <c:v>99.828762841657223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3A-4016-84F9-356D11D408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23248728"/>
        <c:axId val="623246432"/>
      </c:barChart>
      <c:valAx>
        <c:axId val="62324643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623248728"/>
        <c:crosses val="autoZero"/>
        <c:crossBetween val="between"/>
        <c:majorUnit val="30"/>
      </c:valAx>
      <c:catAx>
        <c:axId val="623248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62324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CR" sz="1600"/>
              <a:t>Becas</a:t>
            </a:r>
            <a:r>
              <a:rPr lang="es-CR" sz="1600" baseline="0"/>
              <a:t> Postsecundaria</a:t>
            </a:r>
            <a:r>
              <a:rPr lang="es-CR" sz="1600"/>
              <a:t>:  Indicadores de</a:t>
            </a:r>
            <a:r>
              <a:rPr lang="es-CR" sz="1600" baseline="0"/>
              <a:t> cobertura</a:t>
            </a:r>
            <a:r>
              <a:rPr lang="es-CR" sz="1600"/>
              <a:t> 2022</a:t>
            </a:r>
          </a:p>
        </c:rich>
      </c:tx>
      <c:layout>
        <c:manualLayout>
          <c:xMode val="edge"/>
          <c:yMode val="edge"/>
          <c:x val="0.13422880657616018"/>
          <c:y val="3.950608521348650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5.1875983940864602E-2"/>
          <c:y val="0.18608496519591425"/>
          <c:w val="0.93423464566929137"/>
          <c:h val="0.597571939081128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Anual!$A$47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Anual!$B$47</c:f>
              <c:numCache>
                <c:formatCode>#,##0.00</c:formatCode>
                <c:ptCount val="1"/>
                <c:pt idx="0">
                  <c:v>10.807871222515979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A-45A9-9080-D5C4520C8EF1}"/>
            </c:ext>
          </c:extLst>
        </c:ser>
        <c:ser>
          <c:idx val="1"/>
          <c:order val="1"/>
          <c:tx>
            <c:strRef>
              <c:f>Anual!$A$48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Becas Postsecundaria</c:v>
                </c:pt>
              </c:strCache>
            </c:strRef>
          </c:cat>
          <c:val>
            <c:numRef>
              <c:f>Anual!$B$48</c:f>
              <c:numCache>
                <c:formatCode>#,##0.00</c:formatCode>
                <c:ptCount val="1"/>
                <c:pt idx="0">
                  <c:v>9.7854824135738419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A-45A9-9080-D5C4520C8E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849280"/>
        <c:axId val="50850816"/>
        <c:axId val="0"/>
      </c:bar3DChart>
      <c:catAx>
        <c:axId val="508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50816"/>
        <c:crosses val="autoZero"/>
        <c:auto val="1"/>
        <c:lblAlgn val="ctr"/>
        <c:lblOffset val="100"/>
        <c:noMultiLvlLbl val="0"/>
      </c:catAx>
      <c:valAx>
        <c:axId val="50850816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4928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7.6081593063553277E-2"/>
          <c:y val="0.90394196343658673"/>
          <c:w val="0.88771622015597318"/>
          <c:h val="6.459389222651787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1</xdr:rowOff>
    </xdr:from>
    <xdr:ext cx="6191249" cy="619124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5851"/>
          <a:ext cx="6191249" cy="6191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59533</xdr:rowOff>
    </xdr:from>
    <xdr:to>
      <xdr:col>1</xdr:col>
      <xdr:colOff>1893092</xdr:colOff>
      <xdr:row>7</xdr:row>
      <xdr:rowOff>392907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202533"/>
          <a:ext cx="5965030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                     Fecha Actualización: 11-10-2022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11906</xdr:colOff>
      <xdr:row>6</xdr:row>
      <xdr:rowOff>11906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012655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0</xdr:row>
      <xdr:rowOff>83343</xdr:rowOff>
    </xdr:from>
    <xdr:to>
      <xdr:col>1</xdr:col>
      <xdr:colOff>479652</xdr:colOff>
      <xdr:row>5</xdr:row>
      <xdr:rowOff>124164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6" y="83343"/>
          <a:ext cx="4403951" cy="993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1</xdr:rowOff>
    </xdr:from>
    <xdr:ext cx="6191249" cy="619124"/>
    <xdr:pic>
      <xdr:nvPicPr>
        <xdr:cNvPr id="2" name="Imagen 1">
          <a:extLst>
            <a:ext uri="{FF2B5EF4-FFF2-40B4-BE49-F238E27FC236}">
              <a16:creationId xmlns:a16="http://schemas.microsoft.com/office/drawing/2014/main" id="{C5F8FA0B-F921-47D8-B9B6-375B48130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5851"/>
          <a:ext cx="6191249" cy="6191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59533</xdr:rowOff>
    </xdr:from>
    <xdr:to>
      <xdr:col>1</xdr:col>
      <xdr:colOff>1893092</xdr:colOff>
      <xdr:row>7</xdr:row>
      <xdr:rowOff>392907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2F97B1B-39CC-4FD7-A73A-4A74670A85A4}"/>
            </a:ext>
          </a:extLst>
        </xdr:cNvPr>
        <xdr:cNvSpPr txBox="1"/>
      </xdr:nvSpPr>
      <xdr:spPr>
        <a:xfrm>
          <a:off x="0" y="1164433"/>
          <a:ext cx="6153942" cy="51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                     Fecha Actualización: 11-10-2022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11906</xdr:colOff>
      <xdr:row>6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04C3F73-B1D9-4FFB-B0FC-BC65187B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298405" cy="111680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0</xdr:row>
      <xdr:rowOff>83343</xdr:rowOff>
    </xdr:from>
    <xdr:to>
      <xdr:col>1</xdr:col>
      <xdr:colOff>479652</xdr:colOff>
      <xdr:row>5</xdr:row>
      <xdr:rowOff>124164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8D8895-0AC5-4905-A876-770013C7F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6" y="83343"/>
          <a:ext cx="4597626" cy="961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1</xdr:rowOff>
    </xdr:from>
    <xdr:ext cx="6191249" cy="619124"/>
    <xdr:pic>
      <xdr:nvPicPr>
        <xdr:cNvPr id="2" name="Imagen 1">
          <a:extLst>
            <a:ext uri="{FF2B5EF4-FFF2-40B4-BE49-F238E27FC236}">
              <a16:creationId xmlns:a16="http://schemas.microsoft.com/office/drawing/2014/main" id="{0C7ECFFD-DFA3-411A-A3AB-C83D6E31F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5851"/>
          <a:ext cx="6191249" cy="6191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59533</xdr:rowOff>
    </xdr:from>
    <xdr:to>
      <xdr:col>1</xdr:col>
      <xdr:colOff>1893092</xdr:colOff>
      <xdr:row>7</xdr:row>
      <xdr:rowOff>392907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088FBE-748C-4EC5-83C7-251354D46463}"/>
            </a:ext>
          </a:extLst>
        </xdr:cNvPr>
        <xdr:cNvSpPr txBox="1"/>
      </xdr:nvSpPr>
      <xdr:spPr>
        <a:xfrm>
          <a:off x="0" y="1164433"/>
          <a:ext cx="6153942" cy="51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                     Fecha Actualización: 11-10-2022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11906</xdr:colOff>
      <xdr:row>6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428567-221E-4FD2-B057-95AEC3A7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298405" cy="111680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0</xdr:row>
      <xdr:rowOff>83343</xdr:rowOff>
    </xdr:from>
    <xdr:to>
      <xdr:col>1</xdr:col>
      <xdr:colOff>479652</xdr:colOff>
      <xdr:row>5</xdr:row>
      <xdr:rowOff>124164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1CB40D-411E-488F-B53E-13A13324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6" y="83343"/>
          <a:ext cx="4597626" cy="961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1</xdr:rowOff>
    </xdr:from>
    <xdr:ext cx="6191249" cy="619124"/>
    <xdr:pic>
      <xdr:nvPicPr>
        <xdr:cNvPr id="2" name="Imagen 1">
          <a:extLst>
            <a:ext uri="{FF2B5EF4-FFF2-40B4-BE49-F238E27FC236}">
              <a16:creationId xmlns:a16="http://schemas.microsoft.com/office/drawing/2014/main" id="{69A1CAC7-763F-4FBD-9DEC-7E26D420F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5851"/>
          <a:ext cx="6191249" cy="6191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59533</xdr:rowOff>
    </xdr:from>
    <xdr:to>
      <xdr:col>1</xdr:col>
      <xdr:colOff>1893092</xdr:colOff>
      <xdr:row>7</xdr:row>
      <xdr:rowOff>392907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857D8BB-4B3C-48CD-A18E-9EADBDB42380}"/>
            </a:ext>
          </a:extLst>
        </xdr:cNvPr>
        <xdr:cNvSpPr txBox="1"/>
      </xdr:nvSpPr>
      <xdr:spPr>
        <a:xfrm>
          <a:off x="0" y="1164433"/>
          <a:ext cx="6153942" cy="51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                     Fecha Actualización: 02-12-2022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7938</xdr:colOff>
      <xdr:row>6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B43F76-D105-484E-8CA1-055D89BC8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294437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0</xdr:row>
      <xdr:rowOff>83343</xdr:rowOff>
    </xdr:from>
    <xdr:to>
      <xdr:col>1</xdr:col>
      <xdr:colOff>708252</xdr:colOff>
      <xdr:row>5</xdr:row>
      <xdr:rowOff>124164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6CECDC-E488-4DF1-BF4C-26DAAC8D6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6" y="83343"/>
          <a:ext cx="4597626" cy="961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1</xdr:rowOff>
    </xdr:from>
    <xdr:ext cx="6181724" cy="619124"/>
    <xdr:pic>
      <xdr:nvPicPr>
        <xdr:cNvPr id="2" name="Imagen 1">
          <a:extLst>
            <a:ext uri="{FF2B5EF4-FFF2-40B4-BE49-F238E27FC236}">
              <a16:creationId xmlns:a16="http://schemas.microsoft.com/office/drawing/2014/main" id="{E395D99E-FF19-4E28-9C84-6697C6C5A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5851"/>
          <a:ext cx="6181724" cy="6191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59533</xdr:rowOff>
    </xdr:from>
    <xdr:to>
      <xdr:col>1</xdr:col>
      <xdr:colOff>1893092</xdr:colOff>
      <xdr:row>7</xdr:row>
      <xdr:rowOff>392907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401138E-752D-4079-B745-8A5B50E814F4}"/>
            </a:ext>
          </a:extLst>
        </xdr:cNvPr>
        <xdr:cNvSpPr txBox="1"/>
      </xdr:nvSpPr>
      <xdr:spPr>
        <a:xfrm>
          <a:off x="0" y="1164433"/>
          <a:ext cx="6153942" cy="51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2022       Fecha Actualización: 02-12-2022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7938</xdr:colOff>
      <xdr:row>6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793951-2245-4067-A4D7-ADF4C4FA3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294437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0</xdr:row>
      <xdr:rowOff>83343</xdr:rowOff>
    </xdr:from>
    <xdr:to>
      <xdr:col>1</xdr:col>
      <xdr:colOff>708252</xdr:colOff>
      <xdr:row>5</xdr:row>
      <xdr:rowOff>124164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4BC48DD-A60F-420E-A227-69F6C4D3F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6" y="83343"/>
          <a:ext cx="4597626" cy="961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1</xdr:rowOff>
    </xdr:from>
    <xdr:ext cx="6191249" cy="619124"/>
    <xdr:pic>
      <xdr:nvPicPr>
        <xdr:cNvPr id="2" name="Imagen 1">
          <a:extLst>
            <a:ext uri="{FF2B5EF4-FFF2-40B4-BE49-F238E27FC236}">
              <a16:creationId xmlns:a16="http://schemas.microsoft.com/office/drawing/2014/main" id="{BDD31A76-87F2-46F0-85F4-03C84D14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5851"/>
          <a:ext cx="6191249" cy="6191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59533</xdr:rowOff>
    </xdr:from>
    <xdr:to>
      <xdr:col>1</xdr:col>
      <xdr:colOff>1893092</xdr:colOff>
      <xdr:row>7</xdr:row>
      <xdr:rowOff>392907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0810C2-B224-4342-828A-E709D2D9AEC8}"/>
            </a:ext>
          </a:extLst>
        </xdr:cNvPr>
        <xdr:cNvSpPr txBox="1"/>
      </xdr:nvSpPr>
      <xdr:spPr>
        <a:xfrm>
          <a:off x="0" y="1164433"/>
          <a:ext cx="6153942" cy="51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2022                     Fecha Actualización: 10-05-2023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7938</xdr:colOff>
      <xdr:row>6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31606E-E5AE-40A7-89E0-F8BB1F97F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294437" cy="111680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0</xdr:row>
      <xdr:rowOff>83343</xdr:rowOff>
    </xdr:from>
    <xdr:to>
      <xdr:col>1</xdr:col>
      <xdr:colOff>708252</xdr:colOff>
      <xdr:row>5</xdr:row>
      <xdr:rowOff>124164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EEB52D-4396-4027-A78B-D4954034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6" y="83343"/>
          <a:ext cx="4826226" cy="9615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1</xdr:rowOff>
    </xdr:from>
    <xdr:ext cx="6191249" cy="619124"/>
    <xdr:pic>
      <xdr:nvPicPr>
        <xdr:cNvPr id="2" name="Imagen 1">
          <a:extLst>
            <a:ext uri="{FF2B5EF4-FFF2-40B4-BE49-F238E27FC236}">
              <a16:creationId xmlns:a16="http://schemas.microsoft.com/office/drawing/2014/main" id="{901555EB-FCA0-4579-9C34-698CC4383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85851"/>
          <a:ext cx="6191249" cy="6191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59533</xdr:rowOff>
    </xdr:from>
    <xdr:to>
      <xdr:col>1</xdr:col>
      <xdr:colOff>1893092</xdr:colOff>
      <xdr:row>7</xdr:row>
      <xdr:rowOff>392907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AAA1A1B-AD87-4AB7-BBD0-41562303ED2A}"/>
            </a:ext>
          </a:extLst>
        </xdr:cNvPr>
        <xdr:cNvSpPr txBox="1"/>
      </xdr:nvSpPr>
      <xdr:spPr>
        <a:xfrm>
          <a:off x="0" y="1164433"/>
          <a:ext cx="6153942" cy="51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 de Educación Pública           Programa de Becas Postsecundaria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2022                     Fecha Actualización: 10-05-2023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7938</xdr:colOff>
      <xdr:row>6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7557C3-3063-4934-B6E5-A34C58DF0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294437" cy="111680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0</xdr:row>
      <xdr:rowOff>83343</xdr:rowOff>
    </xdr:from>
    <xdr:to>
      <xdr:col>1</xdr:col>
      <xdr:colOff>708252</xdr:colOff>
      <xdr:row>5</xdr:row>
      <xdr:rowOff>124164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0F75157-9BCE-4F5F-9091-3B4AD5983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6" y="83343"/>
          <a:ext cx="4826226" cy="961571"/>
        </a:xfrm>
        <a:prstGeom prst="rect">
          <a:avLst/>
        </a:prstGeom>
      </xdr:spPr>
    </xdr:pic>
    <xdr:clientData/>
  </xdr:twoCellAnchor>
  <xdr:twoCellAnchor>
    <xdr:from>
      <xdr:col>2</xdr:col>
      <xdr:colOff>685803</xdr:colOff>
      <xdr:row>12</xdr:row>
      <xdr:rowOff>57151</xdr:rowOff>
    </xdr:from>
    <xdr:to>
      <xdr:col>11</xdr:col>
      <xdr:colOff>250031</xdr:colOff>
      <xdr:row>27</xdr:row>
      <xdr:rowOff>111124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894ABF4-B84F-4AAE-99B6-BF7F3A097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682625</xdr:colOff>
      <xdr:row>28</xdr:row>
      <xdr:rowOff>79375</xdr:rowOff>
    </xdr:from>
    <xdr:to>
      <xdr:col>10</xdr:col>
      <xdr:colOff>671510</xdr:colOff>
      <xdr:row>43</xdr:row>
      <xdr:rowOff>133348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A431129-8897-48D5-8693-0661342DD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650875</xdr:colOff>
      <xdr:row>44</xdr:row>
      <xdr:rowOff>68791</xdr:rowOff>
    </xdr:from>
    <xdr:to>
      <xdr:col>11</xdr:col>
      <xdr:colOff>127000</xdr:colOff>
      <xdr:row>59</xdr:row>
      <xdr:rowOff>137583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BBF25E9-8F06-4609-90AD-14163D22F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698500</xdr:colOff>
      <xdr:row>61</xdr:row>
      <xdr:rowOff>1</xdr:rowOff>
    </xdr:from>
    <xdr:to>
      <xdr:col>12</xdr:col>
      <xdr:colOff>711200</xdr:colOff>
      <xdr:row>76</xdr:row>
      <xdr:rowOff>50800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9887ED6-FAE8-4595-9DF8-06AA40F2E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559593</xdr:colOff>
      <xdr:row>12</xdr:row>
      <xdr:rowOff>83344</xdr:rowOff>
    </xdr:from>
    <xdr:to>
      <xdr:col>20</xdr:col>
      <xdr:colOff>52384</xdr:colOff>
      <xdr:row>27</xdr:row>
      <xdr:rowOff>137317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C8FEF43-574E-4E2C-96CA-85BDBE1F0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C189"/>
  <sheetViews>
    <sheetView showGridLines="0" tabSelected="1" zoomScale="80" zoomScaleNormal="80" workbookViewId="0">
      <pane ySplit="8" topLeftCell="A9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16384" width="11.44140625" style="2"/>
  </cols>
  <sheetData>
    <row r="8" spans="1:2" ht="33.75" customHeight="1" x14ac:dyDescent="0.3"/>
    <row r="9" spans="1:2" ht="15.6" x14ac:dyDescent="0.35">
      <c r="A9" s="23" t="s">
        <v>0</v>
      </c>
      <c r="B9" s="4" t="s">
        <v>34</v>
      </c>
    </row>
    <row r="10" spans="1:2" ht="16.2" thickBot="1" x14ac:dyDescent="0.35">
      <c r="A10" s="24"/>
      <c r="B10" s="5" t="s">
        <v>36</v>
      </c>
    </row>
    <row r="11" spans="1:2" ht="16.2" thickTop="1" x14ac:dyDescent="0.35">
      <c r="A11" s="7"/>
      <c r="B11" s="7"/>
    </row>
    <row r="12" spans="1:2" ht="15.6" x14ac:dyDescent="0.35">
      <c r="A12" s="6" t="s">
        <v>1</v>
      </c>
      <c r="B12" s="7"/>
    </row>
    <row r="13" spans="1:2" ht="15.6" x14ac:dyDescent="0.35">
      <c r="A13" s="7"/>
      <c r="B13" s="7"/>
    </row>
    <row r="14" spans="1:2" ht="15.6" x14ac:dyDescent="0.35">
      <c r="A14" s="6" t="s">
        <v>31</v>
      </c>
      <c r="B14" s="7"/>
    </row>
    <row r="15" spans="1:2" ht="15.6" x14ac:dyDescent="0.35">
      <c r="A15" s="16" t="s">
        <v>37</v>
      </c>
      <c r="B15" s="8" t="s">
        <v>35</v>
      </c>
    </row>
    <row r="16" spans="1:2" ht="15.6" x14ac:dyDescent="0.35">
      <c r="A16" s="16" t="s">
        <v>40</v>
      </c>
      <c r="B16" s="8">
        <v>2805</v>
      </c>
    </row>
    <row r="17" spans="1:3" ht="15.6" x14ac:dyDescent="0.35">
      <c r="A17" s="20" t="s">
        <v>70</v>
      </c>
      <c r="B17" s="21">
        <v>8415</v>
      </c>
    </row>
    <row r="18" spans="1:3" ht="15.6" x14ac:dyDescent="0.35">
      <c r="A18" s="16" t="s">
        <v>41</v>
      </c>
      <c r="B18" s="8">
        <v>3170</v>
      </c>
    </row>
    <row r="19" spans="1:3" ht="15.6" x14ac:dyDescent="0.35">
      <c r="A19" s="20" t="s">
        <v>71</v>
      </c>
      <c r="B19" s="21">
        <v>4499</v>
      </c>
    </row>
    <row r="20" spans="1:3" ht="15.6" x14ac:dyDescent="0.35">
      <c r="A20" s="16" t="s">
        <v>38</v>
      </c>
      <c r="B20" s="8">
        <v>2805</v>
      </c>
    </row>
    <row r="21" spans="1:3" ht="15.6" x14ac:dyDescent="0.35">
      <c r="A21" s="7"/>
      <c r="B21" s="9"/>
    </row>
    <row r="22" spans="1:3" ht="15.6" x14ac:dyDescent="0.35">
      <c r="A22" s="10" t="s">
        <v>2</v>
      </c>
      <c r="B22" s="9"/>
    </row>
    <row r="23" spans="1:3" ht="15.6" x14ac:dyDescent="0.35">
      <c r="A23" s="16" t="s">
        <v>37</v>
      </c>
      <c r="B23" s="8" t="s">
        <v>35</v>
      </c>
    </row>
    <row r="24" spans="1:3" ht="15.6" x14ac:dyDescent="0.35">
      <c r="A24" s="16" t="s">
        <v>40</v>
      </c>
      <c r="B24" s="8">
        <v>698445000</v>
      </c>
    </row>
    <row r="25" spans="1:3" ht="15.6" x14ac:dyDescent="0.35">
      <c r="A25" s="16" t="s">
        <v>41</v>
      </c>
      <c r="B25" s="8">
        <v>635406200</v>
      </c>
    </row>
    <row r="26" spans="1:3" ht="15.6" x14ac:dyDescent="0.35">
      <c r="A26" s="16" t="s">
        <v>38</v>
      </c>
      <c r="B26" s="8">
        <v>2793863000</v>
      </c>
    </row>
    <row r="27" spans="1:3" ht="15.6" x14ac:dyDescent="0.35">
      <c r="A27" s="16" t="s">
        <v>42</v>
      </c>
      <c r="B27" s="8">
        <f>+B25</f>
        <v>635406200</v>
      </c>
    </row>
    <row r="28" spans="1:3" ht="15.6" x14ac:dyDescent="0.35">
      <c r="A28" s="7"/>
      <c r="B28" s="9"/>
    </row>
    <row r="29" spans="1:3" ht="15.6" x14ac:dyDescent="0.35">
      <c r="A29" s="10" t="s">
        <v>3</v>
      </c>
      <c r="B29" s="9"/>
    </row>
    <row r="30" spans="1:3" ht="15.6" x14ac:dyDescent="0.35">
      <c r="A30" s="16" t="s">
        <v>40</v>
      </c>
      <c r="B30" s="9">
        <f>B24</f>
        <v>698445000</v>
      </c>
    </row>
    <row r="31" spans="1:3" ht="15.6" x14ac:dyDescent="0.35">
      <c r="A31" s="16" t="s">
        <v>41</v>
      </c>
      <c r="B31" s="9">
        <v>698492232</v>
      </c>
      <c r="C31" s="19"/>
    </row>
    <row r="32" spans="1:3" ht="15.6" x14ac:dyDescent="0.35">
      <c r="A32" s="7"/>
      <c r="B32" s="7"/>
    </row>
    <row r="33" spans="1:2" ht="15.6" x14ac:dyDescent="0.35">
      <c r="A33" s="6" t="s">
        <v>4</v>
      </c>
      <c r="B33" s="7"/>
    </row>
    <row r="34" spans="1:2" ht="15.6" x14ac:dyDescent="0.35">
      <c r="A34" s="16" t="s">
        <v>43</v>
      </c>
      <c r="B34" s="17">
        <v>1.07</v>
      </c>
    </row>
    <row r="35" spans="1:2" ht="15.6" x14ac:dyDescent="0.35">
      <c r="A35" s="16" t="s">
        <v>44</v>
      </c>
      <c r="B35" s="17">
        <v>1.0573999999999999</v>
      </c>
    </row>
    <row r="36" spans="1:2" ht="15.6" x14ac:dyDescent="0.35">
      <c r="A36" s="16" t="s">
        <v>5</v>
      </c>
      <c r="B36" s="8">
        <v>29881</v>
      </c>
    </row>
    <row r="37" spans="1:2" ht="15.6" x14ac:dyDescent="0.35">
      <c r="A37" s="7"/>
      <c r="B37" s="9"/>
    </row>
    <row r="38" spans="1:2" ht="15.6" x14ac:dyDescent="0.35">
      <c r="A38" s="6" t="s">
        <v>6</v>
      </c>
      <c r="B38" s="9"/>
    </row>
    <row r="39" spans="1:2" ht="15.6" x14ac:dyDescent="0.35">
      <c r="A39" s="7" t="s">
        <v>45</v>
      </c>
      <c r="B39" s="8" t="s">
        <v>35</v>
      </c>
    </row>
    <row r="40" spans="1:2" ht="15.6" x14ac:dyDescent="0.35">
      <c r="A40" s="7" t="s">
        <v>46</v>
      </c>
      <c r="B40" s="8">
        <f>B25/B35</f>
        <v>600913750.70928705</v>
      </c>
    </row>
    <row r="41" spans="1:2" ht="15.6" x14ac:dyDescent="0.35">
      <c r="A41" s="7" t="s">
        <v>47</v>
      </c>
      <c r="B41" s="8" t="s">
        <v>35</v>
      </c>
    </row>
    <row r="42" spans="1:2" ht="15.6" x14ac:dyDescent="0.35">
      <c r="A42" s="7" t="s">
        <v>48</v>
      </c>
      <c r="B42" s="8">
        <f>B40/B18</f>
        <v>189562.69738463312</v>
      </c>
    </row>
    <row r="43" spans="1:2" ht="15.6" x14ac:dyDescent="0.35">
      <c r="A43" s="7"/>
      <c r="B43" s="11"/>
    </row>
    <row r="44" spans="1:2" ht="15.6" x14ac:dyDescent="0.35">
      <c r="A44" s="6" t="s">
        <v>7</v>
      </c>
      <c r="B44" s="11"/>
    </row>
    <row r="45" spans="1:2" ht="15.6" x14ac:dyDescent="0.35">
      <c r="A45" s="7"/>
      <c r="B45" s="11"/>
    </row>
    <row r="46" spans="1:2" ht="15.6" x14ac:dyDescent="0.35">
      <c r="A46" s="6" t="s">
        <v>8</v>
      </c>
      <c r="B46" s="11"/>
    </row>
    <row r="47" spans="1:2" ht="15.6" x14ac:dyDescent="0.35">
      <c r="A47" s="7" t="s">
        <v>9</v>
      </c>
      <c r="B47" s="12">
        <f>B18/B36*100</f>
        <v>10.608748033867675</v>
      </c>
    </row>
    <row r="48" spans="1:2" ht="15.6" x14ac:dyDescent="0.35">
      <c r="A48" s="7" t="s">
        <v>10</v>
      </c>
      <c r="B48" s="12">
        <f>B20/B36*100</f>
        <v>9.3872360362772334</v>
      </c>
    </row>
    <row r="49" spans="1:2" ht="15.6" x14ac:dyDescent="0.35">
      <c r="A49" s="7"/>
      <c r="B49" s="12"/>
    </row>
    <row r="50" spans="1:2" ht="15.6" x14ac:dyDescent="0.35">
      <c r="A50" s="6" t="s">
        <v>11</v>
      </c>
      <c r="B50" s="12"/>
    </row>
    <row r="51" spans="1:2" ht="15.6" x14ac:dyDescent="0.35">
      <c r="A51" s="7" t="s">
        <v>12</v>
      </c>
      <c r="B51" s="12">
        <f>B18/B16*100</f>
        <v>113.01247771836007</v>
      </c>
    </row>
    <row r="52" spans="1:2" ht="15.6" x14ac:dyDescent="0.35">
      <c r="A52" s="7" t="s">
        <v>13</v>
      </c>
      <c r="B52" s="12">
        <f>B25/B24*100</f>
        <v>90.974407433656197</v>
      </c>
    </row>
    <row r="53" spans="1:2" ht="15.6" x14ac:dyDescent="0.35">
      <c r="A53" s="7" t="s">
        <v>14</v>
      </c>
      <c r="B53" s="12">
        <f>AVERAGE(B51:B52)</f>
        <v>101.99344257600814</v>
      </c>
    </row>
    <row r="54" spans="1:2" ht="15.6" x14ac:dyDescent="0.35">
      <c r="A54" s="7"/>
      <c r="B54" s="12"/>
    </row>
    <row r="55" spans="1:2" ht="15.6" x14ac:dyDescent="0.35">
      <c r="A55" s="6" t="s">
        <v>15</v>
      </c>
      <c r="B55" s="12"/>
    </row>
    <row r="56" spans="1:2" ht="15.6" x14ac:dyDescent="0.35">
      <c r="A56" s="7" t="s">
        <v>16</v>
      </c>
      <c r="B56" s="12">
        <f>B18/B20*100</f>
        <v>113.01247771836007</v>
      </c>
    </row>
    <row r="57" spans="1:2" ht="15.6" x14ac:dyDescent="0.35">
      <c r="A57" s="7" t="s">
        <v>17</v>
      </c>
      <c r="B57" s="12">
        <f>B25/B26*100</f>
        <v>22.742926192157597</v>
      </c>
    </row>
    <row r="58" spans="1:2" ht="15.6" x14ac:dyDescent="0.35">
      <c r="A58" s="7" t="s">
        <v>18</v>
      </c>
      <c r="B58" s="12">
        <f>(B56+B57)/2</f>
        <v>67.877701955258829</v>
      </c>
    </row>
    <row r="59" spans="1:2" ht="15.6" x14ac:dyDescent="0.35">
      <c r="A59" s="7"/>
      <c r="B59" s="12"/>
    </row>
    <row r="60" spans="1:2" ht="15.6" x14ac:dyDescent="0.35">
      <c r="A60" s="6" t="s">
        <v>19</v>
      </c>
      <c r="B60" s="12">
        <f>B27/B25*100</f>
        <v>100</v>
      </c>
    </row>
    <row r="61" spans="1:2" ht="15.6" x14ac:dyDescent="0.35">
      <c r="A61" s="7"/>
      <c r="B61" s="12"/>
    </row>
    <row r="62" spans="1:2" ht="15.6" x14ac:dyDescent="0.35">
      <c r="A62" s="6" t="s">
        <v>20</v>
      </c>
      <c r="B62" s="12"/>
    </row>
    <row r="63" spans="1:2" ht="15.6" x14ac:dyDescent="0.35">
      <c r="A63" s="7" t="s">
        <v>21</v>
      </c>
      <c r="B63" s="12" t="s">
        <v>35</v>
      </c>
    </row>
    <row r="64" spans="1:2" ht="15.6" x14ac:dyDescent="0.35">
      <c r="A64" s="7" t="s">
        <v>22</v>
      </c>
      <c r="B64" s="12" t="s">
        <v>35</v>
      </c>
    </row>
    <row r="65" spans="1:3" ht="15.6" x14ac:dyDescent="0.35">
      <c r="A65" s="7" t="s">
        <v>23</v>
      </c>
      <c r="B65" s="12" t="s">
        <v>35</v>
      </c>
    </row>
    <row r="66" spans="1:3" ht="15.6" x14ac:dyDescent="0.35">
      <c r="A66" s="7"/>
      <c r="B66" s="12"/>
    </row>
    <row r="67" spans="1:3" ht="15.6" x14ac:dyDescent="0.35">
      <c r="A67" s="6" t="s">
        <v>24</v>
      </c>
      <c r="B67" s="12"/>
    </row>
    <row r="68" spans="1:3" ht="15.6" x14ac:dyDescent="0.35">
      <c r="A68" s="7" t="s">
        <v>29</v>
      </c>
      <c r="B68" s="12">
        <f>B24/(B17)</f>
        <v>83000</v>
      </c>
    </row>
    <row r="69" spans="1:3" ht="15.6" x14ac:dyDescent="0.35">
      <c r="A69" s="7" t="s">
        <v>30</v>
      </c>
      <c r="B69" s="12">
        <f>B25/(B19)</f>
        <v>141232.76283618581</v>
      </c>
    </row>
    <row r="70" spans="1:3" ht="15.6" x14ac:dyDescent="0.35">
      <c r="A70" s="7" t="s">
        <v>25</v>
      </c>
      <c r="B70" s="12">
        <f>(B69/B68)*B53</f>
        <v>173.55199621907823</v>
      </c>
    </row>
    <row r="71" spans="1:3" ht="15.6" x14ac:dyDescent="0.35">
      <c r="A71" s="7" t="s">
        <v>32</v>
      </c>
      <c r="B71" s="12">
        <f>(B24/B17)*3</f>
        <v>249000</v>
      </c>
    </row>
    <row r="72" spans="1:3" ht="15.6" x14ac:dyDescent="0.35">
      <c r="A72" s="7" t="s">
        <v>33</v>
      </c>
      <c r="B72" s="12">
        <f>(B25/B19)*3</f>
        <v>423698.28850855742</v>
      </c>
    </row>
    <row r="73" spans="1:3" ht="15.6" x14ac:dyDescent="0.35">
      <c r="A73" s="7"/>
      <c r="B73" s="12"/>
    </row>
    <row r="74" spans="1:3" ht="15.6" x14ac:dyDescent="0.35">
      <c r="A74" s="6" t="s">
        <v>26</v>
      </c>
      <c r="B74" s="12"/>
    </row>
    <row r="75" spans="1:3" ht="15.6" x14ac:dyDescent="0.35">
      <c r="A75" s="7" t="s">
        <v>27</v>
      </c>
      <c r="B75" s="12">
        <f>(B31/B30)*100</f>
        <v>100.00676245087301</v>
      </c>
    </row>
    <row r="76" spans="1:3" ht="15.6" x14ac:dyDescent="0.35">
      <c r="A76" s="7" t="s">
        <v>28</v>
      </c>
      <c r="B76" s="12">
        <f>(B25/B31)*100</f>
        <v>90.968255750051057</v>
      </c>
    </row>
    <row r="77" spans="1:3" ht="16.2" thickBot="1" x14ac:dyDescent="0.4">
      <c r="A77" s="13"/>
      <c r="B77" s="14"/>
    </row>
    <row r="78" spans="1:3" ht="44.25" customHeight="1" thickTop="1" x14ac:dyDescent="0.3">
      <c r="A78" s="25" t="s">
        <v>39</v>
      </c>
      <c r="B78" s="25"/>
      <c r="C78" s="3"/>
    </row>
    <row r="79" spans="1:3" ht="15.6" x14ac:dyDescent="0.3">
      <c r="A79" s="18"/>
      <c r="B79" s="18"/>
      <c r="C79" s="3"/>
    </row>
    <row r="80" spans="1:3" ht="15.6" x14ac:dyDescent="0.35">
      <c r="A80" s="15"/>
      <c r="B80" s="7"/>
    </row>
    <row r="81" spans="1:2" ht="15.6" x14ac:dyDescent="0.35">
      <c r="A81" s="7"/>
      <c r="B81" s="7"/>
    </row>
    <row r="82" spans="1:2" ht="15.6" x14ac:dyDescent="0.35">
      <c r="A82" s="7"/>
      <c r="B82" s="7"/>
    </row>
    <row r="83" spans="1:2" ht="15.6" x14ac:dyDescent="0.35">
      <c r="A83" s="7"/>
      <c r="B83" s="7"/>
    </row>
    <row r="84" spans="1:2" ht="15.6" x14ac:dyDescent="0.35">
      <c r="A84" s="7"/>
      <c r="B84" s="7"/>
    </row>
    <row r="85" spans="1:2" ht="15.6" x14ac:dyDescent="0.35">
      <c r="A85" s="7"/>
      <c r="B85" s="7"/>
    </row>
    <row r="86" spans="1:2" ht="15.6" x14ac:dyDescent="0.35">
      <c r="A86" s="7"/>
      <c r="B86" s="7"/>
    </row>
    <row r="87" spans="1:2" ht="15.6" x14ac:dyDescent="0.35">
      <c r="A87" s="7"/>
      <c r="B87" s="7"/>
    </row>
    <row r="88" spans="1:2" ht="15.6" x14ac:dyDescent="0.35">
      <c r="A88" s="7"/>
      <c r="B88" s="7"/>
    </row>
    <row r="89" spans="1:2" ht="15.6" x14ac:dyDescent="0.35">
      <c r="A89" s="7"/>
      <c r="B89" s="7"/>
    </row>
    <row r="90" spans="1:2" ht="15.6" x14ac:dyDescent="0.35">
      <c r="A90" s="7"/>
      <c r="B90" s="7"/>
    </row>
    <row r="91" spans="1:2" ht="15.6" x14ac:dyDescent="0.35">
      <c r="A91" s="7"/>
      <c r="B91" s="7"/>
    </row>
    <row r="92" spans="1:2" ht="15.6" x14ac:dyDescent="0.35">
      <c r="A92" s="7"/>
      <c r="B92" s="7"/>
    </row>
    <row r="93" spans="1:2" ht="15.6" x14ac:dyDescent="0.35">
      <c r="A93" s="7"/>
      <c r="B93" s="7"/>
    </row>
    <row r="94" spans="1:2" ht="15.6" x14ac:dyDescent="0.35">
      <c r="A94" s="7"/>
      <c r="B94" s="7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5CB6-447B-4586-A805-8C48C12E3C67}">
  <dimension ref="A8:C189"/>
  <sheetViews>
    <sheetView showGridLines="0" zoomScale="80" zoomScaleNormal="80" workbookViewId="0">
      <pane ySplit="8" topLeftCell="A9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16384" width="11.44140625" style="2"/>
  </cols>
  <sheetData>
    <row r="8" spans="1:2" ht="33.75" customHeight="1" x14ac:dyDescent="0.3"/>
    <row r="9" spans="1:2" ht="15.6" x14ac:dyDescent="0.35">
      <c r="A9" s="23" t="s">
        <v>0</v>
      </c>
      <c r="B9" s="4" t="s">
        <v>34</v>
      </c>
    </row>
    <row r="10" spans="1:2" ht="16.2" thickBot="1" x14ac:dyDescent="0.35">
      <c r="A10" s="24"/>
      <c r="B10" s="5" t="s">
        <v>36</v>
      </c>
    </row>
    <row r="11" spans="1:2" ht="16.2" thickTop="1" x14ac:dyDescent="0.35">
      <c r="A11" s="7"/>
      <c r="B11" s="7"/>
    </row>
    <row r="12" spans="1:2" ht="15.6" x14ac:dyDescent="0.35">
      <c r="A12" s="6" t="s">
        <v>1</v>
      </c>
      <c r="B12" s="7"/>
    </row>
    <row r="13" spans="1:2" ht="15.6" x14ac:dyDescent="0.35">
      <c r="A13" s="7"/>
      <c r="B13" s="7"/>
    </row>
    <row r="14" spans="1:2" ht="15.6" x14ac:dyDescent="0.35">
      <c r="A14" s="6" t="s">
        <v>31</v>
      </c>
      <c r="B14" s="7"/>
    </row>
    <row r="15" spans="1:2" ht="15.6" x14ac:dyDescent="0.35">
      <c r="A15" s="16" t="s">
        <v>49</v>
      </c>
      <c r="B15" s="8" t="s">
        <v>35</v>
      </c>
    </row>
    <row r="16" spans="1:2" ht="15.6" x14ac:dyDescent="0.35">
      <c r="A16" s="16" t="s">
        <v>50</v>
      </c>
      <c r="B16" s="8">
        <v>2805</v>
      </c>
    </row>
    <row r="17" spans="1:3" ht="15.6" x14ac:dyDescent="0.35">
      <c r="A17" s="20" t="s">
        <v>69</v>
      </c>
      <c r="B17" s="21">
        <v>8415</v>
      </c>
    </row>
    <row r="18" spans="1:3" ht="15.6" x14ac:dyDescent="0.35">
      <c r="A18" s="16" t="s">
        <v>51</v>
      </c>
      <c r="B18" s="8">
        <v>3170</v>
      </c>
    </row>
    <row r="19" spans="1:3" ht="15.6" x14ac:dyDescent="0.35">
      <c r="A19" s="20" t="s">
        <v>72</v>
      </c>
      <c r="B19" s="21">
        <v>5957</v>
      </c>
    </row>
    <row r="20" spans="1:3" ht="15.6" x14ac:dyDescent="0.35">
      <c r="A20" s="16" t="s">
        <v>38</v>
      </c>
      <c r="B20" s="8">
        <v>2805</v>
      </c>
    </row>
    <row r="21" spans="1:3" ht="15.6" x14ac:dyDescent="0.35">
      <c r="A21" s="7"/>
      <c r="B21" s="9"/>
    </row>
    <row r="22" spans="1:3" ht="15.6" x14ac:dyDescent="0.35">
      <c r="A22" s="10" t="s">
        <v>2</v>
      </c>
      <c r="B22" s="9"/>
    </row>
    <row r="23" spans="1:3" ht="15.6" x14ac:dyDescent="0.35">
      <c r="A23" s="16" t="s">
        <v>49</v>
      </c>
      <c r="B23" s="8" t="s">
        <v>35</v>
      </c>
    </row>
    <row r="24" spans="1:3" ht="15.6" x14ac:dyDescent="0.35">
      <c r="A24" s="16" t="s">
        <v>50</v>
      </c>
      <c r="B24" s="8">
        <v>698445000</v>
      </c>
    </row>
    <row r="25" spans="1:3" ht="15.6" x14ac:dyDescent="0.35">
      <c r="A25" s="16" t="s">
        <v>51</v>
      </c>
      <c r="B25" s="8">
        <v>629429800</v>
      </c>
    </row>
    <row r="26" spans="1:3" ht="15.6" x14ac:dyDescent="0.35">
      <c r="A26" s="16" t="s">
        <v>38</v>
      </c>
      <c r="B26" s="8">
        <v>2793863000</v>
      </c>
    </row>
    <row r="27" spans="1:3" ht="15.6" x14ac:dyDescent="0.35">
      <c r="A27" s="16" t="s">
        <v>52</v>
      </c>
      <c r="B27" s="8">
        <f>+B25</f>
        <v>629429800</v>
      </c>
    </row>
    <row r="28" spans="1:3" ht="15.6" x14ac:dyDescent="0.35">
      <c r="A28" s="7"/>
      <c r="B28" s="9"/>
    </row>
    <row r="29" spans="1:3" ht="15.6" x14ac:dyDescent="0.35">
      <c r="A29" s="10" t="s">
        <v>3</v>
      </c>
      <c r="B29" s="9"/>
    </row>
    <row r="30" spans="1:3" ht="15.6" x14ac:dyDescent="0.35">
      <c r="A30" s="16" t="s">
        <v>50</v>
      </c>
      <c r="B30" s="9">
        <f>B24</f>
        <v>698445000</v>
      </c>
    </row>
    <row r="31" spans="1:3" ht="15.6" x14ac:dyDescent="0.35">
      <c r="A31" s="16" t="s">
        <v>51</v>
      </c>
      <c r="B31" s="9">
        <v>698492232</v>
      </c>
      <c r="C31" s="19"/>
    </row>
    <row r="32" spans="1:3" ht="15.6" x14ac:dyDescent="0.35">
      <c r="A32" s="7"/>
      <c r="B32" s="7"/>
    </row>
    <row r="33" spans="1:2" ht="15.6" x14ac:dyDescent="0.35">
      <c r="A33" s="6" t="s">
        <v>4</v>
      </c>
      <c r="B33" s="7"/>
    </row>
    <row r="34" spans="1:2" ht="15.6" x14ac:dyDescent="0.35">
      <c r="A34" s="16" t="s">
        <v>53</v>
      </c>
      <c r="B34" s="17">
        <v>1.0788</v>
      </c>
    </row>
    <row r="35" spans="1:2" ht="15.6" x14ac:dyDescent="0.35">
      <c r="A35" s="16" t="s">
        <v>54</v>
      </c>
      <c r="B35" s="17">
        <v>1.121</v>
      </c>
    </row>
    <row r="36" spans="1:2" ht="15.6" x14ac:dyDescent="0.35">
      <c r="A36" s="16" t="s">
        <v>5</v>
      </c>
      <c r="B36" s="8">
        <v>29881</v>
      </c>
    </row>
    <row r="37" spans="1:2" ht="15.6" x14ac:dyDescent="0.35">
      <c r="A37" s="7"/>
      <c r="B37" s="9"/>
    </row>
    <row r="38" spans="1:2" ht="15.6" x14ac:dyDescent="0.35">
      <c r="A38" s="6" t="s">
        <v>6</v>
      </c>
      <c r="B38" s="9"/>
    </row>
    <row r="39" spans="1:2" ht="15.6" x14ac:dyDescent="0.35">
      <c r="A39" s="7" t="s">
        <v>55</v>
      </c>
      <c r="B39" s="8" t="s">
        <v>35</v>
      </c>
    </row>
    <row r="40" spans="1:2" ht="15.6" x14ac:dyDescent="0.35">
      <c r="A40" s="7" t="s">
        <v>56</v>
      </c>
      <c r="B40" s="8">
        <f>B25/B35</f>
        <v>561489562.89027655</v>
      </c>
    </row>
    <row r="41" spans="1:2" ht="15.6" x14ac:dyDescent="0.35">
      <c r="A41" s="7" t="s">
        <v>57</v>
      </c>
      <c r="B41" s="8" t="s">
        <v>35</v>
      </c>
    </row>
    <row r="42" spans="1:2" ht="15.6" x14ac:dyDescent="0.35">
      <c r="A42" s="7" t="s">
        <v>58</v>
      </c>
      <c r="B42" s="8">
        <f>B40/B18</f>
        <v>177126.04507579701</v>
      </c>
    </row>
    <row r="43" spans="1:2" ht="15.6" x14ac:dyDescent="0.35">
      <c r="A43" s="7"/>
      <c r="B43" s="11"/>
    </row>
    <row r="44" spans="1:2" ht="15.6" x14ac:dyDescent="0.35">
      <c r="A44" s="6" t="s">
        <v>7</v>
      </c>
      <c r="B44" s="11"/>
    </row>
    <row r="45" spans="1:2" ht="15.6" x14ac:dyDescent="0.35">
      <c r="A45" s="7"/>
      <c r="B45" s="11"/>
    </row>
    <row r="46" spans="1:2" ht="15.6" x14ac:dyDescent="0.35">
      <c r="A46" s="6" t="s">
        <v>8</v>
      </c>
      <c r="B46" s="11"/>
    </row>
    <row r="47" spans="1:2" ht="15.6" x14ac:dyDescent="0.35">
      <c r="A47" s="7" t="s">
        <v>9</v>
      </c>
      <c r="B47" s="12">
        <f>B18/B36*100</f>
        <v>10.608748033867675</v>
      </c>
    </row>
    <row r="48" spans="1:2" ht="15.6" x14ac:dyDescent="0.35">
      <c r="A48" s="7" t="s">
        <v>10</v>
      </c>
      <c r="B48" s="12">
        <f>B20/B36*100</f>
        <v>9.3872360362772334</v>
      </c>
    </row>
    <row r="49" spans="1:2" ht="15.6" x14ac:dyDescent="0.35">
      <c r="A49" s="7"/>
      <c r="B49" s="12"/>
    </row>
    <row r="50" spans="1:2" ht="15.6" x14ac:dyDescent="0.35">
      <c r="A50" s="6" t="s">
        <v>11</v>
      </c>
      <c r="B50" s="12"/>
    </row>
    <row r="51" spans="1:2" ht="15.6" x14ac:dyDescent="0.35">
      <c r="A51" s="7" t="s">
        <v>12</v>
      </c>
      <c r="B51" s="12">
        <f>B18/B16*100</f>
        <v>113.01247771836007</v>
      </c>
    </row>
    <row r="52" spans="1:2" ht="15.6" x14ac:dyDescent="0.35">
      <c r="A52" s="7" t="s">
        <v>13</v>
      </c>
      <c r="B52" s="12">
        <f>B25/B24*100</f>
        <v>90.118735190315618</v>
      </c>
    </row>
    <row r="53" spans="1:2" ht="15.6" x14ac:dyDescent="0.35">
      <c r="A53" s="7" t="s">
        <v>14</v>
      </c>
      <c r="B53" s="12">
        <f>AVERAGE(B51:B52)</f>
        <v>101.56560645433785</v>
      </c>
    </row>
    <row r="54" spans="1:2" ht="15.6" x14ac:dyDescent="0.35">
      <c r="A54" s="7"/>
      <c r="B54" s="12"/>
    </row>
    <row r="55" spans="1:2" ht="15.6" x14ac:dyDescent="0.35">
      <c r="A55" s="6" t="s">
        <v>15</v>
      </c>
      <c r="B55" s="12"/>
    </row>
    <row r="56" spans="1:2" ht="15.6" x14ac:dyDescent="0.35">
      <c r="A56" s="7" t="s">
        <v>16</v>
      </c>
      <c r="B56" s="12">
        <f>B18/B20*100</f>
        <v>113.01247771836007</v>
      </c>
    </row>
    <row r="57" spans="1:2" ht="15.6" x14ac:dyDescent="0.35">
      <c r="A57" s="7" t="s">
        <v>17</v>
      </c>
      <c r="B57" s="12">
        <f>B25/B26*100</f>
        <v>22.529014486393926</v>
      </c>
    </row>
    <row r="58" spans="1:2" ht="15.6" x14ac:dyDescent="0.35">
      <c r="A58" s="7" t="s">
        <v>18</v>
      </c>
      <c r="B58" s="12">
        <f>(B56+B57)/2</f>
        <v>67.770746102377004</v>
      </c>
    </row>
    <row r="59" spans="1:2" ht="15.6" x14ac:dyDescent="0.35">
      <c r="A59" s="7"/>
      <c r="B59" s="12"/>
    </row>
    <row r="60" spans="1:2" ht="15.6" x14ac:dyDescent="0.35">
      <c r="A60" s="6" t="s">
        <v>19</v>
      </c>
      <c r="B60" s="12">
        <f>B27/B25*100</f>
        <v>100</v>
      </c>
    </row>
    <row r="61" spans="1:2" ht="15.6" x14ac:dyDescent="0.35">
      <c r="A61" s="7"/>
      <c r="B61" s="12"/>
    </row>
    <row r="62" spans="1:2" ht="15.6" x14ac:dyDescent="0.35">
      <c r="A62" s="6" t="s">
        <v>20</v>
      </c>
      <c r="B62" s="12"/>
    </row>
    <row r="63" spans="1:2" ht="15.6" x14ac:dyDescent="0.35">
      <c r="A63" s="7" t="s">
        <v>21</v>
      </c>
      <c r="B63" s="12" t="s">
        <v>35</v>
      </c>
    </row>
    <row r="64" spans="1:2" ht="15.6" x14ac:dyDescent="0.35">
      <c r="A64" s="7" t="s">
        <v>22</v>
      </c>
      <c r="B64" s="12" t="s">
        <v>35</v>
      </c>
    </row>
    <row r="65" spans="1:3" ht="15.6" x14ac:dyDescent="0.35">
      <c r="A65" s="7" t="s">
        <v>23</v>
      </c>
      <c r="B65" s="12" t="s">
        <v>35</v>
      </c>
    </row>
    <row r="66" spans="1:3" ht="15.6" x14ac:dyDescent="0.35">
      <c r="A66" s="7"/>
      <c r="B66" s="12"/>
    </row>
    <row r="67" spans="1:3" ht="15.6" x14ac:dyDescent="0.35">
      <c r="A67" s="6" t="s">
        <v>24</v>
      </c>
      <c r="B67" s="12"/>
    </row>
    <row r="68" spans="1:3" ht="15.6" x14ac:dyDescent="0.35">
      <c r="A68" s="7" t="s">
        <v>29</v>
      </c>
      <c r="B68" s="12">
        <f>B24/(B17)</f>
        <v>83000</v>
      </c>
    </row>
    <row r="69" spans="1:3" ht="15.6" x14ac:dyDescent="0.35">
      <c r="A69" s="7" t="s">
        <v>30</v>
      </c>
      <c r="B69" s="12">
        <f>B25/(B19)</f>
        <v>105662.21252308208</v>
      </c>
    </row>
    <row r="70" spans="1:3" ht="15.6" x14ac:dyDescent="0.35">
      <c r="A70" s="7" t="s">
        <v>25</v>
      </c>
      <c r="B70" s="12">
        <f>(B69/B68)*B53</f>
        <v>129.29694812305979</v>
      </c>
    </row>
    <row r="71" spans="1:3" ht="15.6" x14ac:dyDescent="0.35">
      <c r="A71" s="7" t="s">
        <v>32</v>
      </c>
      <c r="B71" s="12">
        <f>(B24/B17)*3</f>
        <v>249000</v>
      </c>
    </row>
    <row r="72" spans="1:3" ht="15.6" x14ac:dyDescent="0.35">
      <c r="A72" s="7" t="s">
        <v>33</v>
      </c>
      <c r="B72" s="12">
        <f>(B25/B19)*3</f>
        <v>316986.63756924623</v>
      </c>
    </row>
    <row r="73" spans="1:3" ht="15.6" x14ac:dyDescent="0.35">
      <c r="A73" s="7"/>
      <c r="B73" s="12"/>
    </row>
    <row r="74" spans="1:3" ht="15.6" x14ac:dyDescent="0.35">
      <c r="A74" s="6" t="s">
        <v>26</v>
      </c>
      <c r="B74" s="12"/>
    </row>
    <row r="75" spans="1:3" ht="15.6" x14ac:dyDescent="0.35">
      <c r="A75" s="7" t="s">
        <v>27</v>
      </c>
      <c r="B75" s="12">
        <f>(B31/B30)*100</f>
        <v>100.00676245087301</v>
      </c>
    </row>
    <row r="76" spans="1:3" ht="15.6" x14ac:dyDescent="0.35">
      <c r="A76" s="7" t="s">
        <v>28</v>
      </c>
      <c r="B76" s="12">
        <f>(B25/B31)*100</f>
        <v>90.112641367212802</v>
      </c>
    </row>
    <row r="77" spans="1:3" ht="16.2" thickBot="1" x14ac:dyDescent="0.4">
      <c r="A77" s="13"/>
      <c r="B77" s="14"/>
    </row>
    <row r="78" spans="1:3" ht="44.25" customHeight="1" thickTop="1" x14ac:dyDescent="0.3">
      <c r="A78" s="25" t="s">
        <v>39</v>
      </c>
      <c r="B78" s="25"/>
      <c r="C78" s="3"/>
    </row>
    <row r="79" spans="1:3" ht="15.6" x14ac:dyDescent="0.3">
      <c r="A79" s="18"/>
      <c r="B79" s="18"/>
      <c r="C79" s="3"/>
    </row>
    <row r="80" spans="1:3" ht="15.6" x14ac:dyDescent="0.35">
      <c r="A80" s="15"/>
      <c r="B80" s="7"/>
    </row>
    <row r="81" spans="1:2" ht="15.6" x14ac:dyDescent="0.35">
      <c r="A81" s="7"/>
      <c r="B81" s="7"/>
    </row>
    <row r="82" spans="1:2" ht="15.6" x14ac:dyDescent="0.35">
      <c r="A82" s="7"/>
      <c r="B82" s="7"/>
    </row>
    <row r="83" spans="1:2" ht="15.6" x14ac:dyDescent="0.35">
      <c r="A83" s="7"/>
      <c r="B83" s="7"/>
    </row>
    <row r="84" spans="1:2" ht="15.6" x14ac:dyDescent="0.35">
      <c r="A84" s="7"/>
      <c r="B84" s="7"/>
    </row>
    <row r="85" spans="1:2" ht="15.6" x14ac:dyDescent="0.35">
      <c r="A85" s="7"/>
      <c r="B85" s="7"/>
    </row>
    <row r="86" spans="1:2" ht="15.6" x14ac:dyDescent="0.35">
      <c r="A86" s="7"/>
      <c r="B86" s="7"/>
    </row>
    <row r="87" spans="1:2" ht="15.6" x14ac:dyDescent="0.35">
      <c r="A87" s="7"/>
      <c r="B87" s="7"/>
    </row>
    <row r="88" spans="1:2" ht="15.6" x14ac:dyDescent="0.35">
      <c r="A88" s="7"/>
      <c r="B88" s="7"/>
    </row>
    <row r="89" spans="1:2" ht="15.6" x14ac:dyDescent="0.35">
      <c r="A89" s="7"/>
      <c r="B89" s="7"/>
    </row>
    <row r="90" spans="1:2" ht="15.6" x14ac:dyDescent="0.35">
      <c r="A90" s="7"/>
      <c r="B90" s="7"/>
    </row>
    <row r="91" spans="1:2" ht="15.6" x14ac:dyDescent="0.35">
      <c r="A91" s="7"/>
      <c r="B91" s="7"/>
    </row>
    <row r="92" spans="1:2" ht="15.6" x14ac:dyDescent="0.35">
      <c r="A92" s="7"/>
      <c r="B92" s="7"/>
    </row>
    <row r="93" spans="1:2" ht="15.6" x14ac:dyDescent="0.35">
      <c r="A93" s="7"/>
      <c r="B93" s="7"/>
    </row>
    <row r="94" spans="1:2" ht="15.6" x14ac:dyDescent="0.35">
      <c r="A94" s="7"/>
      <c r="B94" s="7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657D-50C4-43D2-BBD9-41F9E3530919}">
  <dimension ref="A8:C189"/>
  <sheetViews>
    <sheetView showGridLines="0" zoomScale="80" zoomScaleNormal="80" workbookViewId="0">
      <pane ySplit="8" topLeftCell="A9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16384" width="11.44140625" style="2"/>
  </cols>
  <sheetData>
    <row r="8" spans="1:2" ht="33.75" customHeight="1" x14ac:dyDescent="0.3"/>
    <row r="9" spans="1:2" ht="15.6" x14ac:dyDescent="0.35">
      <c r="A9" s="23" t="s">
        <v>0</v>
      </c>
      <c r="B9" s="4" t="s">
        <v>34</v>
      </c>
    </row>
    <row r="10" spans="1:2" ht="16.2" thickBot="1" x14ac:dyDescent="0.35">
      <c r="A10" s="24"/>
      <c r="B10" s="5" t="s">
        <v>36</v>
      </c>
    </row>
    <row r="11" spans="1:2" ht="16.2" thickTop="1" x14ac:dyDescent="0.35">
      <c r="A11" s="7"/>
      <c r="B11" s="7"/>
    </row>
    <row r="12" spans="1:2" ht="15.6" x14ac:dyDescent="0.35">
      <c r="A12" s="6" t="s">
        <v>1</v>
      </c>
      <c r="B12" s="7"/>
    </row>
    <row r="13" spans="1:2" ht="15.6" x14ac:dyDescent="0.35">
      <c r="A13" s="7"/>
      <c r="B13" s="7"/>
    </row>
    <row r="14" spans="1:2" ht="15.6" x14ac:dyDescent="0.35">
      <c r="A14" s="6" t="s">
        <v>31</v>
      </c>
      <c r="B14" s="7"/>
    </row>
    <row r="15" spans="1:2" ht="15.6" x14ac:dyDescent="0.35">
      <c r="A15" s="16" t="s">
        <v>59</v>
      </c>
      <c r="B15" s="8" t="s">
        <v>35</v>
      </c>
    </row>
    <row r="16" spans="1:2" ht="15.6" x14ac:dyDescent="0.35">
      <c r="A16" s="16" t="s">
        <v>60</v>
      </c>
      <c r="B16" s="8">
        <f>+AVERAGE('I Trimestre'!B16,'II Trimestre'!B16)</f>
        <v>2805</v>
      </c>
    </row>
    <row r="17" spans="1:3" ht="15.6" x14ac:dyDescent="0.35">
      <c r="A17" s="20" t="s">
        <v>74</v>
      </c>
      <c r="B17" s="21">
        <f>+SUM('I Trimestre'!B17+'II Trimestre'!B17)</f>
        <v>16830</v>
      </c>
    </row>
    <row r="18" spans="1:3" ht="15.6" x14ac:dyDescent="0.35">
      <c r="A18" s="16" t="s">
        <v>61</v>
      </c>
      <c r="B18" s="8">
        <f>+AVERAGE('I Trimestre'!B18,'II Trimestre'!B18)</f>
        <v>3170</v>
      </c>
    </row>
    <row r="19" spans="1:3" ht="15.6" x14ac:dyDescent="0.35">
      <c r="A19" s="20" t="s">
        <v>73</v>
      </c>
      <c r="B19" s="21">
        <f>+SUM('I Trimestre'!B19+'II Trimestre'!B19)</f>
        <v>10456</v>
      </c>
    </row>
    <row r="20" spans="1:3" ht="15.6" x14ac:dyDescent="0.35">
      <c r="A20" s="16" t="s">
        <v>38</v>
      </c>
      <c r="B20" s="8">
        <f>+'II Trimestre'!B20</f>
        <v>2805</v>
      </c>
    </row>
    <row r="21" spans="1:3" ht="15.6" x14ac:dyDescent="0.35">
      <c r="A21" s="7"/>
      <c r="B21" s="9"/>
    </row>
    <row r="22" spans="1:3" ht="15.6" x14ac:dyDescent="0.35">
      <c r="A22" s="10" t="s">
        <v>2</v>
      </c>
      <c r="B22" s="9"/>
    </row>
    <row r="23" spans="1:3" ht="15.6" x14ac:dyDescent="0.35">
      <c r="A23" s="16" t="s">
        <v>59</v>
      </c>
      <c r="B23" s="8" t="s">
        <v>35</v>
      </c>
    </row>
    <row r="24" spans="1:3" ht="15.6" x14ac:dyDescent="0.35">
      <c r="A24" s="16" t="s">
        <v>60</v>
      </c>
      <c r="B24" s="8">
        <f>+'I Trimestre'!B24+'II Trimestre'!B24</f>
        <v>1396890000</v>
      </c>
    </row>
    <row r="25" spans="1:3" ht="15.6" x14ac:dyDescent="0.35">
      <c r="A25" s="16" t="s">
        <v>61</v>
      </c>
      <c r="B25" s="8">
        <f>+'I Trimestre'!B25+'II Trimestre'!B25</f>
        <v>1264836000</v>
      </c>
    </row>
    <row r="26" spans="1:3" ht="15.6" x14ac:dyDescent="0.35">
      <c r="A26" s="16" t="s">
        <v>38</v>
      </c>
      <c r="B26" s="8">
        <f>+'II Trimestre'!B26</f>
        <v>2793863000</v>
      </c>
    </row>
    <row r="27" spans="1:3" ht="15.6" x14ac:dyDescent="0.35">
      <c r="A27" s="16" t="s">
        <v>62</v>
      </c>
      <c r="B27" s="8">
        <f>+B25</f>
        <v>1264836000</v>
      </c>
    </row>
    <row r="28" spans="1:3" ht="15.6" x14ac:dyDescent="0.35">
      <c r="A28" s="7"/>
      <c r="B28" s="9"/>
    </row>
    <row r="29" spans="1:3" ht="15.6" x14ac:dyDescent="0.35">
      <c r="A29" s="10" t="s">
        <v>3</v>
      </c>
      <c r="B29" s="9"/>
    </row>
    <row r="30" spans="1:3" ht="15.6" x14ac:dyDescent="0.35">
      <c r="A30" s="16" t="s">
        <v>60</v>
      </c>
      <c r="B30" s="9">
        <f>B24</f>
        <v>1396890000</v>
      </c>
    </row>
    <row r="31" spans="1:3" ht="15.6" x14ac:dyDescent="0.35">
      <c r="A31" s="16" t="s">
        <v>61</v>
      </c>
      <c r="B31" s="9">
        <f>+'I Trimestre'!B31+'II Trimestre'!B31</f>
        <v>1396984464</v>
      </c>
      <c r="C31" s="19"/>
    </row>
    <row r="32" spans="1:3" ht="15.6" x14ac:dyDescent="0.35">
      <c r="A32" s="7"/>
      <c r="B32" s="7"/>
    </row>
    <row r="33" spans="1:2" ht="15.6" x14ac:dyDescent="0.35">
      <c r="A33" s="6" t="s">
        <v>4</v>
      </c>
      <c r="B33" s="7"/>
    </row>
    <row r="34" spans="1:2" ht="15.6" x14ac:dyDescent="0.35">
      <c r="A34" s="16" t="s">
        <v>63</v>
      </c>
      <c r="B34" s="17">
        <v>1.0788</v>
      </c>
    </row>
    <row r="35" spans="1:2" ht="15.6" x14ac:dyDescent="0.35">
      <c r="A35" s="16" t="s">
        <v>64</v>
      </c>
      <c r="B35" s="17">
        <v>1.121</v>
      </c>
    </row>
    <row r="36" spans="1:2" ht="15.6" x14ac:dyDescent="0.35">
      <c r="A36" s="16" t="s">
        <v>5</v>
      </c>
      <c r="B36" s="8">
        <v>29881</v>
      </c>
    </row>
    <row r="37" spans="1:2" ht="15.6" x14ac:dyDescent="0.35">
      <c r="A37" s="7"/>
      <c r="B37" s="9"/>
    </row>
    <row r="38" spans="1:2" ht="15.6" x14ac:dyDescent="0.35">
      <c r="A38" s="6" t="s">
        <v>6</v>
      </c>
      <c r="B38" s="9"/>
    </row>
    <row r="39" spans="1:2" ht="15.6" x14ac:dyDescent="0.35">
      <c r="A39" s="7" t="s">
        <v>65</v>
      </c>
      <c r="B39" s="8" t="s">
        <v>35</v>
      </c>
    </row>
    <row r="40" spans="1:2" ht="15.6" x14ac:dyDescent="0.35">
      <c r="A40" s="7" t="s">
        <v>66</v>
      </c>
      <c r="B40" s="8">
        <f>B25/B35</f>
        <v>1128310437.1097236</v>
      </c>
    </row>
    <row r="41" spans="1:2" ht="15.6" x14ac:dyDescent="0.35">
      <c r="A41" s="7" t="s">
        <v>67</v>
      </c>
      <c r="B41" s="8" t="s">
        <v>35</v>
      </c>
    </row>
    <row r="42" spans="1:2" ht="15.6" x14ac:dyDescent="0.35">
      <c r="A42" s="7" t="s">
        <v>68</v>
      </c>
      <c r="B42" s="8">
        <f>B40/B18</f>
        <v>355933.89183272037</v>
      </c>
    </row>
    <row r="43" spans="1:2" ht="15.6" x14ac:dyDescent="0.35">
      <c r="A43" s="7"/>
      <c r="B43" s="11"/>
    </row>
    <row r="44" spans="1:2" ht="15.6" x14ac:dyDescent="0.35">
      <c r="A44" s="6" t="s">
        <v>7</v>
      </c>
      <c r="B44" s="11"/>
    </row>
    <row r="45" spans="1:2" ht="15.6" x14ac:dyDescent="0.35">
      <c r="A45" s="7"/>
      <c r="B45" s="11"/>
    </row>
    <row r="46" spans="1:2" ht="15.6" x14ac:dyDescent="0.35">
      <c r="A46" s="6" t="s">
        <v>8</v>
      </c>
      <c r="B46" s="11"/>
    </row>
    <row r="47" spans="1:2" ht="15.6" x14ac:dyDescent="0.35">
      <c r="A47" s="7" t="s">
        <v>9</v>
      </c>
      <c r="B47" s="12">
        <f>B18/B36*100</f>
        <v>10.608748033867675</v>
      </c>
    </row>
    <row r="48" spans="1:2" ht="15.6" x14ac:dyDescent="0.35">
      <c r="A48" s="7" t="s">
        <v>10</v>
      </c>
      <c r="B48" s="12">
        <f>B20/B36*100</f>
        <v>9.3872360362772334</v>
      </c>
    </row>
    <row r="49" spans="1:2" ht="15.6" x14ac:dyDescent="0.35">
      <c r="A49" s="7"/>
      <c r="B49" s="12"/>
    </row>
    <row r="50" spans="1:2" ht="15.6" x14ac:dyDescent="0.35">
      <c r="A50" s="6" t="s">
        <v>11</v>
      </c>
      <c r="B50" s="12"/>
    </row>
    <row r="51" spans="1:2" ht="15.6" x14ac:dyDescent="0.35">
      <c r="A51" s="7" t="s">
        <v>12</v>
      </c>
      <c r="B51" s="12">
        <f>B18/B16*100</f>
        <v>113.01247771836007</v>
      </c>
    </row>
    <row r="52" spans="1:2" ht="15.6" x14ac:dyDescent="0.35">
      <c r="A52" s="7" t="s">
        <v>13</v>
      </c>
      <c r="B52" s="12">
        <f>B25/B24*100</f>
        <v>90.546571311985915</v>
      </c>
    </row>
    <row r="53" spans="1:2" ht="15.6" x14ac:dyDescent="0.35">
      <c r="A53" s="7" t="s">
        <v>14</v>
      </c>
      <c r="B53" s="12">
        <f>AVERAGE(B51:B52)</f>
        <v>101.77952451517299</v>
      </c>
    </row>
    <row r="54" spans="1:2" ht="15.6" x14ac:dyDescent="0.35">
      <c r="A54" s="7"/>
      <c r="B54" s="12"/>
    </row>
    <row r="55" spans="1:2" ht="15.6" x14ac:dyDescent="0.35">
      <c r="A55" s="6" t="s">
        <v>15</v>
      </c>
      <c r="B55" s="12"/>
    </row>
    <row r="56" spans="1:2" ht="15.6" x14ac:dyDescent="0.35">
      <c r="A56" s="7" t="s">
        <v>16</v>
      </c>
      <c r="B56" s="12">
        <f>B18/B20*100</f>
        <v>113.01247771836007</v>
      </c>
    </row>
    <row r="57" spans="1:2" ht="15.6" x14ac:dyDescent="0.35">
      <c r="A57" s="7" t="s">
        <v>17</v>
      </c>
      <c r="B57" s="12">
        <f>B25/B26*100</f>
        <v>45.271940678551523</v>
      </c>
    </row>
    <row r="58" spans="1:2" ht="15.6" x14ac:dyDescent="0.35">
      <c r="A58" s="7" t="s">
        <v>18</v>
      </c>
      <c r="B58" s="12">
        <f>(B56+B57)/2</f>
        <v>79.142209198455802</v>
      </c>
    </row>
    <row r="59" spans="1:2" ht="15.6" x14ac:dyDescent="0.35">
      <c r="A59" s="7"/>
      <c r="B59" s="12"/>
    </row>
    <row r="60" spans="1:2" ht="15.6" x14ac:dyDescent="0.35">
      <c r="A60" s="6" t="s">
        <v>19</v>
      </c>
      <c r="B60" s="12">
        <f>B27/B25*100</f>
        <v>100</v>
      </c>
    </row>
    <row r="61" spans="1:2" ht="15.6" x14ac:dyDescent="0.35">
      <c r="A61" s="7"/>
      <c r="B61" s="12"/>
    </row>
    <row r="62" spans="1:2" ht="15.6" x14ac:dyDescent="0.35">
      <c r="A62" s="6" t="s">
        <v>20</v>
      </c>
      <c r="B62" s="12"/>
    </row>
    <row r="63" spans="1:2" ht="15.6" x14ac:dyDescent="0.35">
      <c r="A63" s="7" t="s">
        <v>21</v>
      </c>
      <c r="B63" s="12" t="s">
        <v>35</v>
      </c>
    </row>
    <row r="64" spans="1:2" ht="15.6" x14ac:dyDescent="0.35">
      <c r="A64" s="7" t="s">
        <v>22</v>
      </c>
      <c r="B64" s="12" t="s">
        <v>35</v>
      </c>
    </row>
    <row r="65" spans="1:3" ht="15.6" x14ac:dyDescent="0.35">
      <c r="A65" s="7" t="s">
        <v>23</v>
      </c>
      <c r="B65" s="12" t="s">
        <v>35</v>
      </c>
    </row>
    <row r="66" spans="1:3" ht="15.6" x14ac:dyDescent="0.35">
      <c r="A66" s="7"/>
      <c r="B66" s="12"/>
    </row>
    <row r="67" spans="1:3" ht="15.6" x14ac:dyDescent="0.35">
      <c r="A67" s="6" t="s">
        <v>24</v>
      </c>
      <c r="B67" s="12"/>
    </row>
    <row r="68" spans="1:3" ht="15.6" x14ac:dyDescent="0.35">
      <c r="A68" s="7" t="s">
        <v>29</v>
      </c>
      <c r="B68" s="12">
        <f>B24/(B17)</f>
        <v>83000</v>
      </c>
    </row>
    <row r="69" spans="1:3" ht="15.6" x14ac:dyDescent="0.35">
      <c r="A69" s="7" t="s">
        <v>30</v>
      </c>
      <c r="B69" s="12">
        <f>B25/(B19)</f>
        <v>120967.48278500383</v>
      </c>
    </row>
    <row r="70" spans="1:3" ht="15.6" x14ac:dyDescent="0.35">
      <c r="A70" s="7" t="s">
        <v>25</v>
      </c>
      <c r="B70" s="12">
        <f>(B69/B68)*B53</f>
        <v>148.33750457415741</v>
      </c>
    </row>
    <row r="71" spans="1:3" ht="15.6" x14ac:dyDescent="0.35">
      <c r="A71" s="7" t="s">
        <v>99</v>
      </c>
      <c r="B71" s="12">
        <f>(B24/B17)*6</f>
        <v>498000</v>
      </c>
    </row>
    <row r="72" spans="1:3" ht="15.6" x14ac:dyDescent="0.35">
      <c r="A72" s="7" t="s">
        <v>100</v>
      </c>
      <c r="B72" s="12">
        <f>(B25/B19)*6</f>
        <v>725804.89671002293</v>
      </c>
    </row>
    <row r="73" spans="1:3" ht="15.6" x14ac:dyDescent="0.35">
      <c r="A73" s="7"/>
      <c r="B73" s="12"/>
    </row>
    <row r="74" spans="1:3" ht="15.6" x14ac:dyDescent="0.35">
      <c r="A74" s="6" t="s">
        <v>26</v>
      </c>
      <c r="B74" s="12"/>
    </row>
    <row r="75" spans="1:3" ht="15.6" x14ac:dyDescent="0.35">
      <c r="A75" s="7" t="s">
        <v>27</v>
      </c>
      <c r="B75" s="12">
        <f>(B31/B30)*100</f>
        <v>100.00676245087301</v>
      </c>
    </row>
    <row r="76" spans="1:3" ht="15.6" x14ac:dyDescent="0.35">
      <c r="A76" s="7" t="s">
        <v>28</v>
      </c>
      <c r="B76" s="12">
        <f>(B25/B31)*100</f>
        <v>90.540448558631923</v>
      </c>
    </row>
    <row r="77" spans="1:3" ht="16.2" thickBot="1" x14ac:dyDescent="0.4">
      <c r="A77" s="13"/>
      <c r="B77" s="14"/>
    </row>
    <row r="78" spans="1:3" ht="44.25" customHeight="1" thickTop="1" x14ac:dyDescent="0.3">
      <c r="A78" s="25" t="s">
        <v>39</v>
      </c>
      <c r="B78" s="25"/>
      <c r="C78" s="3"/>
    </row>
    <row r="79" spans="1:3" ht="15.6" x14ac:dyDescent="0.3">
      <c r="A79" s="18"/>
      <c r="B79" s="18"/>
      <c r="C79" s="3"/>
    </row>
    <row r="80" spans="1:3" ht="15.6" x14ac:dyDescent="0.35">
      <c r="A80" s="15"/>
      <c r="B80" s="7"/>
    </row>
    <row r="81" spans="1:2" ht="15.6" x14ac:dyDescent="0.35">
      <c r="A81" s="7"/>
      <c r="B81" s="7"/>
    </row>
    <row r="82" spans="1:2" ht="15.6" x14ac:dyDescent="0.35">
      <c r="A82" s="7"/>
      <c r="B82" s="7"/>
    </row>
    <row r="83" spans="1:2" ht="15.6" x14ac:dyDescent="0.35">
      <c r="A83" s="7"/>
      <c r="B83" s="7"/>
    </row>
    <row r="84" spans="1:2" ht="15.6" x14ac:dyDescent="0.35">
      <c r="A84" s="7"/>
      <c r="B84" s="7"/>
    </row>
    <row r="85" spans="1:2" ht="15.6" x14ac:dyDescent="0.35">
      <c r="A85" s="7"/>
      <c r="B85" s="7"/>
    </row>
    <row r="86" spans="1:2" ht="15.6" x14ac:dyDescent="0.35">
      <c r="A86" s="7"/>
      <c r="B86" s="7"/>
    </row>
    <row r="87" spans="1:2" ht="15.6" x14ac:dyDescent="0.35">
      <c r="A87" s="7"/>
      <c r="B87" s="7"/>
    </row>
    <row r="88" spans="1:2" ht="15.6" x14ac:dyDescent="0.35">
      <c r="A88" s="7"/>
      <c r="B88" s="7"/>
    </row>
    <row r="89" spans="1:2" ht="15.6" x14ac:dyDescent="0.35">
      <c r="A89" s="7"/>
      <c r="B89" s="7"/>
    </row>
    <row r="90" spans="1:2" ht="15.6" x14ac:dyDescent="0.35">
      <c r="A90" s="7"/>
      <c r="B90" s="7"/>
    </row>
    <row r="91" spans="1:2" ht="15.6" x14ac:dyDescent="0.35">
      <c r="A91" s="7"/>
      <c r="B91" s="7"/>
    </row>
    <row r="92" spans="1:2" ht="15.6" x14ac:dyDescent="0.35">
      <c r="A92" s="7"/>
      <c r="B92" s="7"/>
    </row>
    <row r="93" spans="1:2" ht="15.6" x14ac:dyDescent="0.35">
      <c r="A93" s="7"/>
      <c r="B93" s="7"/>
    </row>
    <row r="94" spans="1:2" ht="15.6" x14ac:dyDescent="0.35">
      <c r="A94" s="7"/>
      <c r="B94" s="7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B447-B959-45EA-AD3D-9A1EC8B53D6D}">
  <dimension ref="A8:C189"/>
  <sheetViews>
    <sheetView showGridLines="0" zoomScale="80" zoomScaleNormal="80" workbookViewId="0">
      <selection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16384" width="11.44140625" style="2"/>
  </cols>
  <sheetData>
    <row r="8" spans="1:2" ht="33.75" customHeight="1" x14ac:dyDescent="0.3"/>
    <row r="9" spans="1:2" ht="15.6" x14ac:dyDescent="0.35">
      <c r="A9" s="23" t="s">
        <v>0</v>
      </c>
      <c r="B9" s="4" t="s">
        <v>34</v>
      </c>
    </row>
    <row r="10" spans="1:2" ht="16.2" thickBot="1" x14ac:dyDescent="0.35">
      <c r="A10" s="24"/>
      <c r="B10" s="5" t="s">
        <v>36</v>
      </c>
    </row>
    <row r="11" spans="1:2" ht="16.2" thickTop="1" x14ac:dyDescent="0.35">
      <c r="A11" s="7"/>
      <c r="B11" s="7"/>
    </row>
    <row r="12" spans="1:2" ht="15.6" x14ac:dyDescent="0.35">
      <c r="A12" s="6" t="s">
        <v>1</v>
      </c>
      <c r="B12" s="7"/>
    </row>
    <row r="13" spans="1:2" ht="15.6" x14ac:dyDescent="0.35">
      <c r="A13" s="7"/>
      <c r="B13" s="7"/>
    </row>
    <row r="14" spans="1:2" ht="15.6" x14ac:dyDescent="0.35">
      <c r="A14" s="6" t="s">
        <v>31</v>
      </c>
      <c r="B14" s="7"/>
    </row>
    <row r="15" spans="1:2" ht="15.6" x14ac:dyDescent="0.35">
      <c r="A15" s="16" t="s">
        <v>75</v>
      </c>
      <c r="B15" s="8" t="s">
        <v>35</v>
      </c>
    </row>
    <row r="16" spans="1:2" ht="15.6" x14ac:dyDescent="0.35">
      <c r="A16" s="16" t="s">
        <v>76</v>
      </c>
      <c r="B16" s="8">
        <v>3043</v>
      </c>
    </row>
    <row r="17" spans="1:3" ht="15.6" x14ac:dyDescent="0.35">
      <c r="A17" s="20" t="s">
        <v>77</v>
      </c>
      <c r="B17" s="21">
        <v>9128</v>
      </c>
    </row>
    <row r="18" spans="1:3" ht="15.6" x14ac:dyDescent="0.35">
      <c r="A18" s="16" t="s">
        <v>78</v>
      </c>
      <c r="B18" s="8">
        <v>3170</v>
      </c>
    </row>
    <row r="19" spans="1:3" ht="15.6" x14ac:dyDescent="0.35">
      <c r="A19" s="20" t="s">
        <v>79</v>
      </c>
      <c r="B19" s="21">
        <v>5792</v>
      </c>
    </row>
    <row r="20" spans="1:3" ht="15.6" x14ac:dyDescent="0.35">
      <c r="A20" s="16" t="s">
        <v>38</v>
      </c>
      <c r="B20" s="8">
        <v>2924</v>
      </c>
    </row>
    <row r="21" spans="1:3" ht="15.6" x14ac:dyDescent="0.35">
      <c r="A21" s="7"/>
      <c r="B21" s="9"/>
    </row>
    <row r="22" spans="1:3" ht="15.6" x14ac:dyDescent="0.35">
      <c r="A22" s="10" t="s">
        <v>2</v>
      </c>
      <c r="B22" s="9"/>
    </row>
    <row r="23" spans="1:3" ht="15.6" x14ac:dyDescent="0.35">
      <c r="A23" s="16" t="s">
        <v>75</v>
      </c>
      <c r="B23" s="8" t="s">
        <v>35</v>
      </c>
    </row>
    <row r="24" spans="1:3" ht="15.6" x14ac:dyDescent="0.35">
      <c r="A24" s="16" t="s">
        <v>76</v>
      </c>
      <c r="B24" s="8">
        <v>757624000</v>
      </c>
    </row>
    <row r="25" spans="1:3" ht="15.6" x14ac:dyDescent="0.35">
      <c r="A25" s="16" t="s">
        <v>78</v>
      </c>
      <c r="B25" s="8">
        <v>545920400</v>
      </c>
    </row>
    <row r="26" spans="1:3" ht="15.6" x14ac:dyDescent="0.35">
      <c r="A26" s="16" t="s">
        <v>38</v>
      </c>
      <c r="B26" s="8">
        <v>2912304000</v>
      </c>
    </row>
    <row r="27" spans="1:3" ht="15.6" x14ac:dyDescent="0.35">
      <c r="A27" s="16" t="s">
        <v>80</v>
      </c>
      <c r="B27" s="8">
        <f>+B25</f>
        <v>545920400</v>
      </c>
    </row>
    <row r="28" spans="1:3" ht="15.6" x14ac:dyDescent="0.35">
      <c r="A28" s="7"/>
      <c r="B28" s="9"/>
    </row>
    <row r="29" spans="1:3" ht="15.6" x14ac:dyDescent="0.35">
      <c r="A29" s="10" t="s">
        <v>3</v>
      </c>
      <c r="B29" s="9"/>
    </row>
    <row r="30" spans="1:3" ht="15.6" x14ac:dyDescent="0.35">
      <c r="A30" s="16" t="s">
        <v>76</v>
      </c>
      <c r="B30" s="9">
        <f>B24</f>
        <v>757624000</v>
      </c>
    </row>
    <row r="31" spans="1:3" ht="15.6" x14ac:dyDescent="0.35">
      <c r="A31" s="16" t="s">
        <v>78</v>
      </c>
      <c r="B31" s="9">
        <v>698492232</v>
      </c>
      <c r="C31" s="19"/>
    </row>
    <row r="32" spans="1:3" ht="15.6" x14ac:dyDescent="0.35">
      <c r="A32" s="7"/>
      <c r="B32" s="7"/>
    </row>
    <row r="33" spans="1:2" ht="15.6" x14ac:dyDescent="0.35">
      <c r="A33" s="6" t="s">
        <v>4</v>
      </c>
      <c r="B33" s="7"/>
    </row>
    <row r="34" spans="1:2" ht="15.6" x14ac:dyDescent="0.35">
      <c r="A34" s="16" t="s">
        <v>81</v>
      </c>
      <c r="B34" s="17">
        <v>1.0863</v>
      </c>
    </row>
    <row r="35" spans="1:2" ht="15.6" x14ac:dyDescent="0.35">
      <c r="A35" s="16" t="s">
        <v>82</v>
      </c>
      <c r="B35" s="17">
        <v>1.1197999999999999</v>
      </c>
    </row>
    <row r="36" spans="1:2" ht="15.6" x14ac:dyDescent="0.35">
      <c r="A36" s="16" t="s">
        <v>5</v>
      </c>
      <c r="B36" s="8">
        <v>29881</v>
      </c>
    </row>
    <row r="37" spans="1:2" ht="15.6" x14ac:dyDescent="0.35">
      <c r="A37" s="7"/>
      <c r="B37" s="9"/>
    </row>
    <row r="38" spans="1:2" ht="15.6" x14ac:dyDescent="0.35">
      <c r="A38" s="6" t="s">
        <v>6</v>
      </c>
      <c r="B38" s="9"/>
    </row>
    <row r="39" spans="1:2" ht="15.6" x14ac:dyDescent="0.35">
      <c r="A39" s="7" t="s">
        <v>83</v>
      </c>
      <c r="B39" s="8" t="s">
        <v>35</v>
      </c>
    </row>
    <row r="40" spans="1:2" ht="15.6" x14ac:dyDescent="0.35">
      <c r="A40" s="7" t="s">
        <v>84</v>
      </c>
      <c r="B40" s="8">
        <f>B25/B35</f>
        <v>487515984.99732101</v>
      </c>
    </row>
    <row r="41" spans="1:2" ht="15.6" x14ac:dyDescent="0.35">
      <c r="A41" s="7" t="s">
        <v>85</v>
      </c>
      <c r="B41" s="8" t="s">
        <v>35</v>
      </c>
    </row>
    <row r="42" spans="1:2" ht="15.6" x14ac:dyDescent="0.35">
      <c r="A42" s="7" t="s">
        <v>86</v>
      </c>
      <c r="B42" s="8">
        <f>B40/B18</f>
        <v>153790.53154489622</v>
      </c>
    </row>
    <row r="43" spans="1:2" ht="15.6" x14ac:dyDescent="0.35">
      <c r="A43" s="7"/>
      <c r="B43" s="11"/>
    </row>
    <row r="44" spans="1:2" ht="15.6" x14ac:dyDescent="0.35">
      <c r="A44" s="6" t="s">
        <v>7</v>
      </c>
      <c r="B44" s="11"/>
    </row>
    <row r="45" spans="1:2" ht="15.6" x14ac:dyDescent="0.35">
      <c r="A45" s="7"/>
      <c r="B45" s="11"/>
    </row>
    <row r="46" spans="1:2" ht="15.6" x14ac:dyDescent="0.35">
      <c r="A46" s="6" t="s">
        <v>8</v>
      </c>
      <c r="B46" s="11"/>
    </row>
    <row r="47" spans="1:2" ht="15.6" x14ac:dyDescent="0.35">
      <c r="A47" s="7" t="s">
        <v>9</v>
      </c>
      <c r="B47" s="12">
        <f>B18/B36*100</f>
        <v>10.608748033867675</v>
      </c>
    </row>
    <row r="48" spans="1:2" ht="15.6" x14ac:dyDescent="0.35">
      <c r="A48" s="7" t="s">
        <v>10</v>
      </c>
      <c r="B48" s="12">
        <f>B20/B36*100</f>
        <v>9.7854824135738419</v>
      </c>
    </row>
    <row r="49" spans="1:2" ht="15.6" x14ac:dyDescent="0.35">
      <c r="A49" s="7"/>
      <c r="B49" s="12"/>
    </row>
    <row r="50" spans="1:2" ht="15.6" x14ac:dyDescent="0.35">
      <c r="A50" s="6" t="s">
        <v>11</v>
      </c>
      <c r="B50" s="12"/>
    </row>
    <row r="51" spans="1:2" ht="15.6" x14ac:dyDescent="0.35">
      <c r="A51" s="7" t="s">
        <v>12</v>
      </c>
      <c r="B51" s="12">
        <f>B18/B16*100</f>
        <v>104.17351298061124</v>
      </c>
    </row>
    <row r="52" spans="1:2" ht="15.6" x14ac:dyDescent="0.35">
      <c r="A52" s="7" t="s">
        <v>13</v>
      </c>
      <c r="B52" s="12">
        <f>B25/B24*100</f>
        <v>72.056904216339504</v>
      </c>
    </row>
    <row r="53" spans="1:2" ht="15.6" x14ac:dyDescent="0.35">
      <c r="A53" s="7" t="s">
        <v>14</v>
      </c>
      <c r="B53" s="12">
        <f>AVERAGE(B51:B52)</f>
        <v>88.115208598475363</v>
      </c>
    </row>
    <row r="54" spans="1:2" ht="15.6" x14ac:dyDescent="0.35">
      <c r="A54" s="7"/>
      <c r="B54" s="12"/>
    </row>
    <row r="55" spans="1:2" ht="15.6" x14ac:dyDescent="0.35">
      <c r="A55" s="6" t="s">
        <v>15</v>
      </c>
      <c r="B55" s="12"/>
    </row>
    <row r="56" spans="1:2" ht="15.6" x14ac:dyDescent="0.35">
      <c r="A56" s="7" t="s">
        <v>16</v>
      </c>
      <c r="B56" s="12">
        <f>B18/B20*100</f>
        <v>108.41313269493844</v>
      </c>
    </row>
    <row r="57" spans="1:2" ht="15.6" x14ac:dyDescent="0.35">
      <c r="A57" s="7" t="s">
        <v>17</v>
      </c>
      <c r="B57" s="12">
        <f>B25/B26*100</f>
        <v>18.745309555595842</v>
      </c>
    </row>
    <row r="58" spans="1:2" ht="15.6" x14ac:dyDescent="0.35">
      <c r="A58" s="7" t="s">
        <v>18</v>
      </c>
      <c r="B58" s="12">
        <f>(B56+B57)/2</f>
        <v>63.579221125267139</v>
      </c>
    </row>
    <row r="59" spans="1:2" ht="15.6" x14ac:dyDescent="0.35">
      <c r="A59" s="7"/>
      <c r="B59" s="12"/>
    </row>
    <row r="60" spans="1:2" ht="15.6" x14ac:dyDescent="0.35">
      <c r="A60" s="6" t="s">
        <v>19</v>
      </c>
      <c r="B60" s="12">
        <f>B27/B25*100</f>
        <v>100</v>
      </c>
    </row>
    <row r="61" spans="1:2" ht="15.6" x14ac:dyDescent="0.35">
      <c r="A61" s="7"/>
      <c r="B61" s="12"/>
    </row>
    <row r="62" spans="1:2" ht="15.6" x14ac:dyDescent="0.35">
      <c r="A62" s="6" t="s">
        <v>20</v>
      </c>
      <c r="B62" s="12"/>
    </row>
    <row r="63" spans="1:2" ht="15.6" x14ac:dyDescent="0.35">
      <c r="A63" s="7" t="s">
        <v>21</v>
      </c>
      <c r="B63" s="12" t="s">
        <v>35</v>
      </c>
    </row>
    <row r="64" spans="1:2" ht="15.6" x14ac:dyDescent="0.35">
      <c r="A64" s="7" t="s">
        <v>22</v>
      </c>
      <c r="B64" s="12" t="s">
        <v>35</v>
      </c>
    </row>
    <row r="65" spans="1:3" ht="15.6" x14ac:dyDescent="0.35">
      <c r="A65" s="7" t="s">
        <v>23</v>
      </c>
      <c r="B65" s="12" t="s">
        <v>35</v>
      </c>
    </row>
    <row r="66" spans="1:3" ht="15.6" x14ac:dyDescent="0.35">
      <c r="A66" s="7"/>
      <c r="B66" s="12"/>
    </row>
    <row r="67" spans="1:3" ht="15.6" x14ac:dyDescent="0.35">
      <c r="A67" s="6" t="s">
        <v>24</v>
      </c>
      <c r="B67" s="12"/>
    </row>
    <row r="68" spans="1:3" ht="15.6" x14ac:dyDescent="0.35">
      <c r="A68" s="7" t="s">
        <v>29</v>
      </c>
      <c r="B68" s="12">
        <f>B24/(B17)</f>
        <v>83000</v>
      </c>
    </row>
    <row r="69" spans="1:3" ht="15.6" x14ac:dyDescent="0.35">
      <c r="A69" s="7" t="s">
        <v>30</v>
      </c>
      <c r="B69" s="12">
        <f>B25/(B19)</f>
        <v>94254.21270718232</v>
      </c>
    </row>
    <row r="70" spans="1:3" ht="15.6" x14ac:dyDescent="0.35">
      <c r="A70" s="7" t="s">
        <v>25</v>
      </c>
      <c r="B70" s="12">
        <f>(B69/B68)*B53</f>
        <v>100.06300739733057</v>
      </c>
    </row>
    <row r="71" spans="1:3" ht="15.6" x14ac:dyDescent="0.35">
      <c r="A71" s="7" t="s">
        <v>32</v>
      </c>
      <c r="B71" s="12">
        <f>(B24/B17)*3</f>
        <v>249000</v>
      </c>
    </row>
    <row r="72" spans="1:3" ht="15.6" x14ac:dyDescent="0.35">
      <c r="A72" s="7" t="s">
        <v>33</v>
      </c>
      <c r="B72" s="12">
        <f>(B25/B19)*3</f>
        <v>282762.63812154694</v>
      </c>
    </row>
    <row r="73" spans="1:3" ht="15.6" x14ac:dyDescent="0.35">
      <c r="A73" s="7"/>
      <c r="B73" s="12"/>
    </row>
    <row r="74" spans="1:3" ht="15.6" x14ac:dyDescent="0.35">
      <c r="A74" s="6" t="s">
        <v>26</v>
      </c>
      <c r="B74" s="12"/>
    </row>
    <row r="75" spans="1:3" ht="15.6" x14ac:dyDescent="0.35">
      <c r="A75" s="7" t="s">
        <v>27</v>
      </c>
      <c r="B75" s="12">
        <f>(B31/B30)*100</f>
        <v>92.195103639800209</v>
      </c>
    </row>
    <row r="76" spans="1:3" ht="15.6" x14ac:dyDescent="0.35">
      <c r="A76" s="7" t="s">
        <v>28</v>
      </c>
      <c r="B76" s="12">
        <f>(B25/B31)*100</f>
        <v>78.156975122953128</v>
      </c>
    </row>
    <row r="77" spans="1:3" ht="16.2" thickBot="1" x14ac:dyDescent="0.4">
      <c r="A77" s="13"/>
      <c r="B77" s="14"/>
    </row>
    <row r="78" spans="1:3" ht="44.25" customHeight="1" thickTop="1" x14ac:dyDescent="0.3">
      <c r="A78" s="25" t="s">
        <v>39</v>
      </c>
      <c r="B78" s="25"/>
      <c r="C78" s="3"/>
    </row>
    <row r="79" spans="1:3" ht="15.6" x14ac:dyDescent="0.3">
      <c r="A79" s="18"/>
      <c r="B79" s="18"/>
      <c r="C79" s="3"/>
    </row>
    <row r="80" spans="1:3" ht="15.6" x14ac:dyDescent="0.35">
      <c r="A80" s="15"/>
      <c r="B80" s="7"/>
    </row>
    <row r="81" spans="1:2" ht="15.6" x14ac:dyDescent="0.35">
      <c r="A81" s="7"/>
      <c r="B81" s="7"/>
    </row>
    <row r="82" spans="1:2" ht="15.6" x14ac:dyDescent="0.35">
      <c r="A82" s="7"/>
      <c r="B82" s="7"/>
    </row>
    <row r="83" spans="1:2" ht="15.6" x14ac:dyDescent="0.35">
      <c r="A83" s="7"/>
      <c r="B83" s="7"/>
    </row>
    <row r="84" spans="1:2" ht="15.6" x14ac:dyDescent="0.35">
      <c r="A84" s="7"/>
      <c r="B84" s="7"/>
    </row>
    <row r="85" spans="1:2" ht="15.6" x14ac:dyDescent="0.35">
      <c r="A85" s="7"/>
      <c r="B85" s="7"/>
    </row>
    <row r="86" spans="1:2" ht="15.6" x14ac:dyDescent="0.35">
      <c r="A86" s="7"/>
      <c r="B86" s="7"/>
    </row>
    <row r="87" spans="1:2" ht="15.6" x14ac:dyDescent="0.35">
      <c r="A87" s="7"/>
      <c r="B87" s="7"/>
    </row>
    <row r="88" spans="1:2" ht="15.6" x14ac:dyDescent="0.35">
      <c r="A88" s="7"/>
      <c r="B88" s="7"/>
    </row>
    <row r="89" spans="1:2" ht="15.6" x14ac:dyDescent="0.35">
      <c r="A89" s="7"/>
      <c r="B89" s="7"/>
    </row>
    <row r="90" spans="1:2" ht="15.6" x14ac:dyDescent="0.35">
      <c r="A90" s="7"/>
      <c r="B90" s="7"/>
    </row>
    <row r="91" spans="1:2" ht="15.6" x14ac:dyDescent="0.35">
      <c r="A91" s="7"/>
      <c r="B91" s="7"/>
    </row>
    <row r="92" spans="1:2" ht="15.6" x14ac:dyDescent="0.35">
      <c r="A92" s="7"/>
      <c r="B92" s="7"/>
    </row>
    <row r="93" spans="1:2" ht="15.6" x14ac:dyDescent="0.35">
      <c r="A93" s="7"/>
      <c r="B93" s="7"/>
    </row>
    <row r="94" spans="1:2" ht="15.6" x14ac:dyDescent="0.35">
      <c r="A94" s="7"/>
      <c r="B94" s="7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6351-D75F-4C47-8B71-7993FEFA5E9E}">
  <dimension ref="A8:D189"/>
  <sheetViews>
    <sheetView showGridLines="0" zoomScale="80" zoomScaleNormal="80" workbookViewId="0">
      <selection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3" width="12.5546875" style="2" bestFit="1" customWidth="1"/>
    <col min="4" max="16384" width="11.44140625" style="2"/>
  </cols>
  <sheetData>
    <row r="8" spans="1:2" ht="33.75" customHeight="1" x14ac:dyDescent="0.3"/>
    <row r="9" spans="1:2" ht="15.6" x14ac:dyDescent="0.35">
      <c r="A9" s="23" t="s">
        <v>0</v>
      </c>
      <c r="B9" s="4" t="s">
        <v>34</v>
      </c>
    </row>
    <row r="10" spans="1:2" ht="16.2" thickBot="1" x14ac:dyDescent="0.35">
      <c r="A10" s="24"/>
      <c r="B10" s="5" t="s">
        <v>36</v>
      </c>
    </row>
    <row r="11" spans="1:2" ht="16.2" thickTop="1" x14ac:dyDescent="0.35">
      <c r="A11" s="7"/>
      <c r="B11" s="7"/>
    </row>
    <row r="12" spans="1:2" ht="15.6" x14ac:dyDescent="0.35">
      <c r="A12" s="6" t="s">
        <v>1</v>
      </c>
      <c r="B12" s="7"/>
    </row>
    <row r="13" spans="1:2" ht="15.6" x14ac:dyDescent="0.35">
      <c r="A13" s="7"/>
      <c r="B13" s="7"/>
    </row>
    <row r="14" spans="1:2" ht="15.6" x14ac:dyDescent="0.35">
      <c r="A14" s="6" t="s">
        <v>31</v>
      </c>
      <c r="B14" s="7"/>
    </row>
    <row r="15" spans="1:2" ht="15.6" x14ac:dyDescent="0.35">
      <c r="A15" s="16" t="s">
        <v>87</v>
      </c>
      <c r="B15" s="8" t="s">
        <v>35</v>
      </c>
    </row>
    <row r="16" spans="1:2" ht="15.6" x14ac:dyDescent="0.35">
      <c r="A16" s="16" t="s">
        <v>88</v>
      </c>
      <c r="B16" s="8">
        <f>+AVERAGE('I Trimestre'!B16,'II Trimestre'!B16,'III Trimestre'!B16)</f>
        <v>2884.3333333333335</v>
      </c>
    </row>
    <row r="17" spans="1:4" ht="15.6" x14ac:dyDescent="0.35">
      <c r="A17" s="20" t="s">
        <v>89</v>
      </c>
      <c r="B17" s="21">
        <f>+SUM('I Trimestre'!B17+'II Trimestre'!B17+'III Trimestre'!B17)</f>
        <v>25958</v>
      </c>
    </row>
    <row r="18" spans="1:4" ht="15.6" x14ac:dyDescent="0.35">
      <c r="A18" s="16" t="s">
        <v>90</v>
      </c>
      <c r="B18" s="8">
        <f>+AVERAGE('I Trimestre'!B18,'II Trimestre'!B18,'III Trimestre'!B18)</f>
        <v>3170</v>
      </c>
    </row>
    <row r="19" spans="1:4" ht="15.6" x14ac:dyDescent="0.35">
      <c r="A19" s="20" t="s">
        <v>91</v>
      </c>
      <c r="B19" s="21">
        <f>+SUM('I Trimestre'!B19+'II Trimestre'!B19+'III Trimestre'!B19)</f>
        <v>16248</v>
      </c>
    </row>
    <row r="20" spans="1:4" ht="15.6" x14ac:dyDescent="0.35">
      <c r="A20" s="16" t="s">
        <v>38</v>
      </c>
      <c r="B20" s="8">
        <f>+'III Trimestre'!B20</f>
        <v>2924</v>
      </c>
    </row>
    <row r="21" spans="1:4" ht="15.6" x14ac:dyDescent="0.35">
      <c r="A21" s="7"/>
      <c r="B21" s="9"/>
    </row>
    <row r="22" spans="1:4" ht="15.6" x14ac:dyDescent="0.35">
      <c r="A22" s="10" t="s">
        <v>2</v>
      </c>
      <c r="B22" s="9"/>
    </row>
    <row r="23" spans="1:4" ht="15.6" x14ac:dyDescent="0.35">
      <c r="A23" s="16" t="s">
        <v>87</v>
      </c>
      <c r="B23" s="8" t="s">
        <v>35</v>
      </c>
    </row>
    <row r="24" spans="1:4" ht="15.6" x14ac:dyDescent="0.35">
      <c r="A24" s="16" t="s">
        <v>88</v>
      </c>
      <c r="B24" s="8">
        <f>+'I Trimestre'!B24+'II Trimestre'!B24+'III Trimestre'!B24</f>
        <v>2154514000</v>
      </c>
    </row>
    <row r="25" spans="1:4" ht="15.6" x14ac:dyDescent="0.35">
      <c r="A25" s="16" t="s">
        <v>90</v>
      </c>
      <c r="B25" s="8">
        <f>+'I Trimestre'!B25+'II Trimestre'!B25+'III Trimestre'!B25</f>
        <v>1810756400</v>
      </c>
    </row>
    <row r="26" spans="1:4" ht="15.6" x14ac:dyDescent="0.35">
      <c r="A26" s="16" t="s">
        <v>38</v>
      </c>
      <c r="B26" s="8">
        <f>+'III Trimestre'!B26</f>
        <v>2912304000</v>
      </c>
    </row>
    <row r="27" spans="1:4" ht="15.6" x14ac:dyDescent="0.35">
      <c r="A27" s="16" t="s">
        <v>92</v>
      </c>
      <c r="B27" s="8">
        <f>+B25</f>
        <v>1810756400</v>
      </c>
    </row>
    <row r="28" spans="1:4" ht="15.6" x14ac:dyDescent="0.35">
      <c r="A28" s="7"/>
      <c r="B28" s="9"/>
    </row>
    <row r="29" spans="1:4" ht="15.6" x14ac:dyDescent="0.35">
      <c r="A29" s="10" t="s">
        <v>3</v>
      </c>
      <c r="B29" s="9"/>
    </row>
    <row r="30" spans="1:4" ht="15.6" x14ac:dyDescent="0.35">
      <c r="A30" s="16" t="s">
        <v>88</v>
      </c>
      <c r="B30" s="9">
        <f>B24</f>
        <v>2154514000</v>
      </c>
    </row>
    <row r="31" spans="1:4" ht="15.6" x14ac:dyDescent="0.35">
      <c r="A31" s="16" t="s">
        <v>90</v>
      </c>
      <c r="B31" s="9">
        <f>+'I Trimestre'!B31+'II Trimestre'!B31+'III Trimestre'!B31</f>
        <v>2095476696</v>
      </c>
      <c r="C31" s="19"/>
      <c r="D31" s="19"/>
    </row>
    <row r="32" spans="1:4" ht="15.6" x14ac:dyDescent="0.35">
      <c r="A32" s="7"/>
      <c r="B32" s="7"/>
    </row>
    <row r="33" spans="1:2" ht="15.6" x14ac:dyDescent="0.35">
      <c r="A33" s="6" t="s">
        <v>4</v>
      </c>
      <c r="B33" s="7"/>
    </row>
    <row r="34" spans="1:2" ht="15.6" x14ac:dyDescent="0.35">
      <c r="A34" s="16" t="s">
        <v>93</v>
      </c>
      <c r="B34" s="17">
        <v>1.0863</v>
      </c>
    </row>
    <row r="35" spans="1:2" ht="15.6" x14ac:dyDescent="0.35">
      <c r="A35" s="16" t="s">
        <v>94</v>
      </c>
      <c r="B35" s="17">
        <v>1.1197999999999999</v>
      </c>
    </row>
    <row r="36" spans="1:2" ht="15.6" x14ac:dyDescent="0.35">
      <c r="A36" s="16" t="s">
        <v>5</v>
      </c>
      <c r="B36" s="8">
        <v>29881</v>
      </c>
    </row>
    <row r="37" spans="1:2" ht="15.6" x14ac:dyDescent="0.35">
      <c r="A37" s="7"/>
      <c r="B37" s="9"/>
    </row>
    <row r="38" spans="1:2" ht="15.6" x14ac:dyDescent="0.35">
      <c r="A38" s="6" t="s">
        <v>6</v>
      </c>
      <c r="B38" s="9"/>
    </row>
    <row r="39" spans="1:2" ht="15.6" x14ac:dyDescent="0.35">
      <c r="A39" s="7" t="s">
        <v>95</v>
      </c>
      <c r="B39" s="8" t="s">
        <v>35</v>
      </c>
    </row>
    <row r="40" spans="1:2" ht="15.6" x14ac:dyDescent="0.35">
      <c r="A40" s="7" t="s">
        <v>96</v>
      </c>
      <c r="B40" s="8">
        <f>B25/B35</f>
        <v>1617035542.0610824</v>
      </c>
    </row>
    <row r="41" spans="1:2" ht="15.6" x14ac:dyDescent="0.35">
      <c r="A41" s="7" t="s">
        <v>97</v>
      </c>
      <c r="B41" s="8" t="s">
        <v>35</v>
      </c>
    </row>
    <row r="42" spans="1:2" ht="15.6" x14ac:dyDescent="0.35">
      <c r="A42" s="7" t="s">
        <v>98</v>
      </c>
      <c r="B42" s="8">
        <f>B40/B18</f>
        <v>510105.84923062538</v>
      </c>
    </row>
    <row r="43" spans="1:2" ht="15.6" x14ac:dyDescent="0.35">
      <c r="A43" s="7"/>
      <c r="B43" s="11"/>
    </row>
    <row r="44" spans="1:2" ht="15.6" x14ac:dyDescent="0.35">
      <c r="A44" s="6" t="s">
        <v>7</v>
      </c>
      <c r="B44" s="11"/>
    </row>
    <row r="45" spans="1:2" ht="15.6" x14ac:dyDescent="0.35">
      <c r="A45" s="7"/>
      <c r="B45" s="11"/>
    </row>
    <row r="46" spans="1:2" ht="15.6" x14ac:dyDescent="0.35">
      <c r="A46" s="6" t="s">
        <v>8</v>
      </c>
      <c r="B46" s="11"/>
    </row>
    <row r="47" spans="1:2" ht="15.6" x14ac:dyDescent="0.35">
      <c r="A47" s="7" t="s">
        <v>9</v>
      </c>
      <c r="B47" s="12">
        <f>B18/B36*100</f>
        <v>10.608748033867675</v>
      </c>
    </row>
    <row r="48" spans="1:2" ht="15.6" x14ac:dyDescent="0.35">
      <c r="A48" s="7" t="s">
        <v>10</v>
      </c>
      <c r="B48" s="12">
        <f>B20/B36*100</f>
        <v>9.7854824135738419</v>
      </c>
    </row>
    <row r="49" spans="1:2" ht="15.6" x14ac:dyDescent="0.35">
      <c r="A49" s="7"/>
      <c r="B49" s="12"/>
    </row>
    <row r="50" spans="1:2" ht="15.6" x14ac:dyDescent="0.35">
      <c r="A50" s="6" t="s">
        <v>11</v>
      </c>
      <c r="B50" s="12"/>
    </row>
    <row r="51" spans="1:2" ht="15.6" x14ac:dyDescent="0.35">
      <c r="A51" s="7" t="s">
        <v>12</v>
      </c>
      <c r="B51" s="12">
        <f>B18/B16*100</f>
        <v>109.90407950999652</v>
      </c>
    </row>
    <row r="52" spans="1:2" ht="15.6" x14ac:dyDescent="0.35">
      <c r="A52" s="7" t="s">
        <v>13</v>
      </c>
      <c r="B52" s="12">
        <f>B25/B24*100</f>
        <v>84.04477297432274</v>
      </c>
    </row>
    <row r="53" spans="1:2" ht="15.6" x14ac:dyDescent="0.35">
      <c r="A53" s="7" t="s">
        <v>14</v>
      </c>
      <c r="B53" s="12">
        <f>AVERAGE(B51:B52)</f>
        <v>96.974426242159637</v>
      </c>
    </row>
    <row r="54" spans="1:2" ht="15.6" x14ac:dyDescent="0.35">
      <c r="A54" s="7"/>
      <c r="B54" s="12"/>
    </row>
    <row r="55" spans="1:2" ht="15.6" x14ac:dyDescent="0.35">
      <c r="A55" s="6" t="s">
        <v>15</v>
      </c>
      <c r="B55" s="12"/>
    </row>
    <row r="56" spans="1:2" ht="15.6" x14ac:dyDescent="0.35">
      <c r="A56" s="7" t="s">
        <v>16</v>
      </c>
      <c r="B56" s="12">
        <f>B18/B20*100</f>
        <v>108.41313269493844</v>
      </c>
    </row>
    <row r="57" spans="1:2" ht="15.6" x14ac:dyDescent="0.35">
      <c r="A57" s="7" t="s">
        <v>17</v>
      </c>
      <c r="B57" s="12">
        <f>B25/B26*100</f>
        <v>62.176077772100712</v>
      </c>
    </row>
    <row r="58" spans="1:2" ht="15.6" x14ac:dyDescent="0.35">
      <c r="A58" s="7" t="s">
        <v>18</v>
      </c>
      <c r="B58" s="12">
        <f>(B56+B57)/2</f>
        <v>85.294605233519576</v>
      </c>
    </row>
    <row r="59" spans="1:2" ht="15.6" x14ac:dyDescent="0.35">
      <c r="A59" s="7"/>
      <c r="B59" s="12"/>
    </row>
    <row r="60" spans="1:2" ht="15.6" x14ac:dyDescent="0.35">
      <c r="A60" s="6" t="s">
        <v>19</v>
      </c>
      <c r="B60" s="12">
        <f>B27/B25*100</f>
        <v>100</v>
      </c>
    </row>
    <row r="61" spans="1:2" ht="15.6" x14ac:dyDescent="0.35">
      <c r="A61" s="7"/>
      <c r="B61" s="12"/>
    </row>
    <row r="62" spans="1:2" ht="15.6" x14ac:dyDescent="0.35">
      <c r="A62" s="6" t="s">
        <v>20</v>
      </c>
      <c r="B62" s="12"/>
    </row>
    <row r="63" spans="1:2" ht="15.6" x14ac:dyDescent="0.35">
      <c r="A63" s="7" t="s">
        <v>21</v>
      </c>
      <c r="B63" s="12" t="s">
        <v>35</v>
      </c>
    </row>
    <row r="64" spans="1:2" ht="15.6" x14ac:dyDescent="0.35">
      <c r="A64" s="7" t="s">
        <v>22</v>
      </c>
      <c r="B64" s="12" t="s">
        <v>35</v>
      </c>
    </row>
    <row r="65" spans="1:3" ht="15.6" x14ac:dyDescent="0.35">
      <c r="A65" s="7" t="s">
        <v>23</v>
      </c>
      <c r="B65" s="12" t="s">
        <v>35</v>
      </c>
    </row>
    <row r="66" spans="1:3" ht="15.6" x14ac:dyDescent="0.35">
      <c r="A66" s="7"/>
      <c r="B66" s="12"/>
    </row>
    <row r="67" spans="1:3" ht="15.6" x14ac:dyDescent="0.35">
      <c r="A67" s="6" t="s">
        <v>24</v>
      </c>
      <c r="B67" s="12"/>
    </row>
    <row r="68" spans="1:3" ht="15.6" x14ac:dyDescent="0.35">
      <c r="A68" s="7" t="s">
        <v>29</v>
      </c>
      <c r="B68" s="12">
        <f>B24/(B17)</f>
        <v>83000</v>
      </c>
    </row>
    <row r="69" spans="1:3" ht="15.6" x14ac:dyDescent="0.35">
      <c r="A69" s="7" t="s">
        <v>30</v>
      </c>
      <c r="B69" s="12">
        <f>B25/(B19)</f>
        <v>111444.87936976859</v>
      </c>
    </row>
    <row r="70" spans="1:3" ht="15.6" x14ac:dyDescent="0.35">
      <c r="A70" s="7" t="s">
        <v>25</v>
      </c>
      <c r="B70" s="12">
        <f>(B69/B68)*B53</f>
        <v>130.20847270493979</v>
      </c>
    </row>
    <row r="71" spans="1:3" ht="15.6" x14ac:dyDescent="0.35">
      <c r="A71" s="7" t="s">
        <v>101</v>
      </c>
      <c r="B71" s="12">
        <f>(B24/B17)*9</f>
        <v>747000</v>
      </c>
    </row>
    <row r="72" spans="1:3" ht="15.6" x14ac:dyDescent="0.35">
      <c r="A72" s="7" t="s">
        <v>102</v>
      </c>
      <c r="B72" s="12">
        <f>(B25/B19)*9</f>
        <v>1003003.9143279173</v>
      </c>
    </row>
    <row r="73" spans="1:3" ht="15.6" x14ac:dyDescent="0.35">
      <c r="A73" s="7"/>
      <c r="B73" s="12"/>
    </row>
    <row r="74" spans="1:3" ht="15.6" x14ac:dyDescent="0.35">
      <c r="A74" s="6" t="s">
        <v>26</v>
      </c>
      <c r="B74" s="12"/>
    </row>
    <row r="75" spans="1:3" ht="15.6" x14ac:dyDescent="0.35">
      <c r="A75" s="7" t="s">
        <v>27</v>
      </c>
      <c r="B75" s="12">
        <f>(B31/B30)*100</f>
        <v>97.259831962103746</v>
      </c>
    </row>
    <row r="76" spans="1:3" ht="15.6" x14ac:dyDescent="0.35">
      <c r="A76" s="7" t="s">
        <v>28</v>
      </c>
      <c r="B76" s="12">
        <f>(B25/B31)*100</f>
        <v>86.412624080072334</v>
      </c>
    </row>
    <row r="77" spans="1:3" ht="16.2" thickBot="1" x14ac:dyDescent="0.4">
      <c r="A77" s="13"/>
      <c r="B77" s="14"/>
    </row>
    <row r="78" spans="1:3" ht="44.25" customHeight="1" thickTop="1" x14ac:dyDescent="0.3">
      <c r="A78" s="25" t="s">
        <v>39</v>
      </c>
      <c r="B78" s="25"/>
      <c r="C78" s="3"/>
    </row>
    <row r="79" spans="1:3" ht="15.6" x14ac:dyDescent="0.3">
      <c r="A79" s="18"/>
      <c r="B79" s="18"/>
      <c r="C79" s="3"/>
    </row>
    <row r="80" spans="1:3" ht="15.6" x14ac:dyDescent="0.35">
      <c r="A80" s="15"/>
      <c r="B80" s="7"/>
    </row>
    <row r="81" spans="1:2" ht="15.6" x14ac:dyDescent="0.35">
      <c r="A81" s="7"/>
      <c r="B81" s="7"/>
    </row>
    <row r="82" spans="1:2" ht="15.6" x14ac:dyDescent="0.35">
      <c r="A82" s="7"/>
      <c r="B82" s="7"/>
    </row>
    <row r="83" spans="1:2" ht="15.6" x14ac:dyDescent="0.35">
      <c r="A83" s="7"/>
      <c r="B83" s="7"/>
    </row>
    <row r="84" spans="1:2" ht="15.6" x14ac:dyDescent="0.35">
      <c r="A84" s="7"/>
      <c r="B84" s="7"/>
    </row>
    <row r="85" spans="1:2" ht="15.6" x14ac:dyDescent="0.35">
      <c r="A85" s="7"/>
      <c r="B85" s="7"/>
    </row>
    <row r="86" spans="1:2" ht="15.6" x14ac:dyDescent="0.35">
      <c r="A86" s="7"/>
      <c r="B86" s="7"/>
    </row>
    <row r="87" spans="1:2" ht="15.6" x14ac:dyDescent="0.35">
      <c r="A87" s="7"/>
      <c r="B87" s="7"/>
    </row>
    <row r="88" spans="1:2" ht="15.6" x14ac:dyDescent="0.35">
      <c r="A88" s="7"/>
      <c r="B88" s="7"/>
    </row>
    <row r="89" spans="1:2" ht="15.6" x14ac:dyDescent="0.35">
      <c r="A89" s="7"/>
      <c r="B89" s="7"/>
    </row>
    <row r="90" spans="1:2" ht="15.6" x14ac:dyDescent="0.35">
      <c r="A90" s="7"/>
      <c r="B90" s="7"/>
    </row>
    <row r="91" spans="1:2" ht="15.6" x14ac:dyDescent="0.35">
      <c r="A91" s="7"/>
      <c r="B91" s="7"/>
    </row>
    <row r="92" spans="1:2" ht="15.6" x14ac:dyDescent="0.35">
      <c r="A92" s="7"/>
      <c r="B92" s="7"/>
    </row>
    <row r="93" spans="1:2" ht="15.6" x14ac:dyDescent="0.35">
      <c r="A93" s="7"/>
      <c r="B93" s="7"/>
    </row>
    <row r="94" spans="1:2" ht="15.6" x14ac:dyDescent="0.35">
      <c r="A94" s="7"/>
      <c r="B94" s="7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F891-5022-4667-8A30-24450DB598C9}">
  <dimension ref="A8:C189"/>
  <sheetViews>
    <sheetView showGridLines="0" zoomScale="80" zoomScaleNormal="80" workbookViewId="0">
      <selection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16384" width="11.44140625" style="2"/>
  </cols>
  <sheetData>
    <row r="8" spans="1:2" ht="33.75" customHeight="1" x14ac:dyDescent="0.3"/>
    <row r="9" spans="1:2" ht="15.6" x14ac:dyDescent="0.35">
      <c r="A9" s="23" t="s">
        <v>0</v>
      </c>
      <c r="B9" s="4" t="s">
        <v>34</v>
      </c>
    </row>
    <row r="10" spans="1:2" ht="16.2" thickBot="1" x14ac:dyDescent="0.35">
      <c r="A10" s="24"/>
      <c r="B10" s="5" t="s">
        <v>36</v>
      </c>
    </row>
    <row r="11" spans="1:2" ht="16.2" thickTop="1" x14ac:dyDescent="0.35">
      <c r="A11" s="7"/>
      <c r="B11" s="7"/>
    </row>
    <row r="12" spans="1:2" ht="15.6" x14ac:dyDescent="0.35">
      <c r="A12" s="6" t="s">
        <v>1</v>
      </c>
      <c r="B12" s="7"/>
    </row>
    <row r="13" spans="1:2" ht="15.6" x14ac:dyDescent="0.35">
      <c r="A13" s="7"/>
      <c r="B13" s="7"/>
    </row>
    <row r="14" spans="1:2" ht="15.6" x14ac:dyDescent="0.35">
      <c r="A14" s="6" t="s">
        <v>31</v>
      </c>
      <c r="B14" s="7"/>
    </row>
    <row r="15" spans="1:2" ht="15.6" x14ac:dyDescent="0.35">
      <c r="A15" s="16" t="s">
        <v>103</v>
      </c>
      <c r="B15" s="8" t="s">
        <v>35</v>
      </c>
    </row>
    <row r="16" spans="1:2" ht="15.6" x14ac:dyDescent="0.35">
      <c r="A16" s="16" t="s">
        <v>104</v>
      </c>
      <c r="B16" s="8">
        <v>3043</v>
      </c>
    </row>
    <row r="17" spans="1:3" ht="15.6" x14ac:dyDescent="0.35">
      <c r="A17" s="20" t="s">
        <v>105</v>
      </c>
      <c r="B17" s="21">
        <v>9130</v>
      </c>
    </row>
    <row r="18" spans="1:3" ht="15.6" x14ac:dyDescent="0.35">
      <c r="A18" s="16" t="s">
        <v>106</v>
      </c>
      <c r="B18" s="8">
        <v>3408</v>
      </c>
    </row>
    <row r="19" spans="1:3" ht="15.6" x14ac:dyDescent="0.35">
      <c r="A19" s="20" t="s">
        <v>107</v>
      </c>
      <c r="B19" s="21">
        <v>8737</v>
      </c>
    </row>
    <row r="20" spans="1:3" ht="15.9" customHeight="1" x14ac:dyDescent="0.35">
      <c r="A20" s="16" t="s">
        <v>38</v>
      </c>
      <c r="B20" s="8">
        <v>2924</v>
      </c>
    </row>
    <row r="21" spans="1:3" ht="15.6" x14ac:dyDescent="0.35">
      <c r="A21" s="7"/>
      <c r="B21" s="9"/>
    </row>
    <row r="22" spans="1:3" ht="15.6" x14ac:dyDescent="0.35">
      <c r="A22" s="10" t="s">
        <v>2</v>
      </c>
      <c r="B22" s="9"/>
    </row>
    <row r="23" spans="1:3" ht="15.6" x14ac:dyDescent="0.35">
      <c r="A23" s="16" t="s">
        <v>103</v>
      </c>
      <c r="B23" s="8" t="s">
        <v>35</v>
      </c>
    </row>
    <row r="24" spans="1:3" ht="15.6" x14ac:dyDescent="0.35">
      <c r="A24" s="16" t="s">
        <v>104</v>
      </c>
      <c r="B24" s="8">
        <v>757790000</v>
      </c>
    </row>
    <row r="25" spans="1:3" ht="15.6" x14ac:dyDescent="0.35">
      <c r="A25" s="16" t="s">
        <v>106</v>
      </c>
      <c r="B25" s="8">
        <v>1096666400</v>
      </c>
    </row>
    <row r="26" spans="1:3" ht="15.6" x14ac:dyDescent="0.35">
      <c r="A26" s="16" t="s">
        <v>38</v>
      </c>
      <c r="B26" s="8">
        <v>2912304000</v>
      </c>
    </row>
    <row r="27" spans="1:3" ht="15.6" x14ac:dyDescent="0.35">
      <c r="A27" s="16" t="s">
        <v>108</v>
      </c>
      <c r="B27" s="8">
        <f>+B25</f>
        <v>1096666400</v>
      </c>
    </row>
    <row r="28" spans="1:3" ht="15.6" x14ac:dyDescent="0.35">
      <c r="A28" s="7"/>
      <c r="B28" s="9"/>
    </row>
    <row r="29" spans="1:3" ht="15.6" x14ac:dyDescent="0.35">
      <c r="A29" s="10" t="s">
        <v>3</v>
      </c>
      <c r="B29" s="9"/>
    </row>
    <row r="30" spans="1:3" ht="15.6" x14ac:dyDescent="0.35">
      <c r="A30" s="16" t="s">
        <v>104</v>
      </c>
      <c r="B30" s="9">
        <f>B24</f>
        <v>757790000</v>
      </c>
    </row>
    <row r="31" spans="1:3" ht="15.6" x14ac:dyDescent="0.35">
      <c r="A31" s="16" t="s">
        <v>106</v>
      </c>
      <c r="B31" s="9">
        <v>816933232</v>
      </c>
      <c r="C31" s="19"/>
    </row>
    <row r="32" spans="1:3" ht="15.6" x14ac:dyDescent="0.35">
      <c r="A32" s="7"/>
      <c r="B32" s="7"/>
    </row>
    <row r="33" spans="1:2" ht="15.6" x14ac:dyDescent="0.35">
      <c r="A33" s="6" t="s">
        <v>4</v>
      </c>
      <c r="B33" s="7"/>
    </row>
    <row r="34" spans="1:2" ht="15.6" x14ac:dyDescent="0.35">
      <c r="A34" s="16" t="s">
        <v>109</v>
      </c>
      <c r="B34" s="22">
        <v>1.0863</v>
      </c>
    </row>
    <row r="35" spans="1:2" ht="15.6" x14ac:dyDescent="0.35">
      <c r="A35" s="16" t="s">
        <v>110</v>
      </c>
      <c r="B35" s="22">
        <v>1.1144000000000001</v>
      </c>
    </row>
    <row r="36" spans="1:2" ht="15.6" x14ac:dyDescent="0.35">
      <c r="A36" s="16" t="s">
        <v>5</v>
      </c>
      <c r="B36" s="8">
        <v>29881</v>
      </c>
    </row>
    <row r="37" spans="1:2" ht="15.6" x14ac:dyDescent="0.35">
      <c r="A37" s="7"/>
      <c r="B37" s="9"/>
    </row>
    <row r="38" spans="1:2" ht="15.6" x14ac:dyDescent="0.35">
      <c r="A38" s="6" t="s">
        <v>6</v>
      </c>
      <c r="B38" s="9"/>
    </row>
    <row r="39" spans="1:2" ht="15.6" x14ac:dyDescent="0.35">
      <c r="A39" s="7" t="s">
        <v>111</v>
      </c>
      <c r="B39" s="8" t="s">
        <v>35</v>
      </c>
    </row>
    <row r="40" spans="1:2" ht="15.6" x14ac:dyDescent="0.35">
      <c r="A40" s="7" t="s">
        <v>112</v>
      </c>
      <c r="B40" s="8">
        <f>B25/B35</f>
        <v>984086862.88585782</v>
      </c>
    </row>
    <row r="41" spans="1:2" ht="15.6" x14ac:dyDescent="0.35">
      <c r="A41" s="7" t="s">
        <v>113</v>
      </c>
      <c r="B41" s="8" t="s">
        <v>35</v>
      </c>
    </row>
    <row r="42" spans="1:2" ht="15.6" x14ac:dyDescent="0.35">
      <c r="A42" s="7" t="s">
        <v>114</v>
      </c>
      <c r="B42" s="8">
        <f>B40/B18</f>
        <v>288757.88230218831</v>
      </c>
    </row>
    <row r="43" spans="1:2" ht="15.6" x14ac:dyDescent="0.35">
      <c r="A43" s="7"/>
      <c r="B43" s="11"/>
    </row>
    <row r="44" spans="1:2" ht="15.6" x14ac:dyDescent="0.35">
      <c r="A44" s="6" t="s">
        <v>7</v>
      </c>
      <c r="B44" s="11"/>
    </row>
    <row r="45" spans="1:2" ht="15.6" x14ac:dyDescent="0.35">
      <c r="A45" s="7"/>
      <c r="B45" s="11"/>
    </row>
    <row r="46" spans="1:2" ht="15.6" x14ac:dyDescent="0.35">
      <c r="A46" s="6" t="s">
        <v>8</v>
      </c>
      <c r="B46" s="11"/>
    </row>
    <row r="47" spans="1:2" ht="15.6" x14ac:dyDescent="0.35">
      <c r="A47" s="7" t="s">
        <v>9</v>
      </c>
      <c r="B47" s="12">
        <f>B18/B36*100</f>
        <v>11.405240788460896</v>
      </c>
    </row>
    <row r="48" spans="1:2" ht="15.6" x14ac:dyDescent="0.35">
      <c r="A48" s="7" t="s">
        <v>10</v>
      </c>
      <c r="B48" s="12">
        <f>B20/B36*100</f>
        <v>9.7854824135738419</v>
      </c>
    </row>
    <row r="49" spans="1:2" ht="15.6" x14ac:dyDescent="0.35">
      <c r="A49" s="7"/>
      <c r="B49" s="12"/>
    </row>
    <row r="50" spans="1:2" ht="15.6" x14ac:dyDescent="0.35">
      <c r="A50" s="6" t="s">
        <v>11</v>
      </c>
      <c r="B50" s="12"/>
    </row>
    <row r="51" spans="1:2" ht="15.6" x14ac:dyDescent="0.35">
      <c r="A51" s="7" t="s">
        <v>12</v>
      </c>
      <c r="B51" s="12">
        <f>B18/B16*100</f>
        <v>111.99474203089056</v>
      </c>
    </row>
    <row r="52" spans="1:2" ht="15.6" x14ac:dyDescent="0.35">
      <c r="A52" s="7" t="s">
        <v>13</v>
      </c>
      <c r="B52" s="12">
        <f>B25/B24*100</f>
        <v>144.71903825598119</v>
      </c>
    </row>
    <row r="53" spans="1:2" ht="15.6" x14ac:dyDescent="0.35">
      <c r="A53" s="7" t="s">
        <v>14</v>
      </c>
      <c r="B53" s="12">
        <f>AVERAGE(B51:B52)</f>
        <v>128.35689014343586</v>
      </c>
    </row>
    <row r="54" spans="1:2" ht="15.6" x14ac:dyDescent="0.35">
      <c r="A54" s="7"/>
      <c r="B54" s="12"/>
    </row>
    <row r="55" spans="1:2" ht="15.6" x14ac:dyDescent="0.35">
      <c r="A55" s="6" t="s">
        <v>15</v>
      </c>
      <c r="B55" s="12"/>
    </row>
    <row r="56" spans="1:2" ht="15.6" x14ac:dyDescent="0.35">
      <c r="A56" s="7" t="s">
        <v>16</v>
      </c>
      <c r="B56" s="12">
        <f>B18/B20*100</f>
        <v>116.55266757865937</v>
      </c>
    </row>
    <row r="57" spans="1:2" ht="15.6" x14ac:dyDescent="0.35">
      <c r="A57" s="7" t="s">
        <v>17</v>
      </c>
      <c r="B57" s="12">
        <f>B25/B26*100</f>
        <v>37.6563160988688</v>
      </c>
    </row>
    <row r="58" spans="1:2" ht="15.6" x14ac:dyDescent="0.35">
      <c r="A58" s="7" t="s">
        <v>18</v>
      </c>
      <c r="B58" s="12">
        <f>(B56+B57)/2</f>
        <v>77.104491838764091</v>
      </c>
    </row>
    <row r="59" spans="1:2" ht="15.6" x14ac:dyDescent="0.35">
      <c r="A59" s="7"/>
      <c r="B59" s="12"/>
    </row>
    <row r="60" spans="1:2" ht="15.6" x14ac:dyDescent="0.35">
      <c r="A60" s="6" t="s">
        <v>19</v>
      </c>
      <c r="B60" s="12">
        <f>B27/B25*100</f>
        <v>100</v>
      </c>
    </row>
    <row r="61" spans="1:2" ht="15.6" x14ac:dyDescent="0.35">
      <c r="A61" s="7"/>
      <c r="B61" s="12"/>
    </row>
    <row r="62" spans="1:2" ht="15.6" x14ac:dyDescent="0.35">
      <c r="A62" s="6" t="s">
        <v>20</v>
      </c>
      <c r="B62" s="12"/>
    </row>
    <row r="63" spans="1:2" ht="15.6" x14ac:dyDescent="0.35">
      <c r="A63" s="7" t="s">
        <v>21</v>
      </c>
      <c r="B63" s="12" t="s">
        <v>35</v>
      </c>
    </row>
    <row r="64" spans="1:2" ht="15.6" x14ac:dyDescent="0.35">
      <c r="A64" s="7" t="s">
        <v>22</v>
      </c>
      <c r="B64" s="12" t="s">
        <v>35</v>
      </c>
    </row>
    <row r="65" spans="1:3" ht="15.6" x14ac:dyDescent="0.35">
      <c r="A65" s="7" t="s">
        <v>23</v>
      </c>
      <c r="B65" s="12" t="s">
        <v>35</v>
      </c>
    </row>
    <row r="66" spans="1:3" ht="15.6" x14ac:dyDescent="0.35">
      <c r="A66" s="7"/>
      <c r="B66" s="12"/>
    </row>
    <row r="67" spans="1:3" ht="15.6" x14ac:dyDescent="0.35">
      <c r="A67" s="6" t="s">
        <v>24</v>
      </c>
      <c r="B67" s="12"/>
    </row>
    <row r="68" spans="1:3" ht="15.6" x14ac:dyDescent="0.35">
      <c r="A68" s="7" t="s">
        <v>29</v>
      </c>
      <c r="B68" s="12">
        <f>B24/(B17)</f>
        <v>83000</v>
      </c>
    </row>
    <row r="69" spans="1:3" ht="15.6" x14ac:dyDescent="0.35">
      <c r="A69" s="7" t="s">
        <v>30</v>
      </c>
      <c r="B69" s="12">
        <f>B25/(B19)</f>
        <v>125519.78940139637</v>
      </c>
    </row>
    <row r="70" spans="1:3" ht="15.6" x14ac:dyDescent="0.35">
      <c r="A70" s="7" t="s">
        <v>25</v>
      </c>
      <c r="B70" s="12">
        <f>(B69/B68)*B53</f>
        <v>194.11240745809926</v>
      </c>
    </row>
    <row r="71" spans="1:3" ht="15.6" x14ac:dyDescent="0.35">
      <c r="A71" s="7" t="s">
        <v>32</v>
      </c>
      <c r="B71" s="12">
        <f>(B24/B17)*3</f>
        <v>249000</v>
      </c>
    </row>
    <row r="72" spans="1:3" ht="15.6" x14ac:dyDescent="0.35">
      <c r="A72" s="7" t="s">
        <v>33</v>
      </c>
      <c r="B72" s="12">
        <f>(B25/B19)*3</f>
        <v>376559.36820418912</v>
      </c>
    </row>
    <row r="73" spans="1:3" ht="15.6" x14ac:dyDescent="0.35">
      <c r="A73" s="7"/>
      <c r="B73" s="12"/>
    </row>
    <row r="74" spans="1:3" ht="15.6" x14ac:dyDescent="0.35">
      <c r="A74" s="6" t="s">
        <v>26</v>
      </c>
      <c r="B74" s="12"/>
    </row>
    <row r="75" spans="1:3" ht="15.6" x14ac:dyDescent="0.35">
      <c r="A75" s="7" t="s">
        <v>27</v>
      </c>
      <c r="B75" s="12">
        <f>(B31/B30)*100</f>
        <v>107.80469945499414</v>
      </c>
    </row>
    <row r="76" spans="1:3" ht="15.6" x14ac:dyDescent="0.35">
      <c r="A76" s="7" t="s">
        <v>28</v>
      </c>
      <c r="B76" s="12">
        <f>(B25/B31)*100</f>
        <v>134.24186421149287</v>
      </c>
    </row>
    <row r="77" spans="1:3" ht="16.2" thickBot="1" x14ac:dyDescent="0.4">
      <c r="A77" s="13"/>
      <c r="B77" s="14"/>
    </row>
    <row r="78" spans="1:3" ht="44.25" customHeight="1" thickTop="1" x14ac:dyDescent="0.3">
      <c r="A78" s="25" t="s">
        <v>39</v>
      </c>
      <c r="B78" s="25"/>
      <c r="C78" s="3"/>
    </row>
    <row r="79" spans="1:3" ht="15.6" x14ac:dyDescent="0.3">
      <c r="A79" s="18"/>
      <c r="B79" s="18"/>
      <c r="C79" s="3"/>
    </row>
    <row r="80" spans="1:3" ht="15.6" x14ac:dyDescent="0.35">
      <c r="A80" s="15"/>
      <c r="B80" s="7"/>
    </row>
    <row r="81" spans="1:2" ht="15.6" x14ac:dyDescent="0.35">
      <c r="A81" s="7"/>
      <c r="B81" s="7"/>
    </row>
    <row r="82" spans="1:2" ht="15.6" x14ac:dyDescent="0.35">
      <c r="A82" s="7"/>
      <c r="B82" s="7"/>
    </row>
    <row r="83" spans="1:2" ht="15.6" x14ac:dyDescent="0.35">
      <c r="A83" s="7"/>
      <c r="B83" s="7"/>
    </row>
    <row r="84" spans="1:2" ht="15.6" x14ac:dyDescent="0.35">
      <c r="A84" s="7"/>
      <c r="B84" s="7"/>
    </row>
    <row r="85" spans="1:2" ht="15.6" x14ac:dyDescent="0.35">
      <c r="A85" s="7"/>
      <c r="B85" s="7"/>
    </row>
    <row r="86" spans="1:2" ht="15.6" x14ac:dyDescent="0.35">
      <c r="A86" s="7"/>
      <c r="B86" s="7"/>
    </row>
    <row r="87" spans="1:2" ht="15.6" x14ac:dyDescent="0.35">
      <c r="A87" s="7"/>
      <c r="B87" s="7"/>
    </row>
    <row r="88" spans="1:2" ht="15.6" x14ac:dyDescent="0.35">
      <c r="A88" s="7"/>
      <c r="B88" s="7"/>
    </row>
    <row r="89" spans="1:2" ht="15.6" x14ac:dyDescent="0.35">
      <c r="A89" s="7"/>
      <c r="B89" s="7"/>
    </row>
    <row r="90" spans="1:2" ht="15.6" x14ac:dyDescent="0.35">
      <c r="A90" s="7"/>
      <c r="B90" s="7"/>
    </row>
    <row r="91" spans="1:2" ht="15.6" x14ac:dyDescent="0.35">
      <c r="A91" s="7"/>
      <c r="B91" s="7"/>
    </row>
    <row r="92" spans="1:2" ht="15.6" x14ac:dyDescent="0.35">
      <c r="A92" s="7"/>
      <c r="B92" s="7"/>
    </row>
    <row r="93" spans="1:2" ht="15.6" x14ac:dyDescent="0.35">
      <c r="A93" s="7"/>
      <c r="B93" s="7"/>
    </row>
    <row r="94" spans="1:2" ht="15.6" x14ac:dyDescent="0.35">
      <c r="A94" s="7"/>
      <c r="B94" s="7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39C7-63AA-4BD5-8AF7-2004B0018138}">
  <dimension ref="A8:C189"/>
  <sheetViews>
    <sheetView showGridLines="0" zoomScale="80" zoomScaleNormal="80" workbookViewId="0">
      <selection activeCell="A9" sqref="A9:A10"/>
    </sheetView>
  </sheetViews>
  <sheetFormatPr baseColWidth="10" defaultColWidth="11.44140625" defaultRowHeight="14.4" x14ac:dyDescent="0.3"/>
  <cols>
    <col min="1" max="1" width="61" style="2" customWidth="1"/>
    <col min="2" max="2" width="29" style="2" customWidth="1"/>
    <col min="3" max="3" width="6" style="2" bestFit="1" customWidth="1"/>
    <col min="4" max="16384" width="11.44140625" style="2"/>
  </cols>
  <sheetData>
    <row r="8" spans="1:2" ht="33.75" customHeight="1" x14ac:dyDescent="0.3"/>
    <row r="9" spans="1:2" ht="15.6" x14ac:dyDescent="0.35">
      <c r="A9" s="23" t="s">
        <v>0</v>
      </c>
      <c r="B9" s="4" t="s">
        <v>34</v>
      </c>
    </row>
    <row r="10" spans="1:2" ht="16.2" thickBot="1" x14ac:dyDescent="0.35">
      <c r="A10" s="24"/>
      <c r="B10" s="5" t="s">
        <v>36</v>
      </c>
    </row>
    <row r="11" spans="1:2" ht="16.2" thickTop="1" x14ac:dyDescent="0.35">
      <c r="A11" s="7"/>
      <c r="B11" s="7"/>
    </row>
    <row r="12" spans="1:2" ht="15.6" x14ac:dyDescent="0.35">
      <c r="A12" s="6" t="s">
        <v>1</v>
      </c>
      <c r="B12" s="7"/>
    </row>
    <row r="13" spans="1:2" ht="15.6" x14ac:dyDescent="0.35">
      <c r="A13" s="7"/>
      <c r="B13" s="7"/>
    </row>
    <row r="14" spans="1:2" ht="15.6" x14ac:dyDescent="0.35">
      <c r="A14" s="6" t="s">
        <v>31</v>
      </c>
      <c r="B14" s="7"/>
    </row>
    <row r="15" spans="1:2" ht="15.6" x14ac:dyDescent="0.35">
      <c r="A15" s="16" t="s">
        <v>115</v>
      </c>
      <c r="B15" s="8" t="s">
        <v>35</v>
      </c>
    </row>
    <row r="16" spans="1:2" ht="15.6" x14ac:dyDescent="0.35">
      <c r="A16" s="16" t="s">
        <v>116</v>
      </c>
      <c r="B16" s="8">
        <f>+('I Trimestre'!B16+'II Trimestre'!B16+'III Trimestre'!B16+'IV Trimestre'!B16)/4</f>
        <v>2924</v>
      </c>
    </row>
    <row r="17" spans="1:3" ht="15.6" x14ac:dyDescent="0.35">
      <c r="A17" s="20" t="s">
        <v>117</v>
      </c>
      <c r="B17" s="21">
        <f>+'I Trimestre'!B17+'II Trimestre'!B17+'III Trimestre'!B17+'IV Trimestre'!B17</f>
        <v>35088</v>
      </c>
    </row>
    <row r="18" spans="1:3" ht="15.6" x14ac:dyDescent="0.35">
      <c r="A18" s="16" t="s">
        <v>118</v>
      </c>
      <c r="B18" s="8">
        <f>+AVERAGE('I Trimestre'!B18,'II Trimestre'!B18,'III Trimestre'!B18,'IV Trimestre'!B18)</f>
        <v>3229.5</v>
      </c>
      <c r="C18" s="19"/>
    </row>
    <row r="19" spans="1:3" ht="15.6" x14ac:dyDescent="0.35">
      <c r="A19" s="20" t="s">
        <v>119</v>
      </c>
      <c r="B19" s="21">
        <f>+'I Trimestre'!B19+'II Trimestre'!B19+'III Trimestre'!B19+'IV Trimestre'!B19</f>
        <v>24985</v>
      </c>
    </row>
    <row r="20" spans="1:3" ht="15.6" x14ac:dyDescent="0.35">
      <c r="A20" s="16" t="s">
        <v>38</v>
      </c>
      <c r="B20" s="8">
        <f>+'IV Trimestre'!B20</f>
        <v>2924</v>
      </c>
    </row>
    <row r="21" spans="1:3" ht="15.6" x14ac:dyDescent="0.35">
      <c r="A21" s="7"/>
      <c r="B21" s="9"/>
    </row>
    <row r="22" spans="1:3" ht="15.6" x14ac:dyDescent="0.35">
      <c r="A22" s="10" t="s">
        <v>2</v>
      </c>
      <c r="B22" s="9"/>
    </row>
    <row r="23" spans="1:3" ht="15.6" x14ac:dyDescent="0.35">
      <c r="A23" s="16" t="s">
        <v>115</v>
      </c>
      <c r="B23" s="8" t="s">
        <v>35</v>
      </c>
    </row>
    <row r="24" spans="1:3" ht="15.6" x14ac:dyDescent="0.35">
      <c r="A24" s="16" t="s">
        <v>116</v>
      </c>
      <c r="B24" s="8">
        <f>+'I Trimestre'!B24+'II Trimestre'!B24+'III Trimestre'!B24+'IV Trimestre'!B24</f>
        <v>2912304000</v>
      </c>
    </row>
    <row r="25" spans="1:3" ht="15.6" x14ac:dyDescent="0.35">
      <c r="A25" s="16" t="s">
        <v>118</v>
      </c>
      <c r="B25" s="8">
        <f>+'I Trimestre'!B25+'II Trimestre'!B25+'III Trimestre'!B25+'IV Trimestre'!B25</f>
        <v>2907422800</v>
      </c>
    </row>
    <row r="26" spans="1:3" ht="15.6" x14ac:dyDescent="0.35">
      <c r="A26" s="16" t="s">
        <v>38</v>
      </c>
      <c r="B26" s="8">
        <f>+'IV Trimestre'!B26</f>
        <v>2912304000</v>
      </c>
    </row>
    <row r="27" spans="1:3" ht="15.6" x14ac:dyDescent="0.35">
      <c r="A27" s="16" t="s">
        <v>120</v>
      </c>
      <c r="B27" s="8">
        <f>+B25</f>
        <v>2907422800</v>
      </c>
    </row>
    <row r="28" spans="1:3" ht="15.6" x14ac:dyDescent="0.35">
      <c r="A28" s="7"/>
      <c r="B28" s="9"/>
    </row>
    <row r="29" spans="1:3" ht="15.6" x14ac:dyDescent="0.35">
      <c r="A29" s="10" t="s">
        <v>3</v>
      </c>
      <c r="B29" s="9"/>
    </row>
    <row r="30" spans="1:3" ht="15.6" x14ac:dyDescent="0.35">
      <c r="A30" s="16" t="s">
        <v>116</v>
      </c>
      <c r="B30" s="9">
        <f>B24</f>
        <v>2912304000</v>
      </c>
    </row>
    <row r="31" spans="1:3" ht="15.6" x14ac:dyDescent="0.35">
      <c r="A31" s="16" t="s">
        <v>118</v>
      </c>
      <c r="B31" s="9">
        <f>+'I Trimestre'!B31+'II Trimestre'!B31+'III Trimestre'!B31+'IV Trimestre'!B31</f>
        <v>2912409928</v>
      </c>
      <c r="C31" s="19"/>
    </row>
    <row r="32" spans="1:3" ht="15.6" x14ac:dyDescent="0.35">
      <c r="A32" s="7"/>
      <c r="B32" s="7"/>
    </row>
    <row r="33" spans="1:2" ht="15.6" x14ac:dyDescent="0.35">
      <c r="A33" s="6" t="s">
        <v>4</v>
      </c>
      <c r="B33" s="7"/>
    </row>
    <row r="34" spans="1:2" ht="15.6" x14ac:dyDescent="0.35">
      <c r="A34" s="16" t="s">
        <v>121</v>
      </c>
      <c r="B34" s="22">
        <v>1.0863</v>
      </c>
    </row>
    <row r="35" spans="1:2" ht="15.6" x14ac:dyDescent="0.35">
      <c r="A35" s="16" t="s">
        <v>122</v>
      </c>
      <c r="B35" s="22">
        <v>1.1144000000000001</v>
      </c>
    </row>
    <row r="36" spans="1:2" ht="15.6" x14ac:dyDescent="0.35">
      <c r="A36" s="16" t="s">
        <v>5</v>
      </c>
      <c r="B36" s="8">
        <v>29881</v>
      </c>
    </row>
    <row r="37" spans="1:2" ht="15.6" x14ac:dyDescent="0.35">
      <c r="A37" s="7"/>
      <c r="B37" s="9"/>
    </row>
    <row r="38" spans="1:2" ht="15.6" x14ac:dyDescent="0.35">
      <c r="A38" s="6" t="s">
        <v>6</v>
      </c>
      <c r="B38" s="9"/>
    </row>
    <row r="39" spans="1:2" ht="15.6" x14ac:dyDescent="0.35">
      <c r="A39" s="7" t="s">
        <v>123</v>
      </c>
      <c r="B39" s="8" t="s">
        <v>35</v>
      </c>
    </row>
    <row r="40" spans="1:2" ht="15.6" x14ac:dyDescent="0.35">
      <c r="A40" s="7" t="s">
        <v>124</v>
      </c>
      <c r="B40" s="8">
        <f>B25/B35</f>
        <v>2608958004.3072505</v>
      </c>
    </row>
    <row r="41" spans="1:2" ht="15.6" x14ac:dyDescent="0.35">
      <c r="A41" s="7" t="s">
        <v>125</v>
      </c>
      <c r="B41" s="8" t="s">
        <v>35</v>
      </c>
    </row>
    <row r="42" spans="1:2" ht="15.6" x14ac:dyDescent="0.35">
      <c r="A42" s="7" t="s">
        <v>126</v>
      </c>
      <c r="B42" s="8">
        <f>B40/B18</f>
        <v>807851.99080577504</v>
      </c>
    </row>
    <row r="43" spans="1:2" ht="15.6" x14ac:dyDescent="0.35">
      <c r="A43" s="7"/>
      <c r="B43" s="11"/>
    </row>
    <row r="44" spans="1:2" ht="15.6" x14ac:dyDescent="0.35">
      <c r="A44" s="6" t="s">
        <v>7</v>
      </c>
      <c r="B44" s="11"/>
    </row>
    <row r="45" spans="1:2" ht="15.6" x14ac:dyDescent="0.35">
      <c r="A45" s="7"/>
      <c r="B45" s="11"/>
    </row>
    <row r="46" spans="1:2" ht="15.6" x14ac:dyDescent="0.35">
      <c r="A46" s="6" t="s">
        <v>8</v>
      </c>
      <c r="B46" s="11"/>
    </row>
    <row r="47" spans="1:2" ht="15.6" x14ac:dyDescent="0.35">
      <c r="A47" s="7" t="s">
        <v>9</v>
      </c>
      <c r="B47" s="12">
        <f>B18/B36*100</f>
        <v>10.807871222515979</v>
      </c>
    </row>
    <row r="48" spans="1:2" ht="15.6" x14ac:dyDescent="0.35">
      <c r="A48" s="7" t="s">
        <v>10</v>
      </c>
      <c r="B48" s="12">
        <f>B20/B36*100</f>
        <v>9.7854824135738419</v>
      </c>
    </row>
    <row r="49" spans="1:2" ht="15.6" x14ac:dyDescent="0.35">
      <c r="A49" s="7"/>
      <c r="B49" s="12"/>
    </row>
    <row r="50" spans="1:2" ht="15.6" x14ac:dyDescent="0.35">
      <c r="A50" s="6" t="s">
        <v>11</v>
      </c>
      <c r="B50" s="12"/>
    </row>
    <row r="51" spans="1:2" ht="15.6" x14ac:dyDescent="0.35">
      <c r="A51" s="7" t="s">
        <v>12</v>
      </c>
      <c r="B51" s="12">
        <f>B18/B16*100</f>
        <v>110.44801641586868</v>
      </c>
    </row>
    <row r="52" spans="1:2" ht="15.6" x14ac:dyDescent="0.35">
      <c r="A52" s="7" t="s">
        <v>13</v>
      </c>
      <c r="B52" s="12">
        <f>B25/B24*100</f>
        <v>99.832393870969511</v>
      </c>
    </row>
    <row r="53" spans="1:2" ht="15.6" x14ac:dyDescent="0.35">
      <c r="A53" s="7" t="s">
        <v>14</v>
      </c>
      <c r="B53" s="12">
        <f>AVERAGE(B51:B52)</f>
        <v>105.1402051434191</v>
      </c>
    </row>
    <row r="54" spans="1:2" ht="15.6" x14ac:dyDescent="0.35">
      <c r="A54" s="7"/>
      <c r="B54" s="12"/>
    </row>
    <row r="55" spans="1:2" ht="15.6" x14ac:dyDescent="0.35">
      <c r="A55" s="6" t="s">
        <v>15</v>
      </c>
      <c r="B55" s="12"/>
    </row>
    <row r="56" spans="1:2" ht="15.6" x14ac:dyDescent="0.35">
      <c r="A56" s="7" t="s">
        <v>16</v>
      </c>
      <c r="B56" s="12">
        <f>B18/B20*100</f>
        <v>110.44801641586868</v>
      </c>
    </row>
    <row r="57" spans="1:2" ht="15.6" x14ac:dyDescent="0.35">
      <c r="A57" s="7" t="s">
        <v>17</v>
      </c>
      <c r="B57" s="12">
        <f>B25/B26*100</f>
        <v>99.832393870969511</v>
      </c>
    </row>
    <row r="58" spans="1:2" ht="15.6" x14ac:dyDescent="0.35">
      <c r="A58" s="7" t="s">
        <v>18</v>
      </c>
      <c r="B58" s="12">
        <f>(B56+B57)/2</f>
        <v>105.1402051434191</v>
      </c>
    </row>
    <row r="59" spans="1:2" ht="15.6" x14ac:dyDescent="0.35">
      <c r="A59" s="7"/>
      <c r="B59" s="12"/>
    </row>
    <row r="60" spans="1:2" ht="15.6" x14ac:dyDescent="0.35">
      <c r="A60" s="6" t="s">
        <v>19</v>
      </c>
      <c r="B60" s="12">
        <f>B27/B25*100</f>
        <v>100</v>
      </c>
    </row>
    <row r="61" spans="1:2" ht="15.6" x14ac:dyDescent="0.35">
      <c r="A61" s="7"/>
      <c r="B61" s="12"/>
    </row>
    <row r="62" spans="1:2" ht="15.6" x14ac:dyDescent="0.35">
      <c r="A62" s="6" t="s">
        <v>20</v>
      </c>
      <c r="B62" s="12"/>
    </row>
    <row r="63" spans="1:2" ht="15.6" x14ac:dyDescent="0.35">
      <c r="A63" s="7" t="s">
        <v>21</v>
      </c>
      <c r="B63" s="12" t="s">
        <v>35</v>
      </c>
    </row>
    <row r="64" spans="1:2" ht="15.6" x14ac:dyDescent="0.35">
      <c r="A64" s="7" t="s">
        <v>22</v>
      </c>
      <c r="B64" s="12" t="s">
        <v>35</v>
      </c>
    </row>
    <row r="65" spans="1:3" ht="15.6" x14ac:dyDescent="0.35">
      <c r="A65" s="7" t="s">
        <v>23</v>
      </c>
      <c r="B65" s="12" t="s">
        <v>35</v>
      </c>
    </row>
    <row r="66" spans="1:3" ht="15.6" x14ac:dyDescent="0.35">
      <c r="A66" s="7"/>
      <c r="B66" s="12"/>
    </row>
    <row r="67" spans="1:3" ht="15.6" x14ac:dyDescent="0.35">
      <c r="A67" s="6" t="s">
        <v>24</v>
      </c>
      <c r="B67" s="12"/>
    </row>
    <row r="68" spans="1:3" ht="15.6" x14ac:dyDescent="0.35">
      <c r="A68" s="7" t="s">
        <v>29</v>
      </c>
      <c r="B68" s="12">
        <f>B24/(B17)</f>
        <v>83000</v>
      </c>
    </row>
    <row r="69" spans="1:3" ht="15.6" x14ac:dyDescent="0.35">
      <c r="A69" s="7" t="s">
        <v>30</v>
      </c>
      <c r="B69" s="12">
        <f>B25/(B19)</f>
        <v>116366.73203922353</v>
      </c>
    </row>
    <row r="70" spans="1:3" ht="15.6" x14ac:dyDescent="0.35">
      <c r="A70" s="7" t="s">
        <v>25</v>
      </c>
      <c r="B70" s="12">
        <f>(B69/B68)*B53</f>
        <v>147.40749492136433</v>
      </c>
    </row>
    <row r="71" spans="1:3" ht="15.6" x14ac:dyDescent="0.35">
      <c r="A71" s="7" t="s">
        <v>127</v>
      </c>
      <c r="B71" s="12">
        <f>(B24/B17)*12</f>
        <v>996000</v>
      </c>
    </row>
    <row r="72" spans="1:3" ht="15.6" x14ac:dyDescent="0.35">
      <c r="A72" s="7" t="s">
        <v>128</v>
      </c>
      <c r="B72" s="12">
        <f>(B25/B19)*12</f>
        <v>1396400.7844706823</v>
      </c>
    </row>
    <row r="73" spans="1:3" ht="15.6" x14ac:dyDescent="0.35">
      <c r="A73" s="7"/>
      <c r="B73" s="12"/>
    </row>
    <row r="74" spans="1:3" ht="15.6" x14ac:dyDescent="0.35">
      <c r="A74" s="6" t="s">
        <v>26</v>
      </c>
      <c r="B74" s="12"/>
    </row>
    <row r="75" spans="1:3" ht="15.6" x14ac:dyDescent="0.35">
      <c r="A75" s="7" t="s">
        <v>27</v>
      </c>
      <c r="B75" s="12">
        <f>(B31/B30)*100</f>
        <v>100.00363725764893</v>
      </c>
    </row>
    <row r="76" spans="1:3" ht="15.6" x14ac:dyDescent="0.35">
      <c r="A76" s="7" t="s">
        <v>28</v>
      </c>
      <c r="B76" s="12">
        <f>(B25/B31)*100</f>
        <v>99.828762841657223</v>
      </c>
    </row>
    <row r="77" spans="1:3" ht="16.2" thickBot="1" x14ac:dyDescent="0.4">
      <c r="A77" s="13"/>
      <c r="B77" s="14"/>
    </row>
    <row r="78" spans="1:3" ht="44.25" customHeight="1" thickTop="1" x14ac:dyDescent="0.3">
      <c r="A78" s="25" t="s">
        <v>39</v>
      </c>
      <c r="B78" s="25"/>
      <c r="C78" s="3"/>
    </row>
    <row r="79" spans="1:3" ht="15.6" x14ac:dyDescent="0.3">
      <c r="A79" s="18"/>
      <c r="B79" s="18"/>
      <c r="C79" s="3"/>
    </row>
    <row r="80" spans="1:3" ht="15.6" x14ac:dyDescent="0.35">
      <c r="A80" s="15"/>
      <c r="B80" s="7"/>
    </row>
    <row r="81" spans="1:2" ht="15.6" x14ac:dyDescent="0.35">
      <c r="A81" s="7"/>
      <c r="B81" s="7"/>
    </row>
    <row r="82" spans="1:2" ht="15.6" x14ac:dyDescent="0.35">
      <c r="A82" s="7"/>
      <c r="B82" s="7"/>
    </row>
    <row r="83" spans="1:2" ht="15.6" x14ac:dyDescent="0.35">
      <c r="A83" s="7"/>
      <c r="B83" s="7"/>
    </row>
    <row r="84" spans="1:2" ht="15.6" x14ac:dyDescent="0.35">
      <c r="A84" s="7"/>
      <c r="B84" s="7"/>
    </row>
    <row r="85" spans="1:2" ht="15.6" x14ac:dyDescent="0.35">
      <c r="A85" s="7"/>
      <c r="B85" s="7"/>
    </row>
    <row r="86" spans="1:2" ht="15.6" x14ac:dyDescent="0.35">
      <c r="A86" s="7"/>
      <c r="B86" s="7"/>
    </row>
    <row r="87" spans="1:2" ht="15.6" x14ac:dyDescent="0.35">
      <c r="A87" s="7"/>
      <c r="B87" s="7"/>
    </row>
    <row r="88" spans="1:2" ht="15.6" x14ac:dyDescent="0.35">
      <c r="A88" s="7"/>
      <c r="B88" s="7"/>
    </row>
    <row r="89" spans="1:2" ht="15.6" x14ac:dyDescent="0.35">
      <c r="A89" s="7"/>
      <c r="B89" s="7"/>
    </row>
    <row r="90" spans="1:2" ht="15.6" x14ac:dyDescent="0.35">
      <c r="A90" s="7"/>
      <c r="B90" s="7"/>
    </row>
    <row r="91" spans="1:2" ht="15.6" x14ac:dyDescent="0.35">
      <c r="A91" s="7"/>
      <c r="B91" s="7"/>
    </row>
    <row r="92" spans="1:2" ht="15.6" x14ac:dyDescent="0.35">
      <c r="A92" s="7"/>
      <c r="B92" s="7"/>
    </row>
    <row r="93" spans="1:2" ht="15.6" x14ac:dyDescent="0.35">
      <c r="A93" s="7"/>
      <c r="B93" s="7"/>
    </row>
    <row r="94" spans="1:2" ht="15.6" x14ac:dyDescent="0.35">
      <c r="A94" s="7"/>
      <c r="B94" s="7"/>
    </row>
    <row r="187" spans="1:2" x14ac:dyDescent="0.3">
      <c r="A187" s="1"/>
      <c r="B187" s="1"/>
    </row>
    <row r="188" spans="1:2" x14ac:dyDescent="0.3">
      <c r="A188" s="1"/>
      <c r="B188" s="1"/>
    </row>
    <row r="189" spans="1:2" x14ac:dyDescent="0.3">
      <c r="A189" s="1"/>
      <c r="B189" s="1"/>
    </row>
  </sheetData>
  <mergeCells count="2">
    <mergeCell ref="A9:A10"/>
    <mergeCell ref="A78:B7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2011-10-21T22:22:06Z</dcterms:created>
  <dcterms:modified xsi:type="dcterms:W3CDTF">2025-12-30T19:15:02Z</dcterms:modified>
</cp:coreProperties>
</file>