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0B435A65-7561-4298-B39E-0F5C685B38E9}" xr6:coauthVersionLast="47" xr6:coauthVersionMax="47" xr10:uidLastSave="{00000000-0000-0000-0000-000000000000}"/>
  <bookViews>
    <workbookView xWindow="-108" yWindow="-108" windowWidth="23256" windowHeight="13896" tabRatio="708" xr2:uid="{00000000-000D-0000-FFFF-FFFF00000000}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7" l="1"/>
  <c r="B34" i="7"/>
  <c r="H34" i="4"/>
  <c r="B34" i="4"/>
  <c r="H34" i="6"/>
  <c r="B34" i="6"/>
  <c r="H34" i="1"/>
  <c r="B34" i="1"/>
  <c r="H34" i="5"/>
  <c r="B34" i="5"/>
  <c r="B34" i="3"/>
  <c r="H34" i="3"/>
  <c r="B17" i="4" l="1"/>
  <c r="J25" i="3" l="1"/>
  <c r="K25" i="3"/>
  <c r="L25" i="3"/>
  <c r="I25" i="3"/>
  <c r="D25" i="3"/>
  <c r="E25" i="3"/>
  <c r="F25" i="3"/>
  <c r="C25" i="3"/>
  <c r="J25" i="2"/>
  <c r="K25" i="2"/>
  <c r="L25" i="2"/>
  <c r="I25" i="2"/>
  <c r="D25" i="2"/>
  <c r="E25" i="2"/>
  <c r="F25" i="2"/>
  <c r="C25" i="2"/>
  <c r="G24" i="7" l="1"/>
  <c r="G22" i="7"/>
  <c r="B22" i="4"/>
  <c r="B29" i="7"/>
  <c r="B22" i="1" l="1"/>
  <c r="B22" i="2" l="1"/>
  <c r="B22" i="3" l="1"/>
  <c r="B24" i="2"/>
  <c r="H17" i="3" l="1"/>
  <c r="H24" i="2" l="1"/>
  <c r="C23" i="7" l="1"/>
  <c r="C25" i="7" s="1"/>
  <c r="D23" i="7"/>
  <c r="D25" i="7" s="1"/>
  <c r="E23" i="7"/>
  <c r="E25" i="7" s="1"/>
  <c r="F23" i="7"/>
  <c r="F25" i="7" s="1"/>
  <c r="B28" i="2"/>
  <c r="B72" i="2" s="1"/>
  <c r="C23" i="5"/>
  <c r="C38" i="5" s="1"/>
  <c r="D23" i="5"/>
  <c r="D38" i="5" s="1"/>
  <c r="E23" i="5"/>
  <c r="F23" i="5"/>
  <c r="F38" i="5" s="1"/>
  <c r="G23" i="5"/>
  <c r="G38" i="5" s="1"/>
  <c r="C54" i="4"/>
  <c r="C55" i="4"/>
  <c r="L68" i="3"/>
  <c r="K68" i="3"/>
  <c r="J68" i="3"/>
  <c r="I68" i="3"/>
  <c r="L67" i="3"/>
  <c r="K67" i="3"/>
  <c r="J67" i="3"/>
  <c r="I67" i="3"/>
  <c r="L62" i="3"/>
  <c r="K62" i="3"/>
  <c r="J62" i="3"/>
  <c r="I62" i="3"/>
  <c r="M55" i="3"/>
  <c r="L55" i="3"/>
  <c r="K55" i="3"/>
  <c r="J55" i="3"/>
  <c r="I55" i="3"/>
  <c r="L54" i="3"/>
  <c r="K54" i="3"/>
  <c r="J54" i="3"/>
  <c r="I54" i="3"/>
  <c r="M50" i="3"/>
  <c r="L50" i="3"/>
  <c r="K50" i="3"/>
  <c r="J50" i="3"/>
  <c r="I50" i="3"/>
  <c r="L49" i="3"/>
  <c r="K49" i="3"/>
  <c r="J49" i="3"/>
  <c r="I49" i="3"/>
  <c r="L46" i="3"/>
  <c r="K46" i="3"/>
  <c r="J46" i="3"/>
  <c r="I46" i="3"/>
  <c r="L45" i="3"/>
  <c r="K45" i="3"/>
  <c r="J45" i="3"/>
  <c r="I45" i="3"/>
  <c r="I38" i="3"/>
  <c r="I40" i="3" s="1"/>
  <c r="M38" i="3"/>
  <c r="L38" i="3"/>
  <c r="L40" i="3" s="1"/>
  <c r="K38" i="3"/>
  <c r="K40" i="3" s="1"/>
  <c r="J38" i="3"/>
  <c r="J37" i="3"/>
  <c r="J39" i="3" s="1"/>
  <c r="M37" i="3"/>
  <c r="L37" i="3"/>
  <c r="L39" i="3" s="1"/>
  <c r="K37" i="3"/>
  <c r="K39" i="3" s="1"/>
  <c r="I37" i="3"/>
  <c r="I39" i="3" s="1"/>
  <c r="H23" i="3"/>
  <c r="H38" i="3" s="1"/>
  <c r="H24" i="3"/>
  <c r="H22" i="3"/>
  <c r="H28" i="3" s="1"/>
  <c r="H72" i="3" s="1"/>
  <c r="H21" i="3"/>
  <c r="H37" i="3" s="1"/>
  <c r="H18" i="3"/>
  <c r="H16" i="3"/>
  <c r="H15" i="3"/>
  <c r="L68" i="2"/>
  <c r="K68" i="2"/>
  <c r="J68" i="2"/>
  <c r="I68" i="2"/>
  <c r="L67" i="2"/>
  <c r="K67" i="2"/>
  <c r="J67" i="2"/>
  <c r="I67" i="2"/>
  <c r="L62" i="2"/>
  <c r="K62" i="2"/>
  <c r="J62" i="2"/>
  <c r="I62" i="2"/>
  <c r="M55" i="2"/>
  <c r="L55" i="2"/>
  <c r="K55" i="2"/>
  <c r="J55" i="2"/>
  <c r="I55" i="2"/>
  <c r="L54" i="2"/>
  <c r="K54" i="2"/>
  <c r="J54" i="2"/>
  <c r="I54" i="2"/>
  <c r="M50" i="2"/>
  <c r="L50" i="2"/>
  <c r="K50" i="2"/>
  <c r="J50" i="2"/>
  <c r="I50" i="2"/>
  <c r="L49" i="2"/>
  <c r="K49" i="2"/>
  <c r="J49" i="2"/>
  <c r="I49" i="2"/>
  <c r="L46" i="2"/>
  <c r="K46" i="2"/>
  <c r="J46" i="2"/>
  <c r="I46" i="2"/>
  <c r="L45" i="2"/>
  <c r="K45" i="2"/>
  <c r="J45" i="2"/>
  <c r="I45" i="2"/>
  <c r="L38" i="2"/>
  <c r="L40" i="2" s="1"/>
  <c r="L37" i="2"/>
  <c r="L39" i="2" s="1"/>
  <c r="M38" i="2"/>
  <c r="K38" i="2"/>
  <c r="K40" i="2" s="1"/>
  <c r="J38" i="2"/>
  <c r="J40" i="2" s="1"/>
  <c r="J37" i="2"/>
  <c r="J39" i="2" s="1"/>
  <c r="I38" i="2"/>
  <c r="I40" i="2" s="1"/>
  <c r="I37" i="2"/>
  <c r="I39" i="2" s="1"/>
  <c r="M37" i="2"/>
  <c r="K37" i="2"/>
  <c r="K39" i="2" s="1"/>
  <c r="H34" i="2"/>
  <c r="H23" i="2"/>
  <c r="H38" i="2" s="1"/>
  <c r="H22" i="2"/>
  <c r="H28" i="2" s="1"/>
  <c r="H72" i="2" s="1"/>
  <c r="H21" i="2"/>
  <c r="H37" i="2" s="1"/>
  <c r="H18" i="2"/>
  <c r="H17" i="2"/>
  <c r="H16" i="2"/>
  <c r="H15" i="2"/>
  <c r="C46" i="1"/>
  <c r="D46" i="1"/>
  <c r="E46" i="1"/>
  <c r="F46" i="1"/>
  <c r="C45" i="1"/>
  <c r="D45" i="1"/>
  <c r="E45" i="1"/>
  <c r="F45" i="1"/>
  <c r="C38" i="1"/>
  <c r="C40" i="1" s="1"/>
  <c r="D38" i="1"/>
  <c r="D40" i="1" s="1"/>
  <c r="E38" i="1"/>
  <c r="E40" i="1" s="1"/>
  <c r="F38" i="1"/>
  <c r="F40" i="1" s="1"/>
  <c r="C37" i="1"/>
  <c r="D37" i="1"/>
  <c r="D39" i="1" s="1"/>
  <c r="E37" i="1"/>
  <c r="E39" i="1" s="1"/>
  <c r="F37" i="1"/>
  <c r="F39" i="1" s="1"/>
  <c r="G38" i="1"/>
  <c r="C68" i="2"/>
  <c r="D68" i="2"/>
  <c r="E68" i="2"/>
  <c r="F68" i="2"/>
  <c r="C67" i="2"/>
  <c r="C49" i="2"/>
  <c r="C50" i="2"/>
  <c r="D67" i="2"/>
  <c r="E67" i="2"/>
  <c r="E49" i="2"/>
  <c r="E50" i="2"/>
  <c r="F67" i="2"/>
  <c r="F49" i="2"/>
  <c r="F50" i="2"/>
  <c r="C38" i="2"/>
  <c r="C40" i="2" s="1"/>
  <c r="C37" i="2"/>
  <c r="C39" i="2" s="1"/>
  <c r="D38" i="2"/>
  <c r="D40" i="2" s="1"/>
  <c r="D37" i="2"/>
  <c r="D39" i="2" s="1"/>
  <c r="E38" i="2"/>
  <c r="E37" i="2"/>
  <c r="E39" i="2" s="1"/>
  <c r="F38" i="2"/>
  <c r="F37" i="2"/>
  <c r="F39" i="2" s="1"/>
  <c r="C62" i="2"/>
  <c r="D62" i="2"/>
  <c r="E62" i="2"/>
  <c r="F62" i="2"/>
  <c r="D54" i="2"/>
  <c r="D55" i="2"/>
  <c r="C55" i="2"/>
  <c r="E55" i="2"/>
  <c r="F55" i="2"/>
  <c r="G55" i="2"/>
  <c r="C54" i="2"/>
  <c r="E54" i="2"/>
  <c r="E56" i="2" s="1"/>
  <c r="F54" i="2"/>
  <c r="D50" i="2"/>
  <c r="G50" i="2"/>
  <c r="D49" i="2"/>
  <c r="C46" i="2"/>
  <c r="D46" i="2"/>
  <c r="E46" i="2"/>
  <c r="F46" i="2"/>
  <c r="C45" i="2"/>
  <c r="D45" i="2"/>
  <c r="E45" i="2"/>
  <c r="F45" i="2"/>
  <c r="G38" i="2"/>
  <c r="G37" i="2"/>
  <c r="H29" i="7"/>
  <c r="M24" i="7"/>
  <c r="L24" i="7"/>
  <c r="K24" i="7"/>
  <c r="J24" i="7"/>
  <c r="I24" i="7"/>
  <c r="M23" i="7"/>
  <c r="M38" i="7" s="1"/>
  <c r="L23" i="7"/>
  <c r="L38" i="7" s="1"/>
  <c r="K23" i="7"/>
  <c r="K38" i="7" s="1"/>
  <c r="J23" i="7"/>
  <c r="J25" i="7" s="1"/>
  <c r="I23" i="7"/>
  <c r="I38" i="7" s="1"/>
  <c r="M22" i="7"/>
  <c r="L22" i="7"/>
  <c r="K22" i="7"/>
  <c r="J22" i="7"/>
  <c r="I22" i="7"/>
  <c r="M21" i="7"/>
  <c r="M37" i="7" s="1"/>
  <c r="L21" i="7"/>
  <c r="L37" i="7" s="1"/>
  <c r="K21" i="7"/>
  <c r="K37" i="7" s="1"/>
  <c r="J21" i="7"/>
  <c r="J37" i="7" s="1"/>
  <c r="I21" i="7"/>
  <c r="I37" i="7" s="1"/>
  <c r="L18" i="7"/>
  <c r="K18" i="7"/>
  <c r="J18" i="7"/>
  <c r="I18" i="7"/>
  <c r="L17" i="7"/>
  <c r="L46" i="7" s="1"/>
  <c r="K17" i="7"/>
  <c r="J17" i="7"/>
  <c r="J46" i="7" s="1"/>
  <c r="I17" i="7"/>
  <c r="L16" i="7"/>
  <c r="L45" i="7" s="1"/>
  <c r="K16" i="7"/>
  <c r="J16" i="7"/>
  <c r="I16" i="7"/>
  <c r="I45" i="7" s="1"/>
  <c r="L15" i="7"/>
  <c r="K15" i="7"/>
  <c r="J15" i="7"/>
  <c r="I15" i="7"/>
  <c r="H29" i="6"/>
  <c r="M24" i="6"/>
  <c r="L24" i="6"/>
  <c r="K24" i="6"/>
  <c r="J24" i="6"/>
  <c r="I24" i="6"/>
  <c r="M23" i="6"/>
  <c r="M38" i="6" s="1"/>
  <c r="L23" i="6"/>
  <c r="L38" i="6" s="1"/>
  <c r="K23" i="6"/>
  <c r="K25" i="6" s="1"/>
  <c r="J23" i="6"/>
  <c r="J25" i="6" s="1"/>
  <c r="I23" i="6"/>
  <c r="I25" i="6" s="1"/>
  <c r="M22" i="6"/>
  <c r="L22" i="6"/>
  <c r="K22" i="6"/>
  <c r="J22" i="6"/>
  <c r="I22" i="6"/>
  <c r="M21" i="6"/>
  <c r="M37" i="6" s="1"/>
  <c r="L21" i="6"/>
  <c r="L37" i="6" s="1"/>
  <c r="K21" i="6"/>
  <c r="K37" i="6" s="1"/>
  <c r="J21" i="6"/>
  <c r="J37" i="6" s="1"/>
  <c r="I21" i="6"/>
  <c r="I37" i="6" s="1"/>
  <c r="L18" i="6"/>
  <c r="K18" i="6"/>
  <c r="J18" i="6"/>
  <c r="I18" i="6"/>
  <c r="L17" i="6"/>
  <c r="L46" i="6" s="1"/>
  <c r="K17" i="6"/>
  <c r="J17" i="6"/>
  <c r="I17" i="6"/>
  <c r="L16" i="6"/>
  <c r="L45" i="6" s="1"/>
  <c r="K16" i="6"/>
  <c r="K45" i="6" s="1"/>
  <c r="J16" i="6"/>
  <c r="J45" i="6" s="1"/>
  <c r="I16" i="6"/>
  <c r="I45" i="6" s="1"/>
  <c r="L15" i="6"/>
  <c r="K15" i="6"/>
  <c r="J15" i="6"/>
  <c r="I15" i="6"/>
  <c r="H29" i="5"/>
  <c r="M24" i="5"/>
  <c r="L24" i="5"/>
  <c r="K24" i="5"/>
  <c r="J24" i="5"/>
  <c r="I24" i="5"/>
  <c r="M23" i="5"/>
  <c r="M38" i="5" s="1"/>
  <c r="L23" i="5"/>
  <c r="L25" i="5" s="1"/>
  <c r="K23" i="5"/>
  <c r="K38" i="5" s="1"/>
  <c r="J23" i="5"/>
  <c r="J25" i="5" s="1"/>
  <c r="I23" i="5"/>
  <c r="I25" i="5" s="1"/>
  <c r="M22" i="5"/>
  <c r="L22" i="5"/>
  <c r="K22" i="5"/>
  <c r="J22" i="5"/>
  <c r="I22" i="5"/>
  <c r="M21" i="5"/>
  <c r="M37" i="5" s="1"/>
  <c r="L21" i="5"/>
  <c r="L37" i="5" s="1"/>
  <c r="K21" i="5"/>
  <c r="K37" i="5" s="1"/>
  <c r="J21" i="5"/>
  <c r="J37" i="5" s="1"/>
  <c r="I21" i="5"/>
  <c r="I37" i="5" s="1"/>
  <c r="L18" i="5"/>
  <c r="K18" i="5"/>
  <c r="J18" i="5"/>
  <c r="I18" i="5"/>
  <c r="L17" i="5"/>
  <c r="K17" i="5"/>
  <c r="J17" i="5"/>
  <c r="J46" i="5" s="1"/>
  <c r="I17" i="5"/>
  <c r="L16" i="5"/>
  <c r="L45" i="5" s="1"/>
  <c r="K16" i="5"/>
  <c r="J16" i="5"/>
  <c r="J45" i="5" s="1"/>
  <c r="I16" i="5"/>
  <c r="I45" i="5" s="1"/>
  <c r="L15" i="5"/>
  <c r="K15" i="5"/>
  <c r="J15" i="5"/>
  <c r="I15" i="5"/>
  <c r="L68" i="4"/>
  <c r="K68" i="4"/>
  <c r="J68" i="4"/>
  <c r="I68" i="4"/>
  <c r="L67" i="4"/>
  <c r="K67" i="4"/>
  <c r="J67" i="4"/>
  <c r="I67" i="4"/>
  <c r="L62" i="4"/>
  <c r="K62" i="4"/>
  <c r="J62" i="4"/>
  <c r="I62" i="4"/>
  <c r="M55" i="4"/>
  <c r="L55" i="4"/>
  <c r="K55" i="4"/>
  <c r="J55" i="4"/>
  <c r="I55" i="4"/>
  <c r="L54" i="4"/>
  <c r="K54" i="4"/>
  <c r="J54" i="4"/>
  <c r="I54" i="4"/>
  <c r="M50" i="4"/>
  <c r="L50" i="4"/>
  <c r="K50" i="4"/>
  <c r="J50" i="4"/>
  <c r="I50" i="4"/>
  <c r="L49" i="4"/>
  <c r="K49" i="4"/>
  <c r="J49" i="4"/>
  <c r="I49" i="4"/>
  <c r="L46" i="4"/>
  <c r="K46" i="4"/>
  <c r="J46" i="4"/>
  <c r="I46" i="4"/>
  <c r="L45" i="4"/>
  <c r="K45" i="4"/>
  <c r="J45" i="4"/>
  <c r="I45" i="4"/>
  <c r="M38" i="4"/>
  <c r="L38" i="4"/>
  <c r="L40" i="4" s="1"/>
  <c r="K38" i="4"/>
  <c r="J38" i="4"/>
  <c r="J40" i="4" s="1"/>
  <c r="I38" i="4"/>
  <c r="I40" i="4" s="1"/>
  <c r="M37" i="4"/>
  <c r="L37" i="4"/>
  <c r="L39" i="4" s="1"/>
  <c r="K37" i="4"/>
  <c r="K39" i="4" s="1"/>
  <c r="J37" i="4"/>
  <c r="J39" i="4" s="1"/>
  <c r="I37" i="4"/>
  <c r="I39" i="4" s="1"/>
  <c r="L25" i="4"/>
  <c r="K25" i="4"/>
  <c r="J25" i="4"/>
  <c r="I25" i="4"/>
  <c r="H24" i="4"/>
  <c r="H23" i="4"/>
  <c r="H22" i="4"/>
  <c r="H28" i="4" s="1"/>
  <c r="H72" i="4" s="1"/>
  <c r="H21" i="4"/>
  <c r="H37" i="4" s="1"/>
  <c r="H18" i="4"/>
  <c r="H17" i="4"/>
  <c r="H16" i="4"/>
  <c r="H15" i="4"/>
  <c r="L68" i="1"/>
  <c r="K68" i="1"/>
  <c r="J68" i="1"/>
  <c r="I68" i="1"/>
  <c r="L67" i="1"/>
  <c r="K67" i="1"/>
  <c r="J67" i="1"/>
  <c r="I67" i="1"/>
  <c r="L62" i="1"/>
  <c r="K62" i="1"/>
  <c r="J62" i="1"/>
  <c r="I62" i="1"/>
  <c r="M55" i="1"/>
  <c r="L55" i="1"/>
  <c r="K55" i="1"/>
  <c r="J55" i="1"/>
  <c r="I55" i="1"/>
  <c r="L54" i="1"/>
  <c r="K54" i="1"/>
  <c r="J54" i="1"/>
  <c r="I54" i="1"/>
  <c r="M50" i="1"/>
  <c r="L50" i="1"/>
  <c r="K50" i="1"/>
  <c r="J50" i="1"/>
  <c r="I50" i="1"/>
  <c r="L49" i="1"/>
  <c r="K49" i="1"/>
  <c r="J49" i="1"/>
  <c r="I49" i="1"/>
  <c r="L46" i="1"/>
  <c r="K46" i="1"/>
  <c r="J46" i="1"/>
  <c r="I46" i="1"/>
  <c r="L45" i="1"/>
  <c r="K45" i="1"/>
  <c r="J45" i="1"/>
  <c r="I45" i="1"/>
  <c r="M38" i="1"/>
  <c r="L38" i="1"/>
  <c r="L40" i="1" s="1"/>
  <c r="K38" i="1"/>
  <c r="K40" i="1" s="1"/>
  <c r="J38" i="1"/>
  <c r="I38" i="1"/>
  <c r="I40" i="1" s="1"/>
  <c r="M37" i="1"/>
  <c r="L37" i="1"/>
  <c r="L39" i="1" s="1"/>
  <c r="K37" i="1"/>
  <c r="K39" i="1" s="1"/>
  <c r="J37" i="1"/>
  <c r="J39" i="1" s="1"/>
  <c r="I37" i="1"/>
  <c r="I39" i="1" s="1"/>
  <c r="L25" i="1"/>
  <c r="K25" i="1"/>
  <c r="J25" i="1"/>
  <c r="I25" i="1"/>
  <c r="H24" i="1"/>
  <c r="H23" i="1"/>
  <c r="H38" i="1" s="1"/>
  <c r="H22" i="1"/>
  <c r="H28" i="1" s="1"/>
  <c r="H72" i="1" s="1"/>
  <c r="H21" i="1"/>
  <c r="H37" i="1" s="1"/>
  <c r="H18" i="1"/>
  <c r="H17" i="1"/>
  <c r="H16" i="1"/>
  <c r="H15" i="1"/>
  <c r="C25" i="1"/>
  <c r="D25" i="4"/>
  <c r="E25" i="4"/>
  <c r="F25" i="4"/>
  <c r="C25" i="4"/>
  <c r="D25" i="1"/>
  <c r="E25" i="1"/>
  <c r="F25" i="1"/>
  <c r="D24" i="7"/>
  <c r="E24" i="7"/>
  <c r="F24" i="7"/>
  <c r="C24" i="7"/>
  <c r="D21" i="7"/>
  <c r="D37" i="7" s="1"/>
  <c r="E21" i="7"/>
  <c r="E37" i="7" s="1"/>
  <c r="F21" i="7"/>
  <c r="F37" i="7" s="1"/>
  <c r="G21" i="7"/>
  <c r="G37" i="7" s="1"/>
  <c r="D22" i="7"/>
  <c r="E22" i="7"/>
  <c r="F22" i="7"/>
  <c r="G23" i="7"/>
  <c r="C22" i="7"/>
  <c r="D18" i="7"/>
  <c r="E18" i="7"/>
  <c r="F18" i="7"/>
  <c r="C18" i="7"/>
  <c r="D15" i="7"/>
  <c r="E15" i="7"/>
  <c r="F15" i="7"/>
  <c r="D16" i="7"/>
  <c r="E16" i="7"/>
  <c r="E45" i="7" s="1"/>
  <c r="F16" i="7"/>
  <c r="F45" i="7" s="1"/>
  <c r="D17" i="7"/>
  <c r="E17" i="7"/>
  <c r="E46" i="7" s="1"/>
  <c r="F17" i="7"/>
  <c r="C16" i="7"/>
  <c r="C45" i="7" s="1"/>
  <c r="C17" i="7"/>
  <c r="D24" i="6"/>
  <c r="E24" i="6"/>
  <c r="F24" i="6"/>
  <c r="G24" i="6"/>
  <c r="C24" i="6"/>
  <c r="D21" i="6"/>
  <c r="E21" i="6"/>
  <c r="E37" i="6" s="1"/>
  <c r="F21" i="6"/>
  <c r="F37" i="6" s="1"/>
  <c r="G21" i="6"/>
  <c r="G37" i="6" s="1"/>
  <c r="D22" i="6"/>
  <c r="E22" i="6"/>
  <c r="F22" i="6"/>
  <c r="G22" i="6"/>
  <c r="D23" i="6"/>
  <c r="E23" i="6"/>
  <c r="F23" i="6"/>
  <c r="G23" i="6"/>
  <c r="G38" i="6" s="1"/>
  <c r="C22" i="6"/>
  <c r="C23" i="6"/>
  <c r="C25" i="6" s="1"/>
  <c r="D18" i="6"/>
  <c r="E18" i="6"/>
  <c r="F18" i="6"/>
  <c r="C18" i="6"/>
  <c r="D15" i="6"/>
  <c r="E15" i="6"/>
  <c r="F15" i="6"/>
  <c r="D16" i="6"/>
  <c r="E16" i="6"/>
  <c r="E45" i="6" s="1"/>
  <c r="F16" i="6"/>
  <c r="F45" i="6" s="1"/>
  <c r="D17" i="6"/>
  <c r="D46" i="6" s="1"/>
  <c r="E17" i="6"/>
  <c r="F17" i="6"/>
  <c r="C16" i="6"/>
  <c r="C45" i="6" s="1"/>
  <c r="C17" i="6"/>
  <c r="D24" i="5"/>
  <c r="E24" i="5"/>
  <c r="F24" i="5"/>
  <c r="G24" i="5"/>
  <c r="C24" i="5"/>
  <c r="D21" i="5"/>
  <c r="D37" i="5" s="1"/>
  <c r="E21" i="5"/>
  <c r="E37" i="5" s="1"/>
  <c r="F21" i="5"/>
  <c r="F37" i="5" s="1"/>
  <c r="G21" i="5"/>
  <c r="G37" i="5" s="1"/>
  <c r="D22" i="5"/>
  <c r="E22" i="5"/>
  <c r="F22" i="5"/>
  <c r="G22" i="5"/>
  <c r="C22" i="5"/>
  <c r="D18" i="5"/>
  <c r="E18" i="5"/>
  <c r="F18" i="5"/>
  <c r="C18" i="5"/>
  <c r="F17" i="5"/>
  <c r="F46" i="5" s="1"/>
  <c r="E17" i="5"/>
  <c r="E46" i="5" s="1"/>
  <c r="D17" i="5"/>
  <c r="F16" i="5"/>
  <c r="F45" i="5" s="1"/>
  <c r="E16" i="5"/>
  <c r="E45" i="5" s="1"/>
  <c r="D16" i="5"/>
  <c r="D45" i="5" s="1"/>
  <c r="F15" i="5"/>
  <c r="E15" i="5"/>
  <c r="D15" i="5"/>
  <c r="C16" i="5"/>
  <c r="C45" i="5" s="1"/>
  <c r="C17" i="5"/>
  <c r="C21" i="5"/>
  <c r="C37" i="5" s="1"/>
  <c r="C15" i="6"/>
  <c r="C15" i="7"/>
  <c r="C21" i="6"/>
  <c r="C37" i="6" s="1"/>
  <c r="C21" i="7"/>
  <c r="C37" i="7" s="1"/>
  <c r="C15" i="5"/>
  <c r="B24" i="4"/>
  <c r="B23" i="4"/>
  <c r="B38" i="4" s="1"/>
  <c r="B21" i="4"/>
  <c r="B37" i="4" s="1"/>
  <c r="B18" i="4"/>
  <c r="B16" i="4"/>
  <c r="B15" i="4"/>
  <c r="B24" i="1"/>
  <c r="B23" i="1"/>
  <c r="B73" i="1" s="1"/>
  <c r="B28" i="1"/>
  <c r="B72" i="1" s="1"/>
  <c r="B21" i="1"/>
  <c r="B37" i="1" s="1"/>
  <c r="B18" i="1"/>
  <c r="B17" i="1"/>
  <c r="B16" i="1"/>
  <c r="B15" i="1"/>
  <c r="B24" i="3"/>
  <c r="B23" i="3"/>
  <c r="B73" i="3" s="1"/>
  <c r="B28" i="3"/>
  <c r="B72" i="3" s="1"/>
  <c r="B21" i="3"/>
  <c r="B37" i="3" s="1"/>
  <c r="B18" i="3"/>
  <c r="B17" i="3"/>
  <c r="B16" i="3"/>
  <c r="B15" i="3"/>
  <c r="B23" i="2"/>
  <c r="B21" i="2"/>
  <c r="B37" i="2" s="1"/>
  <c r="B18" i="2"/>
  <c r="B17" i="2"/>
  <c r="B16" i="2"/>
  <c r="B15" i="2"/>
  <c r="B34" i="2"/>
  <c r="G55" i="3"/>
  <c r="G55" i="1"/>
  <c r="G55" i="4"/>
  <c r="G50" i="3"/>
  <c r="G50" i="1"/>
  <c r="G50" i="4"/>
  <c r="C45" i="3"/>
  <c r="C45" i="4"/>
  <c r="G37" i="1"/>
  <c r="G37" i="4"/>
  <c r="G38" i="4"/>
  <c r="G37" i="3"/>
  <c r="G38" i="3"/>
  <c r="B29" i="6"/>
  <c r="B29" i="5"/>
  <c r="F68" i="4"/>
  <c r="E68" i="4"/>
  <c r="D68" i="4"/>
  <c r="C68" i="4"/>
  <c r="F67" i="4"/>
  <c r="E67" i="4"/>
  <c r="D67" i="4"/>
  <c r="C67" i="4"/>
  <c r="F62" i="4"/>
  <c r="E62" i="4"/>
  <c r="D62" i="4"/>
  <c r="C62" i="4"/>
  <c r="F55" i="4"/>
  <c r="E55" i="4"/>
  <c r="D55" i="4"/>
  <c r="F54" i="4"/>
  <c r="E54" i="4"/>
  <c r="D54" i="4"/>
  <c r="F50" i="4"/>
  <c r="E50" i="4"/>
  <c r="D50" i="4"/>
  <c r="C50" i="4"/>
  <c r="F49" i="4"/>
  <c r="E49" i="4"/>
  <c r="D49" i="4"/>
  <c r="C49" i="4"/>
  <c r="F46" i="4"/>
  <c r="E46" i="4"/>
  <c r="D46" i="4"/>
  <c r="C46" i="4"/>
  <c r="F45" i="4"/>
  <c r="E45" i="4"/>
  <c r="D45" i="4"/>
  <c r="F38" i="4"/>
  <c r="F40" i="4" s="1"/>
  <c r="E38" i="4"/>
  <c r="E40" i="4" s="1"/>
  <c r="D38" i="4"/>
  <c r="D40" i="4" s="1"/>
  <c r="C38" i="4"/>
  <c r="C40" i="4" s="1"/>
  <c r="F37" i="4"/>
  <c r="F39" i="4" s="1"/>
  <c r="E37" i="4"/>
  <c r="E39" i="4" s="1"/>
  <c r="D37" i="4"/>
  <c r="D39" i="4" s="1"/>
  <c r="C37" i="4"/>
  <c r="C39" i="4" s="1"/>
  <c r="F68" i="3"/>
  <c r="E68" i="3"/>
  <c r="D68" i="3"/>
  <c r="C68" i="3"/>
  <c r="F67" i="3"/>
  <c r="E67" i="3"/>
  <c r="D67" i="3"/>
  <c r="C67" i="3"/>
  <c r="F62" i="3"/>
  <c r="E62" i="3"/>
  <c r="D62" i="3"/>
  <c r="C62" i="3"/>
  <c r="F55" i="3"/>
  <c r="E55" i="3"/>
  <c r="D55" i="3"/>
  <c r="C55" i="3"/>
  <c r="F54" i="3"/>
  <c r="E54" i="3"/>
  <c r="D54" i="3"/>
  <c r="C54" i="3"/>
  <c r="F50" i="3"/>
  <c r="E50" i="3"/>
  <c r="D50" i="3"/>
  <c r="C50" i="3"/>
  <c r="F49" i="3"/>
  <c r="E49" i="3"/>
  <c r="D49" i="3"/>
  <c r="C49" i="3"/>
  <c r="F46" i="3"/>
  <c r="E46" i="3"/>
  <c r="D46" i="3"/>
  <c r="C46" i="3"/>
  <c r="F45" i="3"/>
  <c r="E45" i="3"/>
  <c r="D45" i="3"/>
  <c r="F38" i="3"/>
  <c r="E38" i="3"/>
  <c r="E40" i="3" s="1"/>
  <c r="D38" i="3"/>
  <c r="C38" i="3"/>
  <c r="C40" i="3" s="1"/>
  <c r="D37" i="3"/>
  <c r="D39" i="3" s="1"/>
  <c r="F37" i="3"/>
  <c r="F39" i="3" s="1"/>
  <c r="C37" i="3"/>
  <c r="C39" i="3" s="1"/>
  <c r="E37" i="3"/>
  <c r="E39" i="3" s="1"/>
  <c r="F68" i="1"/>
  <c r="E68" i="1"/>
  <c r="D68" i="1"/>
  <c r="C68" i="1"/>
  <c r="F67" i="1"/>
  <c r="E67" i="1"/>
  <c r="D67" i="1"/>
  <c r="C67" i="1"/>
  <c r="F62" i="1"/>
  <c r="E62" i="1"/>
  <c r="D62" i="1"/>
  <c r="C62" i="1"/>
  <c r="F55" i="1"/>
  <c r="E55" i="1"/>
  <c r="D55" i="1"/>
  <c r="C55" i="1"/>
  <c r="F54" i="1"/>
  <c r="E54" i="1"/>
  <c r="D54" i="1"/>
  <c r="C54" i="1"/>
  <c r="F50" i="1"/>
  <c r="E50" i="1"/>
  <c r="D50" i="1"/>
  <c r="C50" i="1"/>
  <c r="F49" i="1"/>
  <c r="E49" i="1"/>
  <c r="D49" i="1"/>
  <c r="C49" i="1"/>
  <c r="L51" i="3" l="1"/>
  <c r="B17" i="7"/>
  <c r="J51" i="1"/>
  <c r="K56" i="1"/>
  <c r="I51" i="2"/>
  <c r="J51" i="3"/>
  <c r="J69" i="3" s="1"/>
  <c r="B22" i="7"/>
  <c r="B28" i="7" s="1"/>
  <c r="I51" i="4"/>
  <c r="I69" i="4" s="1"/>
  <c r="K51" i="4"/>
  <c r="K69" i="4" s="1"/>
  <c r="L51" i="4"/>
  <c r="L69" i="4" s="1"/>
  <c r="K51" i="1"/>
  <c r="K69" i="1" s="1"/>
  <c r="I51" i="1"/>
  <c r="I69" i="1" s="1"/>
  <c r="F56" i="3"/>
  <c r="I54" i="5"/>
  <c r="K54" i="7"/>
  <c r="I56" i="4"/>
  <c r="J54" i="6"/>
  <c r="F50" i="6"/>
  <c r="I54" i="6"/>
  <c r="K51" i="3"/>
  <c r="K69" i="3" s="1"/>
  <c r="D51" i="3"/>
  <c r="D69" i="3" s="1"/>
  <c r="C56" i="3"/>
  <c r="C51" i="3"/>
  <c r="C69" i="3" s="1"/>
  <c r="L54" i="5"/>
  <c r="F51" i="4"/>
  <c r="F69" i="4" s="1"/>
  <c r="E51" i="4"/>
  <c r="E69" i="4" s="1"/>
  <c r="D51" i="4"/>
  <c r="D69" i="4" s="1"/>
  <c r="C51" i="4"/>
  <c r="C69" i="4" s="1"/>
  <c r="F25" i="6"/>
  <c r="H68" i="4"/>
  <c r="K56" i="2"/>
  <c r="L56" i="2"/>
  <c r="F51" i="3"/>
  <c r="F69" i="3" s="1"/>
  <c r="F63" i="1"/>
  <c r="J69" i="1"/>
  <c r="I51" i="3"/>
  <c r="I69" i="3" s="1"/>
  <c r="L69" i="3"/>
  <c r="H25" i="2"/>
  <c r="H59" i="2" s="1"/>
  <c r="I69" i="2"/>
  <c r="C51" i="2"/>
  <c r="C69" i="2" s="1"/>
  <c r="B39" i="4"/>
  <c r="B73" i="4"/>
  <c r="B50" i="4"/>
  <c r="B62" i="4"/>
  <c r="B18" i="7"/>
  <c r="I25" i="7"/>
  <c r="B55" i="3"/>
  <c r="C28" i="3"/>
  <c r="H54" i="3"/>
  <c r="C28" i="2"/>
  <c r="C28" i="1"/>
  <c r="F56" i="1"/>
  <c r="E56" i="1"/>
  <c r="H45" i="1"/>
  <c r="B45" i="3"/>
  <c r="B46" i="3"/>
  <c r="H45" i="2"/>
  <c r="H40" i="1"/>
  <c r="I56" i="1"/>
  <c r="B67" i="1"/>
  <c r="H49" i="3"/>
  <c r="H50" i="3"/>
  <c r="H45" i="3"/>
  <c r="J56" i="3"/>
  <c r="B39" i="3"/>
  <c r="J51" i="2"/>
  <c r="J69" i="2" s="1"/>
  <c r="D50" i="6"/>
  <c r="G50" i="5"/>
  <c r="I68" i="7"/>
  <c r="D63" i="2"/>
  <c r="D51" i="2"/>
  <c r="D69" i="2" s="1"/>
  <c r="B25" i="4"/>
  <c r="B59" i="4" s="1"/>
  <c r="H62" i="4"/>
  <c r="H46" i="1"/>
  <c r="J63" i="1"/>
  <c r="C38" i="7"/>
  <c r="C40" i="7" s="1"/>
  <c r="H62" i="1"/>
  <c r="B39" i="1"/>
  <c r="C55" i="7"/>
  <c r="B25" i="3"/>
  <c r="B59" i="3" s="1"/>
  <c r="D54" i="5"/>
  <c r="F67" i="5"/>
  <c r="E63" i="2"/>
  <c r="F63" i="2"/>
  <c r="L55" i="5"/>
  <c r="G55" i="5"/>
  <c r="F40" i="2"/>
  <c r="F64" i="2" s="1"/>
  <c r="E40" i="2"/>
  <c r="E64" i="2" s="1"/>
  <c r="F39" i="5"/>
  <c r="F62" i="6"/>
  <c r="H67" i="3"/>
  <c r="H50" i="4"/>
  <c r="H18" i="7"/>
  <c r="C56" i="1"/>
  <c r="F51" i="1"/>
  <c r="F69" i="1" s="1"/>
  <c r="D51" i="1"/>
  <c r="D69" i="1" s="1"/>
  <c r="H18" i="6"/>
  <c r="D56" i="3"/>
  <c r="E51" i="3"/>
  <c r="E69" i="3" s="1"/>
  <c r="I56" i="3"/>
  <c r="K56" i="3"/>
  <c r="H67" i="2"/>
  <c r="E50" i="6"/>
  <c r="H54" i="2"/>
  <c r="J56" i="2"/>
  <c r="L51" i="2"/>
  <c r="L69" i="2" s="1"/>
  <c r="F56" i="2"/>
  <c r="F63" i="4"/>
  <c r="L55" i="7"/>
  <c r="H25" i="4"/>
  <c r="H59" i="4" s="1"/>
  <c r="H38" i="4"/>
  <c r="H40" i="4" s="1"/>
  <c r="H55" i="4"/>
  <c r="H73" i="4"/>
  <c r="B55" i="4"/>
  <c r="J51" i="4"/>
  <c r="J69" i="4" s="1"/>
  <c r="H54" i="4"/>
  <c r="H49" i="4"/>
  <c r="B46" i="4"/>
  <c r="E64" i="4"/>
  <c r="B54" i="4"/>
  <c r="B68" i="4"/>
  <c r="B40" i="4"/>
  <c r="B49" i="4"/>
  <c r="J56" i="4"/>
  <c r="H24" i="7"/>
  <c r="K56" i="4"/>
  <c r="B24" i="7"/>
  <c r="F56" i="4"/>
  <c r="B28" i="4"/>
  <c r="C28" i="4" s="1"/>
  <c r="H45" i="4"/>
  <c r="D56" i="4"/>
  <c r="F54" i="7"/>
  <c r="B67" i="4"/>
  <c r="H39" i="4"/>
  <c r="I64" i="4"/>
  <c r="J63" i="4"/>
  <c r="F64" i="4"/>
  <c r="H25" i="1"/>
  <c r="H59" i="1" s="1"/>
  <c r="B25" i="1"/>
  <c r="B59" i="1" s="1"/>
  <c r="E51" i="1"/>
  <c r="E69" i="1" s="1"/>
  <c r="D55" i="6"/>
  <c r="L51" i="1"/>
  <c r="L69" i="1" s="1"/>
  <c r="L54" i="6"/>
  <c r="J56" i="1"/>
  <c r="H54" i="1"/>
  <c r="H68" i="1"/>
  <c r="C51" i="1"/>
  <c r="C69" i="1" s="1"/>
  <c r="B46" i="1"/>
  <c r="C63" i="1"/>
  <c r="D63" i="1"/>
  <c r="H24" i="6"/>
  <c r="B24" i="6"/>
  <c r="K67" i="7"/>
  <c r="B50" i="1"/>
  <c r="L56" i="1"/>
  <c r="H67" i="1"/>
  <c r="H49" i="1"/>
  <c r="B18" i="6"/>
  <c r="K63" i="1"/>
  <c r="C39" i="1"/>
  <c r="C64" i="1" s="1"/>
  <c r="E64" i="1"/>
  <c r="H39" i="1"/>
  <c r="I64" i="1"/>
  <c r="F64" i="1"/>
  <c r="D63" i="3"/>
  <c r="K68" i="6"/>
  <c r="H25" i="3"/>
  <c r="H59" i="3" s="1"/>
  <c r="K38" i="6"/>
  <c r="K40" i="6" s="1"/>
  <c r="H73" i="3"/>
  <c r="H55" i="3"/>
  <c r="I38" i="6"/>
  <c r="I63" i="6" s="1"/>
  <c r="I55" i="5"/>
  <c r="I56" i="5" s="1"/>
  <c r="I63" i="3"/>
  <c r="E55" i="6"/>
  <c r="D40" i="3"/>
  <c r="D64" i="3" s="1"/>
  <c r="L56" i="3"/>
  <c r="J54" i="5"/>
  <c r="E56" i="3"/>
  <c r="B62" i="3"/>
  <c r="B68" i="3"/>
  <c r="B49" i="3"/>
  <c r="D49" i="6"/>
  <c r="B54" i="3"/>
  <c r="B24" i="5"/>
  <c r="C55" i="5"/>
  <c r="B67" i="3"/>
  <c r="H18" i="5"/>
  <c r="B18" i="5"/>
  <c r="L49" i="6"/>
  <c r="H63" i="3"/>
  <c r="K64" i="3"/>
  <c r="E63" i="3"/>
  <c r="L64" i="3"/>
  <c r="K67" i="5"/>
  <c r="M55" i="5"/>
  <c r="M50" i="5"/>
  <c r="L38" i="5"/>
  <c r="L40" i="5" s="1"/>
  <c r="L50" i="5"/>
  <c r="L50" i="7"/>
  <c r="K51" i="2"/>
  <c r="K69" i="2" s="1"/>
  <c r="J38" i="5"/>
  <c r="J63" i="5" s="1"/>
  <c r="J68" i="5"/>
  <c r="J55" i="5"/>
  <c r="J50" i="5"/>
  <c r="H73" i="2"/>
  <c r="H50" i="2"/>
  <c r="H55" i="2"/>
  <c r="F68" i="5"/>
  <c r="F25" i="5"/>
  <c r="E68" i="7"/>
  <c r="E55" i="7"/>
  <c r="E50" i="7"/>
  <c r="E38" i="7"/>
  <c r="E40" i="7" s="1"/>
  <c r="B68" i="2"/>
  <c r="B55" i="2"/>
  <c r="C38" i="6"/>
  <c r="C40" i="6" s="1"/>
  <c r="K49" i="5"/>
  <c r="K45" i="5"/>
  <c r="K54" i="5"/>
  <c r="K62" i="5"/>
  <c r="J46" i="6"/>
  <c r="J62" i="5"/>
  <c r="I49" i="7"/>
  <c r="I46" i="7"/>
  <c r="I56" i="2"/>
  <c r="I46" i="5"/>
  <c r="H49" i="2"/>
  <c r="F54" i="5"/>
  <c r="B62" i="2"/>
  <c r="E62" i="6"/>
  <c r="B46" i="2"/>
  <c r="D62" i="6"/>
  <c r="F51" i="2"/>
  <c r="F69" i="2" s="1"/>
  <c r="E51" i="2"/>
  <c r="E69" i="2" s="1"/>
  <c r="B16" i="5"/>
  <c r="B45" i="5" s="1"/>
  <c r="C56" i="2"/>
  <c r="B54" i="2"/>
  <c r="J63" i="2"/>
  <c r="L63" i="2"/>
  <c r="I63" i="2"/>
  <c r="H21" i="5"/>
  <c r="H37" i="5" s="1"/>
  <c r="J39" i="7"/>
  <c r="L64" i="2"/>
  <c r="L62" i="6"/>
  <c r="H15" i="6"/>
  <c r="I64" i="2"/>
  <c r="B39" i="2"/>
  <c r="F63" i="5"/>
  <c r="H46" i="4"/>
  <c r="D64" i="4"/>
  <c r="D63" i="4"/>
  <c r="B63" i="4"/>
  <c r="E63" i="4"/>
  <c r="L64" i="4"/>
  <c r="K63" i="4"/>
  <c r="I63" i="4"/>
  <c r="J64" i="4"/>
  <c r="L63" i="4"/>
  <c r="K40" i="4"/>
  <c r="K64" i="4" s="1"/>
  <c r="I55" i="7"/>
  <c r="J50" i="7"/>
  <c r="L63" i="7"/>
  <c r="L56" i="4"/>
  <c r="J68" i="7"/>
  <c r="I63" i="7"/>
  <c r="C63" i="4"/>
  <c r="G55" i="7"/>
  <c r="C64" i="4"/>
  <c r="E56" i="4"/>
  <c r="C56" i="4"/>
  <c r="H16" i="7"/>
  <c r="H45" i="7" s="1"/>
  <c r="H67" i="4"/>
  <c r="K49" i="7"/>
  <c r="L67" i="7"/>
  <c r="K45" i="7"/>
  <c r="I54" i="7"/>
  <c r="J45" i="7"/>
  <c r="B16" i="7"/>
  <c r="B45" i="7" s="1"/>
  <c r="B45" i="4"/>
  <c r="C62" i="7"/>
  <c r="E49" i="7"/>
  <c r="C67" i="7"/>
  <c r="L64" i="1"/>
  <c r="E63" i="1"/>
  <c r="L63" i="1"/>
  <c r="J40" i="1"/>
  <c r="J64" i="1" s="1"/>
  <c r="H63" i="1"/>
  <c r="K64" i="1"/>
  <c r="I63" i="1"/>
  <c r="I55" i="6"/>
  <c r="H55" i="1"/>
  <c r="H73" i="1"/>
  <c r="J55" i="6"/>
  <c r="K55" i="6"/>
  <c r="L25" i="7"/>
  <c r="I50" i="6"/>
  <c r="M50" i="6"/>
  <c r="H50" i="1"/>
  <c r="K68" i="7"/>
  <c r="H21" i="7"/>
  <c r="H37" i="7" s="1"/>
  <c r="D50" i="7"/>
  <c r="B68" i="1"/>
  <c r="B38" i="1"/>
  <c r="E68" i="6"/>
  <c r="D64" i="1"/>
  <c r="B55" i="1"/>
  <c r="D56" i="1"/>
  <c r="E38" i="6"/>
  <c r="E63" i="6" s="1"/>
  <c r="F38" i="6"/>
  <c r="F40" i="6" s="1"/>
  <c r="E25" i="6"/>
  <c r="G55" i="6"/>
  <c r="L67" i="6"/>
  <c r="J54" i="7"/>
  <c r="J39" i="6"/>
  <c r="I49" i="6"/>
  <c r="L62" i="7"/>
  <c r="L39" i="6"/>
  <c r="J67" i="6"/>
  <c r="L49" i="7"/>
  <c r="B45" i="1"/>
  <c r="D67" i="7"/>
  <c r="E39" i="6"/>
  <c r="B54" i="1"/>
  <c r="B49" i="1"/>
  <c r="D45" i="7"/>
  <c r="C49" i="6"/>
  <c r="D49" i="7"/>
  <c r="B62" i="1"/>
  <c r="E54" i="7"/>
  <c r="F63" i="3"/>
  <c r="C64" i="3"/>
  <c r="K63" i="3"/>
  <c r="L63" i="3"/>
  <c r="J63" i="3"/>
  <c r="F40" i="3"/>
  <c r="F64" i="3" s="1"/>
  <c r="E64" i="3"/>
  <c r="I64" i="3"/>
  <c r="K39" i="5"/>
  <c r="H39" i="3"/>
  <c r="K55" i="5"/>
  <c r="K25" i="7"/>
  <c r="M55" i="6"/>
  <c r="H24" i="5"/>
  <c r="I39" i="5"/>
  <c r="I67" i="5"/>
  <c r="H22" i="5"/>
  <c r="H28" i="5" s="1"/>
  <c r="H72" i="5" s="1"/>
  <c r="K50" i="6"/>
  <c r="J40" i="3"/>
  <c r="J64" i="3" s="1"/>
  <c r="K50" i="7"/>
  <c r="H22" i="6"/>
  <c r="H28" i="6" s="1"/>
  <c r="H72" i="6" s="1"/>
  <c r="J67" i="7"/>
  <c r="K55" i="7"/>
  <c r="I40" i="7"/>
  <c r="L68" i="7"/>
  <c r="I50" i="7"/>
  <c r="C63" i="5"/>
  <c r="D50" i="5"/>
  <c r="B23" i="6"/>
  <c r="B38" i="6" s="1"/>
  <c r="C39" i="5"/>
  <c r="B50" i="3"/>
  <c r="G38" i="7"/>
  <c r="D55" i="7"/>
  <c r="F55" i="5"/>
  <c r="C63" i="3"/>
  <c r="B38" i="3"/>
  <c r="G50" i="7"/>
  <c r="C55" i="6"/>
  <c r="D55" i="5"/>
  <c r="G50" i="6"/>
  <c r="E68" i="5"/>
  <c r="F50" i="5"/>
  <c r="F39" i="6"/>
  <c r="B21" i="6"/>
  <c r="B37" i="6" s="1"/>
  <c r="D25" i="5"/>
  <c r="H17" i="6"/>
  <c r="H46" i="6" s="1"/>
  <c r="L62" i="5"/>
  <c r="H46" i="3"/>
  <c r="H62" i="3"/>
  <c r="H17" i="5"/>
  <c r="L46" i="5"/>
  <c r="K62" i="6"/>
  <c r="K62" i="7"/>
  <c r="L67" i="5"/>
  <c r="K54" i="6"/>
  <c r="I62" i="5"/>
  <c r="J62" i="6"/>
  <c r="H16" i="6"/>
  <c r="H45" i="6" s="1"/>
  <c r="K39" i="6"/>
  <c r="H15" i="7"/>
  <c r="K39" i="7"/>
  <c r="J49" i="5"/>
  <c r="K46" i="5"/>
  <c r="J49" i="7"/>
  <c r="J67" i="5"/>
  <c r="K46" i="6"/>
  <c r="J62" i="7"/>
  <c r="K46" i="7"/>
  <c r="L39" i="7"/>
  <c r="H68" i="3"/>
  <c r="H40" i="3"/>
  <c r="D54" i="6"/>
  <c r="B17" i="5"/>
  <c r="E67" i="5"/>
  <c r="E67" i="7"/>
  <c r="C62" i="6"/>
  <c r="D39" i="7"/>
  <c r="C68" i="6"/>
  <c r="D39" i="5"/>
  <c r="D67" i="5"/>
  <c r="B15" i="6"/>
  <c r="F67" i="6"/>
  <c r="F62" i="7"/>
  <c r="F46" i="7"/>
  <c r="E54" i="5"/>
  <c r="E49" i="5"/>
  <c r="C39" i="6"/>
  <c r="F62" i="5"/>
  <c r="K63" i="2"/>
  <c r="D64" i="2"/>
  <c r="K64" i="2"/>
  <c r="H39" i="2"/>
  <c r="H63" i="2"/>
  <c r="J39" i="5"/>
  <c r="K40" i="5"/>
  <c r="K63" i="5"/>
  <c r="K63" i="7"/>
  <c r="L63" i="6"/>
  <c r="L40" i="6"/>
  <c r="L40" i="7"/>
  <c r="K50" i="5"/>
  <c r="J38" i="6"/>
  <c r="J63" i="6" s="1"/>
  <c r="J55" i="7"/>
  <c r="L50" i="6"/>
  <c r="K25" i="5"/>
  <c r="H25" i="5" s="1"/>
  <c r="H23" i="5"/>
  <c r="I38" i="5"/>
  <c r="H23" i="6"/>
  <c r="M50" i="7"/>
  <c r="K40" i="7"/>
  <c r="J38" i="7"/>
  <c r="M55" i="7"/>
  <c r="I39" i="7"/>
  <c r="I67" i="7"/>
  <c r="I50" i="5"/>
  <c r="L25" i="6"/>
  <c r="H25" i="6" s="1"/>
  <c r="J50" i="6"/>
  <c r="H23" i="7"/>
  <c r="H22" i="7"/>
  <c r="L68" i="6"/>
  <c r="K68" i="5"/>
  <c r="L55" i="6"/>
  <c r="H21" i="6"/>
  <c r="H37" i="6" s="1"/>
  <c r="L39" i="5"/>
  <c r="I39" i="6"/>
  <c r="J64" i="2"/>
  <c r="D63" i="5"/>
  <c r="D40" i="5"/>
  <c r="B21" i="7"/>
  <c r="B37" i="7" s="1"/>
  <c r="B22" i="6"/>
  <c r="C67" i="6"/>
  <c r="C50" i="6"/>
  <c r="D25" i="6"/>
  <c r="D38" i="6"/>
  <c r="D68" i="6"/>
  <c r="D56" i="2"/>
  <c r="C64" i="2"/>
  <c r="C25" i="5"/>
  <c r="B23" i="5"/>
  <c r="F55" i="7"/>
  <c r="F38" i="7"/>
  <c r="F50" i="7"/>
  <c r="B23" i="7"/>
  <c r="D68" i="7"/>
  <c r="D37" i="6"/>
  <c r="D39" i="6" s="1"/>
  <c r="C50" i="7"/>
  <c r="B25" i="2"/>
  <c r="B59" i="2" s="1"/>
  <c r="E25" i="5"/>
  <c r="E38" i="5"/>
  <c r="E50" i="5"/>
  <c r="B25" i="7"/>
  <c r="F68" i="7"/>
  <c r="D38" i="7"/>
  <c r="D63" i="7" s="1"/>
  <c r="F40" i="5"/>
  <c r="C50" i="5"/>
  <c r="E55" i="5"/>
  <c r="B73" i="2"/>
  <c r="B38" i="2"/>
  <c r="B50" i="2"/>
  <c r="B21" i="5"/>
  <c r="B37" i="5" s="1"/>
  <c r="B22" i="5"/>
  <c r="B28" i="5" s="1"/>
  <c r="B72" i="5" s="1"/>
  <c r="C63" i="2"/>
  <c r="E39" i="5"/>
  <c r="F55" i="6"/>
  <c r="C67" i="5"/>
  <c r="E39" i="7"/>
  <c r="H17" i="7"/>
  <c r="K67" i="6"/>
  <c r="L54" i="7"/>
  <c r="H46" i="2"/>
  <c r="I49" i="5"/>
  <c r="I68" i="5"/>
  <c r="J49" i="6"/>
  <c r="I68" i="6"/>
  <c r="I67" i="6"/>
  <c r="L68" i="5"/>
  <c r="H16" i="5"/>
  <c r="H15" i="5"/>
  <c r="H40" i="2"/>
  <c r="I62" i="6"/>
  <c r="I46" i="6"/>
  <c r="H62" i="2"/>
  <c r="L49" i="5"/>
  <c r="K49" i="6"/>
  <c r="J68" i="6"/>
  <c r="I62" i="7"/>
  <c r="H68" i="2"/>
  <c r="F68" i="6"/>
  <c r="F49" i="6"/>
  <c r="C68" i="7"/>
  <c r="C49" i="7"/>
  <c r="C54" i="7"/>
  <c r="C46" i="7"/>
  <c r="D54" i="7"/>
  <c r="D46" i="7"/>
  <c r="F39" i="7"/>
  <c r="E67" i="6"/>
  <c r="F54" i="6"/>
  <c r="F49" i="5"/>
  <c r="B45" i="2"/>
  <c r="B49" i="2"/>
  <c r="B17" i="6"/>
  <c r="B15" i="7"/>
  <c r="C49" i="5"/>
  <c r="C40" i="5"/>
  <c r="C62" i="5"/>
  <c r="C68" i="5"/>
  <c r="C46" i="5"/>
  <c r="C54" i="5"/>
  <c r="D68" i="5"/>
  <c r="D49" i="5"/>
  <c r="E49" i="6"/>
  <c r="E46" i="6"/>
  <c r="E54" i="6"/>
  <c r="B16" i="6"/>
  <c r="D67" i="6"/>
  <c r="D62" i="5"/>
  <c r="D62" i="7"/>
  <c r="C39" i="7"/>
  <c r="E62" i="7"/>
  <c r="B67" i="2"/>
  <c r="F67" i="7"/>
  <c r="F49" i="7"/>
  <c r="F46" i="6"/>
  <c r="D46" i="5"/>
  <c r="D45" i="6"/>
  <c r="B15" i="5"/>
  <c r="E62" i="5"/>
  <c r="C54" i="6"/>
  <c r="C46" i="6"/>
  <c r="B25" i="5" l="1"/>
  <c r="B59" i="5" s="1"/>
  <c r="H51" i="4"/>
  <c r="H69" i="4" s="1"/>
  <c r="I56" i="7"/>
  <c r="J56" i="6"/>
  <c r="K56" i="7"/>
  <c r="F51" i="6"/>
  <c r="I56" i="6"/>
  <c r="B72" i="4"/>
  <c r="L56" i="5"/>
  <c r="B72" i="7"/>
  <c r="B51" i="4"/>
  <c r="B69" i="4" s="1"/>
  <c r="H56" i="3"/>
  <c r="B64" i="4"/>
  <c r="F69" i="6"/>
  <c r="C28" i="5"/>
  <c r="B56" i="3"/>
  <c r="H64" i="1"/>
  <c r="H51" i="3"/>
  <c r="H69" i="3" s="1"/>
  <c r="D51" i="6"/>
  <c r="D69" i="6" s="1"/>
  <c r="F51" i="5"/>
  <c r="F69" i="5" s="1"/>
  <c r="D56" i="5"/>
  <c r="E51" i="6"/>
  <c r="E69" i="6" s="1"/>
  <c r="C63" i="6"/>
  <c r="H56" i="2"/>
  <c r="I40" i="6"/>
  <c r="I64" i="6" s="1"/>
  <c r="C63" i="7"/>
  <c r="K63" i="6"/>
  <c r="D56" i="6"/>
  <c r="C56" i="7"/>
  <c r="J56" i="5"/>
  <c r="E56" i="5"/>
  <c r="B68" i="5"/>
  <c r="L56" i="7"/>
  <c r="H64" i="2"/>
  <c r="F64" i="5"/>
  <c r="F56" i="5"/>
  <c r="L51" i="5"/>
  <c r="L69" i="5" s="1"/>
  <c r="F56" i="7"/>
  <c r="B51" i="1"/>
  <c r="B69" i="1" s="1"/>
  <c r="E56" i="6"/>
  <c r="L56" i="6"/>
  <c r="C56" i="5"/>
  <c r="H63" i="4"/>
  <c r="H64" i="4"/>
  <c r="H56" i="4"/>
  <c r="E56" i="7"/>
  <c r="B56" i="4"/>
  <c r="J51" i="7"/>
  <c r="J69" i="7" s="1"/>
  <c r="J51" i="6"/>
  <c r="J69" i="6" s="1"/>
  <c r="E40" i="6"/>
  <c r="E64" i="6" s="1"/>
  <c r="D56" i="7"/>
  <c r="B56" i="1"/>
  <c r="H56" i="1"/>
  <c r="H51" i="1"/>
  <c r="H69" i="1" s="1"/>
  <c r="L63" i="5"/>
  <c r="K56" i="5"/>
  <c r="J40" i="5"/>
  <c r="J64" i="5" s="1"/>
  <c r="L51" i="6"/>
  <c r="L69" i="6" s="1"/>
  <c r="B51" i="3"/>
  <c r="B69" i="3" s="1"/>
  <c r="J51" i="5"/>
  <c r="J69" i="5" s="1"/>
  <c r="K51" i="5"/>
  <c r="K69" i="5" s="1"/>
  <c r="E51" i="7"/>
  <c r="E69" i="7" s="1"/>
  <c r="D51" i="5"/>
  <c r="D69" i="5" s="1"/>
  <c r="I51" i="7"/>
  <c r="I69" i="7" s="1"/>
  <c r="H64" i="3"/>
  <c r="I51" i="6"/>
  <c r="I69" i="6" s="1"/>
  <c r="K51" i="6"/>
  <c r="K69" i="6" s="1"/>
  <c r="H68" i="5"/>
  <c r="L51" i="7"/>
  <c r="L69" i="7" s="1"/>
  <c r="H51" i="2"/>
  <c r="H69" i="2" s="1"/>
  <c r="K56" i="6"/>
  <c r="I51" i="5"/>
  <c r="I69" i="5" s="1"/>
  <c r="H59" i="6"/>
  <c r="F63" i="6"/>
  <c r="B56" i="2"/>
  <c r="E63" i="7"/>
  <c r="B55" i="6"/>
  <c r="K51" i="7"/>
  <c r="K69" i="7" s="1"/>
  <c r="B49" i="5"/>
  <c r="B62" i="5"/>
  <c r="D51" i="7"/>
  <c r="D69" i="7" s="1"/>
  <c r="B51" i="2"/>
  <c r="B69" i="2" s="1"/>
  <c r="C51" i="7"/>
  <c r="C69" i="7" s="1"/>
  <c r="C51" i="6"/>
  <c r="C69" i="6" s="1"/>
  <c r="H39" i="5"/>
  <c r="C64" i="6"/>
  <c r="D64" i="5"/>
  <c r="B63" i="6"/>
  <c r="H39" i="6"/>
  <c r="B39" i="7"/>
  <c r="J40" i="6"/>
  <c r="J64" i="6" s="1"/>
  <c r="K64" i="6"/>
  <c r="C64" i="5"/>
  <c r="K64" i="5"/>
  <c r="H39" i="7"/>
  <c r="C64" i="7"/>
  <c r="H25" i="7"/>
  <c r="H59" i="7" s="1"/>
  <c r="J56" i="7"/>
  <c r="B63" i="1"/>
  <c r="B40" i="1"/>
  <c r="B64" i="1" s="1"/>
  <c r="B25" i="6"/>
  <c r="B59" i="6" s="1"/>
  <c r="C56" i="6"/>
  <c r="B73" i="6"/>
  <c r="H49" i="6"/>
  <c r="H62" i="6"/>
  <c r="L64" i="6"/>
  <c r="H68" i="6"/>
  <c r="H54" i="6"/>
  <c r="I64" i="7"/>
  <c r="E64" i="7"/>
  <c r="L64" i="7"/>
  <c r="H67" i="6"/>
  <c r="H59" i="5"/>
  <c r="L64" i="5"/>
  <c r="K64" i="7"/>
  <c r="D40" i="7"/>
  <c r="D64" i="7" s="1"/>
  <c r="B63" i="3"/>
  <c r="B40" i="3"/>
  <c r="B64" i="3" s="1"/>
  <c r="F64" i="6"/>
  <c r="F56" i="6"/>
  <c r="B39" i="6"/>
  <c r="H54" i="5"/>
  <c r="H46" i="5"/>
  <c r="E51" i="5"/>
  <c r="E69" i="5" s="1"/>
  <c r="B54" i="5"/>
  <c r="B46" i="5"/>
  <c r="H67" i="7"/>
  <c r="H28" i="7"/>
  <c r="H72" i="7" s="1"/>
  <c r="J63" i="7"/>
  <c r="J40" i="7"/>
  <c r="J64" i="7" s="1"/>
  <c r="H50" i="7"/>
  <c r="H55" i="7"/>
  <c r="H38" i="7"/>
  <c r="H63" i="7" s="1"/>
  <c r="H73" i="7"/>
  <c r="I40" i="5"/>
  <c r="I64" i="5" s="1"/>
  <c r="I63" i="5"/>
  <c r="H55" i="6"/>
  <c r="H38" i="6"/>
  <c r="H50" i="6"/>
  <c r="H73" i="6"/>
  <c r="H50" i="5"/>
  <c r="H73" i="5"/>
  <c r="H55" i="5"/>
  <c r="H38" i="5"/>
  <c r="B59" i="7"/>
  <c r="B67" i="5"/>
  <c r="B38" i="7"/>
  <c r="B63" i="7" s="1"/>
  <c r="B55" i="7"/>
  <c r="B50" i="7"/>
  <c r="B73" i="7"/>
  <c r="B67" i="7"/>
  <c r="B63" i="2"/>
  <c r="B40" i="2"/>
  <c r="B64" i="2" s="1"/>
  <c r="E63" i="5"/>
  <c r="E40" i="5"/>
  <c r="E64" i="5" s="1"/>
  <c r="F63" i="7"/>
  <c r="F40" i="7"/>
  <c r="F64" i="7" s="1"/>
  <c r="D63" i="6"/>
  <c r="D40" i="6"/>
  <c r="D64" i="6" s="1"/>
  <c r="B28" i="6"/>
  <c r="B50" i="6"/>
  <c r="B73" i="5"/>
  <c r="B55" i="5"/>
  <c r="B50" i="5"/>
  <c r="B38" i="5"/>
  <c r="F51" i="7"/>
  <c r="F69" i="7" s="1"/>
  <c r="B39" i="5"/>
  <c r="C51" i="5"/>
  <c r="C69" i="5" s="1"/>
  <c r="H67" i="5"/>
  <c r="H45" i="5"/>
  <c r="H49" i="5"/>
  <c r="H62" i="5"/>
  <c r="H49" i="7"/>
  <c r="H68" i="7"/>
  <c r="H54" i="7"/>
  <c r="H62" i="7"/>
  <c r="H46" i="7"/>
  <c r="B46" i="7"/>
  <c r="B68" i="7"/>
  <c r="B54" i="7"/>
  <c r="B49" i="7"/>
  <c r="B62" i="7"/>
  <c r="B68" i="6"/>
  <c r="B49" i="6"/>
  <c r="B40" i="6"/>
  <c r="B62" i="6"/>
  <c r="B54" i="6"/>
  <c r="B46" i="6"/>
  <c r="B45" i="6"/>
  <c r="B67" i="6"/>
  <c r="C28" i="6" l="1"/>
  <c r="B72" i="6"/>
  <c r="C28" i="7"/>
  <c r="H56" i="5"/>
  <c r="H51" i="5"/>
  <c r="H69" i="5" s="1"/>
  <c r="H51" i="6"/>
  <c r="H69" i="6" s="1"/>
  <c r="H51" i="7"/>
  <c r="H69" i="7" s="1"/>
  <c r="H56" i="6"/>
  <c r="B56" i="6"/>
  <c r="B51" i="5"/>
  <c r="B69" i="5" s="1"/>
  <c r="B56" i="5"/>
  <c r="B64" i="6"/>
  <c r="B56" i="7"/>
  <c r="H40" i="7"/>
  <c r="H64" i="7" s="1"/>
  <c r="H63" i="6"/>
  <c r="H40" i="6"/>
  <c r="H64" i="6" s="1"/>
  <c r="H63" i="5"/>
  <c r="H40" i="5"/>
  <c r="H64" i="5" s="1"/>
  <c r="H56" i="7"/>
  <c r="B40" i="7"/>
  <c r="B64" i="7" s="1"/>
  <c r="B63" i="5"/>
  <c r="B40" i="5"/>
  <c r="B64" i="5" s="1"/>
  <c r="B51" i="7"/>
  <c r="B69" i="7" s="1"/>
  <c r="B51" i="6"/>
  <c r="B69" i="6" s="1"/>
</calcChain>
</file>

<file path=xl/sharedStrings.xml><?xml version="1.0" encoding="utf-8"?>
<sst xmlns="http://schemas.openxmlformats.org/spreadsheetml/2006/main" count="484" uniqueCount="121">
  <si>
    <t>CLP</t>
  </si>
  <si>
    <t>LyC</t>
  </si>
  <si>
    <t>CVE</t>
  </si>
  <si>
    <t>Otros Gastos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</si>
  <si>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</si>
  <si>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</si>
  <si>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</si>
  <si>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</si>
  <si>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</si>
  <si>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</si>
  <si>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</si>
  <si>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</si>
  <si>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</si>
  <si>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</si>
  <si>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</si>
  <si>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</si>
  <si>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</si>
  <si>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</si>
  <si>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</si>
  <si>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</si>
  <si>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</si>
  <si>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</si>
  <si>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</si>
  <si>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</si>
  <si>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</si>
  <si>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</si>
  <si>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</si>
  <si>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</si>
  <si>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</si>
  <si>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</si>
  <si>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</si>
  <si>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</si>
  <si>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</si>
  <si>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</si>
  <si>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</si>
  <si>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Beneficiarios: familias</t>
  </si>
  <si>
    <t xml:space="preserve">Beneficiarios: familias </t>
  </si>
  <si>
    <t>RAMT</t>
  </si>
  <si>
    <t>Productos: bonos entregados</t>
  </si>
  <si>
    <t>Productos: bonos formalizados</t>
  </si>
  <si>
    <t>Total Bonos Entregados</t>
  </si>
  <si>
    <t>Total Bonos Formalizados</t>
  </si>
  <si>
    <t>Notas:</t>
  </si>
  <si>
    <r>
      <rPr>
        <b/>
        <sz val="11"/>
        <color theme="1"/>
        <rFont val="Palatino Linotype"/>
        <family val="1"/>
      </rPr>
      <t>CLP=</t>
    </r>
    <r>
      <rPr>
        <sz val="11"/>
        <color theme="1"/>
        <rFont val="Palatino Linotype"/>
        <family val="1"/>
      </rPr>
      <t xml:space="preserve"> Construcción en Lote Propio</t>
    </r>
  </si>
  <si>
    <r>
      <rPr>
        <b/>
        <sz val="11"/>
        <color theme="1"/>
        <rFont val="Palatino Linotype"/>
        <family val="1"/>
      </rPr>
      <t>LyC=</t>
    </r>
    <r>
      <rPr>
        <sz val="11"/>
        <color theme="1"/>
        <rFont val="Palatino Linotype"/>
        <family val="1"/>
      </rPr>
      <t xml:space="preserve"> Compra de Lote y Construcción</t>
    </r>
  </si>
  <si>
    <r>
      <rPr>
        <b/>
        <sz val="11"/>
        <color theme="1"/>
        <rFont val="Palatino Linotype"/>
        <family val="1"/>
      </rPr>
      <t>CVE=</t>
    </r>
    <r>
      <rPr>
        <sz val="11"/>
        <color theme="1"/>
        <rFont val="Palatino Linotype"/>
        <family val="1"/>
      </rPr>
      <t xml:space="preserve"> Compra de Vivienda existente</t>
    </r>
  </si>
  <si>
    <r>
      <rPr>
        <b/>
        <sz val="11"/>
        <color theme="1"/>
        <rFont val="Palatino Linotype"/>
        <family val="1"/>
      </rPr>
      <t>RAMTE=</t>
    </r>
    <r>
      <rPr>
        <sz val="11"/>
        <color theme="1"/>
        <rFont val="Palatino Linotype"/>
        <family val="1"/>
      </rPr>
      <t xml:space="preserve"> Reparación, Ampliación, Mejoras y Terminación de Vivienda</t>
    </r>
  </si>
  <si>
    <t>Programados 1T 2021</t>
  </si>
  <si>
    <t>Efectivos 1T 2021</t>
  </si>
  <si>
    <t>IPC (1T 2021)</t>
  </si>
  <si>
    <t>Gasto efectivo real 1T 2021</t>
  </si>
  <si>
    <t>Gasto efectivo real por beneficiario 1T 2021</t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</si>
  <si>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</si>
  <si>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</si>
  <si>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</si>
  <si>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</si>
  <si>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</si>
  <si>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</si>
  <si>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</si>
  <si>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</si>
  <si>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</si>
  <si>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</si>
  <si>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</si>
  <si>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</si>
  <si>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3TA 2021</t>
  </si>
  <si>
    <t>IPC (3TA 2021)</t>
  </si>
  <si>
    <t>Gasto efectivo real 3TA 2021</t>
  </si>
  <si>
    <t>Gasto efectivo real por beneficiario 3TA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</si>
  <si>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</si>
  <si>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</si>
  <si>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</si>
  <si>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</si>
  <si>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</si>
  <si>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</si>
  <si>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</si>
  <si>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</si>
  <si>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</si>
  <si>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</si>
  <si>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</si>
  <si>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</si>
  <si>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</si>
  <si>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</si>
  <si>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</si>
  <si>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BANHVI 2021 y 2022 - Cronogramas de Metas e Inversión - Modificaciones 2022 - IPC, INEC 2021 y 2022</t>
    </r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</si>
  <si>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</si>
  <si>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</si>
  <si>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</si>
  <si>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</si>
  <si>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</si>
  <si>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</si>
  <si>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</si>
  <si>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</si>
  <si>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En transferencias 1S 2022</t>
  </si>
  <si>
    <t>IPC (1S 2022)</t>
  </si>
  <si>
    <t>Gasto efectivo real 1S 2022</t>
  </si>
  <si>
    <t>Gasto efectivo real por beneficiario 1S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</si>
  <si>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</si>
  <si>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</si>
  <si>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</si>
  <si>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</si>
  <si>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</si>
  <si>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</si>
  <si>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3TA 2022</t>
  </si>
  <si>
    <t>Efectivos 3TA 2022</t>
  </si>
  <si>
    <t>En transferencias 3TA 2022</t>
  </si>
  <si>
    <t>IPC (3TA 2022)</t>
  </si>
  <si>
    <t>Gasto efectivo real 3TA 2022</t>
  </si>
  <si>
    <t>Gasto efectivo real por beneficiario 3TA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</si>
  <si>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</si>
  <si>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</si>
  <si>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</si>
  <si>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</si>
  <si>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</si>
  <si>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</si>
  <si>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</si>
  <si>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</si>
  <si>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</si>
  <si>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</si>
  <si>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</si>
  <si>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</si>
  <si>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día 22-06-2022 el dato del gasto programado para el año 2022 del producto RAMT se actualizó, esto debido a que por un error se había colocado el mismo dato del gasto programado para el trimestre. Asimismo, el dato de otros gastos programados para el trimestre, se actualizó.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</si>
</sst>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]* #,##0.00_);_([$€]* \(#,##0.00\);_([$€]* &quot;-&quot;??_);_(@_)"/>
    <numFmt numFmtId="166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 applyFill="1"/>
    <xf numFmtId="166" fontId="0" fillId="0" borderId="0" xfId="1" applyNumberFormat="1" applyFont="1" applyFill="1" applyBorder="1" applyAlignment="1">
      <alignment horizontal="right"/>
    </xf>
    <xf numFmtId="0" fontId="3" fillId="0" borderId="0" xfId="0" applyFont="1" applyFill="1"/>
    <xf numFmtId="39" fontId="0" fillId="0" borderId="0" xfId="0" applyNumberFormat="1" applyFont="1" applyFill="1"/>
    <xf numFmtId="2" fontId="0" fillId="0" borderId="0" xfId="0" applyNumberFormat="1" applyFont="1" applyFill="1"/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3" xfId="0" applyFont="1" applyFill="1" applyBorder="1"/>
    <xf numFmtId="39" fontId="5" fillId="0" borderId="0" xfId="1" applyNumberFormat="1" applyFont="1" applyFill="1" applyBorder="1"/>
    <xf numFmtId="39" fontId="5" fillId="0" borderId="0" xfId="1" applyNumberFormat="1" applyFont="1" applyFill="1"/>
    <xf numFmtId="0" fontId="5" fillId="0" borderId="3" xfId="0" applyFont="1" applyFill="1" applyBorder="1" applyAlignment="1">
      <alignment horizontal="left" indent="1"/>
    </xf>
    <xf numFmtId="3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0" fontId="4" fillId="0" borderId="3" xfId="0" applyFont="1" applyFill="1" applyBorder="1" applyAlignment="1">
      <alignment horizontal="left"/>
    </xf>
    <xf numFmtId="37" fontId="5" fillId="0" borderId="0" xfId="1" applyNumberFormat="1" applyFont="1" applyFill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39" fontId="5" fillId="0" borderId="0" xfId="1" applyNumberFormat="1" applyFont="1" applyFill="1" applyBorder="1" applyAlignment="1">
      <alignment horizontal="right"/>
    </xf>
    <xf numFmtId="39" fontId="5" fillId="0" borderId="0" xfId="1" applyNumberFormat="1" applyFont="1" applyFill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Alignment="1">
      <alignment horizontal="right"/>
    </xf>
    <xf numFmtId="0" fontId="5" fillId="0" borderId="4" xfId="0" applyFont="1" applyFill="1" applyBorder="1"/>
    <xf numFmtId="39" fontId="5" fillId="0" borderId="5" xfId="1" applyNumberFormat="1" applyFont="1" applyFill="1" applyBorder="1"/>
    <xf numFmtId="0" fontId="4" fillId="0" borderId="0" xfId="0" applyFont="1" applyFill="1"/>
    <xf numFmtId="3" fontId="5" fillId="0" borderId="0" xfId="1" applyNumberFormat="1" applyFont="1" applyFill="1" applyBorder="1" applyAlignment="1"/>
    <xf numFmtId="3" fontId="5" fillId="0" borderId="0" xfId="1" applyNumberFormat="1" applyFont="1" applyFill="1" applyAlignment="1"/>
    <xf numFmtId="37" fontId="5" fillId="0" borderId="0" xfId="1" applyNumberFormat="1" applyFont="1" applyFill="1" applyBorder="1" applyAlignment="1"/>
    <xf numFmtId="37" fontId="5" fillId="0" borderId="0" xfId="1" applyNumberFormat="1" applyFont="1" applyFill="1" applyAlignment="1"/>
    <xf numFmtId="39" fontId="5" fillId="0" borderId="0" xfId="1" applyNumberFormat="1" applyFont="1" applyFill="1" applyBorder="1" applyAlignment="1"/>
    <xf numFmtId="39" fontId="5" fillId="0" borderId="0" xfId="1" applyNumberFormat="1" applyFont="1" applyFill="1" applyAlignment="1"/>
    <xf numFmtId="4" fontId="5" fillId="0" borderId="0" xfId="1" applyNumberFormat="1" applyFont="1" applyFill="1" applyBorder="1" applyAlignment="1"/>
    <xf numFmtId="4" fontId="5" fillId="0" borderId="0" xfId="1" applyNumberFormat="1" applyFont="1" applyFill="1" applyAlignment="1"/>
    <xf numFmtId="0" fontId="6" fillId="0" borderId="0" xfId="0" applyFont="1" applyFill="1"/>
    <xf numFmtId="3" fontId="5" fillId="0" borderId="0" xfId="0" applyNumberFormat="1" applyFont="1" applyFill="1"/>
    <xf numFmtId="3" fontId="0" fillId="0" borderId="0" xfId="1" applyNumberFormat="1" applyFont="1" applyFill="1" applyAlignment="1">
      <alignment horizontal="right"/>
    </xf>
    <xf numFmtId="164" fontId="5" fillId="0" borderId="0" xfId="1" applyFont="1" applyFill="1" applyAlignment="1">
      <alignment horizontal="right" vertical="center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  <cellStyle name="Porcentaje 2" xfId="4" xr:uid="{00000000-0005-0000-0000-000005000000}"/>
  </cellStyles>
  <dxfs count="0"/>
  <tableStyles count="0" defaultTableStyle="TableStyleMedium2" defaultPivotStyle="PivotStyleLight16"/>
  <colors>
    <mruColors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cobertura</a:t>
            </a:r>
            <a:r>
              <a:rPr lang="es-CR" baseline="0"/>
              <a:t> </a:t>
            </a:r>
            <a:r>
              <a:rPr lang="es-CR"/>
              <a:t>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097954417586853E-2"/>
          <c:y val="0.25844599391720752"/>
          <c:w val="0.91291353605238423"/>
          <c:h val="0.576936912326918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Anual!$B$45:$F$45</c:f>
              <c:numCache>
                <c:formatCode>#,##0.00</c:formatCode>
                <c:ptCount val="5"/>
                <c:pt idx="0">
                  <c:v>5.163286389499997</c:v>
                </c:pt>
                <c:pt idx="1">
                  <c:v>4.6614863765600907</c:v>
                </c:pt>
                <c:pt idx="2">
                  <c:v>1.5618342255517939</c:v>
                </c:pt>
                <c:pt idx="3">
                  <c:v>0.62209964440381471</c:v>
                </c:pt>
                <c:pt idx="4">
                  <c:v>1.4028403186698994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0-4197-BD7A-FE5C51D3B068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Anual!$B$46:$F$46</c:f>
              <c:numCache>
                <c:formatCode>#,##0.00</c:formatCode>
                <c:ptCount val="5"/>
                <c:pt idx="0">
                  <c:v>4.7912685540549944</c:v>
                </c:pt>
                <c:pt idx="1">
                  <c:v>4.2284182554869503</c:v>
                </c:pt>
                <c:pt idx="2">
                  <c:v>1.7353713617242152</c:v>
                </c:pt>
                <c:pt idx="3">
                  <c:v>0.43926587593644201</c:v>
                </c:pt>
                <c:pt idx="4">
                  <c:v>1.1880845167994458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0-4197-BD7A-FE5C51D3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7415552"/>
        <c:axId val="57417088"/>
        <c:axId val="0"/>
      </c:bar3DChart>
      <c:catAx>
        <c:axId val="5741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17088"/>
        <c:crosses val="autoZero"/>
        <c:auto val="1"/>
        <c:lblAlgn val="ctr"/>
        <c:lblOffset val="100"/>
        <c:noMultiLvlLbl val="0"/>
      </c:catAx>
      <c:valAx>
        <c:axId val="5741708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7415552"/>
        <c:crosses val="autoZero"/>
        <c:crossBetween val="between"/>
        <c:majorUnit val="2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23787677006998084"/>
          <c:y val="0.13661907357095621"/>
          <c:w val="0.47826927624372034"/>
          <c:h val="7.76418157500781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BANHVI: Índice de eficiencia 2022 </a:t>
            </a:r>
          </a:p>
        </c:rich>
      </c:tx>
      <c:overlay val="0"/>
    </c:title>
    <c:autoTitleDeleted val="0"/>
    <c:view3D>
      <c:rotX val="0"/>
      <c:rotY val="0"/>
      <c:depthPercent val="10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Anual!$H$69:$L$69</c:f>
              <c:numCache>
                <c:formatCode>#,##0.00</c:formatCode>
                <c:ptCount val="5"/>
                <c:pt idx="0">
                  <c:v>96.861830725935945</c:v>
                </c:pt>
                <c:pt idx="1">
                  <c:v>126.0630351173225</c:v>
                </c:pt>
                <c:pt idx="2">
                  <c:v>76.558618684725417</c:v>
                </c:pt>
                <c:pt idx="3">
                  <c:v>44.52253180672345</c:v>
                </c:pt>
                <c:pt idx="4">
                  <c:v>91.867833018466413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0-4B99-8196-CFD90CA16E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4026112"/>
        <c:axId val="64027648"/>
        <c:axId val="0"/>
      </c:bar3DChart>
      <c:catAx>
        <c:axId val="640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4027648"/>
        <c:crosses val="autoZero"/>
        <c:auto val="1"/>
        <c:lblAlgn val="ctr"/>
        <c:lblOffset val="100"/>
        <c:noMultiLvlLbl val="0"/>
      </c:catAx>
      <c:valAx>
        <c:axId val="6402764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4026112"/>
        <c:crosses val="autoZero"/>
        <c:crossBetween val="between"/>
        <c:majorUnit val="50"/>
      </c:valAx>
    </c:plotArea>
    <c:plotVisOnly val="0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giro de recursos 2022</a:t>
            </a:r>
          </a:p>
        </c:rich>
      </c:tx>
      <c:layout>
        <c:manualLayout>
          <c:xMode val="edge"/>
          <c:yMode val="edge"/>
          <c:x val="0.16248208446779489"/>
          <c:y val="4.502020183809683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63875348914715E-2"/>
          <c:y val="0.25984561406414264"/>
          <c:w val="0.82843944506936629"/>
          <c:h val="0.5862307867210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Anual!$A$72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Anual!$H$9</c:f>
              <c:strCache>
                <c:ptCount val="1"/>
                <c:pt idx="0">
                  <c:v>Total Bonos Formalizados</c:v>
                </c:pt>
              </c:strCache>
            </c:strRef>
          </c:cat>
          <c:val>
            <c:numRef>
              <c:f>Anual!$H$72</c:f>
              <c:numCache>
                <c:formatCode>#,##0.00</c:formatCode>
                <c:ptCount val="1"/>
                <c:pt idx="0">
                  <c:v>100.00000000000003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F-4111-ACA0-1B6B53C182AE}"/>
            </c:ext>
          </c:extLst>
        </c:ser>
        <c:ser>
          <c:idx val="1"/>
          <c:order val="1"/>
          <c:tx>
            <c:strRef>
              <c:f>Anual!$A$73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Anual!$H$9</c:f>
              <c:strCache>
                <c:ptCount val="1"/>
                <c:pt idx="0">
                  <c:v>Total Bonos Formalizados</c:v>
                </c:pt>
              </c:strCache>
            </c:strRef>
          </c:cat>
          <c:val>
            <c:numRef>
              <c:f>Anual!$H$73</c:f>
              <c:numCache>
                <c:formatCode>#,##0.00</c:formatCode>
                <c:ptCount val="1"/>
                <c:pt idx="0">
                  <c:v>93.207259527885768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4-4F6B-8B56-2394BA34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951616"/>
        <c:axId val="63953152"/>
        <c:axId val="0"/>
      </c:bar3DChart>
      <c:catAx>
        <c:axId val="639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3953152"/>
        <c:crosses val="autoZero"/>
        <c:auto val="1"/>
        <c:lblAlgn val="ctr"/>
        <c:lblOffset val="100"/>
        <c:noMultiLvlLbl val="0"/>
      </c:catAx>
      <c:valAx>
        <c:axId val="63953152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63951616"/>
        <c:crosses val="autoZero"/>
        <c:crossBetween val="between"/>
        <c:majorUnit val="50"/>
      </c:valAx>
    </c:plotArea>
    <c:legend>
      <c:legendPos val="t"/>
      <c:layout>
        <c:manualLayout>
          <c:xMode val="edge"/>
          <c:yMode val="edge"/>
          <c:x val="0.14413514977294503"/>
          <c:y val="0.15814086845452938"/>
          <c:w val="0.6651688538932633"/>
          <c:h val="7.9236564893950673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BANHVI:</a:t>
            </a:r>
          </a:p>
          <a:p>
            <a:pPr>
              <a:defRPr/>
            </a:pPr>
            <a:r>
              <a:rPr lang="en-US"/>
              <a:t>Índice transferencia efectiva del gasto (ITG)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8.314638563645442E-2"/>
          <c:y val="0.25083333333333335"/>
          <c:w val="0.88109546795720617"/>
          <c:h val="0.692623942840478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Anual!$A$59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Anual!$B$10</c:f>
              <c:numCache>
                <c:formatCode>General</c:formatCode>
                <c:ptCount val="1"/>
              </c:numCache>
            </c:numRef>
          </c:cat>
          <c:val>
            <c:numRef>
              <c:f>Anual!$B$59</c:f>
              <c:numCache>
                <c:formatCode>#,##0.00</c:formatCode>
                <c:ptCount val="1"/>
                <c:pt idx="0">
                  <c:v>94.99973033319749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8-451F-A787-8F667687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64086400"/>
        <c:axId val="64087936"/>
        <c:axId val="0"/>
      </c:bar3DChart>
      <c:catAx>
        <c:axId val="6408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087936"/>
        <c:crosses val="autoZero"/>
        <c:auto val="1"/>
        <c:lblAlgn val="ctr"/>
        <c:lblOffset val="100"/>
        <c:noMultiLvlLbl val="0"/>
      </c:catAx>
      <c:valAx>
        <c:axId val="6408793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>
            <a:softEdge rad="152400"/>
          </a:effectLst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086400"/>
        <c:crosses val="autoZero"/>
        <c:crossBetween val="between"/>
        <c:majorUnit val="2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BANHVI: Indicadores de gasto medio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10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Gasto programado por beneficiario (GPB)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Anual!$B$67:$F$67</c:f>
              <c:numCache>
                <c:formatCode>#,##0.00</c:formatCode>
                <c:ptCount val="5"/>
                <c:pt idx="0">
                  <c:v>9987259.485797219</c:v>
                </c:pt>
                <c:pt idx="1">
                  <c:v>7542938.6953659654</c:v>
                </c:pt>
                <c:pt idx="2">
                  <c:v>14264941.429641172</c:v>
                </c:pt>
                <c:pt idx="3">
                  <c:v>14065748.634915894</c:v>
                </c:pt>
                <c:pt idx="4">
                  <c:v>6448028.8891823711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9-422F-A93B-C87B7E050705}"/>
            </c:ext>
          </c:extLst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Gasto efectivo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Anual!$B$68:$F$68</c:f>
              <c:numCache>
                <c:formatCode>#,##0.00</c:formatCode>
                <c:ptCount val="5"/>
                <c:pt idx="0">
                  <c:v>10512061.582603371</c:v>
                </c:pt>
                <c:pt idx="1">
                  <c:v>8563027.8998573981</c:v>
                </c:pt>
                <c:pt idx="2">
                  <c:v>13615052.003604144</c:v>
                </c:pt>
                <c:pt idx="3">
                  <c:v>12394693.167001765</c:v>
                </c:pt>
                <c:pt idx="4">
                  <c:v>7472336.0562244896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9-422F-A93B-C87B7E050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126336"/>
        <c:axId val="64136320"/>
        <c:axId val="0"/>
      </c:bar3DChart>
      <c:catAx>
        <c:axId val="641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36320"/>
        <c:crosses val="autoZero"/>
        <c:auto val="1"/>
        <c:lblAlgn val="ctr"/>
        <c:lblOffset val="100"/>
        <c:noMultiLvlLbl val="0"/>
      </c:catAx>
      <c:valAx>
        <c:axId val="64136320"/>
        <c:scaling>
          <c:orientation val="minMax"/>
          <c:max val="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26336"/>
        <c:crosses val="autoZero"/>
        <c:crossBetween val="between"/>
        <c:majorUnit val="5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BANHVI: Índice de eficiencia (IE)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100.23721933514955</c:v>
                </c:pt>
                <c:pt idx="1">
                  <c:v>109.94019960885765</c:v>
                </c:pt>
                <c:pt idx="2">
                  <c:v>103.63333656550854</c:v>
                </c:pt>
                <c:pt idx="3">
                  <c:v>58.525439718033944</c:v>
                </c:pt>
                <c:pt idx="4">
                  <c:v>105.94053664499359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A-41F8-8105-9B4E9828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64181760"/>
        <c:axId val="64183296"/>
        <c:axId val="0"/>
      </c:bar3DChart>
      <c:catAx>
        <c:axId val="641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83296"/>
        <c:crosses val="autoZero"/>
        <c:auto val="1"/>
        <c:lblAlgn val="ctr"/>
        <c:lblOffset val="100"/>
        <c:noMultiLvlLbl val="0"/>
      </c:catAx>
      <c:valAx>
        <c:axId val="64183296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4181760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avance 2022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dLbl>
              <c:idx val="4"/>
              <c:layout>
                <c:manualLayout>
                  <c:x val="-9.5740526587974484E-3"/>
                  <c:y val="-3.34049215707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64-4A4C-8595-5A57CF1F56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Anual!$H$54:$L$54</c:f>
              <c:numCache>
                <c:formatCode>#,##0.00</c:formatCode>
                <c:ptCount val="5"/>
                <c:pt idx="0">
                  <c:v>86.429608127721337</c:v>
                </c:pt>
                <c:pt idx="1">
                  <c:v>91.457536978560753</c:v>
                </c:pt>
                <c:pt idx="2">
                  <c:v>87.251984126984127</c:v>
                </c:pt>
                <c:pt idx="3">
                  <c:v>64.259028642590295</c:v>
                </c:pt>
                <c:pt idx="4">
                  <c:v>69.012345679012341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2-4DA0-8355-8A765EDF69F0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Anual!$H$55:$L$55</c:f>
              <c:numCache>
                <c:formatCode>#,##0.00</c:formatCode>
                <c:ptCount val="5"/>
                <c:pt idx="0">
                  <c:v>93.207259527885782</c:v>
                </c:pt>
                <c:pt idx="1">
                  <c:v>112.85858806631157</c:v>
                </c:pt>
                <c:pt idx="2">
                  <c:v>79.917562798956581</c:v>
                </c:pt>
                <c:pt idx="3">
                  <c:v>50.054760231322689</c:v>
                </c:pt>
                <c:pt idx="4">
                  <c:v>83.267785496512445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42-4DA0-8355-8A765EDF69F0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Anual!$H$56:$L$56</c:f>
              <c:numCache>
                <c:formatCode>#,##0.00</c:formatCode>
                <c:ptCount val="5"/>
                <c:pt idx="0">
                  <c:v>89.81843382780356</c:v>
                </c:pt>
                <c:pt idx="1">
                  <c:v>102.15806252243615</c:v>
                </c:pt>
                <c:pt idx="2">
                  <c:v>83.584773462970361</c:v>
                </c:pt>
                <c:pt idx="3">
                  <c:v>57.156894436956492</c:v>
                </c:pt>
                <c:pt idx="4">
                  <c:v>76.140065587762393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42-4DA0-8355-8A765EDF69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196352"/>
        <c:axId val="58197888"/>
        <c:axId val="0"/>
      </c:bar3DChart>
      <c:catAx>
        <c:axId val="5819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97888"/>
        <c:crosses val="autoZero"/>
        <c:auto val="1"/>
        <c:lblAlgn val="ctr"/>
        <c:lblOffset val="100"/>
        <c:noMultiLvlLbl val="0"/>
      </c:catAx>
      <c:valAx>
        <c:axId val="58197888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196352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resultado 2022</a:t>
            </a:r>
          </a:p>
        </c:rich>
      </c:tx>
      <c:overlay val="0"/>
    </c:title>
    <c:autoTitleDeleted val="0"/>
    <c:view3D>
      <c:rotX val="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92.794940908148462</c:v>
                </c:pt>
                <c:pt idx="1">
                  <c:v>90.70965597473824</c:v>
                </c:pt>
                <c:pt idx="2">
                  <c:v>111.11111111111111</c:v>
                </c:pt>
                <c:pt idx="3">
                  <c:v>70.61021170610212</c:v>
                </c:pt>
                <c:pt idx="4">
                  <c:v>84.691358024691354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F-4D0A-934C-6523229FD922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0550992359311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E-41CA-ADD5-5DE09A0CA891}"/>
                </c:ext>
              </c:extLst>
            </c:dLbl>
            <c:dLbl>
              <c:idx val="1"/>
              <c:layout>
                <c:manualLayout>
                  <c:x val="-1.7177914774278143E-3"/>
                  <c:y val="-3.394554706590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E-41CA-ADD5-5DE09A0CA891}"/>
                </c:ext>
              </c:extLst>
            </c:dLbl>
            <c:dLbl>
              <c:idx val="2"/>
              <c:layout>
                <c:manualLayout>
                  <c:x val="0"/>
                  <c:y val="-4.4129211185672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03-4E56-88AF-13290F290FA0}"/>
                </c:ext>
              </c:extLst>
            </c:dLbl>
            <c:dLbl>
              <c:idx val="3"/>
              <c:layout>
                <c:manualLayout>
                  <c:x val="-3.4355829548556286E-3"/>
                  <c:y val="-0.125598524143837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03-4E56-88AF-13290F290F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Anual!$B$50:$F$50</c:f>
              <c:numCache>
                <c:formatCode>#,##0.00</c:formatCode>
                <c:ptCount val="5"/>
                <c:pt idx="0">
                  <c:v>97.67105127965263</c:v>
                </c:pt>
                <c:pt idx="1">
                  <c:v>102.9770154933579</c:v>
                </c:pt>
                <c:pt idx="2">
                  <c:v>106.04905483962224</c:v>
                </c:pt>
                <c:pt idx="3">
                  <c:v>62.221495013898711</c:v>
                </c:pt>
                <c:pt idx="4">
                  <c:v>98.14507644037009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F-4D0A-934C-6523229FD922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Anual!$B$51:$F$51</c:f>
              <c:numCache>
                <c:formatCode>#,##0.00</c:formatCode>
                <c:ptCount val="5"/>
                <c:pt idx="0">
                  <c:v>95.232996093900539</c:v>
                </c:pt>
                <c:pt idx="1">
                  <c:v>96.843335734048068</c:v>
                </c:pt>
                <c:pt idx="2">
                  <c:v>108.58008297536668</c:v>
                </c:pt>
                <c:pt idx="3">
                  <c:v>66.415853360000412</c:v>
                </c:pt>
                <c:pt idx="4">
                  <c:v>91.418217232530722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5F-4D0A-934C-6523229FD9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474048"/>
        <c:axId val="58143488"/>
        <c:axId val="0"/>
      </c:bar3DChart>
      <c:catAx>
        <c:axId val="5747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43488"/>
        <c:crosses val="autoZero"/>
        <c:auto val="1"/>
        <c:lblAlgn val="ctr"/>
        <c:lblOffset val="100"/>
        <c:noMultiLvlLbl val="0"/>
      </c:catAx>
      <c:valAx>
        <c:axId val="58143488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7474048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1.2267871591435065E-2"/>
          <c:y val="0.90918793537049225"/>
          <c:w val="0.98233513489749591"/>
          <c:h val="8.3110821198365992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avance 2022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Anual!$B$54:$F$54</c:f>
              <c:numCache>
                <c:formatCode>#,##0.00</c:formatCode>
                <c:ptCount val="5"/>
                <c:pt idx="0">
                  <c:v>92.794940908148462</c:v>
                </c:pt>
                <c:pt idx="1">
                  <c:v>90.70965597473824</c:v>
                </c:pt>
                <c:pt idx="2">
                  <c:v>111.11111111111111</c:v>
                </c:pt>
                <c:pt idx="3">
                  <c:v>70.61021170610212</c:v>
                </c:pt>
                <c:pt idx="4">
                  <c:v>84.691358024691354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9-48FA-8C5D-CE5DBE923094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Anual!$B$55:$F$55</c:f>
              <c:numCache>
                <c:formatCode>#,##0.00</c:formatCode>
                <c:ptCount val="5"/>
                <c:pt idx="0">
                  <c:v>97.67105127965263</c:v>
                </c:pt>
                <c:pt idx="1">
                  <c:v>102.9770154933579</c:v>
                </c:pt>
                <c:pt idx="2">
                  <c:v>106.04905483962224</c:v>
                </c:pt>
                <c:pt idx="3">
                  <c:v>62.221495013898711</c:v>
                </c:pt>
                <c:pt idx="4">
                  <c:v>98.14507644037009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9-48FA-8C5D-CE5DBE923094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Anual!$B$56:$F$56</c:f>
              <c:numCache>
                <c:formatCode>#,##0.00</c:formatCode>
                <c:ptCount val="5"/>
                <c:pt idx="0">
                  <c:v>95.232996093900539</c:v>
                </c:pt>
                <c:pt idx="1">
                  <c:v>96.843335734048068</c:v>
                </c:pt>
                <c:pt idx="2">
                  <c:v>108.58008297536668</c:v>
                </c:pt>
                <c:pt idx="3">
                  <c:v>66.415853360000412</c:v>
                </c:pt>
                <c:pt idx="4">
                  <c:v>91.418217232530722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E9-48FA-8C5D-CE5DBE9230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196352"/>
        <c:axId val="58197888"/>
        <c:axId val="0"/>
      </c:bar3DChart>
      <c:catAx>
        <c:axId val="5819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197888"/>
        <c:crosses val="autoZero"/>
        <c:auto val="1"/>
        <c:lblAlgn val="ctr"/>
        <c:lblOffset val="100"/>
        <c:noMultiLvlLbl val="0"/>
      </c:catAx>
      <c:valAx>
        <c:axId val="58197888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196352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expansión 2022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-27.404703974047038</c:v>
                </c:pt>
                <c:pt idx="1">
                  <c:v>-23.029191933436756</c:v>
                </c:pt>
                <c:pt idx="2">
                  <c:v>-30.75734157650696</c:v>
                </c:pt>
                <c:pt idx="3">
                  <c:v>-55.248618784530379</c:v>
                </c:pt>
                <c:pt idx="4">
                  <c:v>-6.919945725915877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C-432F-8AF0-CCED329F2068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-25.390043822177276</c:v>
                </c:pt>
                <c:pt idx="1">
                  <c:v>-17.559182020996499</c:v>
                </c:pt>
                <c:pt idx="2">
                  <c:v>-32.252502872651391</c:v>
                </c:pt>
                <c:pt idx="3">
                  <c:v>-47.459466559732718</c:v>
                </c:pt>
                <c:pt idx="4">
                  <c:v>-2.0172400789143063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C-432F-8AF0-CCED329F2068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Bonos Entregados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2.7751937965092344</c:v>
                </c:pt>
                <c:pt idx="1">
                  <c:v>7.1066032043081373</c:v>
                </c:pt>
                <c:pt idx="2">
                  <c:v>-2.1593066040300202</c:v>
                </c:pt>
                <c:pt idx="3">
                  <c:v>17.40538953936268</c:v>
                </c:pt>
                <c:pt idx="4">
                  <c:v>5.2671925099710748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9C-432F-8AF0-CCED329F2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8230272"/>
        <c:axId val="58231808"/>
        <c:axId val="0"/>
      </c:bar3DChart>
      <c:catAx>
        <c:axId val="58230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8231808"/>
        <c:crosses val="autoZero"/>
        <c:auto val="1"/>
        <c:lblAlgn val="ctr"/>
        <c:lblOffset val="100"/>
        <c:noMultiLvlLbl val="0"/>
      </c:catAx>
      <c:valAx>
        <c:axId val="58231808"/>
        <c:scaling>
          <c:orientation val="minMax"/>
          <c:max val="100"/>
          <c:min val="-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58230272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4.8991675245866452E-3"/>
          <c:y val="0.89537856973266938"/>
          <c:w val="0.98724425698152041"/>
          <c:h val="8.5832805364352269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>
                <a:solidFill>
                  <a:schemeClr val="tx1"/>
                </a:solidFill>
              </a:rPr>
              <a:t>BANHVI: Indicadores de giro de recursos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depthPercent val="100"/>
      <c:rAngAx val="0"/>
      <c:perspective val="10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66491688538932"/>
          <c:y val="0.29560164437543884"/>
          <c:w val="0.85912344290297049"/>
          <c:h val="0.582522323702401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Anual!$A$72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02D7C"/>
            </a:solidFill>
            <a:ln w="25400"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Bonos Entregados</c:v>
                </c:pt>
              </c:strCache>
            </c:strRef>
          </c:cat>
          <c:val>
            <c:numRef>
              <c:f>Anual!$B$72</c:f>
              <c:numCache>
                <c:formatCode>#,##0.00</c:formatCode>
                <c:ptCount val="1"/>
                <c:pt idx="0">
                  <c:v>100.00000000000003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C-437E-9ADB-EB08FAF108DC}"/>
            </c:ext>
          </c:extLst>
        </c:ser>
        <c:ser>
          <c:idx val="2"/>
          <c:order val="1"/>
          <c:tx>
            <c:strRef>
              <c:f>Anual!$A$73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4071B9"/>
            </a:solidFill>
            <a:ln w="25400"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Bonos Entregados</c:v>
                </c:pt>
              </c:strCache>
            </c:strRef>
          </c:cat>
          <c:val>
            <c:numRef>
              <c:f>Anual!$B$73</c:f>
              <c:numCache>
                <c:formatCode>#,##0.00</c:formatCode>
                <c:ptCount val="1"/>
                <c:pt idx="0">
                  <c:v>97.671051279652616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C-437E-9ADB-EB08FAF1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74944"/>
        <c:axId val="58276480"/>
        <c:axId val="0"/>
        <c:extLst/>
      </c:bar3DChart>
      <c:catAx>
        <c:axId val="58274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276480"/>
        <c:crosses val="autoZero"/>
        <c:auto val="1"/>
        <c:lblAlgn val="ctr"/>
        <c:lblOffset val="100"/>
        <c:noMultiLvlLbl val="0"/>
      </c:catAx>
      <c:valAx>
        <c:axId val="5827648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out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27494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61059034287382"/>
          <c:y val="0.1713467648150693"/>
          <c:w val="0.6651688538932633"/>
          <c:h val="7.4190361613926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  <a:alpha val="98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cobertura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Anual!$H$45:$L$45</c:f>
              <c:numCache>
                <c:formatCode>#,##0.00</c:formatCode>
                <c:ptCount val="5"/>
                <c:pt idx="0">
                  <c:v>5.163286389499997</c:v>
                </c:pt>
                <c:pt idx="1">
                  <c:v>4.6614863765600907</c:v>
                </c:pt>
                <c:pt idx="2">
                  <c:v>1.5618342255517939</c:v>
                </c:pt>
                <c:pt idx="3">
                  <c:v>0.62209964440381471</c:v>
                </c:pt>
                <c:pt idx="4">
                  <c:v>1.4028403186698994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4-44E8-8617-ED5BA3BD6404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Anual!$H$46:$L$46</c:f>
              <c:numCache>
                <c:formatCode>#,##0.00</c:formatCode>
                <c:ptCount val="5"/>
                <c:pt idx="0">
                  <c:v>4.4626081929568189</c:v>
                </c:pt>
                <c:pt idx="1">
                  <c:v>4.2632806265930165</c:v>
                </c:pt>
                <c:pt idx="2">
                  <c:v>1.3627313505682568</c:v>
                </c:pt>
                <c:pt idx="3">
                  <c:v>0.39975518868289961</c:v>
                </c:pt>
                <c:pt idx="4">
                  <c:v>0.96813301004502939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4-44E8-8617-ED5BA3BD64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312576"/>
        <c:axId val="58314112"/>
        <c:axId val="0"/>
      </c:bar3DChart>
      <c:catAx>
        <c:axId val="58312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314112"/>
        <c:crosses val="autoZero"/>
        <c:auto val="1"/>
        <c:lblAlgn val="ctr"/>
        <c:lblOffset val="100"/>
        <c:noMultiLvlLbl val="0"/>
      </c:catAx>
      <c:valAx>
        <c:axId val="5831411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312576"/>
        <c:crosses val="autoZero"/>
        <c:crossBetween val="between"/>
        <c:majorUnit val="2"/>
      </c:valAx>
    </c:plotArea>
    <c:legend>
      <c:legendPos val="t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resultado 2022</a:t>
            </a:r>
          </a:p>
        </c:rich>
      </c:tx>
      <c:layout>
        <c:manualLayout>
          <c:xMode val="edge"/>
          <c:yMode val="edge"/>
          <c:x val="0.20207629768605379"/>
          <c:y val="2.777777777777781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Anual!$H$49:$L$49</c:f>
              <c:numCache>
                <c:formatCode>#,##0.00</c:formatCode>
                <c:ptCount val="5"/>
                <c:pt idx="0">
                  <c:v>86.429608127721337</c:v>
                </c:pt>
                <c:pt idx="1">
                  <c:v>91.457536978560753</c:v>
                </c:pt>
                <c:pt idx="2">
                  <c:v>87.251984126984127</c:v>
                </c:pt>
                <c:pt idx="3">
                  <c:v>64.259028642590295</c:v>
                </c:pt>
                <c:pt idx="4">
                  <c:v>69.012345679012341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0-421B-8A35-6ED6A0916B0E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Anual!$H$50:$L$50</c:f>
              <c:numCache>
                <c:formatCode>#,##0.00</c:formatCode>
                <c:ptCount val="5"/>
                <c:pt idx="0">
                  <c:v>93.207259527885782</c:v>
                </c:pt>
                <c:pt idx="1">
                  <c:v>112.85858806631157</c:v>
                </c:pt>
                <c:pt idx="2">
                  <c:v>79.917562798956581</c:v>
                </c:pt>
                <c:pt idx="3">
                  <c:v>50.054760231322689</c:v>
                </c:pt>
                <c:pt idx="4">
                  <c:v>83.267785496512445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0-421B-8A35-6ED6A0916B0E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Anual!$H$51:$L$51</c:f>
              <c:numCache>
                <c:formatCode>#,##0.00</c:formatCode>
                <c:ptCount val="5"/>
                <c:pt idx="0">
                  <c:v>89.81843382780356</c:v>
                </c:pt>
                <c:pt idx="1">
                  <c:v>102.15806252243615</c:v>
                </c:pt>
                <c:pt idx="2">
                  <c:v>83.584773462970361</c:v>
                </c:pt>
                <c:pt idx="3">
                  <c:v>57.156894436956492</c:v>
                </c:pt>
                <c:pt idx="4">
                  <c:v>76.140065587762393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0-421B-8A35-6ED6A0916B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444800"/>
        <c:axId val="58454784"/>
        <c:axId val="0"/>
      </c:bar3DChart>
      <c:catAx>
        <c:axId val="5844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454784"/>
        <c:crosses val="autoZero"/>
        <c:auto val="1"/>
        <c:lblAlgn val="ctr"/>
        <c:lblOffset val="100"/>
        <c:noMultiLvlLbl val="0"/>
      </c:catAx>
      <c:valAx>
        <c:axId val="58454784"/>
        <c:scaling>
          <c:orientation val="minMax"/>
          <c:max val="2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5844480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2.8654479118698319E-3"/>
          <c:y val="0.90848832746058916"/>
          <c:w val="0.99216946830025121"/>
          <c:h val="8.1752612124280491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expansión 2022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Anual!$H$62:$L$62</c:f>
              <c:numCache>
                <c:formatCode>#,##0.00</c:formatCode>
                <c:ptCount val="5"/>
                <c:pt idx="0">
                  <c:v>-26.306019623442054</c:v>
                </c:pt>
                <c:pt idx="1">
                  <c:v>-9.534769028439916</c:v>
                </c:pt>
                <c:pt idx="2">
                  <c:v>-48.702245552639255</c:v>
                </c:pt>
                <c:pt idx="3">
                  <c:v>-55.130434782608695</c:v>
                </c:pt>
                <c:pt idx="4">
                  <c:v>-14.132104454685102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0-473C-B47A-9D14804A4E4B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Anual!$H$63:$L$63</c:f>
              <c:numCache>
                <c:formatCode>#,##0.00</c:formatCode>
                <c:ptCount val="5"/>
                <c:pt idx="0">
                  <c:v>-27.180860576210552</c:v>
                </c:pt>
                <c:pt idx="1">
                  <c:v>1.4269993254982349</c:v>
                </c:pt>
                <c:pt idx="2">
                  <c:v>-53.151035044434195</c:v>
                </c:pt>
                <c:pt idx="3">
                  <c:v>-57.642862049173473</c:v>
                </c:pt>
                <c:pt idx="4">
                  <c:v>-7.4541555627283484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0-473C-B47A-9D14804A4E4B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Anual!$H$64:$L$64</c:f>
              <c:numCache>
                <c:formatCode>#,##0.00</c:formatCode>
                <c:ptCount val="5"/>
                <c:pt idx="0">
                  <c:v>-1.1871267480712655</c:v>
                </c:pt>
                <c:pt idx="1">
                  <c:v>12.117106468654516</c:v>
                </c:pt>
                <c:pt idx="2">
                  <c:v>-8.6724838927600185</c:v>
                </c:pt>
                <c:pt idx="3">
                  <c:v>-5.5994018537780965</c:v>
                </c:pt>
                <c:pt idx="4">
                  <c:v>7.777003092421908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0-473C-B47A-9D14804A4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63873408"/>
        <c:axId val="63874944"/>
        <c:axId val="0"/>
      </c:bar3DChart>
      <c:catAx>
        <c:axId val="63873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3874944"/>
        <c:crosses val="autoZero"/>
        <c:auto val="1"/>
        <c:lblAlgn val="ctr"/>
        <c:lblOffset val="150"/>
        <c:noMultiLvlLbl val="0"/>
      </c:catAx>
      <c:valAx>
        <c:axId val="63874944"/>
        <c:scaling>
          <c:orientation val="minMax"/>
          <c:max val="100"/>
          <c:min val="-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63873408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9.799291837843181E-4"/>
          <c:y val="0.87259224465951968"/>
          <c:w val="0.98618766483808773"/>
          <c:h val="0.1086095015551731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BANHVI: Indicadores de gasto medio 2022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Gasto programado por beneficiario (GPB)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Anual!$H$67:$L$67</c:f>
              <c:numCache>
                <c:formatCode>#,##0.00</c:formatCode>
                <c:ptCount val="5"/>
                <c:pt idx="0">
                  <c:v>9987259.485797219</c:v>
                </c:pt>
                <c:pt idx="1">
                  <c:v>7542938.6953659654</c:v>
                </c:pt>
                <c:pt idx="2">
                  <c:v>14264941.429641172</c:v>
                </c:pt>
                <c:pt idx="3">
                  <c:v>14065748.634915894</c:v>
                </c:pt>
                <c:pt idx="4">
                  <c:v>6448028.8891823711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9-4FB0-BFF6-22E3DF90773E}"/>
            </c:ext>
          </c:extLst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Gasto efectivo por beneficiario (GEB)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cat>
            <c:strRef>
              <c:f>(Anual!$H$9,Anual!$I$10,Anual!$J$10,Anual!$K$10,Anual!$L$10)</c:f>
              <c:strCache>
                <c:ptCount val="5"/>
                <c:pt idx="0">
                  <c:v>Total Bonos Formalizados</c:v>
                </c:pt>
                <c:pt idx="1">
                  <c:v>CLP</c:v>
                </c:pt>
                <c:pt idx="2">
                  <c:v>LyC</c:v>
                </c:pt>
                <c:pt idx="3">
                  <c:v>CVE</c:v>
                </c:pt>
                <c:pt idx="4">
                  <c:v>RAMT</c:v>
                </c:pt>
              </c:strCache>
            </c:strRef>
          </c:cat>
          <c:val>
            <c:numRef>
              <c:f>Anual!$H$68:$L$68</c:f>
              <c:numCache>
                <c:formatCode>#,##0.00</c:formatCode>
                <c:ptCount val="5"/>
                <c:pt idx="0">
                  <c:v>10770442.062972508</c:v>
                </c:pt>
                <c:pt idx="1">
                  <c:v>9307985.3137670364</c:v>
                </c:pt>
                <c:pt idx="2">
                  <c:v>13065827.258067084</c:v>
                </c:pt>
                <c:pt idx="3">
                  <c:v>10956556.460116278</c:v>
                </c:pt>
                <c:pt idx="4">
                  <c:v>7779957.0661896244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9-4FB0-BFF6-22E3DF90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892864"/>
        <c:axId val="63988864"/>
        <c:axId val="0"/>
      </c:bar3DChart>
      <c:catAx>
        <c:axId val="6389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3988864"/>
        <c:crosses val="autoZero"/>
        <c:auto val="1"/>
        <c:lblAlgn val="ctr"/>
        <c:lblOffset val="100"/>
        <c:noMultiLvlLbl val="0"/>
      </c:catAx>
      <c:valAx>
        <c:axId val="63988864"/>
        <c:scaling>
          <c:orientation val="minMax"/>
          <c:max val="200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);\(#,##0\)" sourceLinked="0"/>
        <c:majorTickMark val="none"/>
        <c:minorTickMark val="none"/>
        <c:tickLblPos val="nextTo"/>
        <c:spPr>
          <a:ln>
            <a:noFill/>
          </a:ln>
        </c:spPr>
        <c:crossAx val="63892864"/>
        <c:crosses val="autoZero"/>
        <c:crossBetween val="between"/>
        <c:majorUnit val="5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5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3.png"/><Relationship Id="rId2" Type="http://schemas.openxmlformats.org/officeDocument/2006/relationships/chart" Target="../charts/chart2.xml"/><Relationship Id="rId16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1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154780</xdr:rowOff>
    </xdr:from>
    <xdr:ext cx="19866428" cy="430327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0066"/>
          <a:ext cx="19866428" cy="430327"/>
        </a:xfrm>
        <a:prstGeom prst="rect">
          <a:avLst/>
        </a:prstGeom>
      </xdr:spPr>
    </xdr:pic>
    <xdr:clientData/>
  </xdr:oneCellAnchor>
  <xdr:twoCellAnchor>
    <xdr:from>
      <xdr:col>1</xdr:col>
      <xdr:colOff>1129393</xdr:colOff>
      <xdr:row>6</xdr:row>
      <xdr:rowOff>27214</xdr:rowOff>
    </xdr:from>
    <xdr:to>
      <xdr:col>12</xdr:col>
      <xdr:colOff>435428</xdr:colOff>
      <xdr:row>7</xdr:row>
      <xdr:rowOff>163285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301343" y="1170214"/>
          <a:ext cx="13136335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23812</xdr:colOff>
      <xdr:row>5</xdr:row>
      <xdr:rowOff>176893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283362" cy="1129393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704169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3476" cy="993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119743</xdr:rowOff>
    </xdr:from>
    <xdr:ext cx="19724914" cy="494089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5029"/>
          <a:ext cx="19724914" cy="494089"/>
        </a:xfrm>
        <a:prstGeom prst="rect">
          <a:avLst/>
        </a:prstGeom>
      </xdr:spPr>
    </xdr:pic>
    <xdr:clientData/>
  </xdr:oneCellAnchor>
  <xdr:twoCellAnchor>
    <xdr:from>
      <xdr:col>2</xdr:col>
      <xdr:colOff>512536</xdr:colOff>
      <xdr:row>6</xdr:row>
      <xdr:rowOff>40821</xdr:rowOff>
    </xdr:from>
    <xdr:to>
      <xdr:col>12</xdr:col>
      <xdr:colOff>845344</xdr:colOff>
      <xdr:row>7</xdr:row>
      <xdr:rowOff>176892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932261" y="1183821"/>
          <a:ext cx="12810558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14-12-2022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11906</xdr:colOff>
      <xdr:row>5</xdr:row>
      <xdr:rowOff>176893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147631" cy="1129393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700768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0075" cy="993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136072</xdr:rowOff>
    </xdr:from>
    <xdr:ext cx="19724914" cy="449036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1358"/>
          <a:ext cx="19724914" cy="449036"/>
        </a:xfrm>
        <a:prstGeom prst="rect">
          <a:avLst/>
        </a:prstGeom>
      </xdr:spPr>
    </xdr:pic>
    <xdr:clientData/>
  </xdr:oneCellAnchor>
  <xdr:twoCellAnchor>
    <xdr:from>
      <xdr:col>1</xdr:col>
      <xdr:colOff>1037544</xdr:colOff>
      <xdr:row>6</xdr:row>
      <xdr:rowOff>52727</xdr:rowOff>
    </xdr:from>
    <xdr:to>
      <xdr:col>12</xdr:col>
      <xdr:colOff>362290</xdr:colOff>
      <xdr:row>7</xdr:row>
      <xdr:rowOff>188798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5209494" y="1195727"/>
          <a:ext cx="13050271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11906</xdr:colOff>
      <xdr:row>5</xdr:row>
      <xdr:rowOff>176893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147631" cy="1129393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704169</xdr:colOff>
      <xdr:row>5</xdr:row>
      <xdr:rowOff>136071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3476" cy="993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108857</xdr:rowOff>
    </xdr:from>
    <xdr:ext cx="19724914" cy="50497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34143"/>
          <a:ext cx="19724914" cy="504975"/>
        </a:xfrm>
        <a:prstGeom prst="rect">
          <a:avLst/>
        </a:prstGeom>
      </xdr:spPr>
    </xdr:pic>
    <xdr:clientData/>
  </xdr:oneCellAnchor>
  <xdr:twoCellAnchor>
    <xdr:from>
      <xdr:col>2</xdr:col>
      <xdr:colOff>512536</xdr:colOff>
      <xdr:row>6</xdr:row>
      <xdr:rowOff>40821</xdr:rowOff>
    </xdr:from>
    <xdr:to>
      <xdr:col>12</xdr:col>
      <xdr:colOff>845344</xdr:colOff>
      <xdr:row>7</xdr:row>
      <xdr:rowOff>176892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922736" y="1183821"/>
          <a:ext cx="12810558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14-12-2022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21431</xdr:colOff>
      <xdr:row>5</xdr:row>
      <xdr:rowOff>176893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147631" cy="1129393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710293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0075" cy="993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108857</xdr:rowOff>
    </xdr:from>
    <xdr:ext cx="19724914" cy="50497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34143"/>
          <a:ext cx="19724914" cy="504975"/>
        </a:xfrm>
        <a:prstGeom prst="rect">
          <a:avLst/>
        </a:prstGeom>
      </xdr:spPr>
    </xdr:pic>
    <xdr:clientData/>
  </xdr:oneCellAnchor>
  <xdr:twoCellAnchor>
    <xdr:from>
      <xdr:col>2</xdr:col>
      <xdr:colOff>512536</xdr:colOff>
      <xdr:row>6</xdr:row>
      <xdr:rowOff>40821</xdr:rowOff>
    </xdr:from>
    <xdr:to>
      <xdr:col>12</xdr:col>
      <xdr:colOff>845344</xdr:colOff>
      <xdr:row>7</xdr:row>
      <xdr:rowOff>176892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922736" y="1183821"/>
          <a:ext cx="12810558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14-12-2022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11906</xdr:colOff>
      <xdr:row>5</xdr:row>
      <xdr:rowOff>176893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147631" cy="1129393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710293</xdr:colOff>
      <xdr:row>5</xdr:row>
      <xdr:rowOff>136071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10075" cy="993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136072</xdr:rowOff>
    </xdr:from>
    <xdr:ext cx="19724914" cy="44733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1358"/>
          <a:ext cx="19724914" cy="447334"/>
        </a:xfrm>
        <a:prstGeom prst="rect">
          <a:avLst/>
        </a:prstGeom>
      </xdr:spPr>
    </xdr:pic>
    <xdr:clientData/>
  </xdr:oneCellAnchor>
  <xdr:twoCellAnchor>
    <xdr:from>
      <xdr:col>1</xdr:col>
      <xdr:colOff>1129393</xdr:colOff>
      <xdr:row>6</xdr:row>
      <xdr:rowOff>40821</xdr:rowOff>
    </xdr:from>
    <xdr:to>
      <xdr:col>12</xdr:col>
      <xdr:colOff>301058</xdr:colOff>
      <xdr:row>7</xdr:row>
      <xdr:rowOff>176892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4998924" y="1183821"/>
          <a:ext cx="12923384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IV Trimestre 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19-05-2023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11906</xdr:colOff>
      <xdr:row>5</xdr:row>
      <xdr:rowOff>176893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180969" cy="1129393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709271</xdr:colOff>
      <xdr:row>5</xdr:row>
      <xdr:rowOff>136071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655184</xdr:colOff>
      <xdr:row>16</xdr:row>
      <xdr:rowOff>63500</xdr:rowOff>
    </xdr:from>
    <xdr:to>
      <xdr:col>34</xdr:col>
      <xdr:colOff>349250</xdr:colOff>
      <xdr:row>34</xdr:row>
      <xdr:rowOff>158750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639536</xdr:colOff>
      <xdr:row>36</xdr:row>
      <xdr:rowOff>177571</xdr:rowOff>
    </xdr:from>
    <xdr:to>
      <xdr:col>34</xdr:col>
      <xdr:colOff>412750</xdr:colOff>
      <xdr:row>54</xdr:row>
      <xdr:rowOff>190500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427264</xdr:colOff>
      <xdr:row>56</xdr:row>
      <xdr:rowOff>33904</xdr:rowOff>
    </xdr:from>
    <xdr:to>
      <xdr:col>50</xdr:col>
      <xdr:colOff>552449</xdr:colOff>
      <xdr:row>74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364898</xdr:colOff>
      <xdr:row>56</xdr:row>
      <xdr:rowOff>40082</xdr:rowOff>
    </xdr:from>
    <xdr:to>
      <xdr:col>38</xdr:col>
      <xdr:colOff>222250</xdr:colOff>
      <xdr:row>74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666750</xdr:colOff>
      <xdr:row>36</xdr:row>
      <xdr:rowOff>170258</xdr:rowOff>
    </xdr:from>
    <xdr:to>
      <xdr:col>44</xdr:col>
      <xdr:colOff>380999</xdr:colOff>
      <xdr:row>54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 fPrintsWithSheet="0"/>
  </xdr:twoCellAnchor>
  <xdr:twoCellAnchor>
    <xdr:from>
      <xdr:col>15</xdr:col>
      <xdr:colOff>44450</xdr:colOff>
      <xdr:row>16</xdr:row>
      <xdr:rowOff>127000</xdr:rowOff>
    </xdr:from>
    <xdr:to>
      <xdr:col>24</xdr:col>
      <xdr:colOff>412750</xdr:colOff>
      <xdr:row>34</xdr:row>
      <xdr:rowOff>158750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725712</xdr:colOff>
      <xdr:row>36</xdr:row>
      <xdr:rowOff>111578</xdr:rowOff>
    </xdr:from>
    <xdr:to>
      <xdr:col>24</xdr:col>
      <xdr:colOff>317499</xdr:colOff>
      <xdr:row>54</xdr:row>
      <xdr:rowOff>190500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206375</xdr:colOff>
      <xdr:row>56</xdr:row>
      <xdr:rowOff>10432</xdr:rowOff>
    </xdr:from>
    <xdr:to>
      <xdr:col>26</xdr:col>
      <xdr:colOff>158750</xdr:colOff>
      <xdr:row>74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205013</xdr:colOff>
      <xdr:row>75</xdr:row>
      <xdr:rowOff>19050</xdr:rowOff>
    </xdr:from>
    <xdr:to>
      <xdr:col>26</xdr:col>
      <xdr:colOff>171450</xdr:colOff>
      <xdr:row>94</xdr:row>
      <xdr:rowOff>95250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516618</xdr:colOff>
      <xdr:row>96</xdr:row>
      <xdr:rowOff>119740</xdr:rowOff>
    </xdr:from>
    <xdr:to>
      <xdr:col>25</xdr:col>
      <xdr:colOff>730250</xdr:colOff>
      <xdr:row>117</xdr:row>
      <xdr:rowOff>158749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34</xdr:col>
      <xdr:colOff>623660</xdr:colOff>
      <xdr:row>16</xdr:row>
      <xdr:rowOff>54428</xdr:rowOff>
    </xdr:from>
    <xdr:to>
      <xdr:col>44</xdr:col>
      <xdr:colOff>285749</xdr:colOff>
      <xdr:row>34</xdr:row>
      <xdr:rowOff>190499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306773</xdr:colOff>
      <xdr:row>96</xdr:row>
      <xdr:rowOff>113995</xdr:rowOff>
    </xdr:from>
    <xdr:to>
      <xdr:col>48</xdr:col>
      <xdr:colOff>175985</xdr:colOff>
      <xdr:row>117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362710</xdr:colOff>
      <xdr:row>75</xdr:row>
      <xdr:rowOff>38100</xdr:rowOff>
    </xdr:from>
    <xdr:to>
      <xdr:col>38</xdr:col>
      <xdr:colOff>228600</xdr:colOff>
      <xdr:row>94</xdr:row>
      <xdr:rowOff>95250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284773</xdr:colOff>
      <xdr:row>96</xdr:row>
      <xdr:rowOff>110859</xdr:rowOff>
    </xdr:from>
    <xdr:to>
      <xdr:col>36</xdr:col>
      <xdr:colOff>571500</xdr:colOff>
      <xdr:row>117</xdr:row>
      <xdr:rowOff>107950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0</xdr:col>
      <xdr:colOff>0</xdr:colOff>
      <xdr:row>5</xdr:row>
      <xdr:rowOff>136072</xdr:rowOff>
    </xdr:from>
    <xdr:ext cx="19724914" cy="449036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061358"/>
          <a:ext cx="19724914" cy="449036"/>
        </a:xfrm>
        <a:prstGeom prst="rect">
          <a:avLst/>
        </a:prstGeom>
      </xdr:spPr>
    </xdr:pic>
    <xdr:clientData/>
  </xdr:oneCellAnchor>
  <xdr:twoCellAnchor>
    <xdr:from>
      <xdr:col>1</xdr:col>
      <xdr:colOff>1163410</xdr:colOff>
      <xdr:row>6</xdr:row>
      <xdr:rowOff>52727</xdr:rowOff>
    </xdr:from>
    <xdr:to>
      <xdr:col>12</xdr:col>
      <xdr:colOff>333374</xdr:colOff>
      <xdr:row>7</xdr:row>
      <xdr:rowOff>188798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5021035" y="1195727"/>
          <a:ext cx="12921683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Banco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Hipotecario de la Vivienda             Programa  Fondo de Subsidio para la Vivienda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19-05-2023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11905</xdr:colOff>
      <xdr:row>5</xdr:row>
      <xdr:rowOff>176893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19180968" cy="1129393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697365</xdr:colOff>
      <xdr:row>5</xdr:row>
      <xdr:rowOff>136071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38</xdr:col>
      <xdr:colOff>391886</xdr:colOff>
      <xdr:row>75</xdr:row>
      <xdr:rowOff>57150</xdr:rowOff>
    </xdr:from>
    <xdr:to>
      <xdr:col>50</xdr:col>
      <xdr:colOff>533400</xdr:colOff>
      <xdr:row>94</xdr:row>
      <xdr:rowOff>76200</xdr:rowOff>
    </xdr:to>
    <xdr:graphicFrame macro="">
      <xdr:nvGraphicFramePr>
        <xdr:cNvPr id="21" name="3 Gráfico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S170"/>
  <sheetViews>
    <sheetView showGridLines="0" tabSelected="1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1" customWidth="1"/>
    <col min="2" max="13" width="18.88671875" style="1" customWidth="1"/>
    <col min="14" max="16384" width="11.44140625" style="1"/>
  </cols>
  <sheetData>
    <row r="9" spans="1:13" ht="15.6" x14ac:dyDescent="0.35">
      <c r="A9" s="49"/>
      <c r="B9" s="45" t="s">
        <v>40</v>
      </c>
      <c r="C9" s="51" t="s">
        <v>38</v>
      </c>
      <c r="D9" s="51"/>
      <c r="E9" s="51"/>
      <c r="F9" s="51"/>
      <c r="G9" s="47" t="s">
        <v>3</v>
      </c>
      <c r="H9" s="45" t="s">
        <v>41</v>
      </c>
      <c r="I9" s="51" t="s">
        <v>39</v>
      </c>
      <c r="J9" s="51"/>
      <c r="K9" s="51"/>
      <c r="L9" s="51"/>
      <c r="M9" s="47" t="s">
        <v>3</v>
      </c>
    </row>
    <row r="10" spans="1:13" ht="16.2" thickBot="1" x14ac:dyDescent="0.4">
      <c r="A10" s="50"/>
      <c r="B10" s="46"/>
      <c r="C10" s="6" t="s">
        <v>0</v>
      </c>
      <c r="D10" s="6" t="s">
        <v>1</v>
      </c>
      <c r="E10" s="6" t="s">
        <v>2</v>
      </c>
      <c r="F10" s="6" t="s">
        <v>37</v>
      </c>
      <c r="G10" s="48"/>
      <c r="H10" s="46"/>
      <c r="I10" s="6" t="s">
        <v>0</v>
      </c>
      <c r="J10" s="6" t="s">
        <v>1</v>
      </c>
      <c r="K10" s="6" t="s">
        <v>2</v>
      </c>
      <c r="L10" s="6" t="s">
        <v>37</v>
      </c>
      <c r="M10" s="48"/>
    </row>
    <row r="11" spans="1:13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</row>
    <row r="12" spans="1:13" ht="15.6" x14ac:dyDescent="0.35">
      <c r="A12" s="11" t="s">
        <v>4</v>
      </c>
      <c r="B12" s="12"/>
      <c r="C12" s="13"/>
      <c r="D12" s="13"/>
      <c r="E12" s="13"/>
      <c r="F12" s="13"/>
      <c r="G12" s="13"/>
      <c r="H12" s="12"/>
      <c r="I12" s="12"/>
      <c r="J12" s="12"/>
      <c r="K12" s="12"/>
      <c r="L12" s="12"/>
      <c r="M12" s="12"/>
    </row>
    <row r="13" spans="1:13" ht="15.6" x14ac:dyDescent="0.35">
      <c r="A13" s="14"/>
      <c r="B13" s="15"/>
      <c r="C13" s="16"/>
      <c r="D13" s="16"/>
      <c r="E13" s="16"/>
      <c r="F13" s="16"/>
      <c r="G13" s="16"/>
      <c r="H13" s="15"/>
      <c r="I13" s="15"/>
      <c r="J13" s="15"/>
      <c r="K13" s="15"/>
      <c r="L13" s="15"/>
      <c r="M13" s="15"/>
    </row>
    <row r="14" spans="1:13" ht="15.6" x14ac:dyDescent="0.35">
      <c r="A14" s="11" t="s">
        <v>35</v>
      </c>
      <c r="B14" s="15"/>
      <c r="C14" s="16"/>
      <c r="D14" s="16"/>
      <c r="E14" s="16"/>
      <c r="F14" s="16"/>
      <c r="G14" s="16"/>
      <c r="H14" s="15"/>
      <c r="I14" s="15"/>
      <c r="J14" s="15"/>
      <c r="K14" s="15"/>
      <c r="L14" s="15"/>
      <c r="M14" s="15"/>
    </row>
    <row r="15" spans="1:13" ht="15.6" x14ac:dyDescent="0.35">
      <c r="A15" s="17" t="s">
        <v>48</v>
      </c>
      <c r="B15" s="18">
        <f>SUM(C15:F15)</f>
        <v>4781</v>
      </c>
      <c r="C15" s="19">
        <v>2750</v>
      </c>
      <c r="D15" s="19">
        <v>1125</v>
      </c>
      <c r="E15" s="19">
        <v>614</v>
      </c>
      <c r="F15" s="19">
        <v>292</v>
      </c>
      <c r="G15" s="19">
        <v>0</v>
      </c>
      <c r="H15" s="18">
        <f>SUM(I15:L15)</f>
        <v>3413</v>
      </c>
      <c r="I15" s="18">
        <v>1988</v>
      </c>
      <c r="J15" s="18">
        <v>784</v>
      </c>
      <c r="K15" s="18">
        <v>425</v>
      </c>
      <c r="L15" s="18">
        <v>216</v>
      </c>
      <c r="M15" s="18">
        <v>0</v>
      </c>
    </row>
    <row r="16" spans="1:13" ht="15.6" x14ac:dyDescent="0.35">
      <c r="A16" s="17" t="s">
        <v>76</v>
      </c>
      <c r="B16" s="18">
        <f t="shared" ref="B16:B18" si="0">SUM(C16:F16)</f>
        <v>2564</v>
      </c>
      <c r="C16" s="19">
        <v>1660</v>
      </c>
      <c r="D16" s="19">
        <v>466</v>
      </c>
      <c r="E16" s="19">
        <v>215</v>
      </c>
      <c r="F16" s="18">
        <v>223</v>
      </c>
      <c r="G16" s="19">
        <v>0</v>
      </c>
      <c r="H16" s="18">
        <f t="shared" ref="H16" si="1">SUM(I16:L16)</f>
        <v>2564</v>
      </c>
      <c r="I16" s="19">
        <v>1660</v>
      </c>
      <c r="J16" s="19">
        <v>466</v>
      </c>
      <c r="K16" s="19">
        <v>215</v>
      </c>
      <c r="L16" s="18">
        <v>223</v>
      </c>
      <c r="M16" s="19">
        <v>0</v>
      </c>
    </row>
    <row r="17" spans="1:14" ht="15.6" x14ac:dyDescent="0.35">
      <c r="A17" s="17" t="s">
        <v>77</v>
      </c>
      <c r="B17" s="18">
        <f t="shared" si="0"/>
        <v>2976</v>
      </c>
      <c r="C17" s="19">
        <v>1719</v>
      </c>
      <c r="D17" s="19">
        <v>865</v>
      </c>
      <c r="E17" s="19">
        <v>187</v>
      </c>
      <c r="F17" s="19">
        <v>205</v>
      </c>
      <c r="G17" s="19">
        <v>0</v>
      </c>
      <c r="H17" s="18">
        <f>SUM(I17:L17)</f>
        <v>2355</v>
      </c>
      <c r="I17" s="18">
        <v>1590</v>
      </c>
      <c r="J17" s="18">
        <v>437</v>
      </c>
      <c r="K17" s="18">
        <v>134</v>
      </c>
      <c r="L17" s="18">
        <v>194</v>
      </c>
      <c r="M17" s="18">
        <v>0</v>
      </c>
    </row>
    <row r="18" spans="1:14" ht="15.6" x14ac:dyDescent="0.35">
      <c r="A18" s="17" t="s">
        <v>78</v>
      </c>
      <c r="B18" s="18">
        <f t="shared" si="0"/>
        <v>9646</v>
      </c>
      <c r="C18" s="19">
        <v>6017</v>
      </c>
      <c r="D18" s="19">
        <v>2016</v>
      </c>
      <c r="E18" s="19">
        <v>803</v>
      </c>
      <c r="F18" s="18">
        <v>810</v>
      </c>
      <c r="G18" s="19">
        <v>0</v>
      </c>
      <c r="H18" s="18">
        <f>SUM(I18:L18)</f>
        <v>9646</v>
      </c>
      <c r="I18" s="19">
        <v>6017</v>
      </c>
      <c r="J18" s="19">
        <v>2016</v>
      </c>
      <c r="K18" s="19">
        <v>803</v>
      </c>
      <c r="L18" s="18">
        <v>810</v>
      </c>
      <c r="M18" s="19">
        <v>0</v>
      </c>
    </row>
    <row r="19" spans="1:14" ht="15.6" x14ac:dyDescent="0.35">
      <c r="A19" s="14"/>
      <c r="B19" s="18"/>
      <c r="C19" s="19"/>
      <c r="D19" s="19"/>
      <c r="E19" s="19"/>
      <c r="F19" s="19"/>
      <c r="G19" s="19"/>
      <c r="H19" s="18"/>
      <c r="I19" s="18"/>
      <c r="J19" s="18"/>
      <c r="K19" s="18"/>
      <c r="L19" s="18"/>
      <c r="M19" s="18"/>
    </row>
    <row r="20" spans="1:14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8"/>
      <c r="J20" s="18"/>
      <c r="K20" s="18"/>
      <c r="L20" s="18"/>
      <c r="M20" s="18"/>
    </row>
    <row r="21" spans="1:14" ht="15.6" x14ac:dyDescent="0.35">
      <c r="A21" s="17" t="s">
        <v>48</v>
      </c>
      <c r="B21" s="19">
        <f>SUM(C21:G21)</f>
        <v>48899679906.67807</v>
      </c>
      <c r="C21" s="18">
        <v>21145959636.082031</v>
      </c>
      <c r="D21" s="18">
        <v>16740003880.98</v>
      </c>
      <c r="E21" s="18">
        <v>7363889435.5</v>
      </c>
      <c r="F21" s="18">
        <v>2025286000</v>
      </c>
      <c r="G21" s="18">
        <v>1624540954.1160438</v>
      </c>
      <c r="H21" s="18">
        <f>SUM(I21:M21)</f>
        <v>33778017054.502178</v>
      </c>
      <c r="I21" s="18">
        <v>15603175348.299999</v>
      </c>
      <c r="J21" s="18">
        <v>9815825203.0099983</v>
      </c>
      <c r="K21" s="18">
        <v>5602477867.5</v>
      </c>
      <c r="L21" s="18">
        <v>1484372000</v>
      </c>
      <c r="M21" s="18">
        <v>1272166635.6921821</v>
      </c>
    </row>
    <row r="22" spans="1:14" ht="15.6" x14ac:dyDescent="0.35">
      <c r="A22" s="17" t="s">
        <v>47</v>
      </c>
      <c r="B22" s="19">
        <f>SUM(C22:G22)</f>
        <v>25971010936.372318</v>
      </c>
      <c r="C22" s="19">
        <v>12988155514.010399</v>
      </c>
      <c r="D22" s="19">
        <v>6883506260.2264252</v>
      </c>
      <c r="E22" s="19">
        <v>3133402474.4282246</v>
      </c>
      <c r="F22" s="18">
        <v>1495889464.9272723</v>
      </c>
      <c r="G22" s="18">
        <v>1470057222.78</v>
      </c>
      <c r="H22" s="18">
        <f>SUM(I22:M22)</f>
        <v>25971010936.372318</v>
      </c>
      <c r="I22" s="19">
        <v>12988155514.010399</v>
      </c>
      <c r="J22" s="19">
        <v>6883506260.2264252</v>
      </c>
      <c r="K22" s="19">
        <v>3133402474.4282246</v>
      </c>
      <c r="L22" s="18">
        <v>1495889464.9272723</v>
      </c>
      <c r="M22" s="18">
        <v>1470057222.78</v>
      </c>
    </row>
    <row r="23" spans="1:14" ht="15.6" x14ac:dyDescent="0.35">
      <c r="A23" s="17" t="s">
        <v>77</v>
      </c>
      <c r="B23" s="19">
        <f t="shared" ref="B23" si="2">SUM(C23:G23)</f>
        <v>33593573118.611443</v>
      </c>
      <c r="C23" s="18">
        <v>14722926636.791679</v>
      </c>
      <c r="D23" s="18">
        <v>13064189077.471642</v>
      </c>
      <c r="E23" s="18">
        <v>2948278649.0999999</v>
      </c>
      <c r="F23" s="18">
        <v>1474148000</v>
      </c>
      <c r="G23" s="18">
        <v>1384030755.2481251</v>
      </c>
      <c r="H23" s="18">
        <f t="shared" ref="H23:H24" si="3">SUM(I23:M23)</f>
        <v>24240733782.134487</v>
      </c>
      <c r="I23" s="18">
        <v>14951239834.360001</v>
      </c>
      <c r="J23" s="18">
        <v>4811352413.71</v>
      </c>
      <c r="K23" s="18">
        <v>1982239029.79</v>
      </c>
      <c r="L23" s="18">
        <v>1421744000</v>
      </c>
      <c r="M23" s="18">
        <v>1074158504.274488</v>
      </c>
    </row>
    <row r="24" spans="1:14" ht="15.6" x14ac:dyDescent="0.35">
      <c r="A24" s="17" t="s">
        <v>78</v>
      </c>
      <c r="B24" s="19">
        <f>SUM(C24:G24)</f>
        <v>96337104999.999969</v>
      </c>
      <c r="C24" s="19">
        <v>45385862130.017014</v>
      </c>
      <c r="D24" s="19">
        <v>28758121922.156605</v>
      </c>
      <c r="E24" s="19">
        <v>11294796153.837463</v>
      </c>
      <c r="F24" s="18">
        <v>5222903400.2377205</v>
      </c>
      <c r="G24" s="18">
        <v>5675421393.7511702</v>
      </c>
      <c r="H24" s="18">
        <f t="shared" si="3"/>
        <v>96337104999.999969</v>
      </c>
      <c r="I24" s="19">
        <v>45385862130.017014</v>
      </c>
      <c r="J24" s="19">
        <v>28758121922.156605</v>
      </c>
      <c r="K24" s="19">
        <v>11294796153.837463</v>
      </c>
      <c r="L24" s="18">
        <v>5222903400.2377205</v>
      </c>
      <c r="M24" s="18">
        <v>5675421393.7511702</v>
      </c>
    </row>
    <row r="25" spans="1:14" ht="15.6" x14ac:dyDescent="0.35">
      <c r="A25" s="17" t="s">
        <v>79</v>
      </c>
      <c r="B25" s="19">
        <f>SUM(C25:F25)</f>
        <v>32209542363.363319</v>
      </c>
      <c r="C25" s="19">
        <f>+C23</f>
        <v>14722926636.791679</v>
      </c>
      <c r="D25" s="19">
        <f t="shared" ref="D25:F25" si="4">+D23</f>
        <v>13064189077.471642</v>
      </c>
      <c r="E25" s="19">
        <f t="shared" si="4"/>
        <v>2948278649.0999999</v>
      </c>
      <c r="F25" s="19">
        <f t="shared" si="4"/>
        <v>1474148000</v>
      </c>
      <c r="G25" s="19"/>
      <c r="H25" s="18">
        <f>SUM(I25:L25)</f>
        <v>23166575277.860001</v>
      </c>
      <c r="I25" s="18">
        <f>+I23</f>
        <v>14951239834.360001</v>
      </c>
      <c r="J25" s="18">
        <f t="shared" ref="J25:L25" si="5">+J23</f>
        <v>4811352413.71</v>
      </c>
      <c r="K25" s="18">
        <f t="shared" si="5"/>
        <v>1982239029.79</v>
      </c>
      <c r="L25" s="18">
        <f t="shared" si="5"/>
        <v>1421744000</v>
      </c>
      <c r="M25" s="18"/>
    </row>
    <row r="26" spans="1:14" ht="15.6" x14ac:dyDescent="0.35">
      <c r="A26" s="14"/>
      <c r="B26" s="18"/>
      <c r="C26" s="19"/>
      <c r="D26" s="19"/>
      <c r="E26" s="19"/>
      <c r="F26" s="19"/>
      <c r="G26" s="19"/>
      <c r="H26" s="18"/>
      <c r="I26" s="18"/>
      <c r="J26" s="18"/>
      <c r="K26" s="18"/>
      <c r="L26" s="18"/>
      <c r="M26" s="18"/>
    </row>
    <row r="27" spans="1:14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8"/>
      <c r="J27" s="18"/>
      <c r="K27" s="18"/>
      <c r="L27" s="18"/>
      <c r="M27" s="18"/>
    </row>
    <row r="28" spans="1:14" ht="15.6" x14ac:dyDescent="0.35">
      <c r="A28" s="17" t="s">
        <v>76</v>
      </c>
      <c r="B28" s="19">
        <f>B22</f>
        <v>25971010936.372318</v>
      </c>
      <c r="C28" s="19">
        <f>B28+H28</f>
        <v>51942021872.744637</v>
      </c>
      <c r="D28" s="19"/>
      <c r="E28" s="19"/>
      <c r="F28" s="18"/>
      <c r="G28" s="18"/>
      <c r="H28" s="18">
        <f t="shared" ref="H28" si="6">H22</f>
        <v>25971010936.372318</v>
      </c>
      <c r="I28" s="18"/>
      <c r="J28" s="18"/>
      <c r="K28" s="18"/>
      <c r="L28" s="18"/>
      <c r="M28" s="18"/>
    </row>
    <row r="29" spans="1:14" ht="15.6" x14ac:dyDescent="0.35">
      <c r="A29" s="17" t="s">
        <v>77</v>
      </c>
      <c r="B29" s="19">
        <v>24121776250.259998</v>
      </c>
      <c r="C29" s="19"/>
      <c r="D29" s="19"/>
      <c r="E29" s="19"/>
      <c r="F29" s="18"/>
      <c r="G29" s="18"/>
      <c r="H29" s="19">
        <v>24121776250.259998</v>
      </c>
      <c r="I29" s="18"/>
      <c r="J29" s="18"/>
      <c r="K29" s="18"/>
      <c r="L29" s="18"/>
      <c r="M29" s="18"/>
    </row>
    <row r="30" spans="1:14" ht="15.6" x14ac:dyDescent="0.35">
      <c r="A30" s="14"/>
      <c r="B30" s="18"/>
      <c r="C30" s="19"/>
      <c r="D30" s="19"/>
      <c r="E30" s="19"/>
      <c r="F30" s="19"/>
      <c r="G30" s="19"/>
      <c r="H30" s="18"/>
      <c r="I30" s="18"/>
      <c r="J30" s="18"/>
      <c r="K30" s="18"/>
      <c r="L30" s="18"/>
      <c r="M30" s="18"/>
    </row>
    <row r="31" spans="1:14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1"/>
      <c r="J31" s="21"/>
      <c r="K31" s="21"/>
      <c r="L31" s="21"/>
      <c r="M31" s="21"/>
    </row>
    <row r="32" spans="1:14" ht="15.6" x14ac:dyDescent="0.35">
      <c r="A32" s="17" t="s">
        <v>49</v>
      </c>
      <c r="B32" s="41">
        <v>1.07</v>
      </c>
      <c r="C32" s="41">
        <v>1.07</v>
      </c>
      <c r="D32" s="41">
        <v>1.07</v>
      </c>
      <c r="E32" s="41">
        <v>1.07</v>
      </c>
      <c r="F32" s="41">
        <v>1.07</v>
      </c>
      <c r="G32" s="41">
        <v>1.07</v>
      </c>
      <c r="H32" s="41">
        <v>1.07</v>
      </c>
      <c r="I32" s="41">
        <v>1.07</v>
      </c>
      <c r="J32" s="41">
        <v>1.07</v>
      </c>
      <c r="K32" s="41">
        <v>1.07</v>
      </c>
      <c r="L32" s="41">
        <v>1.07</v>
      </c>
      <c r="M32" s="41">
        <v>1.07</v>
      </c>
      <c r="N32" s="2"/>
    </row>
    <row r="33" spans="1:14" ht="15.6" x14ac:dyDescent="0.35">
      <c r="A33" s="17" t="s">
        <v>80</v>
      </c>
      <c r="B33" s="41">
        <v>1.0573999999999999</v>
      </c>
      <c r="C33" s="41">
        <v>1.0573999999999999</v>
      </c>
      <c r="D33" s="41">
        <v>1.0573999999999999</v>
      </c>
      <c r="E33" s="41">
        <v>1.0573999999999999</v>
      </c>
      <c r="F33" s="41">
        <v>1.0573999999999999</v>
      </c>
      <c r="G33" s="41">
        <v>1.0573999999999999</v>
      </c>
      <c r="H33" s="41">
        <v>1.0573999999999999</v>
      </c>
      <c r="I33" s="41">
        <v>1.0573999999999999</v>
      </c>
      <c r="J33" s="41">
        <v>1.0573999999999999</v>
      </c>
      <c r="K33" s="41">
        <v>1.0573999999999999</v>
      </c>
      <c r="L33" s="41">
        <v>1.0573999999999999</v>
      </c>
      <c r="M33" s="41">
        <v>1.0573999999999999</v>
      </c>
      <c r="N33" s="2"/>
    </row>
    <row r="34" spans="1:14" ht="15.6" x14ac:dyDescent="0.35">
      <c r="A34" s="17" t="s">
        <v>8</v>
      </c>
      <c r="B34" s="18">
        <f>+C34+F34</f>
        <v>186819</v>
      </c>
      <c r="C34" s="13">
        <v>129079</v>
      </c>
      <c r="D34" s="13">
        <v>129079</v>
      </c>
      <c r="E34" s="13">
        <v>129079</v>
      </c>
      <c r="F34" s="19">
        <v>57740</v>
      </c>
      <c r="G34" s="19"/>
      <c r="H34" s="18">
        <f>+I34+L34</f>
        <v>186819</v>
      </c>
      <c r="I34" s="13">
        <v>129079</v>
      </c>
      <c r="J34" s="13">
        <v>129079</v>
      </c>
      <c r="K34" s="13">
        <v>129079</v>
      </c>
      <c r="L34" s="19">
        <v>57740</v>
      </c>
      <c r="M34" s="18"/>
    </row>
    <row r="35" spans="1:14" ht="15.6" x14ac:dyDescent="0.35">
      <c r="A35" s="14"/>
      <c r="B35" s="18"/>
      <c r="C35" s="19"/>
      <c r="D35" s="19"/>
      <c r="E35" s="19"/>
      <c r="F35" s="19"/>
      <c r="G35" s="19"/>
      <c r="H35" s="18"/>
      <c r="I35" s="18"/>
      <c r="J35" s="18"/>
      <c r="K35" s="18"/>
      <c r="L35" s="18"/>
      <c r="M35" s="18"/>
    </row>
    <row r="36" spans="1:14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8"/>
      <c r="J36" s="18"/>
      <c r="K36" s="18"/>
      <c r="L36" s="18"/>
      <c r="M36" s="18"/>
    </row>
    <row r="37" spans="1:14" ht="15.6" x14ac:dyDescent="0.35">
      <c r="A37" s="14" t="s">
        <v>50</v>
      </c>
      <c r="B37" s="18">
        <f t="shared" ref="B37:M37" si="7">B21/B32</f>
        <v>45700635426.801933</v>
      </c>
      <c r="C37" s="18">
        <f t="shared" si="7"/>
        <v>19762579099.142086</v>
      </c>
      <c r="D37" s="18">
        <f t="shared" si="7"/>
        <v>15644863440.168222</v>
      </c>
      <c r="E37" s="18">
        <f t="shared" si="7"/>
        <v>6882139659.3457937</v>
      </c>
      <c r="F37" s="18">
        <f t="shared" si="7"/>
        <v>1892790654.2056074</v>
      </c>
      <c r="G37" s="18">
        <f t="shared" si="7"/>
        <v>1518262573.9402277</v>
      </c>
      <c r="H37" s="18">
        <f t="shared" si="7"/>
        <v>31568240237.852501</v>
      </c>
      <c r="I37" s="18">
        <f t="shared" si="7"/>
        <v>14582406867.570091</v>
      </c>
      <c r="J37" s="18">
        <f t="shared" si="7"/>
        <v>9173668414.0280361</v>
      </c>
      <c r="K37" s="18">
        <f t="shared" si="7"/>
        <v>5235960623.8317757</v>
      </c>
      <c r="L37" s="18">
        <f t="shared" si="7"/>
        <v>1387263551.4018691</v>
      </c>
      <c r="M37" s="18">
        <f t="shared" si="7"/>
        <v>1188940781.0207307</v>
      </c>
    </row>
    <row r="38" spans="1:14" ht="15.6" x14ac:dyDescent="0.35">
      <c r="A38" s="14" t="s">
        <v>81</v>
      </c>
      <c r="B38" s="18">
        <f t="shared" ref="B38:H38" si="8">B23/B33</f>
        <v>31769976469.275059</v>
      </c>
      <c r="C38" s="18">
        <f t="shared" si="8"/>
        <v>13923705917.147419</v>
      </c>
      <c r="D38" s="18">
        <f t="shared" si="8"/>
        <v>12355011421.857048</v>
      </c>
      <c r="E38" s="18">
        <f t="shared" si="8"/>
        <v>2788234016.5500283</v>
      </c>
      <c r="F38" s="18">
        <f t="shared" si="8"/>
        <v>1394125212.7860792</v>
      </c>
      <c r="G38" s="18">
        <f t="shared" si="8"/>
        <v>1308899900.9344857</v>
      </c>
      <c r="H38" s="18">
        <f t="shared" si="8"/>
        <v>22924847533.700104</v>
      </c>
      <c r="I38" s="18">
        <f>I23/I33</f>
        <v>14139625339.85247</v>
      </c>
      <c r="J38" s="18">
        <f t="shared" ref="J38:M38" si="9">J23/J33</f>
        <v>4550172511.5471916</v>
      </c>
      <c r="K38" s="18">
        <f t="shared" si="9"/>
        <v>1874634981.8327975</v>
      </c>
      <c r="L38" s="18">
        <f t="shared" si="9"/>
        <v>1344565916.3987141</v>
      </c>
      <c r="M38" s="18">
        <f t="shared" si="9"/>
        <v>1015848784.0689315</v>
      </c>
    </row>
    <row r="39" spans="1:14" ht="15.6" x14ac:dyDescent="0.35">
      <c r="A39" s="14" t="s">
        <v>51</v>
      </c>
      <c r="B39" s="18">
        <f t="shared" ref="B39:F39" si="10">B37/B15</f>
        <v>9558802.6410378441</v>
      </c>
      <c r="C39" s="18">
        <f t="shared" si="10"/>
        <v>7186392.3996880315</v>
      </c>
      <c r="D39" s="18">
        <f t="shared" si="10"/>
        <v>13906545.280149531</v>
      </c>
      <c r="E39" s="18">
        <f t="shared" si="10"/>
        <v>11208696.513592498</v>
      </c>
      <c r="F39" s="18">
        <f t="shared" si="10"/>
        <v>6482159.7746767374</v>
      </c>
      <c r="G39" s="18"/>
      <c r="H39" s="18">
        <f t="shared" ref="H39:L39" si="11">H37/H15</f>
        <v>9249411.1449904777</v>
      </c>
      <c r="I39" s="18">
        <f t="shared" si="11"/>
        <v>7335214.7221177518</v>
      </c>
      <c r="J39" s="18">
        <f t="shared" si="11"/>
        <v>11701107.670954127</v>
      </c>
      <c r="K39" s="18">
        <f t="shared" si="11"/>
        <v>12319907.350192413</v>
      </c>
      <c r="L39" s="18">
        <f t="shared" si="11"/>
        <v>6422516.4416753193</v>
      </c>
      <c r="M39" s="18"/>
    </row>
    <row r="40" spans="1:14" ht="15.6" x14ac:dyDescent="0.35">
      <c r="A40" s="14" t="s">
        <v>82</v>
      </c>
      <c r="B40" s="18">
        <f>B38/B17</f>
        <v>10675395.318976834</v>
      </c>
      <c r="C40" s="18">
        <f t="shared" ref="C40:F40" si="12">C38/C17</f>
        <v>8099887.0954900635</v>
      </c>
      <c r="D40" s="18">
        <f t="shared" si="12"/>
        <v>14283250.198678669</v>
      </c>
      <c r="E40" s="18">
        <f t="shared" si="12"/>
        <v>14910342.33449213</v>
      </c>
      <c r="F40" s="18">
        <f t="shared" si="12"/>
        <v>6800610.7940784348</v>
      </c>
      <c r="G40" s="19"/>
      <c r="H40" s="18">
        <f t="shared" ref="H40:L40" si="13">H38/H17</f>
        <v>9734542.4771550335</v>
      </c>
      <c r="I40" s="18">
        <f t="shared" si="13"/>
        <v>8892846.1256933771</v>
      </c>
      <c r="J40" s="18">
        <f t="shared" si="13"/>
        <v>10412294.076767029</v>
      </c>
      <c r="K40" s="18">
        <f t="shared" si="13"/>
        <v>13989813.297259683</v>
      </c>
      <c r="L40" s="18">
        <f t="shared" si="13"/>
        <v>6930752.146385124</v>
      </c>
      <c r="M40" s="18"/>
    </row>
    <row r="41" spans="1:14" ht="15.6" x14ac:dyDescent="0.35">
      <c r="A41" s="14"/>
      <c r="B41" s="23"/>
      <c r="C41" s="24"/>
      <c r="D41" s="24"/>
      <c r="E41" s="24"/>
      <c r="F41" s="24"/>
      <c r="G41" s="24"/>
      <c r="H41" s="23"/>
      <c r="I41" s="23"/>
      <c r="J41" s="23"/>
      <c r="K41" s="23"/>
      <c r="L41" s="23"/>
      <c r="M41" s="23"/>
    </row>
    <row r="42" spans="1:14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3"/>
      <c r="J42" s="23"/>
      <c r="K42" s="23"/>
      <c r="L42" s="23"/>
      <c r="M42" s="23"/>
    </row>
    <row r="43" spans="1:14" ht="15.6" x14ac:dyDescent="0.35">
      <c r="A43" s="14"/>
      <c r="B43" s="23"/>
      <c r="C43" s="24"/>
      <c r="D43" s="24"/>
      <c r="E43" s="24"/>
      <c r="F43" s="24"/>
      <c r="G43" s="24"/>
      <c r="H43" s="23"/>
      <c r="I43" s="23"/>
      <c r="J43" s="23"/>
      <c r="K43" s="23"/>
      <c r="L43" s="23"/>
      <c r="M43" s="23"/>
    </row>
    <row r="44" spans="1:14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3"/>
      <c r="J44" s="23"/>
      <c r="K44" s="23"/>
      <c r="L44" s="23"/>
      <c r="M44" s="23"/>
    </row>
    <row r="45" spans="1:14" ht="15.6" x14ac:dyDescent="0.35">
      <c r="A45" s="14" t="s">
        <v>12</v>
      </c>
      <c r="B45" s="25">
        <f>B16/B34*100</f>
        <v>1.3724514101884713</v>
      </c>
      <c r="C45" s="25">
        <f t="shared" ref="C45:F45" si="14">C16/C34*100</f>
        <v>1.2860341341349095</v>
      </c>
      <c r="D45" s="25">
        <f t="shared" si="14"/>
        <v>0.36101922078726983</v>
      </c>
      <c r="E45" s="25">
        <f t="shared" si="14"/>
        <v>0.16656466195120817</v>
      </c>
      <c r="F45" s="25">
        <f t="shared" si="14"/>
        <v>0.38621406304121925</v>
      </c>
      <c r="G45" s="26"/>
      <c r="H45" s="25">
        <f t="shared" ref="H45" si="15">H16/H34*100</f>
        <v>1.3724514101884713</v>
      </c>
      <c r="I45" s="25">
        <f>I16/I34*100</f>
        <v>1.2860341341349095</v>
      </c>
      <c r="J45" s="25">
        <f t="shared" ref="J45:L45" si="16">J16/J34*100</f>
        <v>0.36101922078726983</v>
      </c>
      <c r="K45" s="25">
        <f t="shared" si="16"/>
        <v>0.16656466195120817</v>
      </c>
      <c r="L45" s="25">
        <f t="shared" si="16"/>
        <v>0.38621406304121925</v>
      </c>
      <c r="M45" s="25"/>
    </row>
    <row r="46" spans="1:14" ht="15.6" x14ac:dyDescent="0.35">
      <c r="A46" s="14" t="s">
        <v>13</v>
      </c>
      <c r="B46" s="25">
        <f>B17/B34*100</f>
        <v>1.5929857241501133</v>
      </c>
      <c r="C46" s="25">
        <f t="shared" ref="C46:F46" si="17">C17/C34*100</f>
        <v>1.3317425762517527</v>
      </c>
      <c r="D46" s="25">
        <f t="shared" si="17"/>
        <v>0.67013224459439569</v>
      </c>
      <c r="E46" s="25">
        <f t="shared" si="17"/>
        <v>0.1448725199296555</v>
      </c>
      <c r="F46" s="25">
        <f t="shared" si="17"/>
        <v>0.35503983373744374</v>
      </c>
      <c r="G46" s="26"/>
      <c r="H46" s="25">
        <f t="shared" ref="H46:L46" si="18">H17/H34*100</f>
        <v>1.2605784208244344</v>
      </c>
      <c r="I46" s="25">
        <f t="shared" si="18"/>
        <v>1.2318037790810279</v>
      </c>
      <c r="J46" s="25">
        <f t="shared" si="18"/>
        <v>0.33855235940780448</v>
      </c>
      <c r="K46" s="25">
        <f t="shared" si="18"/>
        <v>0.10381239396028789</v>
      </c>
      <c r="L46" s="25">
        <f t="shared" si="18"/>
        <v>0.3359889158295809</v>
      </c>
      <c r="M46" s="25"/>
    </row>
    <row r="47" spans="1:14" ht="15.6" x14ac:dyDescent="0.35">
      <c r="A47" s="14"/>
      <c r="B47" s="25"/>
      <c r="C47" s="26"/>
      <c r="D47" s="26"/>
      <c r="E47" s="26"/>
      <c r="F47" s="26"/>
      <c r="G47" s="26"/>
      <c r="H47" s="25"/>
      <c r="I47" s="25"/>
      <c r="J47" s="25"/>
      <c r="K47" s="25"/>
      <c r="L47" s="25"/>
      <c r="M47" s="25"/>
    </row>
    <row r="48" spans="1:14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5"/>
      <c r="J48" s="25"/>
      <c r="K48" s="25"/>
      <c r="L48" s="25"/>
      <c r="M48" s="25"/>
    </row>
    <row r="49" spans="1:13" ht="15.6" x14ac:dyDescent="0.35">
      <c r="A49" s="14" t="s">
        <v>15</v>
      </c>
      <c r="B49" s="25">
        <f>B17/B16*100</f>
        <v>116.06864274570982</v>
      </c>
      <c r="C49" s="25">
        <f t="shared" ref="C49:F49" si="19">C17/C16*100</f>
        <v>103.55421686746989</v>
      </c>
      <c r="D49" s="25">
        <f t="shared" si="19"/>
        <v>185.62231759656655</v>
      </c>
      <c r="E49" s="25">
        <f t="shared" si="19"/>
        <v>86.976744186046503</v>
      </c>
      <c r="F49" s="25">
        <f t="shared" si="19"/>
        <v>91.928251121076229</v>
      </c>
      <c r="G49" s="26"/>
      <c r="H49" s="25">
        <f t="shared" ref="H49:L49" si="20">H17/H16*100</f>
        <v>91.848673946957888</v>
      </c>
      <c r="I49" s="25">
        <f t="shared" si="20"/>
        <v>95.783132530120483</v>
      </c>
      <c r="J49" s="25">
        <f t="shared" si="20"/>
        <v>93.776824034334766</v>
      </c>
      <c r="K49" s="25">
        <f t="shared" si="20"/>
        <v>62.325581395348841</v>
      </c>
      <c r="L49" s="25">
        <f t="shared" si="20"/>
        <v>86.995515695067255</v>
      </c>
      <c r="M49" s="25"/>
    </row>
    <row r="50" spans="1:13" ht="15.6" x14ac:dyDescent="0.35">
      <c r="A50" s="14" t="s">
        <v>16</v>
      </c>
      <c r="B50" s="25">
        <f>B23/B22*100</f>
        <v>129.35027135029139</v>
      </c>
      <c r="C50" s="25">
        <f t="shared" ref="C50:G50" si="21">C23/C22*100</f>
        <v>113.35656260744625</v>
      </c>
      <c r="D50" s="25">
        <f t="shared" si="21"/>
        <v>189.78974644009273</v>
      </c>
      <c r="E50" s="25">
        <f t="shared" si="21"/>
        <v>94.091923178109909</v>
      </c>
      <c r="F50" s="25">
        <f t="shared" si="21"/>
        <v>98.546586132396527</v>
      </c>
      <c r="G50" s="25">
        <f t="shared" si="21"/>
        <v>94.148087149342956</v>
      </c>
      <c r="H50" s="25">
        <f>H23/H22*100</f>
        <v>93.337659598708257</v>
      </c>
      <c r="I50" s="25">
        <f>I23/I22*100</f>
        <v>115.11441958199539</v>
      </c>
      <c r="J50" s="25">
        <f t="shared" ref="J50:M50" si="22">J23/J22*100</f>
        <v>69.896826294914078</v>
      </c>
      <c r="K50" s="25">
        <f t="shared" si="22"/>
        <v>63.261551810439357</v>
      </c>
      <c r="L50" s="25">
        <f t="shared" si="22"/>
        <v>95.043386114703523</v>
      </c>
      <c r="M50" s="25">
        <f t="shared" si="22"/>
        <v>73.069162725731545</v>
      </c>
    </row>
    <row r="51" spans="1:13" ht="15.6" x14ac:dyDescent="0.35">
      <c r="A51" s="14" t="s">
        <v>17</v>
      </c>
      <c r="B51" s="25">
        <f t="shared" ref="B51:F51" si="23">AVERAGE(B49:B50)</f>
        <v>122.70945704800062</v>
      </c>
      <c r="C51" s="25">
        <f t="shared" si="23"/>
        <v>108.45538973745806</v>
      </c>
      <c r="D51" s="25">
        <f t="shared" si="23"/>
        <v>187.70603201832964</v>
      </c>
      <c r="E51" s="25">
        <f t="shared" si="23"/>
        <v>90.534333682078199</v>
      </c>
      <c r="F51" s="25">
        <f t="shared" si="23"/>
        <v>95.237418626736371</v>
      </c>
      <c r="G51" s="26"/>
      <c r="H51" s="25">
        <f t="shared" ref="H51:L51" si="24">AVERAGE(H49:H50)</f>
        <v>92.593166772833072</v>
      </c>
      <c r="I51" s="25">
        <f t="shared" si="24"/>
        <v>105.44877605605794</v>
      </c>
      <c r="J51" s="25">
        <f t="shared" si="24"/>
        <v>81.836825164624429</v>
      </c>
      <c r="K51" s="25">
        <f t="shared" si="24"/>
        <v>62.793566602894103</v>
      </c>
      <c r="L51" s="25">
        <f t="shared" si="24"/>
        <v>91.019450904885389</v>
      </c>
      <c r="M51" s="25"/>
    </row>
    <row r="52" spans="1:13" ht="15.6" x14ac:dyDescent="0.35">
      <c r="A52" s="14"/>
      <c r="B52" s="25"/>
      <c r="C52" s="26"/>
      <c r="D52" s="26"/>
      <c r="E52" s="26"/>
      <c r="F52" s="26"/>
      <c r="G52" s="26"/>
      <c r="H52" s="25"/>
      <c r="I52" s="25"/>
      <c r="J52" s="25"/>
      <c r="K52" s="25"/>
      <c r="L52" s="25"/>
      <c r="M52" s="25"/>
    </row>
    <row r="53" spans="1:13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5"/>
      <c r="J53" s="25"/>
      <c r="K53" s="25"/>
      <c r="L53" s="25"/>
      <c r="M53" s="25"/>
    </row>
    <row r="54" spans="1:13" ht="15.6" x14ac:dyDescent="0.35">
      <c r="A54" s="14" t="s">
        <v>19</v>
      </c>
      <c r="B54" s="25">
        <f t="shared" ref="B54:F54" si="25">B17/B18*100</f>
        <v>30.852166701223304</v>
      </c>
      <c r="C54" s="25">
        <f t="shared" si="25"/>
        <v>28.569054346019612</v>
      </c>
      <c r="D54" s="25">
        <f t="shared" si="25"/>
        <v>42.906746031746032</v>
      </c>
      <c r="E54" s="25">
        <f t="shared" si="25"/>
        <v>23.287671232876711</v>
      </c>
      <c r="F54" s="25">
        <f t="shared" si="25"/>
        <v>25.308641975308642</v>
      </c>
      <c r="G54" s="26"/>
      <c r="H54" s="25">
        <f t="shared" ref="H54:L54" si="26">H17/H18*100</f>
        <v>24.414264980302715</v>
      </c>
      <c r="I54" s="25">
        <f t="shared" si="26"/>
        <v>26.425128801728437</v>
      </c>
      <c r="J54" s="25">
        <f t="shared" si="26"/>
        <v>21.676587301587304</v>
      </c>
      <c r="K54" s="25">
        <f t="shared" si="26"/>
        <v>16.687422166874221</v>
      </c>
      <c r="L54" s="25">
        <f t="shared" si="26"/>
        <v>23.950617283950617</v>
      </c>
      <c r="M54" s="25"/>
    </row>
    <row r="55" spans="1:13" ht="15.6" x14ac:dyDescent="0.35">
      <c r="A55" s="14" t="s">
        <v>20</v>
      </c>
      <c r="B55" s="25">
        <f t="shared" ref="B55:G55" si="27">B23/B24*100</f>
        <v>34.870855957952493</v>
      </c>
      <c r="C55" s="25">
        <f t="shared" si="27"/>
        <v>32.439455693526028</v>
      </c>
      <c r="D55" s="25">
        <f t="shared" si="27"/>
        <v>45.427824225915039</v>
      </c>
      <c r="E55" s="25">
        <f t="shared" si="27"/>
        <v>26.102982372978083</v>
      </c>
      <c r="F55" s="25">
        <f t="shared" si="27"/>
        <v>28.224684376373954</v>
      </c>
      <c r="G55" s="25">
        <f t="shared" si="27"/>
        <v>24.386396343573526</v>
      </c>
      <c r="H55" s="25">
        <f>H23/H24*100</f>
        <v>25.162406304543296</v>
      </c>
      <c r="I55" s="25">
        <f t="shared" ref="I55:M55" si="28">I23/I24*100</f>
        <v>32.942504852125843</v>
      </c>
      <c r="J55" s="25">
        <f t="shared" si="28"/>
        <v>16.730412461333604</v>
      </c>
      <c r="K55" s="25">
        <f t="shared" si="28"/>
        <v>17.550020405782398</v>
      </c>
      <c r="L55" s="25">
        <f t="shared" si="28"/>
        <v>27.221334400618808</v>
      </c>
      <c r="M55" s="25">
        <f t="shared" si="28"/>
        <v>18.926497783180867</v>
      </c>
    </row>
    <row r="56" spans="1:13" ht="15.6" x14ac:dyDescent="0.35">
      <c r="A56" s="14" t="s">
        <v>21</v>
      </c>
      <c r="B56" s="25">
        <f t="shared" ref="B56:F56" si="29">(B54+B55)/2</f>
        <v>32.861511329587898</v>
      </c>
      <c r="C56" s="25">
        <f t="shared" si="29"/>
        <v>30.50425501977282</v>
      </c>
      <c r="D56" s="25">
        <f t="shared" si="29"/>
        <v>44.167285128830535</v>
      </c>
      <c r="E56" s="25">
        <f t="shared" si="29"/>
        <v>24.695326802927397</v>
      </c>
      <c r="F56" s="25">
        <f t="shared" si="29"/>
        <v>26.766663175841298</v>
      </c>
      <c r="G56" s="26"/>
      <c r="H56" s="25">
        <f t="shared" ref="H56:L56" si="30">(H54+H55)/2</f>
        <v>24.788335642423007</v>
      </c>
      <c r="I56" s="25">
        <f t="shared" si="30"/>
        <v>29.683816826927142</v>
      </c>
      <c r="J56" s="25">
        <f t="shared" si="30"/>
        <v>19.203499881460452</v>
      </c>
      <c r="K56" s="25">
        <f t="shared" si="30"/>
        <v>17.118721286328309</v>
      </c>
      <c r="L56" s="25">
        <f t="shared" si="30"/>
        <v>25.585975842284711</v>
      </c>
      <c r="M56" s="25"/>
    </row>
    <row r="57" spans="1:13" ht="15.6" x14ac:dyDescent="0.35">
      <c r="A57" s="14"/>
      <c r="B57" s="25"/>
      <c r="C57" s="26"/>
      <c r="D57" s="26"/>
      <c r="E57" s="26"/>
      <c r="F57" s="26"/>
      <c r="G57" s="26"/>
      <c r="H57" s="25"/>
      <c r="I57" s="25"/>
      <c r="J57" s="25"/>
      <c r="K57" s="25"/>
      <c r="L57" s="25"/>
      <c r="M57" s="25"/>
    </row>
    <row r="58" spans="1:13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5"/>
      <c r="J58" s="25"/>
      <c r="K58" s="25"/>
      <c r="L58" s="25"/>
      <c r="M58" s="25"/>
    </row>
    <row r="59" spans="1:13" ht="15.6" x14ac:dyDescent="0.35">
      <c r="A59" s="14" t="s">
        <v>22</v>
      </c>
      <c r="B59" s="25">
        <f>B25/B23*100</f>
        <v>95.880072803326343</v>
      </c>
      <c r="C59" s="25"/>
      <c r="D59" s="25"/>
      <c r="E59" s="25"/>
      <c r="F59" s="25"/>
      <c r="G59" s="25"/>
      <c r="H59" s="25">
        <f>H25/H23*100</f>
        <v>95.568787174808449</v>
      </c>
      <c r="I59" s="25"/>
      <c r="J59" s="25"/>
      <c r="K59" s="25"/>
      <c r="L59" s="25"/>
      <c r="M59" s="25"/>
    </row>
    <row r="60" spans="1:13" ht="15.6" x14ac:dyDescent="0.35">
      <c r="A60" s="14"/>
      <c r="B60" s="25"/>
      <c r="C60" s="26"/>
      <c r="D60" s="26"/>
      <c r="E60" s="26"/>
      <c r="F60" s="26"/>
      <c r="G60" s="26"/>
      <c r="H60" s="25"/>
      <c r="I60" s="25"/>
      <c r="J60" s="25"/>
      <c r="K60" s="25"/>
      <c r="L60" s="25"/>
      <c r="M60" s="25"/>
    </row>
    <row r="61" spans="1:13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5"/>
      <c r="J61" s="25"/>
      <c r="K61" s="25"/>
      <c r="L61" s="25"/>
      <c r="M61" s="25"/>
    </row>
    <row r="62" spans="1:13" ht="15.6" x14ac:dyDescent="0.35">
      <c r="A62" s="14" t="s">
        <v>24</v>
      </c>
      <c r="B62" s="25">
        <f>((B17/B15)-1)*100</f>
        <v>-37.75360803179251</v>
      </c>
      <c r="C62" s="25">
        <f t="shared" ref="C62:F62" si="31">((C17/C15)-1)*100</f>
        <v>-37.490909090909085</v>
      </c>
      <c r="D62" s="25">
        <f t="shared" si="31"/>
        <v>-23.111111111111114</v>
      </c>
      <c r="E62" s="25">
        <f t="shared" si="31"/>
        <v>-69.54397394136808</v>
      </c>
      <c r="F62" s="25">
        <f t="shared" si="31"/>
        <v>-29.794520547945204</v>
      </c>
      <c r="G62" s="26"/>
      <c r="H62" s="25">
        <f>((H17/H15)-1)*100</f>
        <v>-30.999121007910922</v>
      </c>
      <c r="I62" s="25">
        <f t="shared" ref="I62:L62" si="32">((I17/I15)-1)*100</f>
        <v>-20.020120724346079</v>
      </c>
      <c r="J62" s="25">
        <f t="shared" si="32"/>
        <v>-44.260204081632651</v>
      </c>
      <c r="K62" s="25">
        <f t="shared" si="32"/>
        <v>-68.470588235294116</v>
      </c>
      <c r="L62" s="25">
        <f t="shared" si="32"/>
        <v>-10.185185185185187</v>
      </c>
      <c r="M62" s="25"/>
    </row>
    <row r="63" spans="1:13" ht="15.6" x14ac:dyDescent="0.35">
      <c r="A63" s="14" t="s">
        <v>25</v>
      </c>
      <c r="B63" s="25">
        <f>((B38/B37)-1)*100</f>
        <v>-30.482418520940293</v>
      </c>
      <c r="C63" s="25">
        <f t="shared" ref="C63:F63" si="33">((C38/C37)-1)*100</f>
        <v>-29.54509708830534</v>
      </c>
      <c r="D63" s="25">
        <f t="shared" si="33"/>
        <v>-21.028320450944125</v>
      </c>
      <c r="E63" s="25">
        <f t="shared" si="33"/>
        <v>-59.485942532949501</v>
      </c>
      <c r="F63" s="25">
        <f t="shared" si="33"/>
        <v>-26.345514772673852</v>
      </c>
      <c r="G63" s="26"/>
      <c r="H63" s="25">
        <f>((H38/H37)-1)*100</f>
        <v>-27.380027011415009</v>
      </c>
      <c r="I63" s="25">
        <f t="shared" ref="I63:L63" si="34">((I38/I37)-1)*100</f>
        <v>-3.0364090903424512</v>
      </c>
      <c r="J63" s="25">
        <f t="shared" si="34"/>
        <v>-50.399640512521302</v>
      </c>
      <c r="K63" s="25">
        <f t="shared" si="34"/>
        <v>-64.196923611298971</v>
      </c>
      <c r="L63" s="25">
        <f t="shared" si="34"/>
        <v>-3.0778315310027282</v>
      </c>
      <c r="M63" s="25"/>
    </row>
    <row r="64" spans="1:13" ht="15.6" x14ac:dyDescent="0.35">
      <c r="A64" s="14" t="s">
        <v>26</v>
      </c>
      <c r="B64" s="25">
        <f>((B40/B39)-1)*100</f>
        <v>11.681302772642631</v>
      </c>
      <c r="C64" s="25">
        <f t="shared" ref="C64:F64" si="35">((C40/C39)-1)*100</f>
        <v>12.711450265945512</v>
      </c>
      <c r="D64" s="25">
        <f t="shared" si="35"/>
        <v>2.7088317834541797</v>
      </c>
      <c r="E64" s="25">
        <f t="shared" si="35"/>
        <v>33.024766228711265</v>
      </c>
      <c r="F64" s="25">
        <f t="shared" si="35"/>
        <v>4.912730177459701</v>
      </c>
      <c r="G64" s="26"/>
      <c r="H64" s="25">
        <f>((H40/H39)-1)*100</f>
        <v>5.2449969469386737</v>
      </c>
      <c r="I64" s="25">
        <f t="shared" ref="I64:L64" si="36">((I40/I39)-1)*100</f>
        <v>21.234980332326536</v>
      </c>
      <c r="J64" s="25">
        <f t="shared" si="36"/>
        <v>-11.014458036193808</v>
      </c>
      <c r="K64" s="25">
        <f t="shared" si="36"/>
        <v>13.554533322372663</v>
      </c>
      <c r="L64" s="25">
        <f t="shared" si="36"/>
        <v>7.9133422129041842</v>
      </c>
      <c r="M64" s="25"/>
    </row>
    <row r="65" spans="1:13" ht="15.6" x14ac:dyDescent="0.35">
      <c r="A65" s="14"/>
      <c r="B65" s="25"/>
      <c r="C65" s="26"/>
      <c r="D65" s="26"/>
      <c r="E65" s="26"/>
      <c r="F65" s="26"/>
      <c r="G65" s="26"/>
      <c r="H65" s="25"/>
      <c r="I65" s="25"/>
      <c r="J65" s="25"/>
      <c r="K65" s="25"/>
      <c r="L65" s="25"/>
      <c r="M65" s="25"/>
    </row>
    <row r="66" spans="1:13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5"/>
      <c r="J66" s="25"/>
      <c r="K66" s="25"/>
      <c r="L66" s="25"/>
      <c r="M66" s="25"/>
    </row>
    <row r="67" spans="1:13" ht="15.6" x14ac:dyDescent="0.35">
      <c r="A67" s="14" t="s">
        <v>28</v>
      </c>
      <c r="B67" s="25">
        <f t="shared" ref="B67:F68" si="37">B22/B16</f>
        <v>10129099.42916237</v>
      </c>
      <c r="C67" s="25">
        <f t="shared" si="37"/>
        <v>7824190.0686809635</v>
      </c>
      <c r="D67" s="25">
        <f t="shared" si="37"/>
        <v>14771472.661430096</v>
      </c>
      <c r="E67" s="25">
        <f t="shared" si="37"/>
        <v>14573964.997340579</v>
      </c>
      <c r="F67" s="25">
        <f t="shared" si="37"/>
        <v>6708024.5064003244</v>
      </c>
      <c r="G67" s="26"/>
      <c r="H67" s="25">
        <f t="shared" ref="H67:L68" si="38">H22/H16</f>
        <v>10129099.42916237</v>
      </c>
      <c r="I67" s="25">
        <f t="shared" si="38"/>
        <v>7824190.0686809635</v>
      </c>
      <c r="J67" s="25">
        <f t="shared" si="38"/>
        <v>14771472.661430096</v>
      </c>
      <c r="K67" s="25">
        <f t="shared" si="38"/>
        <v>14573964.997340579</v>
      </c>
      <c r="L67" s="25">
        <f t="shared" si="38"/>
        <v>6708024.5064003244</v>
      </c>
      <c r="M67" s="25"/>
    </row>
    <row r="68" spans="1:13" ht="15.6" x14ac:dyDescent="0.35">
      <c r="A68" s="14" t="s">
        <v>29</v>
      </c>
      <c r="B68" s="25">
        <f t="shared" si="37"/>
        <v>11288163.010286104</v>
      </c>
      <c r="C68" s="25">
        <f t="shared" si="37"/>
        <v>8564820.6147711929</v>
      </c>
      <c r="D68" s="25">
        <f t="shared" si="37"/>
        <v>15103108.760082822</v>
      </c>
      <c r="E68" s="25">
        <f t="shared" si="37"/>
        <v>15766195.984491978</v>
      </c>
      <c r="F68" s="25">
        <f t="shared" si="37"/>
        <v>7190965.8536585364</v>
      </c>
      <c r="G68" s="26"/>
      <c r="H68" s="25">
        <f t="shared" si="38"/>
        <v>10293305.215343731</v>
      </c>
      <c r="I68" s="25">
        <f t="shared" si="38"/>
        <v>9403295.4933081772</v>
      </c>
      <c r="J68" s="25">
        <f t="shared" si="38"/>
        <v>11009959.756773455</v>
      </c>
      <c r="K68" s="25">
        <f t="shared" si="38"/>
        <v>14792828.580522388</v>
      </c>
      <c r="L68" s="25">
        <f t="shared" si="38"/>
        <v>7328577.3195876293</v>
      </c>
      <c r="M68" s="25"/>
    </row>
    <row r="69" spans="1:13" ht="15.6" x14ac:dyDescent="0.35">
      <c r="A69" s="14" t="s">
        <v>30</v>
      </c>
      <c r="B69" s="25">
        <f>(B68/B67)*B51</f>
        <v>136.75098795787798</v>
      </c>
      <c r="C69" s="25">
        <f t="shared" ref="C69:F69" si="39">(C68/C67)*C51</f>
        <v>118.72167593738213</v>
      </c>
      <c r="D69" s="25">
        <f t="shared" si="39"/>
        <v>191.92024258344711</v>
      </c>
      <c r="E69" s="25">
        <f t="shared" si="39"/>
        <v>97.940543182140431</v>
      </c>
      <c r="F69" s="25">
        <f t="shared" si="39"/>
        <v>102.09399573332058</v>
      </c>
      <c r="G69" s="25"/>
      <c r="H69" s="25">
        <f t="shared" ref="H69:L69" si="40">(H68/H67)*H51</f>
        <v>94.094221615002013</v>
      </c>
      <c r="I69" s="25">
        <f t="shared" si="40"/>
        <v>126.73081711446146</v>
      </c>
      <c r="J69" s="25">
        <f t="shared" si="40"/>
        <v>60.997313696235629</v>
      </c>
      <c r="K69" s="25">
        <f t="shared" si="40"/>
        <v>63.736564955777673</v>
      </c>
      <c r="L69" s="25">
        <f t="shared" si="40"/>
        <v>99.439571651298721</v>
      </c>
      <c r="M69" s="25"/>
    </row>
    <row r="70" spans="1:13" ht="15.6" x14ac:dyDescent="0.35">
      <c r="A70" s="14"/>
      <c r="B70" s="25"/>
      <c r="C70" s="26"/>
      <c r="D70" s="26"/>
      <c r="E70" s="26"/>
      <c r="F70" s="26"/>
      <c r="G70" s="26"/>
      <c r="H70" s="25"/>
      <c r="I70" s="25"/>
      <c r="J70" s="25"/>
      <c r="K70" s="25"/>
      <c r="L70" s="25"/>
      <c r="M70" s="25"/>
    </row>
    <row r="71" spans="1:13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5"/>
      <c r="J71" s="25"/>
      <c r="K71" s="25"/>
      <c r="L71" s="25"/>
      <c r="M71" s="25"/>
    </row>
    <row r="72" spans="1:13" ht="15.6" x14ac:dyDescent="0.35">
      <c r="A72" s="14" t="s">
        <v>32</v>
      </c>
      <c r="B72" s="25">
        <f>(B29/B28)*100</f>
        <v>92.879619932228081</v>
      </c>
      <c r="C72" s="26"/>
      <c r="D72" s="26"/>
      <c r="E72" s="26"/>
      <c r="F72" s="26"/>
      <c r="G72" s="26"/>
      <c r="H72" s="25">
        <f>(H29/H28)*100</f>
        <v>92.879619932228081</v>
      </c>
      <c r="I72" s="25"/>
      <c r="J72" s="25"/>
      <c r="K72" s="25"/>
      <c r="L72" s="25"/>
      <c r="M72" s="25"/>
    </row>
    <row r="73" spans="1:13" ht="15.6" x14ac:dyDescent="0.35">
      <c r="A73" s="14" t="s">
        <v>33</v>
      </c>
      <c r="B73" s="25">
        <f t="shared" ref="B73" si="41">(B23/B29)*100</f>
        <v>139.26658124212287</v>
      </c>
      <c r="C73" s="26"/>
      <c r="D73" s="26"/>
      <c r="E73" s="26"/>
      <c r="F73" s="26"/>
      <c r="G73" s="26"/>
      <c r="H73" s="25">
        <f t="shared" ref="H73" si="42">(H23/H29)*100</f>
        <v>100.49315411369513</v>
      </c>
      <c r="I73" s="25"/>
      <c r="J73" s="25"/>
      <c r="K73" s="25"/>
      <c r="L73" s="25"/>
      <c r="M73" s="25"/>
    </row>
    <row r="74" spans="1:13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6.2" thickTop="1" x14ac:dyDescent="0.35">
      <c r="A75" s="44" t="s">
        <v>83</v>
      </c>
      <c r="B75" s="44"/>
      <c r="C75" s="44"/>
      <c r="D75" s="44"/>
      <c r="E75" s="44"/>
      <c r="F75" s="44"/>
      <c r="G75" s="13"/>
      <c r="H75" s="13"/>
      <c r="I75" s="13"/>
      <c r="J75" s="13"/>
      <c r="K75" s="13"/>
      <c r="L75" s="13"/>
      <c r="M75" s="13"/>
    </row>
    <row r="76" spans="1:13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6" x14ac:dyDescent="0.35">
      <c r="A77" s="29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6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6" x14ac:dyDescent="0.3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6" x14ac:dyDescent="0.3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6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6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6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6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6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6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6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6" x14ac:dyDescent="0.3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6" x14ac:dyDescent="0.3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6" x14ac:dyDescent="0.3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6" x14ac:dyDescent="0.3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6" x14ac:dyDescent="0.3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6" x14ac:dyDescent="0.3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6" x14ac:dyDescent="0.3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6" x14ac:dyDescent="0.3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6" x14ac:dyDescent="0.3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6" x14ac:dyDescent="0.3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6" x14ac:dyDescent="0.3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6" x14ac:dyDescent="0.3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6" x14ac:dyDescent="0.3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6" x14ac:dyDescent="0.3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6" x14ac:dyDescent="0.3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6" x14ac:dyDescent="0.3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6" x14ac:dyDescent="0.3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37" spans="18:19" x14ac:dyDescent="0.3">
      <c r="R137" s="4"/>
      <c r="S137" s="4"/>
    </row>
    <row r="138" spans="18:19" x14ac:dyDescent="0.3">
      <c r="R138" s="4"/>
      <c r="S138" s="4"/>
    </row>
    <row r="169" spans="6:13" x14ac:dyDescent="0.3">
      <c r="F169" s="5"/>
      <c r="G169" s="5"/>
      <c r="J169" s="5"/>
      <c r="K169" s="5"/>
      <c r="L169" s="5"/>
      <c r="M169" s="5"/>
    </row>
    <row r="170" spans="6:13" x14ac:dyDescent="0.3">
      <c r="F170" s="5"/>
      <c r="G170" s="5"/>
      <c r="J170" s="5"/>
      <c r="K170" s="5"/>
      <c r="L170" s="5"/>
      <c r="M170" s="5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r:id="rId1"/>
  <ignoredErrors>
    <ignoredError sqref="B15:B18 H15:H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M87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1" customWidth="1"/>
    <col min="2" max="12" width="18.6640625" style="1" customWidth="1"/>
    <col min="13" max="13" width="18.5546875" style="1" customWidth="1"/>
    <col min="14" max="16384" width="11.44140625" style="1"/>
  </cols>
  <sheetData>
    <row r="8" spans="1:13" ht="16.5" customHeight="1" x14ac:dyDescent="0.3"/>
    <row r="9" spans="1:13" ht="15.6" x14ac:dyDescent="0.35">
      <c r="A9" s="49"/>
      <c r="B9" s="45" t="s">
        <v>40</v>
      </c>
      <c r="C9" s="51" t="s">
        <v>38</v>
      </c>
      <c r="D9" s="51"/>
      <c r="E9" s="51"/>
      <c r="F9" s="51"/>
      <c r="G9" s="47" t="s">
        <v>3</v>
      </c>
      <c r="H9" s="45" t="s">
        <v>41</v>
      </c>
      <c r="I9" s="51" t="s">
        <v>39</v>
      </c>
      <c r="J9" s="51"/>
      <c r="K9" s="51"/>
      <c r="L9" s="51"/>
      <c r="M9" s="47" t="s">
        <v>3</v>
      </c>
    </row>
    <row r="10" spans="1:13" ht="16.2" thickBot="1" x14ac:dyDescent="0.4">
      <c r="A10" s="50"/>
      <c r="B10" s="46"/>
      <c r="C10" s="6" t="s">
        <v>0</v>
      </c>
      <c r="D10" s="6" t="s">
        <v>1</v>
      </c>
      <c r="E10" s="6" t="s">
        <v>2</v>
      </c>
      <c r="F10" s="6" t="s">
        <v>37</v>
      </c>
      <c r="G10" s="48"/>
      <c r="H10" s="46"/>
      <c r="I10" s="6" t="s">
        <v>0</v>
      </c>
      <c r="J10" s="6" t="s">
        <v>1</v>
      </c>
      <c r="K10" s="6" t="s">
        <v>2</v>
      </c>
      <c r="L10" s="6" t="s">
        <v>37</v>
      </c>
      <c r="M10" s="48"/>
    </row>
    <row r="11" spans="1:13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</row>
    <row r="12" spans="1:13" ht="15.6" x14ac:dyDescent="0.35">
      <c r="A12" s="11" t="s">
        <v>4</v>
      </c>
      <c r="B12" s="12"/>
      <c r="C12" s="13"/>
      <c r="D12" s="13"/>
      <c r="E12" s="13"/>
      <c r="F12" s="13"/>
      <c r="G12" s="13"/>
      <c r="H12" s="12"/>
      <c r="I12" s="12"/>
      <c r="J12" s="12"/>
      <c r="K12" s="12"/>
      <c r="L12" s="12"/>
      <c r="M12" s="12"/>
    </row>
    <row r="13" spans="1:13" ht="15.6" x14ac:dyDescent="0.35">
      <c r="A13" s="14"/>
      <c r="B13" s="15"/>
      <c r="C13" s="16"/>
      <c r="D13" s="16"/>
      <c r="E13" s="16"/>
      <c r="F13" s="16"/>
      <c r="G13" s="16"/>
      <c r="H13" s="15"/>
      <c r="I13" s="15"/>
      <c r="J13" s="15"/>
      <c r="K13" s="15"/>
      <c r="L13" s="15"/>
      <c r="M13" s="15"/>
    </row>
    <row r="14" spans="1:13" ht="15.6" x14ac:dyDescent="0.35">
      <c r="A14" s="11" t="s">
        <v>35</v>
      </c>
      <c r="B14" s="15"/>
      <c r="C14" s="16"/>
      <c r="D14" s="16"/>
      <c r="E14" s="16"/>
      <c r="F14" s="16"/>
      <c r="G14" s="16"/>
      <c r="H14" s="15"/>
      <c r="I14" s="15"/>
      <c r="J14" s="15"/>
      <c r="K14" s="15"/>
      <c r="L14" s="15"/>
      <c r="M14" s="15"/>
    </row>
    <row r="15" spans="1:13" ht="15.6" x14ac:dyDescent="0.35">
      <c r="A15" s="17" t="s">
        <v>52</v>
      </c>
      <c r="B15" s="18">
        <f>SUM(C15:F15)</f>
        <v>3370</v>
      </c>
      <c r="C15" s="19">
        <v>2107</v>
      </c>
      <c r="D15" s="19">
        <v>777</v>
      </c>
      <c r="E15" s="19">
        <v>255</v>
      </c>
      <c r="F15" s="19">
        <v>231</v>
      </c>
      <c r="G15" s="19">
        <v>0</v>
      </c>
      <c r="H15" s="18">
        <f>SUM(I15:L15)</f>
        <v>2677</v>
      </c>
      <c r="I15" s="18">
        <v>1268</v>
      </c>
      <c r="J15" s="18">
        <v>1003</v>
      </c>
      <c r="K15" s="18">
        <v>280</v>
      </c>
      <c r="L15" s="18">
        <v>126</v>
      </c>
      <c r="M15" s="18">
        <v>0</v>
      </c>
    </row>
    <row r="16" spans="1:13" ht="15.6" x14ac:dyDescent="0.35">
      <c r="A16" s="17" t="s">
        <v>84</v>
      </c>
      <c r="B16" s="18">
        <f t="shared" ref="B16:B18" si="0">SUM(C16:F16)</f>
        <v>1942</v>
      </c>
      <c r="C16" s="19">
        <v>1107</v>
      </c>
      <c r="D16" s="19">
        <v>555</v>
      </c>
      <c r="E16" s="19">
        <v>138</v>
      </c>
      <c r="F16" s="18">
        <v>142</v>
      </c>
      <c r="G16" s="19">
        <v>0</v>
      </c>
      <c r="H16" s="18">
        <f t="shared" ref="H16" si="1">SUM(I16:L16)</f>
        <v>1942</v>
      </c>
      <c r="I16" s="19">
        <v>1107</v>
      </c>
      <c r="J16" s="19">
        <v>555</v>
      </c>
      <c r="K16" s="19">
        <v>138</v>
      </c>
      <c r="L16" s="18">
        <v>142</v>
      </c>
      <c r="M16" s="19">
        <v>0</v>
      </c>
    </row>
    <row r="17" spans="1:13" ht="15.6" x14ac:dyDescent="0.35">
      <c r="A17" s="17" t="s">
        <v>85</v>
      </c>
      <c r="B17" s="18">
        <f t="shared" si="0"/>
        <v>2146</v>
      </c>
      <c r="C17" s="19">
        <v>1266</v>
      </c>
      <c r="D17" s="19">
        <v>581</v>
      </c>
      <c r="E17" s="19">
        <v>126</v>
      </c>
      <c r="F17" s="19">
        <v>173</v>
      </c>
      <c r="G17" s="19">
        <v>0</v>
      </c>
      <c r="H17" s="18">
        <f>SUM(I17:L17)</f>
        <v>1838</v>
      </c>
      <c r="I17" s="18">
        <v>1154</v>
      </c>
      <c r="J17" s="18">
        <v>405</v>
      </c>
      <c r="K17" s="18">
        <v>152</v>
      </c>
      <c r="L17" s="18">
        <v>127</v>
      </c>
      <c r="M17" s="18">
        <v>0</v>
      </c>
    </row>
    <row r="18" spans="1:13" ht="15.6" x14ac:dyDescent="0.35">
      <c r="A18" s="17" t="s">
        <v>78</v>
      </c>
      <c r="B18" s="18">
        <f t="shared" si="0"/>
        <v>9646</v>
      </c>
      <c r="C18" s="19">
        <v>6017</v>
      </c>
      <c r="D18" s="19">
        <v>2016</v>
      </c>
      <c r="E18" s="19">
        <v>803</v>
      </c>
      <c r="F18" s="18">
        <v>810</v>
      </c>
      <c r="G18" s="19">
        <v>0</v>
      </c>
      <c r="H18" s="18">
        <f>SUM(I18:L18)</f>
        <v>9646</v>
      </c>
      <c r="I18" s="19">
        <v>6017</v>
      </c>
      <c r="J18" s="19">
        <v>2016</v>
      </c>
      <c r="K18" s="19">
        <v>803</v>
      </c>
      <c r="L18" s="18">
        <v>810</v>
      </c>
      <c r="M18" s="19">
        <v>0</v>
      </c>
    </row>
    <row r="19" spans="1:13" ht="15.6" x14ac:dyDescent="0.35">
      <c r="A19" s="14"/>
      <c r="B19" s="18"/>
      <c r="C19" s="19"/>
      <c r="D19" s="19"/>
      <c r="E19" s="19"/>
      <c r="F19" s="19"/>
      <c r="G19" s="19"/>
      <c r="H19" s="18"/>
      <c r="I19" s="18"/>
      <c r="J19" s="18"/>
      <c r="K19" s="18"/>
      <c r="L19" s="18"/>
      <c r="M19" s="18"/>
    </row>
    <row r="20" spans="1:13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8"/>
      <c r="J20" s="18"/>
      <c r="K20" s="18"/>
      <c r="L20" s="18"/>
      <c r="M20" s="18"/>
    </row>
    <row r="21" spans="1:13" ht="15.6" x14ac:dyDescent="0.35">
      <c r="A21" s="17" t="s">
        <v>52</v>
      </c>
      <c r="B21" s="19">
        <f>SUM(C21:G21)</f>
        <v>31347371060.126114</v>
      </c>
      <c r="C21" s="18">
        <v>16147433926.970001</v>
      </c>
      <c r="D21" s="18">
        <v>9924978187.3181496</v>
      </c>
      <c r="E21" s="18">
        <v>2122242612.9699998</v>
      </c>
      <c r="F21" s="18">
        <v>1577631000</v>
      </c>
      <c r="G21" s="18">
        <v>1575085332.86796</v>
      </c>
      <c r="H21" s="18">
        <f>SUM(I21:M21)</f>
        <v>28688020718.269341</v>
      </c>
      <c r="I21" s="18">
        <v>10367131382.34</v>
      </c>
      <c r="J21" s="18">
        <v>13313275046.99</v>
      </c>
      <c r="K21" s="18">
        <v>2927898488.6800003</v>
      </c>
      <c r="L21" s="18">
        <v>860756000</v>
      </c>
      <c r="M21" s="18">
        <v>1218959800.2593369</v>
      </c>
    </row>
    <row r="22" spans="1:13" ht="15.6" x14ac:dyDescent="0.35">
      <c r="A22" s="17" t="s">
        <v>84</v>
      </c>
      <c r="B22" s="19">
        <f>SUM(C22:G22)</f>
        <v>20894188189.629105</v>
      </c>
      <c r="C22" s="19">
        <v>8600773593.3551922</v>
      </c>
      <c r="D22" s="19">
        <v>8151377669.0653868</v>
      </c>
      <c r="E22" s="19">
        <v>2012701600.0757103</v>
      </c>
      <c r="F22" s="18">
        <v>946645429.61281562</v>
      </c>
      <c r="G22" s="18">
        <v>1182689897.52</v>
      </c>
      <c r="H22" s="18">
        <f>SUM(I22:M22)</f>
        <v>20894188189.629105</v>
      </c>
      <c r="I22" s="19">
        <v>8600773593.3551922</v>
      </c>
      <c r="J22" s="19">
        <v>8151377669.0653868</v>
      </c>
      <c r="K22" s="19">
        <v>2012701600.0757103</v>
      </c>
      <c r="L22" s="18">
        <v>946645429.61281562</v>
      </c>
      <c r="M22" s="18">
        <v>1182689897.52</v>
      </c>
    </row>
    <row r="23" spans="1:13" ht="15.6" x14ac:dyDescent="0.35">
      <c r="A23" s="17" t="s">
        <v>85</v>
      </c>
      <c r="B23" s="19">
        <f t="shared" ref="B23:B24" si="2">SUM(C23:G23)</f>
        <v>23655892524.359863</v>
      </c>
      <c r="C23" s="18">
        <v>10752981076.880001</v>
      </c>
      <c r="D23" s="18">
        <v>8499014597.9816399</v>
      </c>
      <c r="E23" s="18">
        <v>1908504004.6100001</v>
      </c>
      <c r="F23" s="18">
        <v>1256703534.5700002</v>
      </c>
      <c r="G23" s="18">
        <v>1238689310.3182232</v>
      </c>
      <c r="H23" s="18">
        <f t="shared" ref="H23:H24" si="3">SUM(I23:M23)</f>
        <v>18849427004.004726</v>
      </c>
      <c r="I23" s="18">
        <v>10151590927.200001</v>
      </c>
      <c r="J23" s="18">
        <v>4810312492.3500004</v>
      </c>
      <c r="K23" s="18">
        <v>1451689674.1700001</v>
      </c>
      <c r="L23" s="18">
        <v>980254000</v>
      </c>
      <c r="M23" s="18">
        <v>1455579910.2847252</v>
      </c>
    </row>
    <row r="24" spans="1:13" ht="15.6" x14ac:dyDescent="0.35">
      <c r="A24" s="17" t="s">
        <v>78</v>
      </c>
      <c r="B24" s="19">
        <f t="shared" si="2"/>
        <v>96337104999.999969</v>
      </c>
      <c r="C24" s="19">
        <v>45385862130.017014</v>
      </c>
      <c r="D24" s="19">
        <v>28758121922.156605</v>
      </c>
      <c r="E24" s="19">
        <v>11294796153.837463</v>
      </c>
      <c r="F24" s="18">
        <v>5222903400.2377205</v>
      </c>
      <c r="G24" s="18">
        <v>5675421393.7511702</v>
      </c>
      <c r="H24" s="18">
        <f t="shared" si="3"/>
        <v>96337104999.999969</v>
      </c>
      <c r="I24" s="19">
        <v>45385862130.017014</v>
      </c>
      <c r="J24" s="19">
        <v>28758121922.156605</v>
      </c>
      <c r="K24" s="19">
        <v>11294796153.837463</v>
      </c>
      <c r="L24" s="18">
        <v>5222903400.2377205</v>
      </c>
      <c r="M24" s="18">
        <v>5675421393.7511702</v>
      </c>
    </row>
    <row r="25" spans="1:13" ht="15.6" x14ac:dyDescent="0.35">
      <c r="A25" s="17" t="s">
        <v>86</v>
      </c>
      <c r="B25" s="19">
        <f>SUM(C25:F25)</f>
        <v>22417203214.041641</v>
      </c>
      <c r="C25" s="19">
        <f>+C23</f>
        <v>10752981076.880001</v>
      </c>
      <c r="D25" s="19">
        <f t="shared" ref="D25:F25" si="4">+D23</f>
        <v>8499014597.9816399</v>
      </c>
      <c r="E25" s="19">
        <f t="shared" si="4"/>
        <v>1908504004.6100001</v>
      </c>
      <c r="F25" s="19">
        <f t="shared" si="4"/>
        <v>1256703534.5700002</v>
      </c>
      <c r="G25" s="19"/>
      <c r="H25" s="18">
        <f>SUM(I25:L25)</f>
        <v>17393847093.720001</v>
      </c>
      <c r="I25" s="18">
        <f>+I23</f>
        <v>10151590927.200001</v>
      </c>
      <c r="J25" s="18">
        <f t="shared" ref="J25:L25" si="5">+J23</f>
        <v>4810312492.3500004</v>
      </c>
      <c r="K25" s="18">
        <f t="shared" si="5"/>
        <v>1451689674.1700001</v>
      </c>
      <c r="L25" s="18">
        <f t="shared" si="5"/>
        <v>980254000</v>
      </c>
      <c r="M25" s="18"/>
    </row>
    <row r="26" spans="1:13" ht="15.6" x14ac:dyDescent="0.35">
      <c r="A26" s="14"/>
      <c r="B26" s="18"/>
      <c r="C26" s="19"/>
      <c r="D26" s="19"/>
      <c r="E26" s="19"/>
      <c r="F26" s="19"/>
      <c r="G26" s="19"/>
      <c r="H26" s="18"/>
      <c r="I26" s="18"/>
      <c r="J26" s="18"/>
      <c r="K26" s="18"/>
      <c r="L26" s="18"/>
      <c r="M26" s="18"/>
    </row>
    <row r="27" spans="1:13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8"/>
      <c r="J27" s="18"/>
      <c r="K27" s="18"/>
      <c r="L27" s="18"/>
      <c r="M27" s="18"/>
    </row>
    <row r="28" spans="1:13" ht="15.6" x14ac:dyDescent="0.35">
      <c r="A28" s="17" t="s">
        <v>84</v>
      </c>
      <c r="B28" s="19">
        <f>B22</f>
        <v>20894188189.629105</v>
      </c>
      <c r="C28" s="19">
        <f>B28+H28</f>
        <v>41788376379.258209</v>
      </c>
      <c r="D28" s="19"/>
      <c r="E28" s="19"/>
      <c r="F28" s="18"/>
      <c r="G28" s="18"/>
      <c r="H28" s="18">
        <f t="shared" ref="H28" si="6">H22</f>
        <v>20894188189.629105</v>
      </c>
      <c r="I28" s="18"/>
      <c r="J28" s="18"/>
      <c r="K28" s="18"/>
      <c r="L28" s="18"/>
      <c r="M28" s="18"/>
    </row>
    <row r="29" spans="1:13" ht="15.6" x14ac:dyDescent="0.35">
      <c r="A29" s="17" t="s">
        <v>85</v>
      </c>
      <c r="B29" s="19">
        <v>24121776249.970001</v>
      </c>
      <c r="C29" s="19"/>
      <c r="D29" s="19"/>
      <c r="E29" s="19"/>
      <c r="F29" s="18"/>
      <c r="G29" s="18"/>
      <c r="H29" s="18">
        <v>24121776249.970001</v>
      </c>
      <c r="I29" s="18"/>
      <c r="J29" s="18"/>
      <c r="K29" s="18"/>
      <c r="L29" s="18"/>
      <c r="M29" s="18"/>
    </row>
    <row r="30" spans="1:13" ht="15.6" x14ac:dyDescent="0.35">
      <c r="A30" s="14"/>
      <c r="B30" s="21"/>
      <c r="C30" s="22"/>
      <c r="D30" s="22"/>
      <c r="E30" s="22"/>
      <c r="F30" s="22"/>
      <c r="G30" s="22"/>
      <c r="H30" s="21"/>
      <c r="I30" s="21"/>
      <c r="J30" s="21"/>
      <c r="K30" s="21"/>
      <c r="L30" s="21"/>
      <c r="M30" s="21"/>
    </row>
    <row r="31" spans="1:13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1"/>
      <c r="J31" s="21"/>
      <c r="K31" s="21"/>
      <c r="L31" s="21"/>
      <c r="M31" s="21"/>
    </row>
    <row r="32" spans="1:13" ht="15.6" x14ac:dyDescent="0.35">
      <c r="A32" s="17" t="s">
        <v>53</v>
      </c>
      <c r="B32" s="43">
        <v>1.0788</v>
      </c>
      <c r="C32" s="43">
        <v>1.0788</v>
      </c>
      <c r="D32" s="43">
        <v>1.0788</v>
      </c>
      <c r="E32" s="43">
        <v>1.0788</v>
      </c>
      <c r="F32" s="43">
        <v>1.0788</v>
      </c>
      <c r="G32" s="43">
        <v>1.0788</v>
      </c>
      <c r="H32" s="43">
        <v>1.0788</v>
      </c>
      <c r="I32" s="43">
        <v>1.0788</v>
      </c>
      <c r="J32" s="43">
        <v>1.0788</v>
      </c>
      <c r="K32" s="43">
        <v>1.0788</v>
      </c>
      <c r="L32" s="43">
        <v>1.0788</v>
      </c>
      <c r="M32" s="43">
        <v>1.0788</v>
      </c>
    </row>
    <row r="33" spans="1:13" ht="15.6" x14ac:dyDescent="0.35">
      <c r="A33" s="17" t="s">
        <v>87</v>
      </c>
      <c r="B33" s="43">
        <v>1.121</v>
      </c>
      <c r="C33" s="43">
        <v>1.121</v>
      </c>
      <c r="D33" s="43">
        <v>1.121</v>
      </c>
      <c r="E33" s="43">
        <v>1.121</v>
      </c>
      <c r="F33" s="43">
        <v>1.121</v>
      </c>
      <c r="G33" s="43">
        <v>1.121</v>
      </c>
      <c r="H33" s="43">
        <v>1.121</v>
      </c>
      <c r="I33" s="43">
        <v>1.121</v>
      </c>
      <c r="J33" s="43">
        <v>1.121</v>
      </c>
      <c r="K33" s="43">
        <v>1.121</v>
      </c>
      <c r="L33" s="43">
        <v>1.121</v>
      </c>
      <c r="M33" s="43">
        <v>1.121</v>
      </c>
    </row>
    <row r="34" spans="1:13" ht="15.6" x14ac:dyDescent="0.35">
      <c r="A34" s="17" t="s">
        <v>8</v>
      </c>
      <c r="B34" s="18">
        <f>+C34+F34</f>
        <v>186819</v>
      </c>
      <c r="C34" s="13">
        <v>129079</v>
      </c>
      <c r="D34" s="13">
        <v>129079</v>
      </c>
      <c r="E34" s="13">
        <v>129079</v>
      </c>
      <c r="F34" s="19">
        <v>57740</v>
      </c>
      <c r="G34" s="19"/>
      <c r="H34" s="18">
        <f>+I34+L34</f>
        <v>186819</v>
      </c>
      <c r="I34" s="13">
        <v>129079</v>
      </c>
      <c r="J34" s="13">
        <v>129079</v>
      </c>
      <c r="K34" s="13">
        <v>129079</v>
      </c>
      <c r="L34" s="19">
        <v>57740</v>
      </c>
      <c r="M34" s="18"/>
    </row>
    <row r="35" spans="1:13" ht="15.6" x14ac:dyDescent="0.35">
      <c r="A35" s="14"/>
      <c r="B35" s="18"/>
      <c r="C35" s="19"/>
      <c r="D35" s="19"/>
      <c r="E35" s="19"/>
      <c r="F35" s="19"/>
      <c r="G35" s="19"/>
      <c r="H35" s="18"/>
      <c r="I35" s="18"/>
      <c r="J35" s="18"/>
      <c r="K35" s="18"/>
      <c r="L35" s="18"/>
      <c r="M35" s="18"/>
    </row>
    <row r="36" spans="1:13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8"/>
      <c r="J36" s="18"/>
      <c r="K36" s="18"/>
      <c r="L36" s="18"/>
      <c r="M36" s="18"/>
    </row>
    <row r="37" spans="1:13" ht="15.6" x14ac:dyDescent="0.35">
      <c r="A37" s="14" t="s">
        <v>54</v>
      </c>
      <c r="B37" s="18">
        <f t="shared" ref="B37:F37" si="7">B21/B32</f>
        <v>29057629829.557022</v>
      </c>
      <c r="C37" s="19">
        <f t="shared" si="7"/>
        <v>14967958775.46348</v>
      </c>
      <c r="D37" s="19">
        <f t="shared" si="7"/>
        <v>9200016858.841444</v>
      </c>
      <c r="E37" s="19">
        <f t="shared" si="7"/>
        <v>1967225262.3007042</v>
      </c>
      <c r="F37" s="19">
        <f t="shared" si="7"/>
        <v>1462394327.0300333</v>
      </c>
      <c r="G37" s="19">
        <f t="shared" ref="G37:M37" si="8">G21/G32</f>
        <v>1460034605.9213572</v>
      </c>
      <c r="H37" s="18">
        <f t="shared" si="8"/>
        <v>26592529401.436172</v>
      </c>
      <c r="I37" s="18">
        <f t="shared" si="8"/>
        <v>9609873361.4571743</v>
      </c>
      <c r="J37" s="18">
        <f t="shared" si="8"/>
        <v>12340818545.59696</v>
      </c>
      <c r="K37" s="18">
        <f t="shared" si="8"/>
        <v>2714032711.0493145</v>
      </c>
      <c r="L37" s="18">
        <f t="shared" si="8"/>
        <v>797882832.77715981</v>
      </c>
      <c r="M37" s="18">
        <f t="shared" si="8"/>
        <v>1129921950.5555589</v>
      </c>
    </row>
    <row r="38" spans="1:13" ht="15.6" x14ac:dyDescent="0.35">
      <c r="A38" s="14" t="s">
        <v>88</v>
      </c>
      <c r="B38" s="18">
        <f t="shared" ref="B38:F38" si="9">B23/B33</f>
        <v>21102491101.123875</v>
      </c>
      <c r="C38" s="19">
        <f t="shared" si="9"/>
        <v>9592311397.7520084</v>
      </c>
      <c r="D38" s="19">
        <f t="shared" si="9"/>
        <v>7581636572.6865654</v>
      </c>
      <c r="E38" s="19">
        <f t="shared" si="9"/>
        <v>1702501342.2033899</v>
      </c>
      <c r="F38" s="19">
        <f t="shared" si="9"/>
        <v>1121055784.6297951</v>
      </c>
      <c r="G38" s="19">
        <f t="shared" ref="G38:H38" si="10">G23/G33</f>
        <v>1104986003.8521171</v>
      </c>
      <c r="H38" s="18">
        <f t="shared" si="10"/>
        <v>16814832296.168356</v>
      </c>
      <c r="I38" s="18">
        <f>I23/I33</f>
        <v>9055834903.8358612</v>
      </c>
      <c r="J38" s="18">
        <f t="shared" ref="J38:M38" si="11">J23/J33</f>
        <v>4291090537.3327389</v>
      </c>
      <c r="K38" s="18">
        <f t="shared" si="11"/>
        <v>1294995249.0365746</v>
      </c>
      <c r="L38" s="18">
        <f t="shared" si="11"/>
        <v>874446030.33006239</v>
      </c>
      <c r="M38" s="18">
        <f t="shared" si="11"/>
        <v>1298465575.6331179</v>
      </c>
    </row>
    <row r="39" spans="1:13" ht="15.6" x14ac:dyDescent="0.35">
      <c r="A39" s="14" t="s">
        <v>55</v>
      </c>
      <c r="B39" s="18">
        <f>B37/B15</f>
        <v>8622442.0859219655</v>
      </c>
      <c r="C39" s="19">
        <f>C37/C15</f>
        <v>7103919.6846053535</v>
      </c>
      <c r="D39" s="19">
        <f>D37/D15</f>
        <v>11840433.537762476</v>
      </c>
      <c r="E39" s="19">
        <f>E37/E15</f>
        <v>7714608.8717674678</v>
      </c>
      <c r="F39" s="19">
        <f>F37/F15</f>
        <v>6330711.3724243864</v>
      </c>
      <c r="G39" s="19"/>
      <c r="H39" s="18">
        <f t="shared" ref="H39:L39" si="12">H37/H15</f>
        <v>9933705.4170475062</v>
      </c>
      <c r="I39" s="18">
        <f t="shared" si="12"/>
        <v>7578764.4806444589</v>
      </c>
      <c r="J39" s="18">
        <f t="shared" si="12"/>
        <v>12303906.825121595</v>
      </c>
      <c r="K39" s="18">
        <f t="shared" si="12"/>
        <v>9692973.9680332653</v>
      </c>
      <c r="L39" s="18">
        <f t="shared" si="12"/>
        <v>6332403.4347393634</v>
      </c>
      <c r="M39" s="18"/>
    </row>
    <row r="40" spans="1:13" ht="15.6" x14ac:dyDescent="0.35">
      <c r="A40" s="14" t="s">
        <v>89</v>
      </c>
      <c r="B40" s="18">
        <f>B38/B17</f>
        <v>9833406.8504771087</v>
      </c>
      <c r="C40" s="19">
        <f t="shared" ref="C40:F40" si="13">C38/C17</f>
        <v>7576865.243090054</v>
      </c>
      <c r="D40" s="19">
        <f t="shared" si="13"/>
        <v>13049288.421147272</v>
      </c>
      <c r="E40" s="19">
        <f t="shared" si="13"/>
        <v>13511915.414312618</v>
      </c>
      <c r="F40" s="19">
        <f t="shared" si="13"/>
        <v>6480091.2406346537</v>
      </c>
      <c r="G40" s="19"/>
      <c r="H40" s="18">
        <f t="shared" ref="H40:L40" si="14">H38/H17</f>
        <v>9148439.7694060691</v>
      </c>
      <c r="I40" s="18">
        <f t="shared" si="14"/>
        <v>7847343.937466084</v>
      </c>
      <c r="J40" s="18">
        <f t="shared" si="14"/>
        <v>10595285.277364787</v>
      </c>
      <c r="K40" s="18">
        <f t="shared" si="14"/>
        <v>8519705.5857669376</v>
      </c>
      <c r="L40" s="18">
        <f t="shared" si="14"/>
        <v>6885401.8136225389</v>
      </c>
      <c r="M40" s="18"/>
    </row>
    <row r="41" spans="1:13" ht="15.6" x14ac:dyDescent="0.35">
      <c r="A41" s="14"/>
      <c r="B41" s="23"/>
      <c r="C41" s="24"/>
      <c r="D41" s="24"/>
      <c r="E41" s="24"/>
      <c r="F41" s="24"/>
      <c r="G41" s="24"/>
      <c r="H41" s="23"/>
      <c r="I41" s="23"/>
      <c r="J41" s="23"/>
      <c r="K41" s="23"/>
      <c r="L41" s="23"/>
      <c r="M41" s="23"/>
    </row>
    <row r="42" spans="1:13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3"/>
      <c r="J42" s="23"/>
      <c r="K42" s="23"/>
      <c r="L42" s="23"/>
      <c r="M42" s="23"/>
    </row>
    <row r="43" spans="1:13" ht="15.6" x14ac:dyDescent="0.35">
      <c r="A43" s="14"/>
      <c r="B43" s="23"/>
      <c r="C43" s="24"/>
      <c r="D43" s="24"/>
      <c r="E43" s="24"/>
      <c r="F43" s="24"/>
      <c r="G43" s="24"/>
      <c r="H43" s="23"/>
      <c r="I43" s="23"/>
      <c r="J43" s="23"/>
      <c r="K43" s="23"/>
      <c r="L43" s="23"/>
      <c r="M43" s="23"/>
    </row>
    <row r="44" spans="1:13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3"/>
      <c r="J44" s="23"/>
      <c r="K44" s="23"/>
      <c r="L44" s="23"/>
      <c r="M44" s="23"/>
    </row>
    <row r="45" spans="1:13" ht="15.6" x14ac:dyDescent="0.35">
      <c r="A45" s="14" t="s">
        <v>12</v>
      </c>
      <c r="B45" s="25">
        <f>B16/B34*100</f>
        <v>1.0395088294017203</v>
      </c>
      <c r="C45" s="26">
        <f>C16/C34*100</f>
        <v>0.85761432920924396</v>
      </c>
      <c r="D45" s="26">
        <f t="shared" ref="D45:F45" si="15">D16/D34*100</f>
        <v>0.42996924364149086</v>
      </c>
      <c r="E45" s="26">
        <f t="shared" si="15"/>
        <v>0.10691127139193828</v>
      </c>
      <c r="F45" s="26">
        <f t="shared" si="15"/>
        <v>0.24593003117422932</v>
      </c>
      <c r="G45" s="26"/>
      <c r="H45" s="25">
        <f t="shared" ref="H45" si="16">H16/H34*100</f>
        <v>1.0395088294017203</v>
      </c>
      <c r="I45" s="25">
        <f>I16/I34*100</f>
        <v>0.85761432920924396</v>
      </c>
      <c r="J45" s="25">
        <f t="shared" ref="J45:L45" si="17">J16/J34*100</f>
        <v>0.42996924364149086</v>
      </c>
      <c r="K45" s="25">
        <f t="shared" si="17"/>
        <v>0.10691127139193828</v>
      </c>
      <c r="L45" s="25">
        <f t="shared" si="17"/>
        <v>0.24593003117422932</v>
      </c>
      <c r="M45" s="25"/>
    </row>
    <row r="46" spans="1:13" ht="15.6" x14ac:dyDescent="0.35">
      <c r="A46" s="14" t="s">
        <v>13</v>
      </c>
      <c r="B46" s="25">
        <f t="shared" ref="B46:F46" si="18">B17/B34*100</f>
        <v>1.1487054314603975</v>
      </c>
      <c r="C46" s="26">
        <f t="shared" si="18"/>
        <v>0.98079470711734673</v>
      </c>
      <c r="D46" s="26">
        <f t="shared" si="18"/>
        <v>0.4501119469472184</v>
      </c>
      <c r="E46" s="26">
        <f t="shared" si="18"/>
        <v>9.7614639096987116E-2</v>
      </c>
      <c r="F46" s="26">
        <f t="shared" si="18"/>
        <v>0.29961898164184275</v>
      </c>
      <c r="G46" s="26"/>
      <c r="H46" s="25">
        <f t="shared" ref="H46:L46" si="19">H17/H34*100</f>
        <v>0.98383997345023788</v>
      </c>
      <c r="I46" s="25">
        <f t="shared" si="19"/>
        <v>0.89402613903113592</v>
      </c>
      <c r="J46" s="25">
        <f t="shared" si="19"/>
        <v>0.31376133995460143</v>
      </c>
      <c r="K46" s="25">
        <f t="shared" si="19"/>
        <v>0.11775734240271463</v>
      </c>
      <c r="L46" s="25">
        <f t="shared" si="19"/>
        <v>0.21995150675441633</v>
      </c>
      <c r="M46" s="25"/>
    </row>
    <row r="47" spans="1:13" ht="15.6" x14ac:dyDescent="0.35">
      <c r="A47" s="14"/>
      <c r="B47" s="25"/>
      <c r="C47" s="26"/>
      <c r="D47" s="26"/>
      <c r="E47" s="26"/>
      <c r="F47" s="26"/>
      <c r="G47" s="26"/>
      <c r="H47" s="25"/>
      <c r="I47" s="25"/>
      <c r="J47" s="25"/>
      <c r="K47" s="25"/>
      <c r="L47" s="25"/>
      <c r="M47" s="25"/>
    </row>
    <row r="48" spans="1:13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5"/>
      <c r="J48" s="25"/>
      <c r="K48" s="25"/>
      <c r="L48" s="25"/>
      <c r="M48" s="25"/>
    </row>
    <row r="49" spans="1:13" ht="15.6" x14ac:dyDescent="0.35">
      <c r="A49" s="14" t="s">
        <v>15</v>
      </c>
      <c r="B49" s="25">
        <f t="shared" ref="B49:F49" si="20">B17/B16*100</f>
        <v>110.50463439752831</v>
      </c>
      <c r="C49" s="26">
        <f t="shared" si="20"/>
        <v>114.36314363143632</v>
      </c>
      <c r="D49" s="26">
        <f t="shared" si="20"/>
        <v>104.68468468468468</v>
      </c>
      <c r="E49" s="26">
        <f t="shared" si="20"/>
        <v>91.304347826086953</v>
      </c>
      <c r="F49" s="26">
        <f t="shared" si="20"/>
        <v>121.83098591549295</v>
      </c>
      <c r="G49" s="26"/>
      <c r="H49" s="25">
        <f t="shared" ref="H49:L49" si="21">H17/H16*100</f>
        <v>94.644696189495363</v>
      </c>
      <c r="I49" s="25">
        <f t="shared" si="21"/>
        <v>104.2457091237579</v>
      </c>
      <c r="J49" s="25">
        <f t="shared" si="21"/>
        <v>72.972972972972968</v>
      </c>
      <c r="K49" s="25">
        <f t="shared" si="21"/>
        <v>110.14492753623189</v>
      </c>
      <c r="L49" s="25">
        <f t="shared" si="21"/>
        <v>89.436619718309856</v>
      </c>
      <c r="M49" s="25"/>
    </row>
    <row r="50" spans="1:13" ht="15.6" x14ac:dyDescent="0.35">
      <c r="A50" s="14" t="s">
        <v>16</v>
      </c>
      <c r="B50" s="25">
        <f t="shared" ref="B50:G50" si="22">B23/B22*100</f>
        <v>113.217571841827</v>
      </c>
      <c r="C50" s="25">
        <f t="shared" si="22"/>
        <v>125.02341748871946</v>
      </c>
      <c r="D50" s="25">
        <f t="shared" si="22"/>
        <v>104.26476287849526</v>
      </c>
      <c r="E50" s="25">
        <f t="shared" si="22"/>
        <v>94.822998329121873</v>
      </c>
      <c r="F50" s="25">
        <f t="shared" si="22"/>
        <v>132.75335149338866</v>
      </c>
      <c r="G50" s="25">
        <f t="shared" si="22"/>
        <v>104.734919349159</v>
      </c>
      <c r="H50" s="25">
        <f>H23/H22*100</f>
        <v>90.213732320840762</v>
      </c>
      <c r="I50" s="25">
        <f>I23/I22*100</f>
        <v>118.03113774606209</v>
      </c>
      <c r="J50" s="25">
        <f t="shared" ref="J50:M50" si="23">J23/J22*100</f>
        <v>59.012263787080023</v>
      </c>
      <c r="K50" s="25">
        <f t="shared" si="23"/>
        <v>72.126423217201847</v>
      </c>
      <c r="L50" s="25">
        <f t="shared" si="23"/>
        <v>103.55028074248777</v>
      </c>
      <c r="M50" s="25">
        <f t="shared" si="23"/>
        <v>123.0736741166854</v>
      </c>
    </row>
    <row r="51" spans="1:13" ht="15.6" x14ac:dyDescent="0.35">
      <c r="A51" s="14" t="s">
        <v>17</v>
      </c>
      <c r="B51" s="25">
        <f t="shared" ref="B51:F51" si="24">AVERAGE(B49:B50)</f>
        <v>111.86110311967765</v>
      </c>
      <c r="C51" s="26">
        <f t="shared" si="24"/>
        <v>119.69328056007788</v>
      </c>
      <c r="D51" s="26">
        <f t="shared" si="24"/>
        <v>104.47472378158997</v>
      </c>
      <c r="E51" s="26">
        <f t="shared" si="24"/>
        <v>93.06367307760442</v>
      </c>
      <c r="F51" s="26">
        <f t="shared" si="24"/>
        <v>127.2921687044408</v>
      </c>
      <c r="G51" s="26"/>
      <c r="H51" s="25">
        <f t="shared" ref="H51:L51" si="25">AVERAGE(H49:H50)</f>
        <v>92.429214255168063</v>
      </c>
      <c r="I51" s="25">
        <f t="shared" si="25"/>
        <v>111.13842343491</v>
      </c>
      <c r="J51" s="25">
        <f t="shared" si="25"/>
        <v>65.992618380026499</v>
      </c>
      <c r="K51" s="25">
        <f t="shared" si="25"/>
        <v>91.135675376716875</v>
      </c>
      <c r="L51" s="25">
        <f t="shared" si="25"/>
        <v>96.493450230398821</v>
      </c>
      <c r="M51" s="25"/>
    </row>
    <row r="52" spans="1:13" ht="15.6" x14ac:dyDescent="0.35">
      <c r="A52" s="14"/>
      <c r="B52" s="25"/>
      <c r="C52" s="26"/>
      <c r="D52" s="26"/>
      <c r="E52" s="26"/>
      <c r="F52" s="26"/>
      <c r="G52" s="26"/>
      <c r="H52" s="25"/>
      <c r="I52" s="25"/>
      <c r="J52" s="25"/>
      <c r="K52" s="25"/>
      <c r="L52" s="25"/>
      <c r="M52" s="25"/>
    </row>
    <row r="53" spans="1:13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5"/>
      <c r="J53" s="25"/>
      <c r="K53" s="25"/>
      <c r="L53" s="25"/>
      <c r="M53" s="25"/>
    </row>
    <row r="54" spans="1:13" ht="15.6" x14ac:dyDescent="0.35">
      <c r="A54" s="14" t="s">
        <v>19</v>
      </c>
      <c r="B54" s="25">
        <f t="shared" ref="B54:F54" si="26">B17/B18*100</f>
        <v>22.247563756997717</v>
      </c>
      <c r="C54" s="26">
        <f t="shared" si="26"/>
        <v>21.040385574206415</v>
      </c>
      <c r="D54" s="26">
        <f t="shared" si="26"/>
        <v>28.819444444444443</v>
      </c>
      <c r="E54" s="26">
        <f t="shared" si="26"/>
        <v>15.69115815691158</v>
      </c>
      <c r="F54" s="26">
        <f t="shared" si="26"/>
        <v>21.358024691358025</v>
      </c>
      <c r="G54" s="26"/>
      <c r="H54" s="25">
        <f t="shared" ref="H54:L54" si="27">H17/H18*100</f>
        <v>19.054530375285093</v>
      </c>
      <c r="I54" s="25">
        <f t="shared" si="27"/>
        <v>19.178992853581519</v>
      </c>
      <c r="J54" s="25">
        <f t="shared" si="27"/>
        <v>20.089285714285715</v>
      </c>
      <c r="K54" s="25">
        <f t="shared" si="27"/>
        <v>18.929016189290163</v>
      </c>
      <c r="L54" s="25">
        <f t="shared" si="27"/>
        <v>15.679012345679014</v>
      </c>
      <c r="M54" s="25"/>
    </row>
    <row r="55" spans="1:13" ht="15.6" x14ac:dyDescent="0.35">
      <c r="A55" s="14" t="s">
        <v>20</v>
      </c>
      <c r="B55" s="25">
        <f t="shared" ref="B55:G55" si="28">B23/B24*100</f>
        <v>24.555328421338661</v>
      </c>
      <c r="C55" s="25">
        <f t="shared" si="28"/>
        <v>23.692358307694818</v>
      </c>
      <c r="D55" s="25">
        <f t="shared" si="28"/>
        <v>29.553441010463207</v>
      </c>
      <c r="E55" s="25">
        <f t="shared" si="28"/>
        <v>16.897197422740351</v>
      </c>
      <c r="F55" s="25">
        <f t="shared" si="28"/>
        <v>24.061397239566048</v>
      </c>
      <c r="G55" s="25">
        <f t="shared" si="28"/>
        <v>21.825503771086705</v>
      </c>
      <c r="H55" s="25">
        <f>H23/H24*100</f>
        <v>19.566113185573442</v>
      </c>
      <c r="I55" s="25">
        <f t="shared" ref="I55:M55" si="29">I23/I24*100</f>
        <v>22.367297768011344</v>
      </c>
      <c r="J55" s="25">
        <f t="shared" si="29"/>
        <v>16.726796365112808</v>
      </c>
      <c r="K55" s="25">
        <f t="shared" si="29"/>
        <v>12.852730181206336</v>
      </c>
      <c r="L55" s="25">
        <f t="shared" si="29"/>
        <v>18.768373161092423</v>
      </c>
      <c r="M55" s="25">
        <f t="shared" si="29"/>
        <v>25.64708079451805</v>
      </c>
    </row>
    <row r="56" spans="1:13" ht="15.6" x14ac:dyDescent="0.35">
      <c r="A56" s="14" t="s">
        <v>21</v>
      </c>
      <c r="B56" s="25">
        <f t="shared" ref="B56:F56" si="30">(B54+B55)/2</f>
        <v>23.401446089168189</v>
      </c>
      <c r="C56" s="26">
        <f t="shared" si="30"/>
        <v>22.366371940950614</v>
      </c>
      <c r="D56" s="26">
        <f t="shared" si="30"/>
        <v>29.186442727453823</v>
      </c>
      <c r="E56" s="26">
        <f t="shared" si="30"/>
        <v>16.294177789825966</v>
      </c>
      <c r="F56" s="26">
        <f t="shared" si="30"/>
        <v>22.709710965462037</v>
      </c>
      <c r="G56" s="26"/>
      <c r="H56" s="25">
        <f t="shared" ref="H56:L56" si="31">(H54+H55)/2</f>
        <v>19.31032178042927</v>
      </c>
      <c r="I56" s="25">
        <f t="shared" si="31"/>
        <v>20.77314531079643</v>
      </c>
      <c r="J56" s="25">
        <f t="shared" si="31"/>
        <v>18.408041039699263</v>
      </c>
      <c r="K56" s="25">
        <f t="shared" si="31"/>
        <v>15.89087318524825</v>
      </c>
      <c r="L56" s="25">
        <f t="shared" si="31"/>
        <v>17.22369275338572</v>
      </c>
      <c r="M56" s="25"/>
    </row>
    <row r="57" spans="1:13" ht="15.6" x14ac:dyDescent="0.35">
      <c r="A57" s="14"/>
      <c r="B57" s="25"/>
      <c r="C57" s="26"/>
      <c r="D57" s="26"/>
      <c r="E57" s="26"/>
      <c r="F57" s="26"/>
      <c r="G57" s="26"/>
      <c r="H57" s="25"/>
      <c r="I57" s="25"/>
      <c r="J57" s="25"/>
      <c r="K57" s="25"/>
      <c r="L57" s="25"/>
      <c r="M57" s="25"/>
    </row>
    <row r="58" spans="1:13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5"/>
      <c r="J58" s="25"/>
      <c r="K58" s="25"/>
      <c r="L58" s="25"/>
      <c r="M58" s="25"/>
    </row>
    <row r="59" spans="1:13" ht="15.6" x14ac:dyDescent="0.35">
      <c r="A59" s="14" t="s">
        <v>22</v>
      </c>
      <c r="B59" s="25">
        <f t="shared" ref="B59" si="32">B25/B23*100</f>
        <v>94.763717712013317</v>
      </c>
      <c r="C59" s="25"/>
      <c r="D59" s="25"/>
      <c r="E59" s="25"/>
      <c r="F59" s="25"/>
      <c r="G59" s="25"/>
      <c r="H59" s="25">
        <f>H25/H23*100</f>
        <v>92.277855926466756</v>
      </c>
      <c r="I59" s="25"/>
      <c r="J59" s="25"/>
      <c r="K59" s="25"/>
      <c r="L59" s="25"/>
      <c r="M59" s="25"/>
    </row>
    <row r="60" spans="1:13" ht="15.6" x14ac:dyDescent="0.35">
      <c r="A60" s="14"/>
      <c r="B60" s="25"/>
      <c r="C60" s="26"/>
      <c r="D60" s="26"/>
      <c r="E60" s="26"/>
      <c r="F60" s="26"/>
      <c r="G60" s="26"/>
      <c r="H60" s="25"/>
      <c r="I60" s="25"/>
      <c r="J60" s="25"/>
      <c r="K60" s="25"/>
      <c r="L60" s="25"/>
      <c r="M60" s="25"/>
    </row>
    <row r="61" spans="1:13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5"/>
      <c r="J61" s="25"/>
      <c r="K61" s="25"/>
      <c r="L61" s="25"/>
      <c r="M61" s="25"/>
    </row>
    <row r="62" spans="1:13" ht="15.6" x14ac:dyDescent="0.35">
      <c r="A62" s="14" t="s">
        <v>24</v>
      </c>
      <c r="B62" s="25">
        <f t="shared" ref="B62:F62" si="33">((B17/B15)-1)*100</f>
        <v>-36.320474777448077</v>
      </c>
      <c r="C62" s="26">
        <f t="shared" si="33"/>
        <v>-39.914570479354531</v>
      </c>
      <c r="D62" s="26">
        <f t="shared" si="33"/>
        <v>-25.225225225225223</v>
      </c>
      <c r="E62" s="26">
        <f t="shared" si="33"/>
        <v>-50.588235294117645</v>
      </c>
      <c r="F62" s="26">
        <f t="shared" si="33"/>
        <v>-25.108225108225113</v>
      </c>
      <c r="G62" s="26"/>
      <c r="H62" s="25">
        <f>((H17/H15)-1)*100</f>
        <v>-31.341053418005227</v>
      </c>
      <c r="I62" s="25">
        <f t="shared" ref="I62:L62" si="34">((I17/I15)-1)*100</f>
        <v>-8.9905362776025228</v>
      </c>
      <c r="J62" s="25">
        <f t="shared" si="34"/>
        <v>-59.62113659022932</v>
      </c>
      <c r="K62" s="25">
        <f t="shared" si="34"/>
        <v>-45.714285714285715</v>
      </c>
      <c r="L62" s="25">
        <f t="shared" si="34"/>
        <v>0.79365079365079083</v>
      </c>
      <c r="M62" s="25"/>
    </row>
    <row r="63" spans="1:13" ht="15.6" x14ac:dyDescent="0.35">
      <c r="A63" s="14" t="s">
        <v>25</v>
      </c>
      <c r="B63" s="25">
        <f>((B38/B37)-1)*100</f>
        <v>-27.377108095517443</v>
      </c>
      <c r="C63" s="25">
        <f t="shared" ref="C63:F63" si="35">((C38/C37)-1)*100</f>
        <v>-35.914365200708644</v>
      </c>
      <c r="D63" s="25">
        <f t="shared" si="35"/>
        <v>-17.59105783159055</v>
      </c>
      <c r="E63" s="25">
        <f t="shared" si="35"/>
        <v>-13.456716176352634</v>
      </c>
      <c r="F63" s="25">
        <f t="shared" si="35"/>
        <v>-23.341074024367991</v>
      </c>
      <c r="G63" s="26"/>
      <c r="H63" s="25">
        <f>((H38/H37)-1)*100</f>
        <v>-36.768586235876285</v>
      </c>
      <c r="I63" s="25">
        <f t="shared" ref="I63:L63" si="36">((I38/I37)-1)*100</f>
        <v>-5.7653044611745248</v>
      </c>
      <c r="J63" s="25">
        <f t="shared" si="36"/>
        <v>-65.228477175335001</v>
      </c>
      <c r="K63" s="25">
        <f t="shared" si="36"/>
        <v>-52.285201141297357</v>
      </c>
      <c r="L63" s="25">
        <f t="shared" si="36"/>
        <v>9.5957945712921386</v>
      </c>
      <c r="M63" s="25"/>
    </row>
    <row r="64" spans="1:13" ht="15.6" x14ac:dyDescent="0.35">
      <c r="A64" s="14" t="s">
        <v>26</v>
      </c>
      <c r="B64" s="25">
        <f>((B40/B39)-1)*100</f>
        <v>14.044336308530392</v>
      </c>
      <c r="C64" s="26">
        <f t="shared" ref="C64:F64" si="37">((C40/C39)-1)*100</f>
        <v>6.6575296383150739</v>
      </c>
      <c r="D64" s="26">
        <f t="shared" si="37"/>
        <v>10.209549164981313</v>
      </c>
      <c r="E64" s="26">
        <f t="shared" si="37"/>
        <v>75.14712202404823</v>
      </c>
      <c r="F64" s="26">
        <f t="shared" si="37"/>
        <v>2.3596063605259676</v>
      </c>
      <c r="G64" s="26"/>
      <c r="H64" s="25">
        <f>((H40/H39)-1)*100</f>
        <v>-7.9050627603051478</v>
      </c>
      <c r="I64" s="25">
        <f t="shared" ref="I64:L64" si="38">((I40/I39)-1)*100</f>
        <v>3.5438422385014823</v>
      </c>
      <c r="J64" s="25">
        <f t="shared" si="38"/>
        <v>-13.886821251508641</v>
      </c>
      <c r="K64" s="25">
        <f t="shared" si="38"/>
        <v>-12.104317891863559</v>
      </c>
      <c r="L64" s="25">
        <f t="shared" si="38"/>
        <v>8.7328355589197706</v>
      </c>
      <c r="M64" s="25"/>
    </row>
    <row r="65" spans="1:13" ht="15.6" x14ac:dyDescent="0.35">
      <c r="A65" s="14"/>
      <c r="B65" s="25"/>
      <c r="C65" s="26"/>
      <c r="D65" s="26"/>
      <c r="E65" s="26"/>
      <c r="F65" s="26"/>
      <c r="G65" s="26"/>
      <c r="H65" s="25"/>
      <c r="I65" s="25"/>
      <c r="J65" s="25"/>
      <c r="K65" s="25"/>
      <c r="L65" s="25"/>
      <c r="M65" s="25"/>
    </row>
    <row r="66" spans="1:13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5"/>
      <c r="J66" s="25"/>
      <c r="K66" s="25"/>
      <c r="L66" s="25"/>
      <c r="M66" s="25"/>
    </row>
    <row r="67" spans="1:13" ht="15.6" x14ac:dyDescent="0.35">
      <c r="A67" s="14" t="s">
        <v>28</v>
      </c>
      <c r="B67" s="25">
        <f t="shared" ref="B67:F68" si="39">B22/B16</f>
        <v>10759108.233588623</v>
      </c>
      <c r="C67" s="26">
        <f t="shared" si="39"/>
        <v>7769443.1737625943</v>
      </c>
      <c r="D67" s="26">
        <f t="shared" si="39"/>
        <v>14687166.971288985</v>
      </c>
      <c r="E67" s="26">
        <f t="shared" si="39"/>
        <v>14584794.203447176</v>
      </c>
      <c r="F67" s="26">
        <f t="shared" si="39"/>
        <v>6666517.1099494053</v>
      </c>
      <c r="G67" s="26"/>
      <c r="H67" s="25">
        <f t="shared" ref="H67:L68" si="40">H22/H16</f>
        <v>10759108.233588623</v>
      </c>
      <c r="I67" s="25">
        <f t="shared" si="40"/>
        <v>7769443.1737625943</v>
      </c>
      <c r="J67" s="25">
        <f t="shared" si="40"/>
        <v>14687166.971288985</v>
      </c>
      <c r="K67" s="25">
        <f t="shared" si="40"/>
        <v>14584794.203447176</v>
      </c>
      <c r="L67" s="25">
        <f t="shared" si="40"/>
        <v>6666517.1099494053</v>
      </c>
      <c r="M67" s="25"/>
    </row>
    <row r="68" spans="1:13" ht="15.6" x14ac:dyDescent="0.35">
      <c r="A68" s="14" t="s">
        <v>29</v>
      </c>
      <c r="B68" s="25">
        <f t="shared" si="39"/>
        <v>11023249.079384839</v>
      </c>
      <c r="C68" s="25">
        <f t="shared" si="39"/>
        <v>8493665.9375039507</v>
      </c>
      <c r="D68" s="25">
        <f t="shared" si="39"/>
        <v>14628252.320106093</v>
      </c>
      <c r="E68" s="25">
        <f t="shared" si="39"/>
        <v>15146857.179444445</v>
      </c>
      <c r="F68" s="25">
        <f t="shared" si="39"/>
        <v>7264182.2807514463</v>
      </c>
      <c r="G68" s="26"/>
      <c r="H68" s="25">
        <f t="shared" si="40"/>
        <v>10255400.981504204</v>
      </c>
      <c r="I68" s="25">
        <f t="shared" si="40"/>
        <v>8796872.55389948</v>
      </c>
      <c r="J68" s="25">
        <f t="shared" si="40"/>
        <v>11877314.795925926</v>
      </c>
      <c r="K68" s="25">
        <f t="shared" si="40"/>
        <v>9550589.961644737</v>
      </c>
      <c r="L68" s="25">
        <f t="shared" si="40"/>
        <v>7718535.4330708664</v>
      </c>
      <c r="M68" s="25"/>
    </row>
    <row r="69" spans="1:13" ht="15.6" x14ac:dyDescent="0.35">
      <c r="A69" s="14" t="s">
        <v>30</v>
      </c>
      <c r="B69" s="25">
        <f>(B68/B67)*B51</f>
        <v>114.60734246853811</v>
      </c>
      <c r="C69" s="25">
        <f t="shared" ref="C69:L69" si="41">(C68/C67)*C51</f>
        <v>130.85039909609125</v>
      </c>
      <c r="D69" s="25">
        <f t="shared" si="41"/>
        <v>104.0556441918329</v>
      </c>
      <c r="E69" s="25">
        <f t="shared" si="41"/>
        <v>96.650123754767364</v>
      </c>
      <c r="F69" s="25">
        <f t="shared" si="41"/>
        <v>138.70413907754005</v>
      </c>
      <c r="G69" s="25"/>
      <c r="H69" s="25">
        <f t="shared" si="41"/>
        <v>88.101972209266279</v>
      </c>
      <c r="I69" s="25">
        <f t="shared" si="41"/>
        <v>125.83534301400277</v>
      </c>
      <c r="J69" s="25">
        <f t="shared" si="41"/>
        <v>53.367344719319433</v>
      </c>
      <c r="K69" s="25">
        <f t="shared" si="41"/>
        <v>59.678556602112572</v>
      </c>
      <c r="L69" s="25">
        <f t="shared" si="41"/>
        <v>111.72072348708724</v>
      </c>
      <c r="M69" s="25"/>
    </row>
    <row r="70" spans="1:13" ht="15.6" x14ac:dyDescent="0.35">
      <c r="A70" s="14"/>
      <c r="B70" s="25"/>
      <c r="C70" s="26"/>
      <c r="D70" s="26"/>
      <c r="E70" s="26"/>
      <c r="F70" s="26"/>
      <c r="G70" s="26"/>
      <c r="H70" s="25"/>
      <c r="I70" s="25"/>
      <c r="J70" s="25"/>
      <c r="K70" s="25"/>
      <c r="L70" s="25"/>
      <c r="M70" s="25"/>
    </row>
    <row r="71" spans="1:13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5"/>
      <c r="J71" s="25"/>
      <c r="K71" s="25"/>
      <c r="L71" s="25"/>
      <c r="M71" s="25"/>
    </row>
    <row r="72" spans="1:13" ht="15.6" x14ac:dyDescent="0.35">
      <c r="A72" s="14" t="s">
        <v>32</v>
      </c>
      <c r="B72" s="25">
        <f>(B29/B28)*100</f>
        <v>115.44730061320554</v>
      </c>
      <c r="C72" s="26"/>
      <c r="D72" s="26"/>
      <c r="E72" s="26"/>
      <c r="F72" s="26"/>
      <c r="G72" s="26"/>
      <c r="H72" s="25">
        <f>(H29/H28)*100</f>
        <v>115.44730061320554</v>
      </c>
      <c r="I72" s="25"/>
      <c r="J72" s="25"/>
      <c r="K72" s="25"/>
      <c r="L72" s="25"/>
      <c r="M72" s="25"/>
    </row>
    <row r="73" spans="1:13" ht="15.6" x14ac:dyDescent="0.35">
      <c r="A73" s="14" t="s">
        <v>33</v>
      </c>
      <c r="B73" s="25">
        <f t="shared" ref="B73" si="42">(B23/B29)*100</f>
        <v>98.068617664046542</v>
      </c>
      <c r="C73" s="26"/>
      <c r="D73" s="26"/>
      <c r="E73" s="26"/>
      <c r="F73" s="26"/>
      <c r="G73" s="26"/>
      <c r="H73" s="25">
        <f t="shared" ref="H73" si="43">(H23/H29)*100</f>
        <v>78.142781894132568</v>
      </c>
      <c r="I73" s="25"/>
      <c r="J73" s="25"/>
      <c r="K73" s="25"/>
      <c r="L73" s="25"/>
      <c r="M73" s="25"/>
    </row>
    <row r="74" spans="1:13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6.2" thickTop="1" x14ac:dyDescent="0.35">
      <c r="A75" s="44" t="s">
        <v>83</v>
      </c>
      <c r="B75" s="44"/>
      <c r="C75" s="44"/>
      <c r="D75" s="44"/>
      <c r="E75" s="44"/>
      <c r="F75" s="44"/>
      <c r="G75" s="13"/>
      <c r="H75" s="13"/>
      <c r="I75" s="13"/>
      <c r="J75" s="13"/>
      <c r="K75" s="13"/>
      <c r="L75" s="13"/>
      <c r="M75" s="13"/>
    </row>
    <row r="76" spans="1:13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6" x14ac:dyDescent="0.35">
      <c r="A77" s="29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7" spans="1:13" x14ac:dyDescent="0.3">
      <c r="A87" s="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horizontalDpi="300" verticalDpi="300" r:id="rId1"/>
  <ignoredErrors>
    <ignoredError sqref="B15:B18 H15:H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O87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1" customWidth="1"/>
    <col min="2" max="12" width="18.6640625" style="1" customWidth="1"/>
    <col min="13" max="13" width="18.5546875" style="1" customWidth="1"/>
    <col min="14" max="16384" width="11.44140625" style="1"/>
  </cols>
  <sheetData>
    <row r="9" spans="1:15" ht="15.6" x14ac:dyDescent="0.35">
      <c r="A9" s="49"/>
      <c r="B9" s="45" t="s">
        <v>40</v>
      </c>
      <c r="C9" s="51" t="s">
        <v>38</v>
      </c>
      <c r="D9" s="51"/>
      <c r="E9" s="51"/>
      <c r="F9" s="51"/>
      <c r="G9" s="47" t="s">
        <v>3</v>
      </c>
      <c r="H9" s="45" t="s">
        <v>41</v>
      </c>
      <c r="I9" s="51" t="s">
        <v>39</v>
      </c>
      <c r="J9" s="51"/>
      <c r="K9" s="51"/>
      <c r="L9" s="51"/>
      <c r="M9" s="47" t="s">
        <v>3</v>
      </c>
      <c r="N9" s="13"/>
      <c r="O9" s="13"/>
    </row>
    <row r="10" spans="1:15" ht="16.2" thickBot="1" x14ac:dyDescent="0.4">
      <c r="A10" s="50"/>
      <c r="B10" s="46"/>
      <c r="C10" s="6" t="s">
        <v>0</v>
      </c>
      <c r="D10" s="6" t="s">
        <v>1</v>
      </c>
      <c r="E10" s="6" t="s">
        <v>2</v>
      </c>
      <c r="F10" s="6" t="s">
        <v>37</v>
      </c>
      <c r="G10" s="48"/>
      <c r="H10" s="46"/>
      <c r="I10" s="6" t="s">
        <v>0</v>
      </c>
      <c r="J10" s="6" t="s">
        <v>1</v>
      </c>
      <c r="K10" s="6" t="s">
        <v>2</v>
      </c>
      <c r="L10" s="6" t="s">
        <v>37</v>
      </c>
      <c r="M10" s="48"/>
      <c r="N10" s="13"/>
      <c r="O10" s="13"/>
    </row>
    <row r="11" spans="1:15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  <c r="N11" s="13"/>
      <c r="O11" s="13"/>
    </row>
    <row r="12" spans="1:15" ht="15.6" x14ac:dyDescent="0.35">
      <c r="A12" s="11" t="s">
        <v>4</v>
      </c>
      <c r="B12" s="12"/>
      <c r="C12" s="13"/>
      <c r="D12" s="13"/>
      <c r="E12" s="13"/>
      <c r="F12" s="13"/>
      <c r="G12" s="13"/>
      <c r="H12" s="12"/>
      <c r="I12" s="13"/>
      <c r="J12" s="13"/>
      <c r="K12" s="13"/>
      <c r="L12" s="13"/>
      <c r="M12" s="13"/>
      <c r="N12" s="13"/>
      <c r="O12" s="13"/>
    </row>
    <row r="13" spans="1:15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  <c r="N13" s="13"/>
      <c r="O13" s="13"/>
    </row>
    <row r="14" spans="1:15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  <c r="N14" s="13"/>
      <c r="O14" s="13"/>
    </row>
    <row r="15" spans="1:15" ht="15.6" x14ac:dyDescent="0.35">
      <c r="A15" s="17" t="s">
        <v>56</v>
      </c>
      <c r="B15" s="30">
        <f>SUM(C15:F15)</f>
        <v>8151</v>
      </c>
      <c r="C15" s="31">
        <f>+'I Trimestre'!C15+'II Trimestre'!C15</f>
        <v>4857</v>
      </c>
      <c r="D15" s="31">
        <f>+'I Trimestre'!D15+'II Trimestre'!D15</f>
        <v>1902</v>
      </c>
      <c r="E15" s="31">
        <f>+'I Trimestre'!E15+'II Trimestre'!E15</f>
        <v>869</v>
      </c>
      <c r="F15" s="31">
        <f>+'I Trimestre'!F15+'II Trimestre'!F15</f>
        <v>523</v>
      </c>
      <c r="G15" s="31"/>
      <c r="H15" s="30">
        <f>SUM(I15:L15)</f>
        <v>6090</v>
      </c>
      <c r="I15" s="31">
        <f>+'I Trimestre'!I15+'II Trimestre'!I15</f>
        <v>3256</v>
      </c>
      <c r="J15" s="31">
        <f>+'I Trimestre'!J15+'II Trimestre'!J15</f>
        <v>1787</v>
      </c>
      <c r="K15" s="31">
        <f>+'I Trimestre'!K15+'II Trimestre'!K15</f>
        <v>705</v>
      </c>
      <c r="L15" s="31">
        <f>+'I Trimestre'!L15+'II Trimestre'!L15</f>
        <v>342</v>
      </c>
      <c r="M15" s="31"/>
      <c r="N15" s="13"/>
      <c r="O15" s="13"/>
    </row>
    <row r="16" spans="1:15" ht="15.6" x14ac:dyDescent="0.35">
      <c r="A16" s="17" t="s">
        <v>90</v>
      </c>
      <c r="B16" s="30">
        <f t="shared" ref="B16" si="0">SUM(C16:F16)</f>
        <v>4506</v>
      </c>
      <c r="C16" s="31">
        <f>+'I Trimestre'!C16+'II Trimestre'!C16</f>
        <v>2767</v>
      </c>
      <c r="D16" s="31">
        <f>+'I Trimestre'!D16+'II Trimestre'!D16</f>
        <v>1021</v>
      </c>
      <c r="E16" s="31">
        <f>+'I Trimestre'!E16+'II Trimestre'!E16</f>
        <v>353</v>
      </c>
      <c r="F16" s="31">
        <f>+'I Trimestre'!F16+'II Trimestre'!F16</f>
        <v>365</v>
      </c>
      <c r="G16" s="31"/>
      <c r="H16" s="30">
        <f t="shared" ref="H16" si="1">SUM(I16:L16)</f>
        <v>4506</v>
      </c>
      <c r="I16" s="31">
        <f>+'I Trimestre'!I16+'II Trimestre'!I16</f>
        <v>2767</v>
      </c>
      <c r="J16" s="31">
        <f>+'I Trimestre'!J16+'II Trimestre'!J16</f>
        <v>1021</v>
      </c>
      <c r="K16" s="31">
        <f>+'I Trimestre'!K16+'II Trimestre'!K16</f>
        <v>353</v>
      </c>
      <c r="L16" s="31">
        <f>+'I Trimestre'!L16+'II Trimestre'!L16</f>
        <v>365</v>
      </c>
      <c r="M16" s="31"/>
      <c r="N16" s="13"/>
      <c r="O16" s="13"/>
    </row>
    <row r="17" spans="1:15" ht="15.6" x14ac:dyDescent="0.35">
      <c r="A17" s="17" t="s">
        <v>91</v>
      </c>
      <c r="B17" s="30">
        <f>SUM(C17:F17)</f>
        <v>5122</v>
      </c>
      <c r="C17" s="31">
        <f>+'I Trimestre'!C17+'II Trimestre'!C17</f>
        <v>2985</v>
      </c>
      <c r="D17" s="31">
        <f>+'I Trimestre'!D17+'II Trimestre'!D17</f>
        <v>1446</v>
      </c>
      <c r="E17" s="31">
        <f>+'I Trimestre'!E17+'II Trimestre'!E17</f>
        <v>313</v>
      </c>
      <c r="F17" s="31">
        <f>+'I Trimestre'!F17+'II Trimestre'!F17</f>
        <v>378</v>
      </c>
      <c r="G17" s="31"/>
      <c r="H17" s="30">
        <f>SUM(I17:L17)</f>
        <v>4193</v>
      </c>
      <c r="I17" s="31">
        <f>+'I Trimestre'!I17+'II Trimestre'!I17</f>
        <v>2744</v>
      </c>
      <c r="J17" s="31">
        <f>+'I Trimestre'!J17+'II Trimestre'!J17</f>
        <v>842</v>
      </c>
      <c r="K17" s="31">
        <f>+'I Trimestre'!K17+'II Trimestre'!K17</f>
        <v>286</v>
      </c>
      <c r="L17" s="31">
        <f>+'I Trimestre'!L17+'II Trimestre'!L17</f>
        <v>321</v>
      </c>
      <c r="M17" s="31"/>
      <c r="N17" s="13"/>
      <c r="O17" s="13"/>
    </row>
    <row r="18" spans="1:15" ht="15.6" x14ac:dyDescent="0.35">
      <c r="A18" s="17" t="s">
        <v>78</v>
      </c>
      <c r="B18" s="30">
        <f>SUM(C18:F18)</f>
        <v>9646</v>
      </c>
      <c r="C18" s="31">
        <f>+'II Trimestre'!C18</f>
        <v>6017</v>
      </c>
      <c r="D18" s="31">
        <f>+'II Trimestre'!D18</f>
        <v>2016</v>
      </c>
      <c r="E18" s="31">
        <f>+'II Trimestre'!E18</f>
        <v>803</v>
      </c>
      <c r="F18" s="31">
        <f>+'II Trimestre'!F18</f>
        <v>810</v>
      </c>
      <c r="G18" s="31"/>
      <c r="H18" s="30">
        <f>SUM(I18:L18)</f>
        <v>9646</v>
      </c>
      <c r="I18" s="31">
        <f>+'II Trimestre'!I18</f>
        <v>6017</v>
      </c>
      <c r="J18" s="31">
        <f>+'II Trimestre'!J18</f>
        <v>2016</v>
      </c>
      <c r="K18" s="31">
        <f>+'II Trimestre'!K18</f>
        <v>803</v>
      </c>
      <c r="L18" s="31">
        <f>+'II Trimestre'!L18</f>
        <v>810</v>
      </c>
      <c r="M18" s="31"/>
      <c r="N18" s="13"/>
      <c r="O18" s="13"/>
    </row>
    <row r="19" spans="1:15" ht="15.6" x14ac:dyDescent="0.35">
      <c r="A19" s="14"/>
      <c r="B19" s="30"/>
      <c r="C19" s="31"/>
      <c r="D19" s="31"/>
      <c r="E19" s="31"/>
      <c r="F19" s="31"/>
      <c r="G19" s="31"/>
      <c r="H19" s="30"/>
      <c r="I19" s="31"/>
      <c r="J19" s="31"/>
      <c r="K19" s="31"/>
      <c r="L19" s="31"/>
      <c r="M19" s="31"/>
      <c r="N19" s="13"/>
      <c r="O19" s="13"/>
    </row>
    <row r="20" spans="1:15" ht="15.6" x14ac:dyDescent="0.35">
      <c r="A20" s="20" t="s">
        <v>5</v>
      </c>
      <c r="B20" s="30"/>
      <c r="C20" s="31"/>
      <c r="D20" s="31"/>
      <c r="E20" s="31"/>
      <c r="F20" s="31"/>
      <c r="G20" s="31"/>
      <c r="H20" s="30"/>
      <c r="I20" s="31"/>
      <c r="J20" s="31"/>
      <c r="K20" s="31"/>
      <c r="L20" s="31"/>
      <c r="M20" s="31"/>
      <c r="N20" s="13"/>
      <c r="O20" s="13"/>
    </row>
    <row r="21" spans="1:15" ht="15.6" x14ac:dyDescent="0.35">
      <c r="A21" s="17" t="s">
        <v>56</v>
      </c>
      <c r="B21" s="31">
        <f>SUM(C21:G21)</f>
        <v>80247050966.804184</v>
      </c>
      <c r="C21" s="31">
        <f>+'I Trimestre'!C21+'II Trimestre'!C21</f>
        <v>37293393563.052032</v>
      </c>
      <c r="D21" s="31">
        <f>+'I Trimestre'!D21+'II Trimestre'!D21</f>
        <v>26664982068.298149</v>
      </c>
      <c r="E21" s="31">
        <f>+'I Trimestre'!E21+'II Trimestre'!E21</f>
        <v>9486132048.4699993</v>
      </c>
      <c r="F21" s="31">
        <f>+'I Trimestre'!F21+'II Trimestre'!F21</f>
        <v>3602917000</v>
      </c>
      <c r="G21" s="31">
        <f>+'I Trimestre'!G21+'II Trimestre'!G21</f>
        <v>3199626286.984004</v>
      </c>
      <c r="H21" s="31">
        <f>SUM(I21:M21)</f>
        <v>62466037772.771515</v>
      </c>
      <c r="I21" s="31">
        <f>+'I Trimestre'!I21+'II Trimestre'!I21</f>
        <v>25970306730.639999</v>
      </c>
      <c r="J21" s="31">
        <f>+'I Trimestre'!J21+'II Trimestre'!J21</f>
        <v>23129100250</v>
      </c>
      <c r="K21" s="31">
        <f>+'I Trimestre'!K21+'II Trimestre'!K21</f>
        <v>8530376356.1800003</v>
      </c>
      <c r="L21" s="31">
        <f>+'I Trimestre'!L21+'II Trimestre'!L21</f>
        <v>2345128000</v>
      </c>
      <c r="M21" s="31">
        <f>+'I Trimestre'!M21+'II Trimestre'!M21</f>
        <v>2491126435.951519</v>
      </c>
      <c r="N21" s="13"/>
      <c r="O21" s="13"/>
    </row>
    <row r="22" spans="1:15" ht="15.6" x14ac:dyDescent="0.35">
      <c r="A22" s="17" t="s">
        <v>90</v>
      </c>
      <c r="B22" s="31">
        <f>SUM(C22:G22)</f>
        <v>46865199126.001434</v>
      </c>
      <c r="C22" s="31">
        <f>+'I Trimestre'!C22+'II Trimestre'!C22</f>
        <v>21588929107.365593</v>
      </c>
      <c r="D22" s="31">
        <f>+'I Trimestre'!D22+'II Trimestre'!D22</f>
        <v>15034883929.291813</v>
      </c>
      <c r="E22" s="31">
        <f>+'I Trimestre'!E22+'II Trimestre'!E22</f>
        <v>5146104074.5039349</v>
      </c>
      <c r="F22" s="31">
        <f>+'I Trimestre'!F22+'II Trimestre'!F22</f>
        <v>2442534894.5400877</v>
      </c>
      <c r="G22" s="31">
        <f>+'I Trimestre'!G22+'II Trimestre'!G22</f>
        <v>2652747120.3000002</v>
      </c>
      <c r="H22" s="31">
        <f>SUM(I22:M22)</f>
        <v>46865199126.001434</v>
      </c>
      <c r="I22" s="31">
        <f>+'I Trimestre'!I22+'II Trimestre'!I22</f>
        <v>21588929107.365593</v>
      </c>
      <c r="J22" s="31">
        <f>+'I Trimestre'!J22+'II Trimestre'!J22</f>
        <v>15034883929.291813</v>
      </c>
      <c r="K22" s="31">
        <f>+'I Trimestre'!K22+'II Trimestre'!K22</f>
        <v>5146104074.5039349</v>
      </c>
      <c r="L22" s="31">
        <f>+'I Trimestre'!L22+'II Trimestre'!L22</f>
        <v>2442534894.5400877</v>
      </c>
      <c r="M22" s="31">
        <f>+'I Trimestre'!M22+'II Trimestre'!M22</f>
        <v>2652747120.3000002</v>
      </c>
      <c r="N22" s="13"/>
      <c r="O22" s="13"/>
    </row>
    <row r="23" spans="1:15" ht="15.6" x14ac:dyDescent="0.35">
      <c r="A23" s="17" t="s">
        <v>91</v>
      </c>
      <c r="B23" s="31">
        <f>SUM(C23:G23)</f>
        <v>57249465642.971306</v>
      </c>
      <c r="C23" s="31">
        <f>+'I Trimestre'!C23+'II Trimestre'!C23</f>
        <v>25475907713.67168</v>
      </c>
      <c r="D23" s="31">
        <f>+'I Trimestre'!D23+'II Trimestre'!D23</f>
        <v>21563203675.453281</v>
      </c>
      <c r="E23" s="31">
        <f>+'I Trimestre'!E23+'II Trimestre'!E23</f>
        <v>4856782653.71</v>
      </c>
      <c r="F23" s="31">
        <f>+'I Trimestre'!F23+'II Trimestre'!F23</f>
        <v>2730851534.5700002</v>
      </c>
      <c r="G23" s="31">
        <f>+'I Trimestre'!G23+'II Trimestre'!G23</f>
        <v>2622720065.5663481</v>
      </c>
      <c r="H23" s="31">
        <f>SUM(I23:M23)</f>
        <v>43090160786.139214</v>
      </c>
      <c r="I23" s="31">
        <f>+'I Trimestre'!I23+'II Trimestre'!I23</f>
        <v>25102830761.560001</v>
      </c>
      <c r="J23" s="31">
        <f>+'I Trimestre'!J23+'II Trimestre'!J23</f>
        <v>9621664906.0600014</v>
      </c>
      <c r="K23" s="31">
        <f>+'I Trimestre'!K23+'II Trimestre'!K23</f>
        <v>3433928703.96</v>
      </c>
      <c r="L23" s="31">
        <f>+'I Trimestre'!L23+'II Trimestre'!L23</f>
        <v>2401998000</v>
      </c>
      <c r="M23" s="31">
        <f>+'I Trimestre'!M23+'II Trimestre'!M23</f>
        <v>2529738414.5592132</v>
      </c>
      <c r="N23" s="13"/>
      <c r="O23" s="13"/>
    </row>
    <row r="24" spans="1:15" ht="15.6" x14ac:dyDescent="0.35">
      <c r="A24" s="17" t="s">
        <v>78</v>
      </c>
      <c r="B24" s="31">
        <f t="shared" ref="B24" si="2">SUM(C24:G24)</f>
        <v>96337104999.999969</v>
      </c>
      <c r="C24" s="31">
        <f>+'II Trimestre'!C24</f>
        <v>45385862130.017014</v>
      </c>
      <c r="D24" s="31">
        <f>+'II Trimestre'!D24</f>
        <v>28758121922.156605</v>
      </c>
      <c r="E24" s="31">
        <f>+'II Trimestre'!E24</f>
        <v>11294796153.837463</v>
      </c>
      <c r="F24" s="31">
        <f>+'II Trimestre'!F24</f>
        <v>5222903400.2377205</v>
      </c>
      <c r="G24" s="31">
        <f>+'II Trimestre'!G24</f>
        <v>5675421393.7511702</v>
      </c>
      <c r="H24" s="31">
        <f t="shared" ref="H24" si="3">SUM(I24:M24)</f>
        <v>96337104999.999969</v>
      </c>
      <c r="I24" s="31">
        <f>+'II Trimestre'!I24</f>
        <v>45385862130.017014</v>
      </c>
      <c r="J24" s="31">
        <f>+'II Trimestre'!J24</f>
        <v>28758121922.156605</v>
      </c>
      <c r="K24" s="31">
        <f>+'II Trimestre'!K24</f>
        <v>11294796153.837463</v>
      </c>
      <c r="L24" s="31">
        <f>+'II Trimestre'!L24</f>
        <v>5222903400.2377205</v>
      </c>
      <c r="M24" s="31">
        <f>+'II Trimestre'!M24</f>
        <v>5675421393.7511702</v>
      </c>
      <c r="N24" s="13"/>
      <c r="O24" s="13"/>
    </row>
    <row r="25" spans="1:15" ht="15.6" x14ac:dyDescent="0.35">
      <c r="A25" s="17" t="s">
        <v>92</v>
      </c>
      <c r="B25" s="31">
        <f>SUM(C25:F25)</f>
        <v>54626745577.404961</v>
      </c>
      <c r="C25" s="31">
        <f t="shared" ref="C25:F25" si="4">+C23</f>
        <v>25475907713.67168</v>
      </c>
      <c r="D25" s="31">
        <f t="shared" si="4"/>
        <v>21563203675.453281</v>
      </c>
      <c r="E25" s="31">
        <f t="shared" si="4"/>
        <v>4856782653.71</v>
      </c>
      <c r="F25" s="31">
        <f t="shared" si="4"/>
        <v>2730851534.5700002</v>
      </c>
      <c r="G25" s="31"/>
      <c r="H25" s="31">
        <f>SUM(I25:L25)</f>
        <v>40560422371.580002</v>
      </c>
      <c r="I25" s="31">
        <f t="shared" ref="I25:L25" si="5">+I23</f>
        <v>25102830761.560001</v>
      </c>
      <c r="J25" s="31">
        <f t="shared" si="5"/>
        <v>9621664906.0600014</v>
      </c>
      <c r="K25" s="31">
        <f t="shared" si="5"/>
        <v>3433928703.96</v>
      </c>
      <c r="L25" s="31">
        <f t="shared" si="5"/>
        <v>2401998000</v>
      </c>
      <c r="M25" s="31"/>
      <c r="N25" s="13"/>
      <c r="O25" s="13"/>
    </row>
    <row r="26" spans="1:15" ht="15.6" x14ac:dyDescent="0.35">
      <c r="A26" s="14"/>
      <c r="B26" s="30"/>
      <c r="C26" s="31"/>
      <c r="D26" s="31"/>
      <c r="E26" s="31"/>
      <c r="F26" s="31"/>
      <c r="G26" s="31"/>
      <c r="H26" s="30"/>
      <c r="I26" s="31"/>
      <c r="J26" s="31"/>
      <c r="K26" s="31"/>
      <c r="L26" s="31"/>
      <c r="M26" s="31"/>
      <c r="N26" s="13"/>
      <c r="O26" s="13"/>
    </row>
    <row r="27" spans="1:15" ht="15.6" x14ac:dyDescent="0.35">
      <c r="A27" s="20" t="s">
        <v>6</v>
      </c>
      <c r="B27" s="30"/>
      <c r="C27" s="31"/>
      <c r="D27" s="31"/>
      <c r="E27" s="31"/>
      <c r="F27" s="31"/>
      <c r="G27" s="31"/>
      <c r="H27" s="30"/>
      <c r="I27" s="31"/>
      <c r="J27" s="31"/>
      <c r="K27" s="31"/>
      <c r="L27" s="31"/>
      <c r="M27" s="31"/>
      <c r="N27" s="13"/>
      <c r="O27" s="13"/>
    </row>
    <row r="28" spans="1:15" ht="15.6" x14ac:dyDescent="0.35">
      <c r="A28" s="17" t="s">
        <v>90</v>
      </c>
      <c r="B28" s="31">
        <f t="shared" ref="B28" si="6">B22</f>
        <v>46865199126.001434</v>
      </c>
      <c r="C28" s="31">
        <f>B28+H28</f>
        <v>93730398252.002869</v>
      </c>
      <c r="D28" s="31"/>
      <c r="E28" s="31"/>
      <c r="F28" s="30"/>
      <c r="G28" s="30"/>
      <c r="H28" s="31">
        <f t="shared" ref="H28" si="7">H22</f>
        <v>46865199126.001434</v>
      </c>
      <c r="I28" s="31"/>
      <c r="J28" s="31"/>
      <c r="K28" s="31"/>
      <c r="L28" s="30"/>
      <c r="M28" s="30"/>
      <c r="N28" s="13"/>
      <c r="O28" s="13"/>
    </row>
    <row r="29" spans="1:15" ht="15.6" x14ac:dyDescent="0.35">
      <c r="A29" s="17" t="s">
        <v>91</v>
      </c>
      <c r="B29" s="31">
        <f>'I Trimestre'!B29+'II Trimestre'!B29</f>
        <v>48243552500.229996</v>
      </c>
      <c r="C29" s="31"/>
      <c r="D29" s="31"/>
      <c r="E29" s="31"/>
      <c r="F29" s="30"/>
      <c r="G29" s="30"/>
      <c r="H29" s="31">
        <f>'I Trimestre'!H29+'II Trimestre'!H29</f>
        <v>48243552500.229996</v>
      </c>
      <c r="I29" s="31"/>
      <c r="J29" s="31"/>
      <c r="K29" s="31"/>
      <c r="L29" s="30"/>
      <c r="M29" s="30"/>
      <c r="N29" s="13"/>
      <c r="O29" s="13"/>
    </row>
    <row r="30" spans="1:15" ht="15.6" x14ac:dyDescent="0.35">
      <c r="A30" s="14"/>
      <c r="B30" s="32"/>
      <c r="C30" s="33"/>
      <c r="D30" s="33"/>
      <c r="E30" s="33"/>
      <c r="F30" s="33"/>
      <c r="G30" s="33"/>
      <c r="H30" s="32"/>
      <c r="I30" s="33"/>
      <c r="J30" s="33"/>
      <c r="K30" s="33"/>
      <c r="L30" s="33"/>
      <c r="M30" s="33"/>
      <c r="N30" s="13"/>
      <c r="O30" s="13"/>
    </row>
    <row r="31" spans="1:15" ht="15.6" x14ac:dyDescent="0.35">
      <c r="A31" s="11" t="s">
        <v>7</v>
      </c>
      <c r="B31" s="32"/>
      <c r="C31" s="33"/>
      <c r="D31" s="33"/>
      <c r="E31" s="33"/>
      <c r="F31" s="33"/>
      <c r="G31" s="33"/>
      <c r="H31" s="32"/>
      <c r="I31" s="33"/>
      <c r="J31" s="33"/>
      <c r="K31" s="33"/>
      <c r="L31" s="33"/>
      <c r="M31" s="33"/>
      <c r="N31" s="13"/>
      <c r="O31" s="13"/>
    </row>
    <row r="32" spans="1:15" ht="15.6" x14ac:dyDescent="0.35">
      <c r="A32" s="17" t="s">
        <v>57</v>
      </c>
      <c r="B32" s="43">
        <v>1.0788</v>
      </c>
      <c r="C32" s="43">
        <v>1.0788</v>
      </c>
      <c r="D32" s="43">
        <v>1.0788</v>
      </c>
      <c r="E32" s="43">
        <v>1.0788</v>
      </c>
      <c r="F32" s="43">
        <v>1.0788</v>
      </c>
      <c r="G32" s="43">
        <v>1.0788</v>
      </c>
      <c r="H32" s="43">
        <v>1.0788</v>
      </c>
      <c r="I32" s="43">
        <v>1.0788</v>
      </c>
      <c r="J32" s="43">
        <v>1.0788</v>
      </c>
      <c r="K32" s="43">
        <v>1.0788</v>
      </c>
      <c r="L32" s="43">
        <v>1.0788</v>
      </c>
      <c r="M32" s="43">
        <v>1.0788</v>
      </c>
      <c r="N32" s="13"/>
      <c r="O32" s="13"/>
    </row>
    <row r="33" spans="1:15" ht="15.6" x14ac:dyDescent="0.35">
      <c r="A33" s="17" t="s">
        <v>93</v>
      </c>
      <c r="B33" s="43">
        <v>1.121</v>
      </c>
      <c r="C33" s="43">
        <v>1.121</v>
      </c>
      <c r="D33" s="43">
        <v>1.121</v>
      </c>
      <c r="E33" s="43">
        <v>1.121</v>
      </c>
      <c r="F33" s="43">
        <v>1.121</v>
      </c>
      <c r="G33" s="43">
        <v>1.121</v>
      </c>
      <c r="H33" s="43">
        <v>1.121</v>
      </c>
      <c r="I33" s="43">
        <v>1.121</v>
      </c>
      <c r="J33" s="43">
        <v>1.121</v>
      </c>
      <c r="K33" s="43">
        <v>1.121</v>
      </c>
      <c r="L33" s="43">
        <v>1.121</v>
      </c>
      <c r="M33" s="43">
        <v>1.121</v>
      </c>
      <c r="N33" s="13"/>
      <c r="O33" s="13"/>
    </row>
    <row r="34" spans="1:15" ht="15.6" x14ac:dyDescent="0.35">
      <c r="A34" s="17" t="s">
        <v>8</v>
      </c>
      <c r="B34" s="18">
        <f>+C34+F34</f>
        <v>186819</v>
      </c>
      <c r="C34" s="13">
        <v>129079</v>
      </c>
      <c r="D34" s="13">
        <v>129079</v>
      </c>
      <c r="E34" s="13">
        <v>129079</v>
      </c>
      <c r="F34" s="19">
        <v>57740</v>
      </c>
      <c r="G34" s="19"/>
      <c r="H34" s="18">
        <f>+I34+L34</f>
        <v>186819</v>
      </c>
      <c r="I34" s="13">
        <v>129079</v>
      </c>
      <c r="J34" s="13">
        <v>129079</v>
      </c>
      <c r="K34" s="13">
        <v>129079</v>
      </c>
      <c r="L34" s="19">
        <v>57740</v>
      </c>
      <c r="M34" s="18"/>
    </row>
    <row r="35" spans="1:15" ht="15.6" x14ac:dyDescent="0.35">
      <c r="A35" s="14"/>
      <c r="B35" s="30"/>
      <c r="C35" s="31"/>
      <c r="D35" s="31"/>
      <c r="E35" s="31"/>
      <c r="F35" s="31"/>
      <c r="G35" s="31"/>
      <c r="H35" s="30"/>
      <c r="I35" s="31"/>
      <c r="J35" s="31"/>
      <c r="K35" s="31"/>
      <c r="L35" s="31"/>
      <c r="M35" s="31"/>
      <c r="N35" s="13"/>
      <c r="O35" s="13"/>
    </row>
    <row r="36" spans="1:15" ht="15.6" x14ac:dyDescent="0.35">
      <c r="A36" s="11" t="s">
        <v>9</v>
      </c>
      <c r="B36" s="30"/>
      <c r="C36" s="31"/>
      <c r="D36" s="31"/>
      <c r="E36" s="31"/>
      <c r="F36" s="31"/>
      <c r="G36" s="31"/>
      <c r="H36" s="30"/>
      <c r="I36" s="31"/>
      <c r="J36" s="31"/>
      <c r="K36" s="31"/>
      <c r="L36" s="31"/>
      <c r="M36" s="31"/>
      <c r="N36" s="13"/>
      <c r="O36" s="13"/>
    </row>
    <row r="37" spans="1:15" ht="15.6" x14ac:dyDescent="0.35">
      <c r="A37" s="14" t="s">
        <v>58</v>
      </c>
      <c r="B37" s="30">
        <f t="shared" ref="B37:F37" si="8">B21/B32</f>
        <v>74385475497.593796</v>
      </c>
      <c r="C37" s="31">
        <f t="shared" si="8"/>
        <v>34569330332.825394</v>
      </c>
      <c r="D37" s="31">
        <f t="shared" si="8"/>
        <v>24717261835.649006</v>
      </c>
      <c r="E37" s="31">
        <f t="shared" si="8"/>
        <v>8793225851.3811646</v>
      </c>
      <c r="F37" s="31">
        <f t="shared" si="8"/>
        <v>3339745087.1338525</v>
      </c>
      <c r="G37" s="31">
        <f t="shared" ref="G37:L37" si="9">G21/G32</f>
        <v>2965912390.6043792</v>
      </c>
      <c r="H37" s="30">
        <f t="shared" si="9"/>
        <v>57903260820.144157</v>
      </c>
      <c r="I37" s="31">
        <f t="shared" si="9"/>
        <v>24073328448.869114</v>
      </c>
      <c r="J37" s="31">
        <f t="shared" si="9"/>
        <v>21439655404.152763</v>
      </c>
      <c r="K37" s="31">
        <f t="shared" si="9"/>
        <v>7907282495.532073</v>
      </c>
      <c r="L37" s="31">
        <f t="shared" si="9"/>
        <v>2173830181.683352</v>
      </c>
      <c r="M37" s="31">
        <f t="shared" ref="M37" si="10">M21/M32</f>
        <v>2309164289.9068584</v>
      </c>
      <c r="N37" s="13"/>
      <c r="O37" s="13"/>
    </row>
    <row r="38" spans="1:15" ht="15.6" x14ac:dyDescent="0.35">
      <c r="A38" s="14" t="s">
        <v>94</v>
      </c>
      <c r="B38" s="30">
        <f t="shared" ref="B38" si="11">B23/B33</f>
        <v>51069996113.266106</v>
      </c>
      <c r="C38" s="31">
        <f>C23/C33</f>
        <v>22726055052.338699</v>
      </c>
      <c r="D38" s="31">
        <f t="shared" ref="D38:F38" si="12">D23/D33</f>
        <v>19235685705.132275</v>
      </c>
      <c r="E38" s="31">
        <f t="shared" si="12"/>
        <v>4332544740.1516504</v>
      </c>
      <c r="F38" s="31">
        <f t="shared" si="12"/>
        <v>2436085222.6315789</v>
      </c>
      <c r="G38" s="31">
        <f t="shared" ref="G38:H38" si="13">G23/G33</f>
        <v>2339625393.0119071</v>
      </c>
      <c r="H38" s="30">
        <f t="shared" si="13"/>
        <v>38439037275.770927</v>
      </c>
      <c r="I38" s="31">
        <f>I23/I33</f>
        <v>22393247780.160572</v>
      </c>
      <c r="J38" s="31">
        <f t="shared" ref="J38:M38" si="14">J23/J33</f>
        <v>8583108747.600358</v>
      </c>
      <c r="K38" s="31">
        <f t="shared" si="14"/>
        <v>3063272706.4763603</v>
      </c>
      <c r="L38" s="31">
        <f t="shared" si="14"/>
        <v>2142727921.498662</v>
      </c>
      <c r="M38" s="31">
        <f t="shared" si="14"/>
        <v>2256680120.0349803</v>
      </c>
      <c r="N38" s="13"/>
      <c r="O38" s="13"/>
    </row>
    <row r="39" spans="1:15" ht="15.6" x14ac:dyDescent="0.35">
      <c r="A39" s="14" t="s">
        <v>59</v>
      </c>
      <c r="B39" s="30">
        <f t="shared" ref="B39:F39" si="15">B37/B15</f>
        <v>9125932.4619793631</v>
      </c>
      <c r="C39" s="31">
        <f t="shared" si="15"/>
        <v>7117424.404534773</v>
      </c>
      <c r="D39" s="31">
        <f t="shared" si="15"/>
        <v>12995405.802128814</v>
      </c>
      <c r="E39" s="31">
        <f t="shared" si="15"/>
        <v>10118786.940599728</v>
      </c>
      <c r="F39" s="31">
        <f t="shared" si="15"/>
        <v>6385745.8645006744</v>
      </c>
      <c r="G39" s="31"/>
      <c r="H39" s="30">
        <f t="shared" ref="H39:L39" si="16">H37/H15</f>
        <v>9507924.6010088921</v>
      </c>
      <c r="I39" s="31">
        <f t="shared" si="16"/>
        <v>7393528.3933873205</v>
      </c>
      <c r="J39" s="31">
        <f t="shared" si="16"/>
        <v>11997568.776806246</v>
      </c>
      <c r="K39" s="31">
        <f t="shared" si="16"/>
        <v>11216003.539761806</v>
      </c>
      <c r="L39" s="31">
        <f t="shared" si="16"/>
        <v>6356228.6014133096</v>
      </c>
      <c r="M39" s="31"/>
      <c r="N39" s="13"/>
      <c r="O39" s="13"/>
    </row>
    <row r="40" spans="1:15" ht="15.6" x14ac:dyDescent="0.35">
      <c r="A40" s="14" t="s">
        <v>95</v>
      </c>
      <c r="B40" s="30">
        <f t="shared" ref="B40:F40" si="17">B38/B17</f>
        <v>9970713.8057918996</v>
      </c>
      <c r="C40" s="31">
        <f t="shared" si="17"/>
        <v>7613418.778002914</v>
      </c>
      <c r="D40" s="31">
        <f t="shared" si="17"/>
        <v>13302687.209635045</v>
      </c>
      <c r="E40" s="31">
        <f t="shared" si="17"/>
        <v>13841995.974925401</v>
      </c>
      <c r="F40" s="31">
        <f t="shared" si="17"/>
        <v>6444669.9011417432</v>
      </c>
      <c r="G40" s="31"/>
      <c r="H40" s="30">
        <f t="shared" ref="H40:L40" si="18">H38/H17</f>
        <v>9167430.7836324647</v>
      </c>
      <c r="I40" s="31">
        <f t="shared" si="18"/>
        <v>8160804.5846066223</v>
      </c>
      <c r="J40" s="31">
        <f t="shared" si="18"/>
        <v>10193715.852256957</v>
      </c>
      <c r="K40" s="31">
        <f t="shared" si="18"/>
        <v>10710743.728938323</v>
      </c>
      <c r="L40" s="31">
        <f t="shared" si="18"/>
        <v>6675164.8644818133</v>
      </c>
      <c r="M40" s="31"/>
      <c r="N40" s="13"/>
      <c r="O40" s="13"/>
    </row>
    <row r="41" spans="1:15" ht="15.6" x14ac:dyDescent="0.35">
      <c r="A41" s="14"/>
      <c r="B41" s="34"/>
      <c r="C41" s="35"/>
      <c r="D41" s="35"/>
      <c r="E41" s="35"/>
      <c r="F41" s="35"/>
      <c r="G41" s="35"/>
      <c r="H41" s="34"/>
      <c r="I41" s="35"/>
      <c r="J41" s="35"/>
      <c r="K41" s="35"/>
      <c r="L41" s="35"/>
      <c r="M41" s="35"/>
      <c r="N41" s="13"/>
      <c r="O41" s="13"/>
    </row>
    <row r="42" spans="1:15" ht="15.6" x14ac:dyDescent="0.35">
      <c r="A42" s="11" t="s">
        <v>10</v>
      </c>
      <c r="B42" s="34"/>
      <c r="C42" s="35"/>
      <c r="D42" s="35"/>
      <c r="E42" s="35"/>
      <c r="F42" s="35"/>
      <c r="G42" s="35"/>
      <c r="H42" s="34"/>
      <c r="I42" s="35"/>
      <c r="J42" s="35"/>
      <c r="K42" s="35"/>
      <c r="L42" s="35"/>
      <c r="M42" s="35"/>
      <c r="N42" s="13"/>
      <c r="O42" s="13"/>
    </row>
    <row r="43" spans="1:15" ht="15.6" x14ac:dyDescent="0.35">
      <c r="A43" s="14"/>
      <c r="B43" s="34"/>
      <c r="C43" s="35"/>
      <c r="D43" s="35"/>
      <c r="E43" s="35"/>
      <c r="F43" s="35"/>
      <c r="G43" s="35"/>
      <c r="H43" s="34"/>
      <c r="I43" s="35"/>
      <c r="J43" s="35"/>
      <c r="K43" s="35"/>
      <c r="L43" s="35"/>
      <c r="M43" s="35"/>
      <c r="N43" s="13"/>
      <c r="O43" s="13"/>
    </row>
    <row r="44" spans="1:15" ht="15.6" x14ac:dyDescent="0.35">
      <c r="A44" s="11" t="s">
        <v>11</v>
      </c>
      <c r="B44" s="34"/>
      <c r="C44" s="35"/>
      <c r="D44" s="35"/>
      <c r="E44" s="35"/>
      <c r="F44" s="35"/>
      <c r="G44" s="35"/>
      <c r="H44" s="34"/>
      <c r="I44" s="35"/>
      <c r="J44" s="35"/>
      <c r="K44" s="35"/>
      <c r="L44" s="35"/>
      <c r="M44" s="35"/>
      <c r="N44" s="13"/>
      <c r="O44" s="13"/>
    </row>
    <row r="45" spans="1:15" ht="15.6" x14ac:dyDescent="0.35">
      <c r="A45" s="14" t="s">
        <v>12</v>
      </c>
      <c r="B45" s="36">
        <f t="shared" ref="B45:F45" si="19">B16/B34*100</f>
        <v>2.4119602395901918</v>
      </c>
      <c r="C45" s="37">
        <f>C16/C34*100</f>
        <v>2.1436484633441539</v>
      </c>
      <c r="D45" s="37">
        <f t="shared" si="19"/>
        <v>0.7909884644287607</v>
      </c>
      <c r="E45" s="37">
        <f t="shared" si="19"/>
        <v>0.27347593334314646</v>
      </c>
      <c r="F45" s="37">
        <f t="shared" si="19"/>
        <v>0.63214409421544859</v>
      </c>
      <c r="G45" s="37"/>
      <c r="H45" s="36">
        <f t="shared" ref="H45" si="20">H16/H34*100</f>
        <v>2.4119602395901918</v>
      </c>
      <c r="I45" s="37">
        <f>I16/I34*100</f>
        <v>2.1436484633441539</v>
      </c>
      <c r="J45" s="37">
        <f t="shared" ref="J45:L45" si="21">J16/J34*100</f>
        <v>0.7909884644287607</v>
      </c>
      <c r="K45" s="37">
        <f t="shared" si="21"/>
        <v>0.27347593334314646</v>
      </c>
      <c r="L45" s="37">
        <f t="shared" si="21"/>
        <v>0.63214409421544859</v>
      </c>
      <c r="M45" s="37"/>
      <c r="N45" s="13"/>
      <c r="O45" s="13"/>
    </row>
    <row r="46" spans="1:15" ht="15.6" x14ac:dyDescent="0.35">
      <c r="A46" s="14" t="s">
        <v>13</v>
      </c>
      <c r="B46" s="36">
        <f t="shared" ref="B46:F46" si="22">B17/B34*100</f>
        <v>2.741691155610511</v>
      </c>
      <c r="C46" s="37">
        <f t="shared" si="22"/>
        <v>2.3125372833690996</v>
      </c>
      <c r="D46" s="37">
        <f t="shared" si="22"/>
        <v>1.1202441915416141</v>
      </c>
      <c r="E46" s="37">
        <f t="shared" si="22"/>
        <v>0.24248715902664258</v>
      </c>
      <c r="F46" s="37">
        <f t="shared" si="22"/>
        <v>0.6546588153792865</v>
      </c>
      <c r="G46" s="37"/>
      <c r="H46" s="36">
        <f t="shared" ref="H46:L46" si="23">H17/H34*100</f>
        <v>2.2444183942746725</v>
      </c>
      <c r="I46" s="37">
        <f t="shared" si="23"/>
        <v>2.125829918112164</v>
      </c>
      <c r="J46" s="37">
        <f t="shared" si="23"/>
        <v>0.65231369936240591</v>
      </c>
      <c r="K46" s="37">
        <f t="shared" si="23"/>
        <v>0.22156973636300251</v>
      </c>
      <c r="L46" s="37">
        <f t="shared" si="23"/>
        <v>0.55594042258399723</v>
      </c>
      <c r="M46" s="37"/>
      <c r="N46" s="13"/>
      <c r="O46" s="13"/>
    </row>
    <row r="47" spans="1:15" ht="15.6" x14ac:dyDescent="0.35">
      <c r="A47" s="14"/>
      <c r="B47" s="36"/>
      <c r="C47" s="37"/>
      <c r="D47" s="37"/>
      <c r="E47" s="37"/>
      <c r="F47" s="37"/>
      <c r="G47" s="37"/>
      <c r="H47" s="36"/>
      <c r="I47" s="37"/>
      <c r="J47" s="37"/>
      <c r="K47" s="37"/>
      <c r="L47" s="37"/>
      <c r="M47" s="37"/>
      <c r="N47" s="13"/>
      <c r="O47" s="13"/>
    </row>
    <row r="48" spans="1:15" ht="15.6" x14ac:dyDescent="0.35">
      <c r="A48" s="11" t="s">
        <v>14</v>
      </c>
      <c r="B48" s="36"/>
      <c r="C48" s="37"/>
      <c r="D48" s="37"/>
      <c r="E48" s="37"/>
      <c r="F48" s="37"/>
      <c r="G48" s="37"/>
      <c r="H48" s="36"/>
      <c r="I48" s="37"/>
      <c r="J48" s="37"/>
      <c r="K48" s="37"/>
      <c r="L48" s="37"/>
      <c r="M48" s="37"/>
      <c r="N48" s="13"/>
      <c r="O48" s="13"/>
    </row>
    <row r="49" spans="1:15" ht="15.6" x14ac:dyDescent="0.35">
      <c r="A49" s="14" t="s">
        <v>15</v>
      </c>
      <c r="B49" s="36">
        <f t="shared" ref="B49:F49" si="24">B17/B16*100</f>
        <v>113.67066134043498</v>
      </c>
      <c r="C49" s="37">
        <f t="shared" si="24"/>
        <v>107.87856884712686</v>
      </c>
      <c r="D49" s="37">
        <f t="shared" si="24"/>
        <v>141.62585700293832</v>
      </c>
      <c r="E49" s="37">
        <f t="shared" si="24"/>
        <v>88.668555240793197</v>
      </c>
      <c r="F49" s="37">
        <f t="shared" si="24"/>
        <v>103.56164383561644</v>
      </c>
      <c r="G49" s="37"/>
      <c r="H49" s="36">
        <f t="shared" ref="H49:L49" si="25">H17/H16*100</f>
        <v>93.053706169551702</v>
      </c>
      <c r="I49" s="37">
        <f t="shared" si="25"/>
        <v>99.168774846404048</v>
      </c>
      <c r="J49" s="37">
        <f t="shared" si="25"/>
        <v>82.468168462291871</v>
      </c>
      <c r="K49" s="37">
        <f t="shared" si="25"/>
        <v>81.019830028328613</v>
      </c>
      <c r="L49" s="37">
        <f t="shared" si="25"/>
        <v>87.945205479452056</v>
      </c>
      <c r="M49" s="37"/>
      <c r="N49" s="13"/>
      <c r="O49" s="13"/>
    </row>
    <row r="50" spans="1:15" ht="15.6" x14ac:dyDescent="0.35">
      <c r="A50" s="14" t="s">
        <v>16</v>
      </c>
      <c r="B50" s="36">
        <f>B23/B22*100</f>
        <v>122.15773475975385</v>
      </c>
      <c r="C50" s="36">
        <f>C23/C22*100</f>
        <v>118.00449937546902</v>
      </c>
      <c r="D50" s="36">
        <f t="shared" ref="D50:G50" si="26">D23/D22*100</f>
        <v>143.42115161556137</v>
      </c>
      <c r="E50" s="36">
        <f t="shared" si="26"/>
        <v>94.377855235626498</v>
      </c>
      <c r="F50" s="36">
        <f t="shared" si="26"/>
        <v>111.80399267475769</v>
      </c>
      <c r="G50" s="36">
        <f t="shared" si="26"/>
        <v>98.868077001992688</v>
      </c>
      <c r="H50" s="36">
        <f>H23/H22*100</f>
        <v>91.944900672004664</v>
      </c>
      <c r="I50" s="36">
        <f>I23/I22*100</f>
        <v>116.27640554433778</v>
      </c>
      <c r="J50" s="36">
        <f t="shared" ref="J50:M50" si="27">J23/J22*100</f>
        <v>63.995604830141254</v>
      </c>
      <c r="K50" s="36">
        <f t="shared" si="27"/>
        <v>66.728706886695022</v>
      </c>
      <c r="L50" s="36">
        <f t="shared" si="27"/>
        <v>98.340376031855186</v>
      </c>
      <c r="M50" s="36">
        <f t="shared" si="27"/>
        <v>95.362969021831375</v>
      </c>
      <c r="N50" s="13"/>
      <c r="O50" s="13"/>
    </row>
    <row r="51" spans="1:15" ht="15.6" x14ac:dyDescent="0.35">
      <c r="A51" s="14" t="s">
        <v>17</v>
      </c>
      <c r="B51" s="36">
        <f t="shared" ref="B51:F51" si="28">AVERAGE(B49:B50)</f>
        <v>117.91419805009441</v>
      </c>
      <c r="C51" s="37">
        <f t="shared" si="28"/>
        <v>112.94153411129794</v>
      </c>
      <c r="D51" s="37">
        <f t="shared" si="28"/>
        <v>142.52350430924986</v>
      </c>
      <c r="E51" s="37">
        <f t="shared" si="28"/>
        <v>91.52320523820984</v>
      </c>
      <c r="F51" s="37">
        <f t="shared" si="28"/>
        <v>107.68281825518707</v>
      </c>
      <c r="G51" s="37"/>
      <c r="H51" s="36">
        <f t="shared" ref="H51:L51" si="29">AVERAGE(H49:H50)</f>
        <v>92.499303420778176</v>
      </c>
      <c r="I51" s="37">
        <f t="shared" si="29"/>
        <v>107.72259019537091</v>
      </c>
      <c r="J51" s="37">
        <f t="shared" si="29"/>
        <v>73.231886646216566</v>
      </c>
      <c r="K51" s="37">
        <f t="shared" si="29"/>
        <v>73.874268457511818</v>
      </c>
      <c r="L51" s="37">
        <f t="shared" si="29"/>
        <v>93.142790755653621</v>
      </c>
      <c r="M51" s="37"/>
      <c r="N51" s="13"/>
      <c r="O51" s="13"/>
    </row>
    <row r="52" spans="1:15" ht="15.6" x14ac:dyDescent="0.35">
      <c r="A52" s="14"/>
      <c r="B52" s="36"/>
      <c r="C52" s="37"/>
      <c r="D52" s="37"/>
      <c r="E52" s="37"/>
      <c r="F52" s="37"/>
      <c r="G52" s="37"/>
      <c r="H52" s="36"/>
      <c r="I52" s="37"/>
      <c r="J52" s="37"/>
      <c r="K52" s="37"/>
      <c r="L52" s="37"/>
      <c r="M52" s="37"/>
      <c r="N52" s="13"/>
      <c r="O52" s="13"/>
    </row>
    <row r="53" spans="1:15" ht="15.6" x14ac:dyDescent="0.35">
      <c r="A53" s="11" t="s">
        <v>18</v>
      </c>
      <c r="B53" s="36"/>
      <c r="C53" s="37"/>
      <c r="D53" s="37"/>
      <c r="E53" s="37"/>
      <c r="F53" s="37"/>
      <c r="G53" s="37"/>
      <c r="H53" s="36"/>
      <c r="I53" s="37"/>
      <c r="J53" s="37"/>
      <c r="K53" s="37"/>
      <c r="L53" s="37"/>
      <c r="M53" s="37"/>
      <c r="N53" s="13"/>
      <c r="O53" s="13"/>
    </row>
    <row r="54" spans="1:15" ht="15.6" x14ac:dyDescent="0.35">
      <c r="A54" s="14" t="s">
        <v>19</v>
      </c>
      <c r="B54" s="36">
        <f t="shared" ref="B54:F54" si="30">B17/B18*100</f>
        <v>53.099730458221032</v>
      </c>
      <c r="C54" s="37">
        <f t="shared" si="30"/>
        <v>49.609439920226031</v>
      </c>
      <c r="D54" s="37">
        <f t="shared" si="30"/>
        <v>71.726190476190482</v>
      </c>
      <c r="E54" s="37">
        <f t="shared" si="30"/>
        <v>38.978829389788295</v>
      </c>
      <c r="F54" s="37">
        <f t="shared" si="30"/>
        <v>46.666666666666664</v>
      </c>
      <c r="G54" s="37"/>
      <c r="H54" s="36">
        <f t="shared" ref="H54:L54" si="31">H17/H18*100</f>
        <v>43.468795355587808</v>
      </c>
      <c r="I54" s="37">
        <f t="shared" si="31"/>
        <v>45.604121655309953</v>
      </c>
      <c r="J54" s="37">
        <f t="shared" si="31"/>
        <v>41.765873015873019</v>
      </c>
      <c r="K54" s="37">
        <f t="shared" si="31"/>
        <v>35.61643835616438</v>
      </c>
      <c r="L54" s="37">
        <f t="shared" si="31"/>
        <v>39.629629629629633</v>
      </c>
      <c r="M54" s="37"/>
      <c r="N54" s="13"/>
      <c r="O54" s="13"/>
    </row>
    <row r="55" spans="1:15" ht="15.6" x14ac:dyDescent="0.35">
      <c r="A55" s="14" t="s">
        <v>20</v>
      </c>
      <c r="B55" s="36">
        <f>B23/B24*100</f>
        <v>59.426184379291158</v>
      </c>
      <c r="C55" s="36">
        <f t="shared" ref="C55:G55" si="32">C23/C24*100</f>
        <v>56.131814001220846</v>
      </c>
      <c r="D55" s="36">
        <f t="shared" si="32"/>
        <v>74.981265236378249</v>
      </c>
      <c r="E55" s="36">
        <f t="shared" si="32"/>
        <v>43.000179795718438</v>
      </c>
      <c r="F55" s="36">
        <f t="shared" si="32"/>
        <v>52.286081615940006</v>
      </c>
      <c r="G55" s="36">
        <f t="shared" si="32"/>
        <v>46.211900114660224</v>
      </c>
      <c r="H55" s="36">
        <f>H23/H24*100</f>
        <v>44.728519490116739</v>
      </c>
      <c r="I55" s="36">
        <f t="shared" ref="I55:M55" si="33">I23/I24*100</f>
        <v>55.309802620137184</v>
      </c>
      <c r="J55" s="36">
        <f t="shared" si="33"/>
        <v>33.457208826446418</v>
      </c>
      <c r="K55" s="36">
        <f t="shared" si="33"/>
        <v>30.402750586988731</v>
      </c>
      <c r="L55" s="36">
        <f t="shared" si="33"/>
        <v>45.989707561711228</v>
      </c>
      <c r="M55" s="36">
        <f t="shared" si="33"/>
        <v>44.573578577698925</v>
      </c>
      <c r="N55" s="13"/>
      <c r="O55" s="13"/>
    </row>
    <row r="56" spans="1:15" ht="15.6" x14ac:dyDescent="0.35">
      <c r="A56" s="14" t="s">
        <v>21</v>
      </c>
      <c r="B56" s="36">
        <f t="shared" ref="B56:F56" si="34">(B54+B55)/2</f>
        <v>56.262957418756095</v>
      </c>
      <c r="C56" s="37">
        <f t="shared" si="34"/>
        <v>52.870626960723442</v>
      </c>
      <c r="D56" s="37">
        <f t="shared" si="34"/>
        <v>73.353727856284365</v>
      </c>
      <c r="E56" s="37">
        <f t="shared" si="34"/>
        <v>40.989504592753363</v>
      </c>
      <c r="F56" s="37">
        <f t="shared" si="34"/>
        <v>49.476374141303339</v>
      </c>
      <c r="G56" s="37"/>
      <c r="H56" s="36">
        <f t="shared" ref="H56:L56" si="35">(H54+H55)/2</f>
        <v>44.09865742285227</v>
      </c>
      <c r="I56" s="37">
        <f t="shared" si="35"/>
        <v>50.456962137723565</v>
      </c>
      <c r="J56" s="37">
        <f t="shared" si="35"/>
        <v>37.611540921159715</v>
      </c>
      <c r="K56" s="37">
        <f t="shared" si="35"/>
        <v>33.009594471576555</v>
      </c>
      <c r="L56" s="37">
        <f t="shared" si="35"/>
        <v>42.809668595670431</v>
      </c>
      <c r="M56" s="37"/>
      <c r="N56" s="13"/>
      <c r="O56" s="13"/>
    </row>
    <row r="57" spans="1:15" ht="15.6" x14ac:dyDescent="0.35">
      <c r="A57" s="14"/>
      <c r="B57" s="36"/>
      <c r="C57" s="37"/>
      <c r="D57" s="37"/>
      <c r="E57" s="37"/>
      <c r="F57" s="37"/>
      <c r="G57" s="37"/>
      <c r="H57" s="36"/>
      <c r="I57" s="37"/>
      <c r="J57" s="37"/>
      <c r="K57" s="37"/>
      <c r="L57" s="37"/>
      <c r="M57" s="37"/>
      <c r="N57" s="13"/>
      <c r="O57" s="13"/>
    </row>
    <row r="58" spans="1:15" ht="15.6" x14ac:dyDescent="0.35">
      <c r="A58" s="11" t="s">
        <v>34</v>
      </c>
      <c r="B58" s="36"/>
      <c r="C58" s="37"/>
      <c r="D58" s="37"/>
      <c r="E58" s="37"/>
      <c r="F58" s="37"/>
      <c r="G58" s="37"/>
      <c r="H58" s="36"/>
      <c r="I58" s="37"/>
      <c r="J58" s="37"/>
      <c r="K58" s="37"/>
      <c r="L58" s="37"/>
      <c r="M58" s="37"/>
      <c r="N58" s="13"/>
      <c r="O58" s="13"/>
    </row>
    <row r="59" spans="1:15" ht="15.6" x14ac:dyDescent="0.35">
      <c r="A59" s="14" t="s">
        <v>22</v>
      </c>
      <c r="B59" s="36">
        <f>B25/B23*100</f>
        <v>95.418786819910963</v>
      </c>
      <c r="C59" s="36"/>
      <c r="D59" s="36"/>
      <c r="E59" s="36"/>
      <c r="F59" s="36"/>
      <c r="G59" s="36"/>
      <c r="H59" s="36">
        <f>H25/H23*100</f>
        <v>94.129197087208468</v>
      </c>
      <c r="I59" s="36"/>
      <c r="J59" s="36"/>
      <c r="K59" s="36"/>
      <c r="L59" s="36"/>
      <c r="M59" s="36"/>
      <c r="N59" s="13"/>
      <c r="O59" s="13"/>
    </row>
    <row r="60" spans="1:15" ht="15.6" x14ac:dyDescent="0.35">
      <c r="A60" s="14"/>
      <c r="B60" s="36"/>
      <c r="C60" s="37"/>
      <c r="D60" s="37"/>
      <c r="E60" s="37"/>
      <c r="F60" s="37"/>
      <c r="G60" s="37"/>
      <c r="H60" s="36"/>
      <c r="I60" s="37"/>
      <c r="J60" s="37"/>
      <c r="K60" s="37"/>
      <c r="L60" s="37"/>
      <c r="M60" s="37"/>
      <c r="N60" s="13"/>
      <c r="O60" s="13"/>
    </row>
    <row r="61" spans="1:15" ht="15.6" x14ac:dyDescent="0.35">
      <c r="A61" s="11" t="s">
        <v>23</v>
      </c>
      <c r="B61" s="36"/>
      <c r="C61" s="37"/>
      <c r="D61" s="37"/>
      <c r="E61" s="37"/>
      <c r="F61" s="37"/>
      <c r="G61" s="37"/>
      <c r="H61" s="36"/>
      <c r="I61" s="37"/>
      <c r="J61" s="37"/>
      <c r="K61" s="37"/>
      <c r="L61" s="37"/>
      <c r="M61" s="37"/>
      <c r="N61" s="13"/>
      <c r="O61" s="13"/>
    </row>
    <row r="62" spans="1:15" ht="15.6" x14ac:dyDescent="0.35">
      <c r="A62" s="14" t="s">
        <v>24</v>
      </c>
      <c r="B62" s="36">
        <f>((B17/B15)-1)*100</f>
        <v>-37.161084529505587</v>
      </c>
      <c r="C62" s="37">
        <f t="shared" ref="C62:F62" si="36">((C17/C15)-1)*100</f>
        <v>-38.542310067943177</v>
      </c>
      <c r="D62" s="37">
        <f t="shared" si="36"/>
        <v>-23.97476340694006</v>
      </c>
      <c r="E62" s="37">
        <f t="shared" si="36"/>
        <v>-63.981588032220941</v>
      </c>
      <c r="F62" s="37">
        <f t="shared" si="36"/>
        <v>-27.724665391969406</v>
      </c>
      <c r="G62" s="37"/>
      <c r="H62" s="36">
        <f>((H17/H15)-1)*100</f>
        <v>-31.149425287356326</v>
      </c>
      <c r="I62" s="37">
        <f t="shared" ref="I62:L62" si="37">((I17/I15)-1)*100</f>
        <v>-15.724815724815722</v>
      </c>
      <c r="J62" s="37">
        <f t="shared" si="37"/>
        <v>-52.881925013989928</v>
      </c>
      <c r="K62" s="37">
        <f t="shared" si="37"/>
        <v>-59.432624113475185</v>
      </c>
      <c r="L62" s="37">
        <f t="shared" si="37"/>
        <v>-6.1403508771929793</v>
      </c>
      <c r="M62" s="37"/>
      <c r="N62" s="13"/>
      <c r="O62" s="13"/>
    </row>
    <row r="63" spans="1:15" ht="15.6" x14ac:dyDescent="0.35">
      <c r="A63" s="14" t="s">
        <v>25</v>
      </c>
      <c r="B63" s="36">
        <f>((B38/B37)-1)*100</f>
        <v>-31.344128982655882</v>
      </c>
      <c r="C63" s="36">
        <f t="shared" ref="C63:F63" si="38">((C38/C37)-1)*100</f>
        <v>-34.259487142106657</v>
      </c>
      <c r="D63" s="36">
        <f t="shared" si="38"/>
        <v>-22.177117218586119</v>
      </c>
      <c r="E63" s="36">
        <f t="shared" si="38"/>
        <v>-50.728608438152058</v>
      </c>
      <c r="F63" s="36">
        <f t="shared" si="38"/>
        <v>-27.057749646329697</v>
      </c>
      <c r="G63" s="37"/>
      <c r="H63" s="36">
        <f>((H38/H37)-1)*100</f>
        <v>-33.615073259573251</v>
      </c>
      <c r="I63" s="36">
        <f t="shared" ref="I63:L63" si="39">((I38/I37)-1)*100</f>
        <v>-6.979012778714722</v>
      </c>
      <c r="J63" s="36">
        <f t="shared" si="39"/>
        <v>-59.966200082031875</v>
      </c>
      <c r="K63" s="36">
        <f t="shared" si="39"/>
        <v>-61.260107904235994</v>
      </c>
      <c r="L63" s="36">
        <f t="shared" si="39"/>
        <v>-1.4307585038958903</v>
      </c>
      <c r="M63" s="37"/>
      <c r="N63" s="13"/>
      <c r="O63" s="13"/>
    </row>
    <row r="64" spans="1:15" ht="15.6" x14ac:dyDescent="0.35">
      <c r="A64" s="14" t="s">
        <v>26</v>
      </c>
      <c r="B64" s="36">
        <f>((B40/B39)-1)*100</f>
        <v>9.2569317966364686</v>
      </c>
      <c r="C64" s="37">
        <f t="shared" ref="C64:F64" si="40">((C40/C39)-1)*100</f>
        <v>6.96873398686364</v>
      </c>
      <c r="D64" s="37">
        <f t="shared" si="40"/>
        <v>2.3645387622746927</v>
      </c>
      <c r="E64" s="37">
        <f t="shared" si="40"/>
        <v>36.795013633373344</v>
      </c>
      <c r="F64" s="37">
        <f t="shared" si="40"/>
        <v>0.92274321420520167</v>
      </c>
      <c r="G64" s="37"/>
      <c r="H64" s="36">
        <f>((H40/H39)-1)*100</f>
        <v>-3.5811581566422723</v>
      </c>
      <c r="I64" s="37">
        <f t="shared" ref="I64:L64" si="41">((I40/I39)-1)*100</f>
        <v>10.377672883565904</v>
      </c>
      <c r="J64" s="37">
        <f t="shared" si="41"/>
        <v>-15.035153855808737</v>
      </c>
      <c r="K64" s="37">
        <f t="shared" si="41"/>
        <v>-4.5048114422600598</v>
      </c>
      <c r="L64" s="37">
        <f t="shared" si="41"/>
        <v>5.017696547251127</v>
      </c>
      <c r="M64" s="37"/>
      <c r="N64" s="13"/>
      <c r="O64" s="13"/>
    </row>
    <row r="65" spans="1:15" ht="15.6" x14ac:dyDescent="0.35">
      <c r="A65" s="14"/>
      <c r="B65" s="36"/>
      <c r="C65" s="37"/>
      <c r="D65" s="37"/>
      <c r="E65" s="37"/>
      <c r="F65" s="37"/>
      <c r="G65" s="37"/>
      <c r="H65" s="36"/>
      <c r="I65" s="37"/>
      <c r="J65" s="37"/>
      <c r="K65" s="37"/>
      <c r="L65" s="37"/>
      <c r="M65" s="37"/>
      <c r="N65" s="13"/>
      <c r="O65" s="13"/>
    </row>
    <row r="66" spans="1:15" ht="15.6" x14ac:dyDescent="0.35">
      <c r="A66" s="11" t="s">
        <v>27</v>
      </c>
      <c r="B66" s="36"/>
      <c r="C66" s="37"/>
      <c r="D66" s="37"/>
      <c r="E66" s="37"/>
      <c r="F66" s="37"/>
      <c r="G66" s="37"/>
      <c r="H66" s="36"/>
      <c r="I66" s="37"/>
      <c r="J66" s="37"/>
      <c r="K66" s="37"/>
      <c r="L66" s="37"/>
      <c r="M66" s="37"/>
      <c r="N66" s="13"/>
      <c r="O66" s="13"/>
    </row>
    <row r="67" spans="1:15" ht="15.6" x14ac:dyDescent="0.35">
      <c r="A67" s="14" t="s">
        <v>28</v>
      </c>
      <c r="B67" s="36">
        <f t="shared" ref="B67:F68" si="42">B22/B16</f>
        <v>10400621.199734006</v>
      </c>
      <c r="C67" s="37">
        <f t="shared" si="42"/>
        <v>7802287.3535835175</v>
      </c>
      <c r="D67" s="37">
        <f t="shared" si="42"/>
        <v>14725645.376387672</v>
      </c>
      <c r="E67" s="37">
        <f t="shared" si="42"/>
        <v>14578198.511342593</v>
      </c>
      <c r="F67" s="37">
        <f t="shared" si="42"/>
        <v>6691876.423397501</v>
      </c>
      <c r="G67" s="37"/>
      <c r="H67" s="36">
        <f t="shared" ref="H67:L67" si="43">H22/H16</f>
        <v>10400621.199734006</v>
      </c>
      <c r="I67" s="37">
        <f t="shared" si="43"/>
        <v>7802287.3535835175</v>
      </c>
      <c r="J67" s="37">
        <f t="shared" si="43"/>
        <v>14725645.376387672</v>
      </c>
      <c r="K67" s="37">
        <f t="shared" si="43"/>
        <v>14578198.511342593</v>
      </c>
      <c r="L67" s="37">
        <f t="shared" si="43"/>
        <v>6691876.423397501</v>
      </c>
      <c r="M67" s="37"/>
      <c r="N67" s="13"/>
      <c r="O67" s="13"/>
    </row>
    <row r="68" spans="1:15" ht="15.6" x14ac:dyDescent="0.35">
      <c r="A68" s="14" t="s">
        <v>29</v>
      </c>
      <c r="B68" s="36">
        <f t="shared" si="42"/>
        <v>11177170.176292719</v>
      </c>
      <c r="C68" s="36">
        <f t="shared" si="42"/>
        <v>8534642.450141266</v>
      </c>
      <c r="D68" s="36">
        <f t="shared" si="42"/>
        <v>14912312.362000886</v>
      </c>
      <c r="E68" s="36">
        <f t="shared" si="42"/>
        <v>15516877.487891374</v>
      </c>
      <c r="F68" s="36">
        <f t="shared" si="42"/>
        <v>7224474.959179895</v>
      </c>
      <c r="G68" s="37"/>
      <c r="H68" s="36">
        <f t="shared" ref="H68:L68" si="44">H23/H17</f>
        <v>10276689.908451995</v>
      </c>
      <c r="I68" s="36">
        <f t="shared" si="44"/>
        <v>9148261.9393440243</v>
      </c>
      <c r="J68" s="36">
        <f t="shared" si="44"/>
        <v>11427155.470380049</v>
      </c>
      <c r="K68" s="36">
        <f t="shared" si="44"/>
        <v>12006743.720139861</v>
      </c>
      <c r="L68" s="36">
        <f t="shared" si="44"/>
        <v>7482859.8130841125</v>
      </c>
      <c r="M68" s="37"/>
      <c r="N68" s="13"/>
      <c r="O68" s="13"/>
    </row>
    <row r="69" spans="1:15" ht="15.6" x14ac:dyDescent="0.35">
      <c r="A69" s="14" t="s">
        <v>30</v>
      </c>
      <c r="B69" s="36">
        <f>(B68/B67)*B51</f>
        <v>126.71810966836237</v>
      </c>
      <c r="C69" s="36">
        <f t="shared" ref="C69:L69" si="45">(C68/C67)*C51</f>
        <v>123.54269558755021</v>
      </c>
      <c r="D69" s="36">
        <f t="shared" si="45"/>
        <v>144.33017778592472</v>
      </c>
      <c r="E69" s="36">
        <f t="shared" si="45"/>
        <v>97.416313948221131</v>
      </c>
      <c r="F69" s="36">
        <f t="shared" si="45"/>
        <v>116.25316649579557</v>
      </c>
      <c r="G69" s="36"/>
      <c r="H69" s="36">
        <f t="shared" si="45"/>
        <v>91.39710405254074</v>
      </c>
      <c r="I69" s="36">
        <f t="shared" si="45"/>
        <v>126.30584176565175</v>
      </c>
      <c r="J69" s="36">
        <f t="shared" si="45"/>
        <v>56.828215857853792</v>
      </c>
      <c r="K69" s="36">
        <f t="shared" si="45"/>
        <v>60.843554036668699</v>
      </c>
      <c r="L69" s="36">
        <f t="shared" si="45"/>
        <v>104.15231868106214</v>
      </c>
      <c r="M69" s="37"/>
      <c r="N69" s="13"/>
      <c r="O69" s="13"/>
    </row>
    <row r="70" spans="1:15" ht="15.6" x14ac:dyDescent="0.35">
      <c r="A70" s="14"/>
      <c r="B70" s="36"/>
      <c r="C70" s="37"/>
      <c r="D70" s="37"/>
      <c r="E70" s="37"/>
      <c r="F70" s="37"/>
      <c r="G70" s="37"/>
      <c r="H70" s="36"/>
      <c r="I70" s="37"/>
      <c r="J70" s="37"/>
      <c r="K70" s="37"/>
      <c r="L70" s="37"/>
      <c r="M70" s="37"/>
      <c r="N70" s="13"/>
      <c r="O70" s="13"/>
    </row>
    <row r="71" spans="1:15" ht="15.6" x14ac:dyDescent="0.35">
      <c r="A71" s="11" t="s">
        <v>31</v>
      </c>
      <c r="B71" s="36"/>
      <c r="C71" s="37"/>
      <c r="D71" s="37"/>
      <c r="E71" s="37"/>
      <c r="F71" s="37"/>
      <c r="G71" s="37"/>
      <c r="H71" s="36"/>
      <c r="I71" s="37"/>
      <c r="J71" s="37"/>
      <c r="K71" s="37"/>
      <c r="L71" s="37"/>
      <c r="M71" s="37"/>
      <c r="N71" s="13"/>
      <c r="O71" s="13"/>
    </row>
    <row r="72" spans="1:15" ht="15.6" x14ac:dyDescent="0.35">
      <c r="A72" s="14" t="s">
        <v>32</v>
      </c>
      <c r="B72" s="36">
        <f>(B29/B28)*100</f>
        <v>102.94110213961265</v>
      </c>
      <c r="C72" s="37"/>
      <c r="D72" s="37"/>
      <c r="E72" s="37"/>
      <c r="F72" s="37"/>
      <c r="G72" s="37"/>
      <c r="H72" s="36">
        <f>(H29/H28)*100</f>
        <v>102.94110213961265</v>
      </c>
      <c r="I72" s="37"/>
      <c r="J72" s="37"/>
      <c r="K72" s="37"/>
      <c r="L72" s="37"/>
      <c r="M72" s="37"/>
      <c r="N72" s="13"/>
      <c r="O72" s="13"/>
    </row>
    <row r="73" spans="1:15" ht="15.6" x14ac:dyDescent="0.35">
      <c r="A73" s="14" t="s">
        <v>33</v>
      </c>
      <c r="B73" s="36">
        <f t="shared" ref="B73" si="46">(B23/B29)*100</f>
        <v>118.66759945320855</v>
      </c>
      <c r="C73" s="37"/>
      <c r="D73" s="37"/>
      <c r="E73" s="37"/>
      <c r="F73" s="37"/>
      <c r="G73" s="37"/>
      <c r="H73" s="36">
        <f t="shared" ref="H73" si="47">(H23/H29)*100</f>
        <v>89.317968003981022</v>
      </c>
      <c r="I73" s="37"/>
      <c r="J73" s="37"/>
      <c r="K73" s="37"/>
      <c r="L73" s="37"/>
      <c r="M73" s="37"/>
      <c r="N73" s="13"/>
      <c r="O73" s="13"/>
    </row>
    <row r="74" spans="1:15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/>
      <c r="O74" s="13"/>
    </row>
    <row r="75" spans="1:15" ht="16.2" thickTop="1" x14ac:dyDescent="0.35">
      <c r="A75" s="44" t="s">
        <v>83</v>
      </c>
      <c r="B75" s="44"/>
      <c r="C75" s="44"/>
      <c r="D75" s="44"/>
      <c r="E75" s="44"/>
      <c r="F75" s="44"/>
      <c r="G75" s="13"/>
      <c r="H75" s="13"/>
      <c r="I75" s="13"/>
      <c r="J75" s="13"/>
      <c r="K75" s="13"/>
      <c r="L75" s="13"/>
      <c r="M75" s="13"/>
    </row>
    <row r="76" spans="1:15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ht="15.6" x14ac:dyDescent="0.35">
      <c r="A77" s="29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5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5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5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5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5" ht="15.6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5" ht="15.6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5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5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 ht="15.6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15.6" x14ac:dyDescent="0.35">
      <c r="A87" s="3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O95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1" customWidth="1"/>
    <col min="2" max="12" width="18.6640625" style="1" customWidth="1"/>
    <col min="13" max="13" width="18.5546875" style="1" customWidth="1"/>
    <col min="14" max="16384" width="11.44140625" style="1"/>
  </cols>
  <sheetData>
    <row r="8" spans="1:15" ht="16.5" customHeight="1" x14ac:dyDescent="0.3"/>
    <row r="9" spans="1:15" ht="15.6" x14ac:dyDescent="0.35">
      <c r="A9" s="49"/>
      <c r="B9" s="45" t="s">
        <v>40</v>
      </c>
      <c r="C9" s="51" t="s">
        <v>38</v>
      </c>
      <c r="D9" s="51"/>
      <c r="E9" s="51"/>
      <c r="F9" s="51"/>
      <c r="G9" s="47" t="s">
        <v>3</v>
      </c>
      <c r="H9" s="45" t="s">
        <v>41</v>
      </c>
      <c r="I9" s="51" t="s">
        <v>39</v>
      </c>
      <c r="J9" s="51"/>
      <c r="K9" s="51"/>
      <c r="L9" s="51"/>
      <c r="M9" s="47" t="s">
        <v>3</v>
      </c>
    </row>
    <row r="10" spans="1:15" ht="16.2" thickBot="1" x14ac:dyDescent="0.4">
      <c r="A10" s="50"/>
      <c r="B10" s="46"/>
      <c r="C10" s="6" t="s">
        <v>0</v>
      </c>
      <c r="D10" s="6" t="s">
        <v>1</v>
      </c>
      <c r="E10" s="6" t="s">
        <v>2</v>
      </c>
      <c r="F10" s="6" t="s">
        <v>37</v>
      </c>
      <c r="G10" s="48"/>
      <c r="H10" s="46"/>
      <c r="I10" s="6" t="s">
        <v>0</v>
      </c>
      <c r="J10" s="6" t="s">
        <v>1</v>
      </c>
      <c r="K10" s="6" t="s">
        <v>2</v>
      </c>
      <c r="L10" s="6" t="s">
        <v>37</v>
      </c>
      <c r="M10" s="48"/>
    </row>
    <row r="11" spans="1:15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  <c r="N11" s="13"/>
      <c r="O11" s="13"/>
    </row>
    <row r="12" spans="1:15" ht="15.6" x14ac:dyDescent="0.35">
      <c r="A12" s="11" t="s">
        <v>4</v>
      </c>
      <c r="B12" s="12"/>
      <c r="C12" s="13"/>
      <c r="D12" s="13"/>
      <c r="E12" s="13"/>
      <c r="F12" s="13"/>
      <c r="G12" s="13"/>
      <c r="H12" s="12"/>
      <c r="I12" s="13"/>
      <c r="J12" s="13"/>
      <c r="K12" s="13"/>
      <c r="L12" s="13"/>
      <c r="M12" s="13"/>
      <c r="N12" s="13"/>
      <c r="O12" s="13"/>
    </row>
    <row r="13" spans="1:15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  <c r="N13" s="13"/>
      <c r="O13" s="13"/>
    </row>
    <row r="14" spans="1:15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  <c r="N14" s="13"/>
      <c r="O14" s="13"/>
    </row>
    <row r="15" spans="1:15" ht="15.6" x14ac:dyDescent="0.35">
      <c r="A15" s="17" t="s">
        <v>60</v>
      </c>
      <c r="B15" s="18">
        <f>SUM(C15:F15)</f>
        <v>1927</v>
      </c>
      <c r="C15" s="19">
        <v>964</v>
      </c>
      <c r="D15" s="19">
        <v>659</v>
      </c>
      <c r="E15" s="19">
        <v>202</v>
      </c>
      <c r="F15" s="19">
        <v>102</v>
      </c>
      <c r="G15" s="19">
        <v>0</v>
      </c>
      <c r="H15" s="18">
        <f>SUM(I15:L15)</f>
        <v>2255</v>
      </c>
      <c r="I15" s="19">
        <v>950</v>
      </c>
      <c r="J15" s="19">
        <v>944</v>
      </c>
      <c r="K15" s="19">
        <v>285</v>
      </c>
      <c r="L15" s="19">
        <v>76</v>
      </c>
      <c r="M15" s="19">
        <v>0</v>
      </c>
      <c r="N15" s="13"/>
      <c r="O15" s="13"/>
    </row>
    <row r="16" spans="1:15" ht="15.6" x14ac:dyDescent="0.35">
      <c r="A16" s="17" t="s">
        <v>96</v>
      </c>
      <c r="B16" s="18">
        <f t="shared" ref="B16" si="0">SUM(C16:F16)</f>
        <v>3010</v>
      </c>
      <c r="C16" s="19">
        <v>1915</v>
      </c>
      <c r="D16" s="19">
        <v>612</v>
      </c>
      <c r="E16" s="19">
        <v>215</v>
      </c>
      <c r="F16" s="18">
        <v>268</v>
      </c>
      <c r="G16" s="19">
        <v>0</v>
      </c>
      <c r="H16" s="18">
        <f t="shared" ref="H16" si="1">SUM(I16:L16)</f>
        <v>3010</v>
      </c>
      <c r="I16" s="19">
        <v>1915</v>
      </c>
      <c r="J16" s="19">
        <v>612</v>
      </c>
      <c r="K16" s="19">
        <v>215</v>
      </c>
      <c r="L16" s="18">
        <v>268</v>
      </c>
      <c r="M16" s="19">
        <v>0</v>
      </c>
      <c r="N16" s="13"/>
      <c r="O16" s="13"/>
    </row>
    <row r="17" spans="1:15" ht="15.6" x14ac:dyDescent="0.35">
      <c r="A17" s="17" t="s">
        <v>97</v>
      </c>
      <c r="B17" s="18">
        <f>SUM(C17:F17)</f>
        <v>2283</v>
      </c>
      <c r="C17" s="19">
        <v>1426</v>
      </c>
      <c r="D17" s="19">
        <v>535</v>
      </c>
      <c r="E17" s="19">
        <v>137</v>
      </c>
      <c r="F17" s="19">
        <v>185</v>
      </c>
      <c r="G17" s="19">
        <v>0</v>
      </c>
      <c r="H17" s="18">
        <f>SUM(I17:L17)</f>
        <v>2152</v>
      </c>
      <c r="I17" s="19">
        <v>1469</v>
      </c>
      <c r="J17" s="19">
        <v>448</v>
      </c>
      <c r="K17" s="19">
        <v>100</v>
      </c>
      <c r="L17" s="19">
        <v>135</v>
      </c>
      <c r="M17" s="19">
        <v>0</v>
      </c>
      <c r="N17" s="13"/>
      <c r="O17" s="13"/>
    </row>
    <row r="18" spans="1:15" ht="15.6" x14ac:dyDescent="0.35">
      <c r="A18" s="17" t="s">
        <v>78</v>
      </c>
      <c r="B18" s="18">
        <f>SUM(C18:F18)</f>
        <v>9646</v>
      </c>
      <c r="C18" s="19">
        <v>6017</v>
      </c>
      <c r="D18" s="19">
        <v>2016</v>
      </c>
      <c r="E18" s="19">
        <v>803</v>
      </c>
      <c r="F18" s="18">
        <v>810</v>
      </c>
      <c r="G18" s="19">
        <v>0</v>
      </c>
      <c r="H18" s="18">
        <f>SUM(I18:L18)</f>
        <v>9646</v>
      </c>
      <c r="I18" s="19">
        <v>6017</v>
      </c>
      <c r="J18" s="19">
        <v>2016</v>
      </c>
      <c r="K18" s="19">
        <v>803</v>
      </c>
      <c r="L18" s="18">
        <v>810</v>
      </c>
      <c r="M18" s="19">
        <v>0</v>
      </c>
      <c r="N18" s="13"/>
      <c r="O18" s="13"/>
    </row>
    <row r="19" spans="1:15" ht="15.6" x14ac:dyDescent="0.35">
      <c r="A19" s="14"/>
      <c r="B19" s="18"/>
      <c r="C19" s="19"/>
      <c r="D19" s="19"/>
      <c r="E19" s="19"/>
      <c r="F19" s="19"/>
      <c r="G19" s="19"/>
      <c r="H19" s="18"/>
      <c r="I19" s="19"/>
      <c r="J19" s="19"/>
      <c r="K19" s="19"/>
      <c r="L19" s="19"/>
      <c r="M19" s="19"/>
      <c r="N19" s="13"/>
      <c r="O19" s="13"/>
    </row>
    <row r="20" spans="1:15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9"/>
      <c r="J20" s="19"/>
      <c r="K20" s="19"/>
      <c r="L20" s="19"/>
      <c r="M20" s="19"/>
      <c r="N20" s="13"/>
      <c r="O20" s="13"/>
    </row>
    <row r="21" spans="1:15" ht="15.6" x14ac:dyDescent="0.35">
      <c r="A21" s="17" t="s">
        <v>60</v>
      </c>
      <c r="B21" s="19">
        <f>SUM(C21:G21)</f>
        <v>19165130294.294342</v>
      </c>
      <c r="C21" s="18">
        <v>7510977337.1499996</v>
      </c>
      <c r="D21" s="18">
        <v>8842808947.8899994</v>
      </c>
      <c r="E21" s="18">
        <v>1356982726.8399999</v>
      </c>
      <c r="F21" s="18">
        <v>705827000</v>
      </c>
      <c r="G21" s="18">
        <v>748534282.41434503</v>
      </c>
      <c r="H21" s="18">
        <f>SUM(I21:M21)</f>
        <v>27541645698.775467</v>
      </c>
      <c r="I21" s="18">
        <v>8419306959.2200003</v>
      </c>
      <c r="J21" s="18">
        <v>15175745279.27</v>
      </c>
      <c r="K21" s="18">
        <v>2534333033.3599997</v>
      </c>
      <c r="L21" s="18">
        <v>524073000</v>
      </c>
      <c r="M21" s="18">
        <v>888187426.9254657</v>
      </c>
      <c r="N21" s="13"/>
      <c r="O21" s="13"/>
    </row>
    <row r="22" spans="1:15" ht="15.6" x14ac:dyDescent="0.35">
      <c r="A22" s="17" t="s">
        <v>96</v>
      </c>
      <c r="B22" s="19">
        <f>SUM(C22:G22)</f>
        <v>28800607498.218952</v>
      </c>
      <c r="C22" s="19">
        <v>14073695779.567989</v>
      </c>
      <c r="D22" s="19">
        <v>8470288035.2546329</v>
      </c>
      <c r="E22" s="19">
        <v>2948743362.1130104</v>
      </c>
      <c r="F22" s="18">
        <v>1677657255.3463984</v>
      </c>
      <c r="G22" s="18">
        <v>1630223065.9369199</v>
      </c>
      <c r="H22" s="18">
        <f>SUM(I22:M22)</f>
        <v>28294453902.122032</v>
      </c>
      <c r="I22" s="18">
        <v>14073695779.567989</v>
      </c>
      <c r="J22" s="18">
        <v>8470288035.2546329</v>
      </c>
      <c r="K22" s="18">
        <v>2948743362.1130104</v>
      </c>
      <c r="L22" s="18">
        <v>1677657255.3463984</v>
      </c>
      <c r="M22" s="18">
        <v>1124069469.8399999</v>
      </c>
      <c r="N22" s="13"/>
      <c r="O22" s="13"/>
    </row>
    <row r="23" spans="1:15" ht="15.6" x14ac:dyDescent="0.35">
      <c r="A23" s="17" t="s">
        <v>97</v>
      </c>
      <c r="B23" s="19">
        <f t="shared" ref="B23:B24" si="2">SUM(C23:G23)</f>
        <v>21302082522.922218</v>
      </c>
      <c r="C23" s="18">
        <v>11817629172.869999</v>
      </c>
      <c r="D23" s="18">
        <v>6165881475.8499994</v>
      </c>
      <c r="E23" s="18">
        <v>1049688320.92</v>
      </c>
      <c r="F23" s="18">
        <v>1411549000</v>
      </c>
      <c r="G23" s="18">
        <v>857334553.28222203</v>
      </c>
      <c r="H23" s="18">
        <f t="shared" ref="H23:H24" si="3">SUM(I23:M23)</f>
        <v>23831448340.35759</v>
      </c>
      <c r="I23" s="18">
        <v>14305125796.82</v>
      </c>
      <c r="J23" s="18">
        <v>6530359772.1300001</v>
      </c>
      <c r="K23" s="18">
        <v>924218279.97000003</v>
      </c>
      <c r="L23" s="18">
        <v>1098848000</v>
      </c>
      <c r="M23" s="18">
        <v>972896491.43758798</v>
      </c>
      <c r="N23" s="13"/>
      <c r="O23" s="13"/>
    </row>
    <row r="24" spans="1:15" ht="15.6" x14ac:dyDescent="0.35">
      <c r="A24" s="17" t="s">
        <v>78</v>
      </c>
      <c r="B24" s="19">
        <f t="shared" si="2"/>
        <v>96337104999.999969</v>
      </c>
      <c r="C24" s="19">
        <v>45385862130.017014</v>
      </c>
      <c r="D24" s="19">
        <v>28758121922.156605</v>
      </c>
      <c r="E24" s="19">
        <v>11294796153.837463</v>
      </c>
      <c r="F24" s="18">
        <v>5222903400.2377205</v>
      </c>
      <c r="G24" s="18">
        <v>5675421393.7511702</v>
      </c>
      <c r="H24" s="18">
        <f t="shared" si="3"/>
        <v>96337104999.999969</v>
      </c>
      <c r="I24" s="18">
        <v>45385862130.017014</v>
      </c>
      <c r="J24" s="18">
        <v>28758121922.156605</v>
      </c>
      <c r="K24" s="18">
        <v>11294796153.837463</v>
      </c>
      <c r="L24" s="18">
        <v>5222903400.2377205</v>
      </c>
      <c r="M24" s="18">
        <v>5675421393.7511702</v>
      </c>
      <c r="N24" s="13"/>
      <c r="O24" s="13"/>
    </row>
    <row r="25" spans="1:15" ht="15.6" x14ac:dyDescent="0.35">
      <c r="A25" s="17" t="s">
        <v>98</v>
      </c>
      <c r="B25" s="19">
        <f>SUM(C25:F25)</f>
        <v>20444747969.639996</v>
      </c>
      <c r="C25" s="19">
        <f>C23</f>
        <v>11817629172.869999</v>
      </c>
      <c r="D25" s="19">
        <f t="shared" ref="D25:F25" si="4">D23</f>
        <v>6165881475.8499994</v>
      </c>
      <c r="E25" s="19">
        <f t="shared" si="4"/>
        <v>1049688320.92</v>
      </c>
      <c r="F25" s="19">
        <f t="shared" si="4"/>
        <v>1411549000</v>
      </c>
      <c r="G25" s="19"/>
      <c r="H25" s="19">
        <f>SUM(I25:L25)</f>
        <v>22858551848.920002</v>
      </c>
      <c r="I25" s="19">
        <f>I23</f>
        <v>14305125796.82</v>
      </c>
      <c r="J25" s="19">
        <f t="shared" ref="J25:L25" si="5">J23</f>
        <v>6530359772.1300001</v>
      </c>
      <c r="K25" s="19">
        <f t="shared" si="5"/>
        <v>924218279.97000003</v>
      </c>
      <c r="L25" s="19">
        <f t="shared" si="5"/>
        <v>1098848000</v>
      </c>
      <c r="M25" s="19"/>
      <c r="N25" s="13"/>
      <c r="O25" s="13"/>
    </row>
    <row r="26" spans="1:15" ht="15.6" x14ac:dyDescent="0.35">
      <c r="A26" s="14"/>
      <c r="B26" s="18"/>
      <c r="C26" s="19"/>
      <c r="D26" s="19"/>
      <c r="E26" s="19"/>
      <c r="F26" s="19"/>
      <c r="G26" s="19"/>
      <c r="H26" s="18"/>
      <c r="I26" s="19"/>
      <c r="J26" s="19"/>
      <c r="K26" s="19"/>
      <c r="L26" s="19"/>
      <c r="M26" s="19"/>
      <c r="N26" s="13"/>
      <c r="O26" s="13"/>
    </row>
    <row r="27" spans="1:15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9"/>
      <c r="J27" s="19"/>
      <c r="K27" s="19"/>
      <c r="L27" s="19"/>
      <c r="M27" s="19"/>
      <c r="N27" s="13"/>
      <c r="O27" s="13"/>
    </row>
    <row r="28" spans="1:15" ht="15.6" x14ac:dyDescent="0.35">
      <c r="A28" s="17" t="s">
        <v>96</v>
      </c>
      <c r="B28" s="19">
        <f t="shared" ref="B28" si="6">B22</f>
        <v>28800607498.218952</v>
      </c>
      <c r="C28" s="19">
        <f>B28+H28</f>
        <v>57095061400.340988</v>
      </c>
      <c r="D28" s="19"/>
      <c r="E28" s="19"/>
      <c r="F28" s="18"/>
      <c r="G28" s="18"/>
      <c r="H28" s="19">
        <f t="shared" ref="H28" si="7">H22</f>
        <v>28294453902.122032</v>
      </c>
      <c r="I28" s="19"/>
      <c r="J28" s="19"/>
      <c r="K28" s="19"/>
      <c r="L28" s="18"/>
      <c r="M28" s="18"/>
      <c r="N28" s="13"/>
      <c r="O28" s="13"/>
    </row>
    <row r="29" spans="1:15" ht="15.6" x14ac:dyDescent="0.35">
      <c r="A29" s="17" t="s">
        <v>97</v>
      </c>
      <c r="B29" s="19">
        <v>24340791613.629997</v>
      </c>
      <c r="C29" s="19"/>
      <c r="D29" s="19"/>
      <c r="E29" s="19"/>
      <c r="F29" s="18"/>
      <c r="G29" s="18"/>
      <c r="H29" s="19">
        <v>24340791613.629997</v>
      </c>
      <c r="I29" s="19"/>
      <c r="J29" s="19"/>
      <c r="K29" s="19"/>
      <c r="L29" s="18"/>
      <c r="M29" s="18"/>
      <c r="N29" s="13"/>
      <c r="O29" s="13"/>
    </row>
    <row r="30" spans="1:15" ht="15.6" x14ac:dyDescent="0.35">
      <c r="A30" s="14"/>
      <c r="B30" s="21"/>
      <c r="C30" s="22"/>
      <c r="D30" s="22"/>
      <c r="E30" s="22"/>
      <c r="F30" s="22"/>
      <c r="G30" s="22"/>
      <c r="H30" s="21"/>
      <c r="I30" s="22"/>
      <c r="J30" s="22"/>
      <c r="K30" s="22"/>
      <c r="L30" s="22"/>
      <c r="M30" s="22"/>
      <c r="N30" s="13"/>
      <c r="O30" s="13"/>
    </row>
    <row r="31" spans="1:15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2"/>
      <c r="J31" s="22"/>
      <c r="K31" s="22"/>
      <c r="L31" s="22"/>
      <c r="M31" s="22"/>
      <c r="N31" s="13"/>
      <c r="O31" s="13"/>
    </row>
    <row r="32" spans="1:15" ht="15.6" x14ac:dyDescent="0.35">
      <c r="A32" s="17" t="s">
        <v>61</v>
      </c>
      <c r="B32" s="42">
        <v>1.0863</v>
      </c>
      <c r="C32" s="42">
        <v>1.0863</v>
      </c>
      <c r="D32" s="42">
        <v>1.0863</v>
      </c>
      <c r="E32" s="42">
        <v>1.0863</v>
      </c>
      <c r="F32" s="42">
        <v>1.0863</v>
      </c>
      <c r="G32" s="42">
        <v>1.0863</v>
      </c>
      <c r="H32" s="42">
        <v>1.0863</v>
      </c>
      <c r="I32" s="42">
        <v>1.0863</v>
      </c>
      <c r="J32" s="42">
        <v>1.0863</v>
      </c>
      <c r="K32" s="42">
        <v>1.0863</v>
      </c>
      <c r="L32" s="42">
        <v>1.0863</v>
      </c>
      <c r="M32" s="42">
        <v>1.0863</v>
      </c>
      <c r="N32" s="13"/>
      <c r="O32" s="13"/>
    </row>
    <row r="33" spans="1:15" ht="15.6" x14ac:dyDescent="0.35">
      <c r="A33" s="17" t="s">
        <v>99</v>
      </c>
      <c r="B33" s="42">
        <v>1.1197999999999999</v>
      </c>
      <c r="C33" s="42">
        <v>1.1197999999999999</v>
      </c>
      <c r="D33" s="42">
        <v>1.1197999999999999</v>
      </c>
      <c r="E33" s="42">
        <v>1.1197999999999999</v>
      </c>
      <c r="F33" s="42">
        <v>1.1197999999999999</v>
      </c>
      <c r="G33" s="42">
        <v>1.1197999999999999</v>
      </c>
      <c r="H33" s="42">
        <v>1.1197999999999999</v>
      </c>
      <c r="I33" s="42">
        <v>1.1197999999999999</v>
      </c>
      <c r="J33" s="42">
        <v>1.1197999999999999</v>
      </c>
      <c r="K33" s="42">
        <v>1.1197999999999999</v>
      </c>
      <c r="L33" s="42">
        <v>1.1197999999999999</v>
      </c>
      <c r="M33" s="42">
        <v>1.1197999999999999</v>
      </c>
      <c r="N33" s="13"/>
      <c r="O33" s="13"/>
    </row>
    <row r="34" spans="1:15" ht="15.6" x14ac:dyDescent="0.35">
      <c r="A34" s="17" t="s">
        <v>8</v>
      </c>
      <c r="B34" s="18">
        <f>+C34+F34</f>
        <v>186819</v>
      </c>
      <c r="C34" s="13">
        <v>129079</v>
      </c>
      <c r="D34" s="13">
        <v>129079</v>
      </c>
      <c r="E34" s="13">
        <v>129079</v>
      </c>
      <c r="F34" s="19">
        <v>57740</v>
      </c>
      <c r="G34" s="19"/>
      <c r="H34" s="18">
        <f>+I34+L34</f>
        <v>186819</v>
      </c>
      <c r="I34" s="13">
        <v>129079</v>
      </c>
      <c r="J34" s="13">
        <v>129079</v>
      </c>
      <c r="K34" s="13">
        <v>129079</v>
      </c>
      <c r="L34" s="19">
        <v>57740</v>
      </c>
      <c r="M34" s="18"/>
    </row>
    <row r="35" spans="1:15" ht="15.6" x14ac:dyDescent="0.35">
      <c r="A35" s="14"/>
      <c r="B35" s="18"/>
      <c r="C35" s="19"/>
      <c r="D35" s="19"/>
      <c r="E35" s="19"/>
      <c r="F35" s="19"/>
      <c r="G35" s="19"/>
      <c r="H35" s="18"/>
      <c r="I35" s="19"/>
      <c r="J35" s="19"/>
      <c r="K35" s="19"/>
      <c r="L35" s="19"/>
      <c r="M35" s="19"/>
      <c r="N35" s="13"/>
      <c r="O35" s="13"/>
    </row>
    <row r="36" spans="1:15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9"/>
      <c r="J36" s="19"/>
      <c r="K36" s="19"/>
      <c r="L36" s="19"/>
      <c r="M36" s="19"/>
      <c r="N36" s="13"/>
      <c r="O36" s="13"/>
    </row>
    <row r="37" spans="1:15" ht="15.6" x14ac:dyDescent="0.35">
      <c r="A37" s="14" t="s">
        <v>62</v>
      </c>
      <c r="B37" s="18">
        <f t="shared" ref="B37:F37" si="8">B21/B32</f>
        <v>17642575986.646729</v>
      </c>
      <c r="C37" s="18">
        <f t="shared" si="8"/>
        <v>6914275372.5029907</v>
      </c>
      <c r="D37" s="18">
        <f t="shared" si="8"/>
        <v>8140300973.847003</v>
      </c>
      <c r="E37" s="18">
        <f t="shared" si="8"/>
        <v>1249178612.574795</v>
      </c>
      <c r="F37" s="18">
        <f t="shared" si="8"/>
        <v>649753290.98775661</v>
      </c>
      <c r="G37" s="19">
        <f t="shared" ref="G37:L37" si="9">G21/G32</f>
        <v>689067736.73418486</v>
      </c>
      <c r="H37" s="18">
        <f t="shared" si="9"/>
        <v>25353627633.964344</v>
      </c>
      <c r="I37" s="19">
        <f t="shared" si="9"/>
        <v>7750443670.4593573</v>
      </c>
      <c r="J37" s="19">
        <f t="shared" si="9"/>
        <v>13970123611.5898</v>
      </c>
      <c r="K37" s="19">
        <f t="shared" si="9"/>
        <v>2332995519.9852705</v>
      </c>
      <c r="L37" s="19">
        <f t="shared" si="9"/>
        <v>482438552.88594311</v>
      </c>
      <c r="M37" s="19">
        <f t="shared" ref="M37" si="10">M21/M32</f>
        <v>817626279.04397094</v>
      </c>
      <c r="N37" s="13"/>
      <c r="O37" s="13"/>
    </row>
    <row r="38" spans="1:15" ht="15.6" x14ac:dyDescent="0.35">
      <c r="A38" s="14" t="s">
        <v>100</v>
      </c>
      <c r="B38" s="18">
        <f t="shared" ref="B38:G38" si="11">B23/B33</f>
        <v>19023113522.881069</v>
      </c>
      <c r="C38" s="18">
        <f t="shared" si="11"/>
        <v>10553339143.480978</v>
      </c>
      <c r="D38" s="18">
        <f t="shared" si="11"/>
        <v>5506234573.8971243</v>
      </c>
      <c r="E38" s="18">
        <f t="shared" si="11"/>
        <v>937389106.01893198</v>
      </c>
      <c r="F38" s="18">
        <f t="shared" si="11"/>
        <v>1260536702.9826756</v>
      </c>
      <c r="G38" s="18">
        <f t="shared" si="11"/>
        <v>765613996.50135922</v>
      </c>
      <c r="H38" s="18">
        <f t="shared" ref="H38" si="12">H23/H33</f>
        <v>21281879210.892651</v>
      </c>
      <c r="I38" s="19">
        <f>I23/I33</f>
        <v>12774714946.258261</v>
      </c>
      <c r="J38" s="19">
        <f t="shared" ref="J38:M38" si="13">J23/J33</f>
        <v>5831719746.4993753</v>
      </c>
      <c r="K38" s="19">
        <f t="shared" si="13"/>
        <v>825342275.3795321</v>
      </c>
      <c r="L38" s="19">
        <f t="shared" si="13"/>
        <v>981289515.98499739</v>
      </c>
      <c r="M38" s="19">
        <f t="shared" si="13"/>
        <v>868812726.77048409</v>
      </c>
      <c r="N38" s="13"/>
      <c r="O38" s="13"/>
    </row>
    <row r="39" spans="1:15" ht="15.6" x14ac:dyDescent="0.35">
      <c r="A39" s="14" t="s">
        <v>63</v>
      </c>
      <c r="B39" s="18">
        <f t="shared" ref="B39:F39" si="14">B37/B15</f>
        <v>9155462.3698218614</v>
      </c>
      <c r="C39" s="18">
        <f t="shared" si="14"/>
        <v>7172484.8262479156</v>
      </c>
      <c r="D39" s="18">
        <f t="shared" si="14"/>
        <v>12352505.271391507</v>
      </c>
      <c r="E39" s="18">
        <f t="shared" si="14"/>
        <v>6184052.5374989854</v>
      </c>
      <c r="F39" s="18">
        <f t="shared" si="14"/>
        <v>6370130.3038015356</v>
      </c>
      <c r="G39" s="19"/>
      <c r="H39" s="18">
        <f t="shared" ref="H39:L39" si="15">H37/H15</f>
        <v>11243293.850981971</v>
      </c>
      <c r="I39" s="19">
        <f t="shared" si="15"/>
        <v>8158361.758378271</v>
      </c>
      <c r="J39" s="19">
        <f t="shared" si="15"/>
        <v>14798859.758040043</v>
      </c>
      <c r="K39" s="19">
        <f t="shared" si="15"/>
        <v>8185949.1929307738</v>
      </c>
      <c r="L39" s="19">
        <f t="shared" si="15"/>
        <v>6347875.6958676726</v>
      </c>
      <c r="M39" s="19"/>
      <c r="N39" s="13"/>
      <c r="O39" s="13"/>
    </row>
    <row r="40" spans="1:15" ht="15.6" x14ac:dyDescent="0.35">
      <c r="A40" s="14" t="s">
        <v>101</v>
      </c>
      <c r="B40" s="18">
        <f t="shared" ref="B40:F40" si="16">B38/B17</f>
        <v>8332507.0183447525</v>
      </c>
      <c r="C40" s="18">
        <f t="shared" si="16"/>
        <v>7400658.5858912887</v>
      </c>
      <c r="D40" s="18">
        <f t="shared" si="16"/>
        <v>10292027.240929205</v>
      </c>
      <c r="E40" s="18">
        <f t="shared" si="16"/>
        <v>6842256.248313372</v>
      </c>
      <c r="F40" s="18">
        <f t="shared" si="16"/>
        <v>6813711.9080144623</v>
      </c>
      <c r="G40" s="19"/>
      <c r="H40" s="18">
        <f t="shared" ref="H40:L40" si="17">H38/H17</f>
        <v>9889349.0756936111</v>
      </c>
      <c r="I40" s="19">
        <f t="shared" si="17"/>
        <v>8696198.0573575627</v>
      </c>
      <c r="J40" s="19">
        <f t="shared" si="17"/>
        <v>13017231.577007534</v>
      </c>
      <c r="K40" s="19">
        <f t="shared" si="17"/>
        <v>8253422.7537953211</v>
      </c>
      <c r="L40" s="19">
        <f t="shared" si="17"/>
        <v>7268811.2295184992</v>
      </c>
      <c r="M40" s="19"/>
      <c r="N40" s="13"/>
      <c r="O40" s="13"/>
    </row>
    <row r="41" spans="1:15" ht="15.6" x14ac:dyDescent="0.35">
      <c r="A41" s="14"/>
      <c r="B41" s="23"/>
      <c r="C41" s="24"/>
      <c r="D41" s="24"/>
      <c r="E41" s="24"/>
      <c r="F41" s="24"/>
      <c r="G41" s="24"/>
      <c r="H41" s="23"/>
      <c r="I41" s="24"/>
      <c r="J41" s="24"/>
      <c r="K41" s="24"/>
      <c r="L41" s="24"/>
      <c r="M41" s="24"/>
      <c r="N41" s="13"/>
      <c r="O41" s="13"/>
    </row>
    <row r="42" spans="1:15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4"/>
      <c r="J42" s="24"/>
      <c r="K42" s="24"/>
      <c r="L42" s="24"/>
      <c r="M42" s="24"/>
      <c r="N42" s="13"/>
      <c r="O42" s="13"/>
    </row>
    <row r="43" spans="1:15" ht="15.6" x14ac:dyDescent="0.35">
      <c r="A43" s="14"/>
      <c r="B43" s="23"/>
      <c r="C43" s="24"/>
      <c r="D43" s="24"/>
      <c r="E43" s="24"/>
      <c r="F43" s="24"/>
      <c r="G43" s="24"/>
      <c r="H43" s="23"/>
      <c r="I43" s="24"/>
      <c r="J43" s="24"/>
      <c r="K43" s="24"/>
      <c r="L43" s="24"/>
      <c r="M43" s="24"/>
      <c r="N43" s="13"/>
      <c r="O43" s="13"/>
    </row>
    <row r="44" spans="1:15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4"/>
      <c r="J44" s="24"/>
      <c r="K44" s="24"/>
      <c r="L44" s="24"/>
      <c r="M44" s="24"/>
      <c r="N44" s="13"/>
      <c r="O44" s="13"/>
    </row>
    <row r="45" spans="1:15" ht="15.6" x14ac:dyDescent="0.35">
      <c r="A45" s="14" t="s">
        <v>12</v>
      </c>
      <c r="B45" s="25">
        <f t="shared" ref="B45:F45" si="18">B16/B34*100</f>
        <v>1.6111851578265595</v>
      </c>
      <c r="C45" s="25">
        <f t="shared" si="18"/>
        <v>1.4835875704026216</v>
      </c>
      <c r="D45" s="25">
        <f t="shared" si="18"/>
        <v>0.47412824704250883</v>
      </c>
      <c r="E45" s="25">
        <f t="shared" si="18"/>
        <v>0.16656466195120817</v>
      </c>
      <c r="F45" s="25">
        <f t="shared" si="18"/>
        <v>0.46414963630065814</v>
      </c>
      <c r="G45" s="26"/>
      <c r="H45" s="25">
        <f t="shared" ref="H45" si="19">H16/H34*100</f>
        <v>1.6111851578265595</v>
      </c>
      <c r="I45" s="26">
        <f>I16/I34*100</f>
        <v>1.4835875704026216</v>
      </c>
      <c r="J45" s="26">
        <f t="shared" ref="J45:L45" si="20">J16/J34*100</f>
        <v>0.47412824704250883</v>
      </c>
      <c r="K45" s="26">
        <f t="shared" si="20"/>
        <v>0.16656466195120817</v>
      </c>
      <c r="L45" s="26">
        <f t="shared" si="20"/>
        <v>0.46414963630065814</v>
      </c>
      <c r="M45" s="26"/>
      <c r="N45" s="13"/>
      <c r="O45" s="13"/>
    </row>
    <row r="46" spans="1:15" ht="15.6" x14ac:dyDescent="0.35">
      <c r="A46" s="14" t="s">
        <v>13</v>
      </c>
      <c r="B46" s="26">
        <f t="shared" ref="B46:F46" si="21">B17/B34*100</f>
        <v>1.2220384436272542</v>
      </c>
      <c r="C46" s="26">
        <f t="shared" si="21"/>
        <v>1.1047498043833621</v>
      </c>
      <c r="D46" s="26">
        <f t="shared" si="21"/>
        <v>0.41447485648323895</v>
      </c>
      <c r="E46" s="26">
        <f t="shared" si="21"/>
        <v>0.10613655203402567</v>
      </c>
      <c r="F46" s="26">
        <f t="shared" si="21"/>
        <v>0.32040180117769307</v>
      </c>
      <c r="G46" s="26"/>
      <c r="H46" s="26">
        <f t="shared" ref="H46:L46" si="22">H17/H34*100</f>
        <v>1.1519170962268293</v>
      </c>
      <c r="I46" s="26">
        <f t="shared" si="22"/>
        <v>1.1380627367736036</v>
      </c>
      <c r="J46" s="26">
        <f t="shared" si="22"/>
        <v>0.34707427234484306</v>
      </c>
      <c r="K46" s="26">
        <f t="shared" si="22"/>
        <v>7.7471935791259619E-2</v>
      </c>
      <c r="L46" s="26">
        <f t="shared" si="22"/>
        <v>0.23380671977831657</v>
      </c>
      <c r="M46" s="26"/>
      <c r="N46" s="13"/>
      <c r="O46" s="13"/>
    </row>
    <row r="47" spans="1:15" ht="15.6" x14ac:dyDescent="0.35">
      <c r="A47" s="14"/>
      <c r="B47" s="25"/>
      <c r="C47" s="26"/>
      <c r="D47" s="26"/>
      <c r="E47" s="26"/>
      <c r="F47" s="26"/>
      <c r="G47" s="26"/>
      <c r="H47" s="25"/>
      <c r="I47" s="26"/>
      <c r="J47" s="26"/>
      <c r="K47" s="26"/>
      <c r="L47" s="26"/>
      <c r="M47" s="26"/>
      <c r="N47" s="13"/>
      <c r="O47" s="13"/>
    </row>
    <row r="48" spans="1:15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6"/>
      <c r="J48" s="26"/>
      <c r="K48" s="26"/>
      <c r="L48" s="26"/>
      <c r="M48" s="26"/>
      <c r="N48" s="13"/>
      <c r="O48" s="13"/>
    </row>
    <row r="49" spans="1:15" ht="15.6" x14ac:dyDescent="0.35">
      <c r="A49" s="14" t="s">
        <v>15</v>
      </c>
      <c r="B49" s="25">
        <f t="shared" ref="B49:F49" si="23">B17/B16*100</f>
        <v>75.847176079734226</v>
      </c>
      <c r="C49" s="26">
        <f t="shared" si="23"/>
        <v>74.464751958224539</v>
      </c>
      <c r="D49" s="26">
        <f t="shared" si="23"/>
        <v>87.41830065359477</v>
      </c>
      <c r="E49" s="26">
        <f t="shared" si="23"/>
        <v>63.720930232558139</v>
      </c>
      <c r="F49" s="26">
        <f t="shared" si="23"/>
        <v>69.029850746268664</v>
      </c>
      <c r="G49" s="26"/>
      <c r="H49" s="25">
        <f t="shared" ref="H49:L49" si="24">H17/H16*100</f>
        <v>71.495016611295682</v>
      </c>
      <c r="I49" s="26">
        <f t="shared" si="24"/>
        <v>76.710182767624019</v>
      </c>
      <c r="J49" s="26">
        <f t="shared" si="24"/>
        <v>73.202614379084963</v>
      </c>
      <c r="K49" s="26">
        <f t="shared" si="24"/>
        <v>46.511627906976742</v>
      </c>
      <c r="L49" s="26">
        <f t="shared" si="24"/>
        <v>50.373134328358205</v>
      </c>
      <c r="M49" s="26"/>
      <c r="N49" s="13"/>
      <c r="O49" s="13"/>
    </row>
    <row r="50" spans="1:15" ht="15.6" x14ac:dyDescent="0.35">
      <c r="A50" s="14" t="s">
        <v>16</v>
      </c>
      <c r="B50" s="25">
        <f>B23/B22*100</f>
        <v>73.964004142063857</v>
      </c>
      <c r="C50" s="25">
        <f>C23/C22*100</f>
        <v>83.969622180029504</v>
      </c>
      <c r="D50" s="25">
        <f t="shared" ref="D50:G50" si="25">D23/D22*100</f>
        <v>72.794236160407522</v>
      </c>
      <c r="E50" s="25">
        <f t="shared" si="25"/>
        <v>35.597818867757084</v>
      </c>
      <c r="F50" s="25">
        <f t="shared" si="25"/>
        <v>84.138103626449436</v>
      </c>
      <c r="G50" s="25">
        <f t="shared" si="25"/>
        <v>52.590014900169244</v>
      </c>
      <c r="H50" s="25">
        <f>H23/H22*100</f>
        <v>84.22657112519947</v>
      </c>
      <c r="I50" s="25">
        <f>I23/I22*100</f>
        <v>101.64441537515681</v>
      </c>
      <c r="J50" s="25">
        <f t="shared" ref="J50:M50" si="26">J23/J22*100</f>
        <v>77.097257436224666</v>
      </c>
      <c r="K50" s="25">
        <f t="shared" si="26"/>
        <v>31.342784585625104</v>
      </c>
      <c r="L50" s="25">
        <f t="shared" si="26"/>
        <v>65.498956744481916</v>
      </c>
      <c r="M50" s="25">
        <f t="shared" si="26"/>
        <v>86.551277971820568</v>
      </c>
      <c r="N50" s="13"/>
      <c r="O50" s="13"/>
    </row>
    <row r="51" spans="1:15" ht="15.6" x14ac:dyDescent="0.35">
      <c r="A51" s="14" t="s">
        <v>17</v>
      </c>
      <c r="B51" s="25">
        <f t="shared" ref="B51:F51" si="27">AVERAGE(B49:B50)</f>
        <v>74.905590110899041</v>
      </c>
      <c r="C51" s="26">
        <f t="shared" si="27"/>
        <v>79.217187069127021</v>
      </c>
      <c r="D51" s="26">
        <f t="shared" si="27"/>
        <v>80.106268407001153</v>
      </c>
      <c r="E51" s="26">
        <f t="shared" si="27"/>
        <v>49.659374550157608</v>
      </c>
      <c r="F51" s="26">
        <f t="shared" si="27"/>
        <v>76.58397718635905</v>
      </c>
      <c r="G51" s="26"/>
      <c r="H51" s="25">
        <f t="shared" ref="H51:L51" si="28">AVERAGE(H49:H50)</f>
        <v>77.860793868247583</v>
      </c>
      <c r="I51" s="26">
        <f t="shared" si="28"/>
        <v>89.177299071390422</v>
      </c>
      <c r="J51" s="26">
        <f t="shared" si="28"/>
        <v>75.149935907654822</v>
      </c>
      <c r="K51" s="26">
        <f t="shared" si="28"/>
        <v>38.927206246300926</v>
      </c>
      <c r="L51" s="26">
        <f t="shared" si="28"/>
        <v>57.93604553642006</v>
      </c>
      <c r="M51" s="26"/>
      <c r="N51" s="13"/>
      <c r="O51" s="13"/>
    </row>
    <row r="52" spans="1:15" ht="15.6" x14ac:dyDescent="0.35">
      <c r="A52" s="14"/>
      <c r="B52" s="25"/>
      <c r="C52" s="26"/>
      <c r="D52" s="26"/>
      <c r="E52" s="26"/>
      <c r="F52" s="26"/>
      <c r="G52" s="26"/>
      <c r="H52" s="25"/>
      <c r="I52" s="26"/>
      <c r="J52" s="26"/>
      <c r="K52" s="26"/>
      <c r="L52" s="26"/>
      <c r="M52" s="26"/>
      <c r="N52" s="13"/>
      <c r="O52" s="13"/>
    </row>
    <row r="53" spans="1:15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6"/>
      <c r="J53" s="26"/>
      <c r="K53" s="26"/>
      <c r="L53" s="26"/>
      <c r="M53" s="26"/>
      <c r="N53" s="13"/>
      <c r="O53" s="13"/>
    </row>
    <row r="54" spans="1:15" ht="15.6" x14ac:dyDescent="0.35">
      <c r="A54" s="14" t="s">
        <v>19</v>
      </c>
      <c r="B54" s="25">
        <f t="shared" ref="B54:F54" si="29">B17/B18*100</f>
        <v>23.667841592369896</v>
      </c>
      <c r="C54" s="26">
        <f t="shared" si="29"/>
        <v>23.699518032241983</v>
      </c>
      <c r="D54" s="26">
        <f t="shared" si="29"/>
        <v>26.537698412698411</v>
      </c>
      <c r="E54" s="26">
        <f t="shared" si="29"/>
        <v>17.061021170610211</v>
      </c>
      <c r="F54" s="26">
        <f t="shared" si="29"/>
        <v>22.839506172839506</v>
      </c>
      <c r="G54" s="26"/>
      <c r="H54" s="25">
        <f t="shared" ref="H54:L54" si="30">H17/H18*100</f>
        <v>22.30976570599212</v>
      </c>
      <c r="I54" s="26">
        <f t="shared" si="30"/>
        <v>24.414159880339039</v>
      </c>
      <c r="J54" s="26">
        <f t="shared" si="30"/>
        <v>22.222222222222221</v>
      </c>
      <c r="K54" s="26">
        <f t="shared" si="30"/>
        <v>12.453300124533001</v>
      </c>
      <c r="L54" s="26">
        <f t="shared" si="30"/>
        <v>16.666666666666664</v>
      </c>
      <c r="M54" s="26"/>
      <c r="N54" s="13"/>
      <c r="O54" s="13"/>
    </row>
    <row r="55" spans="1:15" ht="15.6" x14ac:dyDescent="0.35">
      <c r="A55" s="14" t="s">
        <v>20</v>
      </c>
      <c r="B55" s="25">
        <f>B23/B24*100</f>
        <v>22.112022696677698</v>
      </c>
      <c r="C55" s="25">
        <f t="shared" ref="C55:G55" si="31">C23/C24*100</f>
        <v>26.038128655606457</v>
      </c>
      <c r="D55" s="25">
        <f t="shared" si="31"/>
        <v>21.440487290999052</v>
      </c>
      <c r="E55" s="25">
        <f t="shared" si="31"/>
        <v>9.2935570206228384</v>
      </c>
      <c r="F55" s="25">
        <f t="shared" si="31"/>
        <v>27.026136457659799</v>
      </c>
      <c r="G55" s="25">
        <f t="shared" si="31"/>
        <v>15.106095103813368</v>
      </c>
      <c r="H55" s="25">
        <f>H23/H24*100</f>
        <v>24.737559157873385</v>
      </c>
      <c r="I55" s="25">
        <f t="shared" ref="I55:M55" si="32">I23/I24*100</f>
        <v>31.518902859749726</v>
      </c>
      <c r="J55" s="25">
        <f t="shared" si="32"/>
        <v>22.707879846279898</v>
      </c>
      <c r="K55" s="25">
        <f t="shared" si="32"/>
        <v>8.1826911028933651</v>
      </c>
      <c r="L55" s="25">
        <f t="shared" si="32"/>
        <v>21.039025917078725</v>
      </c>
      <c r="M55" s="25">
        <f t="shared" si="32"/>
        <v>17.142277620279962</v>
      </c>
      <c r="N55" s="13"/>
      <c r="O55" s="13"/>
    </row>
    <row r="56" spans="1:15" ht="15.6" x14ac:dyDescent="0.35">
      <c r="A56" s="14" t="s">
        <v>21</v>
      </c>
      <c r="B56" s="25">
        <f t="shared" ref="B56:F56" si="33">(B54+B55)/2</f>
        <v>22.889932144523797</v>
      </c>
      <c r="C56" s="26">
        <f t="shared" si="33"/>
        <v>24.86882334392422</v>
      </c>
      <c r="D56" s="26">
        <f t="shared" si="33"/>
        <v>23.989092851848731</v>
      </c>
      <c r="E56" s="26">
        <f t="shared" si="33"/>
        <v>13.177289095616525</v>
      </c>
      <c r="F56" s="26">
        <f t="shared" si="33"/>
        <v>24.932821315249655</v>
      </c>
      <c r="G56" s="26"/>
      <c r="H56" s="25">
        <f t="shared" ref="H56:L56" si="34">(H54+H55)/2</f>
        <v>23.523662431932753</v>
      </c>
      <c r="I56" s="26">
        <f t="shared" si="34"/>
        <v>27.966531370044382</v>
      </c>
      <c r="J56" s="26">
        <f t="shared" si="34"/>
        <v>22.465051034251061</v>
      </c>
      <c r="K56" s="26">
        <f t="shared" si="34"/>
        <v>10.317995613713183</v>
      </c>
      <c r="L56" s="26">
        <f t="shared" si="34"/>
        <v>18.852846291872694</v>
      </c>
      <c r="M56" s="26"/>
      <c r="N56" s="13"/>
      <c r="O56" s="13"/>
    </row>
    <row r="57" spans="1:15" ht="15.6" x14ac:dyDescent="0.35">
      <c r="A57" s="14"/>
      <c r="B57" s="25"/>
      <c r="C57" s="26"/>
      <c r="D57" s="26"/>
      <c r="E57" s="26"/>
      <c r="F57" s="26"/>
      <c r="G57" s="26"/>
      <c r="H57" s="25"/>
      <c r="I57" s="26"/>
      <c r="J57" s="26"/>
      <c r="K57" s="26"/>
      <c r="L57" s="26"/>
      <c r="M57" s="26"/>
      <c r="N57" s="13"/>
      <c r="O57" s="13"/>
    </row>
    <row r="58" spans="1:15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6"/>
      <c r="J58" s="26"/>
      <c r="K58" s="26"/>
      <c r="L58" s="26"/>
      <c r="M58" s="26"/>
      <c r="N58" s="13"/>
      <c r="O58" s="13"/>
    </row>
    <row r="59" spans="1:15" ht="15.6" x14ac:dyDescent="0.35">
      <c r="A59" s="14" t="s">
        <v>22</v>
      </c>
      <c r="B59" s="25">
        <f>B25/B23*100</f>
        <v>95.975348643215128</v>
      </c>
      <c r="C59" s="25"/>
      <c r="D59" s="25"/>
      <c r="E59" s="25"/>
      <c r="F59" s="25"/>
      <c r="G59" s="25"/>
      <c r="H59" s="25">
        <f>H25/H23*100</f>
        <v>95.91759393913955</v>
      </c>
      <c r="I59" s="25"/>
      <c r="J59" s="25"/>
      <c r="K59" s="25"/>
      <c r="L59" s="25"/>
      <c r="M59" s="25"/>
      <c r="N59" s="13"/>
      <c r="O59" s="13"/>
    </row>
    <row r="60" spans="1:15" ht="15.6" x14ac:dyDescent="0.35">
      <c r="A60" s="14"/>
      <c r="B60" s="25"/>
      <c r="C60" s="26"/>
      <c r="D60" s="26"/>
      <c r="E60" s="26"/>
      <c r="F60" s="26"/>
      <c r="G60" s="26"/>
      <c r="H60" s="25"/>
      <c r="I60" s="26"/>
      <c r="J60" s="26"/>
      <c r="K60" s="26"/>
      <c r="L60" s="26"/>
      <c r="M60" s="26"/>
      <c r="N60" s="13"/>
      <c r="O60" s="13"/>
    </row>
    <row r="61" spans="1:15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6"/>
      <c r="J61" s="26"/>
      <c r="K61" s="26"/>
      <c r="L61" s="26"/>
      <c r="M61" s="26"/>
      <c r="N61" s="13"/>
      <c r="O61" s="13"/>
    </row>
    <row r="62" spans="1:15" ht="15.6" x14ac:dyDescent="0.35">
      <c r="A62" s="14" t="s">
        <v>24</v>
      </c>
      <c r="B62" s="25">
        <f>((B17/B15)-1)*100</f>
        <v>18.474312402698502</v>
      </c>
      <c r="C62" s="26">
        <f t="shared" ref="C62:F62" si="35">((C17/C15)-1)*100</f>
        <v>47.925311203319509</v>
      </c>
      <c r="D62" s="26">
        <f t="shared" si="35"/>
        <v>-18.816388467374811</v>
      </c>
      <c r="E62" s="26">
        <f t="shared" si="35"/>
        <v>-32.178217821782177</v>
      </c>
      <c r="F62" s="26">
        <f t="shared" si="35"/>
        <v>81.372549019607845</v>
      </c>
      <c r="G62" s="26"/>
      <c r="H62" s="25">
        <f>((H17/H15)-1)*100</f>
        <v>-4.5676274944567608</v>
      </c>
      <c r="I62" s="26">
        <f t="shared" ref="I62:L62" si="36">((I17/I15)-1)*100</f>
        <v>54.631578947368432</v>
      </c>
      <c r="J62" s="26">
        <f t="shared" si="36"/>
        <v>-52.542372881355924</v>
      </c>
      <c r="K62" s="26">
        <f t="shared" si="36"/>
        <v>-64.912280701754383</v>
      </c>
      <c r="L62" s="26">
        <f t="shared" si="36"/>
        <v>77.631578947368425</v>
      </c>
      <c r="M62" s="26"/>
      <c r="N62" s="13"/>
      <c r="O62" s="13"/>
    </row>
    <row r="63" spans="1:15" ht="15.6" x14ac:dyDescent="0.35">
      <c r="A63" s="14" t="s">
        <v>25</v>
      </c>
      <c r="B63" s="25">
        <f>((B38/B37)-1)*100</f>
        <v>7.8250338118381224</v>
      </c>
      <c r="C63" s="25">
        <f t="shared" ref="C63:F63" si="37">((C38/C37)-1)*100</f>
        <v>52.631166317875966</v>
      </c>
      <c r="D63" s="25">
        <f t="shared" si="37"/>
        <v>-32.358341643786325</v>
      </c>
      <c r="E63" s="25">
        <f t="shared" si="37"/>
        <v>-24.959561700564613</v>
      </c>
      <c r="F63" s="25">
        <f t="shared" si="37"/>
        <v>94.00235758196844</v>
      </c>
      <c r="G63" s="26"/>
      <c r="H63" s="25">
        <f>((H38/H37)-1)*100</f>
        <v>-16.059825764803293</v>
      </c>
      <c r="I63" s="25">
        <f t="shared" ref="I63:L63" si="38">((I38/I37)-1)*100</f>
        <v>64.825595661688396</v>
      </c>
      <c r="J63" s="25">
        <f t="shared" si="38"/>
        <v>-58.255775620615815</v>
      </c>
      <c r="K63" s="25">
        <f t="shared" si="38"/>
        <v>-64.623066426430896</v>
      </c>
      <c r="L63" s="25">
        <f t="shared" si="38"/>
        <v>103.40196904143176</v>
      </c>
      <c r="M63" s="26"/>
      <c r="N63" s="13"/>
      <c r="O63" s="13"/>
    </row>
    <row r="64" spans="1:15" ht="15.6" x14ac:dyDescent="0.35">
      <c r="A64" s="14" t="s">
        <v>26</v>
      </c>
      <c r="B64" s="25">
        <f>((B40/B39)-1)*100</f>
        <v>-8.9886814912780935</v>
      </c>
      <c r="C64" s="26">
        <f t="shared" ref="C64:F64" si="39">((C40/C39)-1)*100</f>
        <v>3.1812372583677639</v>
      </c>
      <c r="D64" s="26">
        <f t="shared" si="39"/>
        <v>-16.680648865897552</v>
      </c>
      <c r="E64" s="26">
        <f t="shared" si="39"/>
        <v>10.643565959751422</v>
      </c>
      <c r="F64" s="26">
        <f t="shared" si="39"/>
        <v>6.9634620181663776</v>
      </c>
      <c r="G64" s="26"/>
      <c r="H64" s="25">
        <f>((H40/H39)-1)*100</f>
        <v>-12.042243076036907</v>
      </c>
      <c r="I64" s="26">
        <f t="shared" ref="I64:L64" si="40">((I40/I39)-1)*100</f>
        <v>6.5924546484710467</v>
      </c>
      <c r="J64" s="26">
        <f t="shared" si="40"/>
        <v>-12.038955772011906</v>
      </c>
      <c r="K64" s="26">
        <f t="shared" si="40"/>
        <v>0.82426068467191804</v>
      </c>
      <c r="L64" s="26">
        <f t="shared" si="40"/>
        <v>14.507775164065295</v>
      </c>
      <c r="M64" s="26"/>
      <c r="N64" s="13"/>
      <c r="O64" s="13"/>
    </row>
    <row r="65" spans="1:15" ht="15.6" x14ac:dyDescent="0.35">
      <c r="A65" s="14"/>
      <c r="B65" s="25"/>
      <c r="C65" s="26"/>
      <c r="D65" s="26"/>
      <c r="E65" s="26"/>
      <c r="F65" s="26"/>
      <c r="G65" s="26"/>
      <c r="H65" s="25"/>
      <c r="I65" s="26"/>
      <c r="J65" s="26"/>
      <c r="K65" s="26"/>
      <c r="L65" s="26"/>
      <c r="M65" s="26"/>
      <c r="N65" s="13"/>
      <c r="O65" s="13"/>
    </row>
    <row r="66" spans="1:15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6"/>
      <c r="J66" s="26"/>
      <c r="K66" s="26"/>
      <c r="L66" s="26"/>
      <c r="M66" s="26"/>
      <c r="N66" s="13"/>
      <c r="O66" s="13"/>
    </row>
    <row r="67" spans="1:15" ht="15.6" x14ac:dyDescent="0.35">
      <c r="A67" s="14" t="s">
        <v>28</v>
      </c>
      <c r="B67" s="25">
        <f t="shared" ref="B67:F68" si="41">B22/B16</f>
        <v>9568308.138943173</v>
      </c>
      <c r="C67" s="26">
        <f t="shared" si="41"/>
        <v>7349188.3966412479</v>
      </c>
      <c r="D67" s="26">
        <f t="shared" si="41"/>
        <v>13840339.926886655</v>
      </c>
      <c r="E67" s="26">
        <f t="shared" si="41"/>
        <v>13715085.405176792</v>
      </c>
      <c r="F67" s="26">
        <f t="shared" si="41"/>
        <v>6259915.1318895463</v>
      </c>
      <c r="G67" s="26"/>
      <c r="H67" s="25">
        <f t="shared" ref="H67:L67" si="42">H22/H16</f>
        <v>9400150.7980471868</v>
      </c>
      <c r="I67" s="26">
        <f t="shared" si="42"/>
        <v>7349188.3966412479</v>
      </c>
      <c r="J67" s="26">
        <f t="shared" si="42"/>
        <v>13840339.926886655</v>
      </c>
      <c r="K67" s="26">
        <f t="shared" si="42"/>
        <v>13715085.405176792</v>
      </c>
      <c r="L67" s="26">
        <f t="shared" si="42"/>
        <v>6259915.1318895463</v>
      </c>
      <c r="M67" s="26"/>
      <c r="N67" s="13"/>
      <c r="O67" s="13"/>
    </row>
    <row r="68" spans="1:15" ht="15.6" x14ac:dyDescent="0.35">
      <c r="A68" s="14" t="s">
        <v>29</v>
      </c>
      <c r="B68" s="25">
        <f t="shared" si="41"/>
        <v>9330741.3591424525</v>
      </c>
      <c r="C68" s="25">
        <f t="shared" si="41"/>
        <v>8287257.4844810655</v>
      </c>
      <c r="D68" s="25">
        <f t="shared" si="41"/>
        <v>11525012.104392523</v>
      </c>
      <c r="E68" s="25">
        <f t="shared" si="41"/>
        <v>7661958.5468613133</v>
      </c>
      <c r="F68" s="25">
        <f t="shared" si="41"/>
        <v>7629994.594594595</v>
      </c>
      <c r="G68" s="26"/>
      <c r="H68" s="25">
        <f t="shared" ref="H68:L68" si="43">H23/H17</f>
        <v>11074093.094961705</v>
      </c>
      <c r="I68" s="25">
        <f t="shared" si="43"/>
        <v>9738002.5846289992</v>
      </c>
      <c r="J68" s="25">
        <f t="shared" si="43"/>
        <v>14576695.919933036</v>
      </c>
      <c r="K68" s="25">
        <f t="shared" si="43"/>
        <v>9242182.7996999994</v>
      </c>
      <c r="L68" s="25">
        <f t="shared" si="43"/>
        <v>8139614.8148148144</v>
      </c>
      <c r="M68" s="26"/>
      <c r="N68" s="13"/>
      <c r="O68" s="13"/>
    </row>
    <row r="69" spans="1:15" ht="15.6" x14ac:dyDescent="0.35">
      <c r="A69" s="14" t="s">
        <v>30</v>
      </c>
      <c r="B69" s="25">
        <f>(B68/B67)*B51</f>
        <v>73.045796344507608</v>
      </c>
      <c r="C69" s="25">
        <f t="shared" ref="C69:L69" si="44">(C68/C67)*C51</f>
        <v>89.328670188696279</v>
      </c>
      <c r="D69" s="25">
        <f t="shared" si="44"/>
        <v>66.70542182529195</v>
      </c>
      <c r="E69" s="25">
        <f t="shared" si="44"/>
        <v>27.742304041559315</v>
      </c>
      <c r="F69" s="25">
        <f t="shared" si="44"/>
        <v>93.345567735851162</v>
      </c>
      <c r="G69" s="25"/>
      <c r="H69" s="25">
        <f t="shared" si="44"/>
        <v>91.725941239551275</v>
      </c>
      <c r="I69" s="25">
        <f t="shared" si="44"/>
        <v>118.16390082533691</v>
      </c>
      <c r="J69" s="25">
        <f t="shared" si="44"/>
        <v>79.148183492250169</v>
      </c>
      <c r="K69" s="25">
        <f t="shared" si="44"/>
        <v>26.231871357807211</v>
      </c>
      <c r="L69" s="25">
        <f t="shared" si="44"/>
        <v>75.332825545461603</v>
      </c>
      <c r="M69" s="26"/>
      <c r="N69" s="13"/>
      <c r="O69" s="13"/>
    </row>
    <row r="70" spans="1:15" ht="15.6" x14ac:dyDescent="0.35">
      <c r="A70" s="14"/>
      <c r="B70" s="25"/>
      <c r="C70" s="26"/>
      <c r="D70" s="26"/>
      <c r="E70" s="26"/>
      <c r="F70" s="26"/>
      <c r="G70" s="26"/>
      <c r="H70" s="25"/>
      <c r="I70" s="26"/>
      <c r="J70" s="26"/>
      <c r="K70" s="26"/>
      <c r="L70" s="26"/>
      <c r="M70" s="26"/>
      <c r="N70" s="13"/>
      <c r="O70" s="13"/>
    </row>
    <row r="71" spans="1:15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6"/>
      <c r="J71" s="26"/>
      <c r="K71" s="26"/>
      <c r="L71" s="26"/>
      <c r="M71" s="26"/>
      <c r="N71" s="13"/>
      <c r="O71" s="13"/>
    </row>
    <row r="72" spans="1:15" ht="15.6" x14ac:dyDescent="0.35">
      <c r="A72" s="14" t="s">
        <v>32</v>
      </c>
      <c r="B72" s="25">
        <f>(B29/B28)*100</f>
        <v>84.51485481733414</v>
      </c>
      <c r="C72" s="26"/>
      <c r="D72" s="26"/>
      <c r="E72" s="26"/>
      <c r="F72" s="26"/>
      <c r="G72" s="26"/>
      <c r="H72" s="25">
        <f>(H29/H28)*100</f>
        <v>86.0267234625952</v>
      </c>
      <c r="I72" s="26"/>
      <c r="J72" s="26"/>
      <c r="K72" s="26"/>
      <c r="L72" s="26"/>
      <c r="M72" s="26"/>
      <c r="N72" s="13"/>
      <c r="O72" s="13"/>
    </row>
    <row r="73" spans="1:15" ht="15.6" x14ac:dyDescent="0.35">
      <c r="A73" s="14" t="s">
        <v>33</v>
      </c>
      <c r="B73" s="25">
        <f t="shared" ref="B73" si="45">(B23/B29)*100</f>
        <v>87.515980831920814</v>
      </c>
      <c r="C73" s="26"/>
      <c r="D73" s="26"/>
      <c r="E73" s="26"/>
      <c r="F73" s="26"/>
      <c r="G73" s="26"/>
      <c r="H73" s="25">
        <f t="shared" ref="H73" si="46">(H23/H29)*100</f>
        <v>97.907449842398748</v>
      </c>
      <c r="I73" s="26"/>
      <c r="J73" s="26"/>
      <c r="K73" s="26"/>
      <c r="L73" s="26"/>
      <c r="M73" s="26"/>
      <c r="N73" s="13"/>
      <c r="O73" s="13"/>
    </row>
    <row r="74" spans="1:15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/>
      <c r="O74" s="13"/>
    </row>
    <row r="75" spans="1:15" ht="16.2" thickTop="1" x14ac:dyDescent="0.35">
      <c r="A75" s="44" t="s">
        <v>83</v>
      </c>
      <c r="B75" s="44"/>
      <c r="C75" s="44"/>
      <c r="D75" s="44"/>
      <c r="E75" s="44"/>
      <c r="F75" s="44"/>
      <c r="G75" s="13"/>
      <c r="H75" s="13"/>
      <c r="I75" s="13"/>
      <c r="J75" s="13"/>
      <c r="K75" s="13"/>
      <c r="L75" s="13"/>
      <c r="M75" s="13"/>
    </row>
    <row r="76" spans="1:15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ht="15.6" x14ac:dyDescent="0.35">
      <c r="A77" s="29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5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5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5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5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5" ht="15.6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5" ht="15.6" x14ac:dyDescent="0.35">
      <c r="A83" s="13" t="s">
        <v>120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5" ht="15.6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5" ht="15.6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1:15" ht="15.6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ht="15.6" x14ac:dyDescent="0.35">
      <c r="A87" s="3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ht="15.6" x14ac:dyDescent="0.3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ht="15.6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ht="15.6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5" ht="15.6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1:15" ht="15.6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1:15" ht="15.6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5" ht="15.6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ht="15.6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r:id="rId1"/>
  <ignoredErrors>
    <ignoredError sqref="B15:B18 H15:H1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N82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1" customWidth="1"/>
    <col min="2" max="13" width="18.6640625" style="1" customWidth="1"/>
    <col min="14" max="16384" width="11.44140625" style="1"/>
  </cols>
  <sheetData>
    <row r="8" spans="1:13" ht="16.5" customHeight="1" x14ac:dyDescent="0.3"/>
    <row r="9" spans="1:13" ht="15.6" x14ac:dyDescent="0.35">
      <c r="A9" s="49"/>
      <c r="B9" s="45" t="s">
        <v>40</v>
      </c>
      <c r="C9" s="51" t="s">
        <v>38</v>
      </c>
      <c r="D9" s="51"/>
      <c r="E9" s="51"/>
      <c r="F9" s="51"/>
      <c r="G9" s="47" t="s">
        <v>3</v>
      </c>
      <c r="H9" s="45" t="s">
        <v>41</v>
      </c>
      <c r="I9" s="51" t="s">
        <v>39</v>
      </c>
      <c r="J9" s="51"/>
      <c r="K9" s="51"/>
      <c r="L9" s="51"/>
      <c r="M9" s="47" t="s">
        <v>3</v>
      </c>
    </row>
    <row r="10" spans="1:13" ht="16.2" thickBot="1" x14ac:dyDescent="0.4">
      <c r="A10" s="50"/>
      <c r="B10" s="46"/>
      <c r="C10" s="6" t="s">
        <v>0</v>
      </c>
      <c r="D10" s="6" t="s">
        <v>1</v>
      </c>
      <c r="E10" s="6" t="s">
        <v>2</v>
      </c>
      <c r="F10" s="6" t="s">
        <v>37</v>
      </c>
      <c r="G10" s="48"/>
      <c r="H10" s="46"/>
      <c r="I10" s="6" t="s">
        <v>0</v>
      </c>
      <c r="J10" s="6" t="s">
        <v>1</v>
      </c>
      <c r="K10" s="6" t="s">
        <v>2</v>
      </c>
      <c r="L10" s="6" t="s">
        <v>37</v>
      </c>
      <c r="M10" s="48"/>
    </row>
    <row r="11" spans="1:13" s="13" customFormat="1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</row>
    <row r="12" spans="1:13" s="13" customFormat="1" ht="15.6" x14ac:dyDescent="0.35">
      <c r="A12" s="11" t="s">
        <v>4</v>
      </c>
      <c r="B12" s="12"/>
      <c r="H12" s="12"/>
    </row>
    <row r="13" spans="1:13" s="13" customFormat="1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</row>
    <row r="14" spans="1:13" s="13" customFormat="1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</row>
    <row r="15" spans="1:13" s="13" customFormat="1" ht="15.6" x14ac:dyDescent="0.35">
      <c r="A15" s="17" t="s">
        <v>64</v>
      </c>
      <c r="B15" s="18">
        <f>SUM(C15:F15)</f>
        <v>10078</v>
      </c>
      <c r="C15" s="19">
        <f>+'I Trimestre'!C15+'II Trimestre'!C15+'III Trimestre'!C15</f>
        <v>5821</v>
      </c>
      <c r="D15" s="19">
        <f>+'I Trimestre'!D15+'II Trimestre'!D15+'III Trimestre'!D15</f>
        <v>2561</v>
      </c>
      <c r="E15" s="19">
        <f>+'I Trimestre'!E15+'II Trimestre'!E15+'III Trimestre'!E15</f>
        <v>1071</v>
      </c>
      <c r="F15" s="19">
        <f>+'I Trimestre'!F15+'II Trimestre'!F15+'III Trimestre'!F15</f>
        <v>625</v>
      </c>
      <c r="G15" s="19"/>
      <c r="H15" s="18">
        <f>SUM(I15:L15)</f>
        <v>8345</v>
      </c>
      <c r="I15" s="19">
        <f>+'I Trimestre'!I15+'II Trimestre'!I15+'III Trimestre'!I15</f>
        <v>4206</v>
      </c>
      <c r="J15" s="19">
        <f>+'I Trimestre'!J15+'II Trimestre'!J15+'III Trimestre'!J15</f>
        <v>2731</v>
      </c>
      <c r="K15" s="19">
        <f>+'I Trimestre'!K15+'II Trimestre'!K15+'III Trimestre'!K15</f>
        <v>990</v>
      </c>
      <c r="L15" s="19">
        <f>+'I Trimestre'!L15+'II Trimestre'!L15+'III Trimestre'!L15</f>
        <v>418</v>
      </c>
      <c r="M15" s="19"/>
    </row>
    <row r="16" spans="1:13" s="13" customFormat="1" ht="15.6" x14ac:dyDescent="0.35">
      <c r="A16" s="17" t="s">
        <v>102</v>
      </c>
      <c r="B16" s="18">
        <f t="shared" ref="B16" si="0">SUM(C16:F16)</f>
        <v>7516</v>
      </c>
      <c r="C16" s="19">
        <f>+'I Trimestre'!C16+'II Trimestre'!C16+'III Trimestre'!C16</f>
        <v>4682</v>
      </c>
      <c r="D16" s="19">
        <f>+'I Trimestre'!D16+'II Trimestre'!D16+'III Trimestre'!D16</f>
        <v>1633</v>
      </c>
      <c r="E16" s="19">
        <f>+'I Trimestre'!E16+'II Trimestre'!E16+'III Trimestre'!E16</f>
        <v>568</v>
      </c>
      <c r="F16" s="19">
        <f>+'I Trimestre'!F16+'II Trimestre'!F16+'III Trimestre'!F16</f>
        <v>633</v>
      </c>
      <c r="G16" s="19"/>
      <c r="H16" s="18">
        <f t="shared" ref="H16" si="1">SUM(I16:L16)</f>
        <v>7516</v>
      </c>
      <c r="I16" s="19">
        <f>+'I Trimestre'!I16+'II Trimestre'!I16+'III Trimestre'!I16</f>
        <v>4682</v>
      </c>
      <c r="J16" s="19">
        <f>+'I Trimestre'!J16+'II Trimestre'!J16+'III Trimestre'!J16</f>
        <v>1633</v>
      </c>
      <c r="K16" s="19">
        <f>+'I Trimestre'!K16+'II Trimestre'!K16+'III Trimestre'!K16</f>
        <v>568</v>
      </c>
      <c r="L16" s="19">
        <f>+'I Trimestre'!L16+'II Trimestre'!L16+'III Trimestre'!L16</f>
        <v>633</v>
      </c>
      <c r="M16" s="19"/>
    </row>
    <row r="17" spans="1:13" s="13" customFormat="1" ht="15.6" x14ac:dyDescent="0.35">
      <c r="A17" s="17" t="s">
        <v>103</v>
      </c>
      <c r="B17" s="18">
        <f>SUM(C17:F17)</f>
        <v>7405</v>
      </c>
      <c r="C17" s="19">
        <f>+'I Trimestre'!C17+'II Trimestre'!C17+'III Trimestre'!C17</f>
        <v>4411</v>
      </c>
      <c r="D17" s="19">
        <f>+'I Trimestre'!D17+'II Trimestre'!D17+'III Trimestre'!D17</f>
        <v>1981</v>
      </c>
      <c r="E17" s="19">
        <f>+'I Trimestre'!E17+'II Trimestre'!E17+'III Trimestre'!E17</f>
        <v>450</v>
      </c>
      <c r="F17" s="19">
        <f>+'I Trimestre'!F17+'II Trimestre'!F17+'III Trimestre'!F17</f>
        <v>563</v>
      </c>
      <c r="G17" s="19"/>
      <c r="H17" s="18">
        <f>SUM(I17:L17)</f>
        <v>6345</v>
      </c>
      <c r="I17" s="19">
        <f>+'I Trimestre'!I17+'II Trimestre'!I17+'III Trimestre'!I17</f>
        <v>4213</v>
      </c>
      <c r="J17" s="19">
        <f>+'I Trimestre'!J17+'II Trimestre'!J17+'III Trimestre'!J17</f>
        <v>1290</v>
      </c>
      <c r="K17" s="19">
        <f>+'I Trimestre'!K17+'II Trimestre'!K17+'III Trimestre'!K17</f>
        <v>386</v>
      </c>
      <c r="L17" s="19">
        <f>+'I Trimestre'!L17+'II Trimestre'!L17+'III Trimestre'!L17</f>
        <v>456</v>
      </c>
      <c r="M17" s="19"/>
    </row>
    <row r="18" spans="1:13" s="13" customFormat="1" ht="15.6" x14ac:dyDescent="0.35">
      <c r="A18" s="17" t="s">
        <v>78</v>
      </c>
      <c r="B18" s="18">
        <f>SUM(C18:F18)</f>
        <v>9646</v>
      </c>
      <c r="C18" s="19">
        <f>+'III Trimestre'!C18</f>
        <v>6017</v>
      </c>
      <c r="D18" s="19">
        <f>+'III Trimestre'!D18</f>
        <v>2016</v>
      </c>
      <c r="E18" s="19">
        <f>+'III Trimestre'!E18</f>
        <v>803</v>
      </c>
      <c r="F18" s="19">
        <f>+'III Trimestre'!F18</f>
        <v>810</v>
      </c>
      <c r="G18" s="19"/>
      <c r="H18" s="18">
        <f>SUM(I18:L18)</f>
        <v>9646</v>
      </c>
      <c r="I18" s="19">
        <f>+'III Trimestre'!I18</f>
        <v>6017</v>
      </c>
      <c r="J18" s="19">
        <f>+'III Trimestre'!J18</f>
        <v>2016</v>
      </c>
      <c r="K18" s="19">
        <f>+'III Trimestre'!K18</f>
        <v>803</v>
      </c>
      <c r="L18" s="19">
        <f>+'III Trimestre'!L18</f>
        <v>810</v>
      </c>
      <c r="M18" s="19"/>
    </row>
    <row r="19" spans="1:13" s="13" customFormat="1" ht="15.6" x14ac:dyDescent="0.35">
      <c r="A19" s="14"/>
      <c r="B19" s="18"/>
      <c r="C19" s="19"/>
      <c r="D19" s="19"/>
      <c r="E19" s="19"/>
      <c r="F19" s="19"/>
      <c r="G19" s="19"/>
      <c r="H19" s="18"/>
      <c r="I19" s="19"/>
      <c r="J19" s="19"/>
      <c r="K19" s="19"/>
      <c r="L19" s="19"/>
      <c r="M19" s="19"/>
    </row>
    <row r="20" spans="1:13" s="13" customFormat="1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9"/>
      <c r="J20" s="19"/>
      <c r="K20" s="19"/>
      <c r="L20" s="19"/>
      <c r="M20" s="19"/>
    </row>
    <row r="21" spans="1:13" s="13" customFormat="1" ht="15.6" x14ac:dyDescent="0.35">
      <c r="A21" s="17" t="s">
        <v>64</v>
      </c>
      <c r="B21" s="19">
        <f>SUM(C21:G21)</f>
        <v>99412181261.098526</v>
      </c>
      <c r="C21" s="19">
        <f>+'I Trimestre'!C21+'II Trimestre'!C21+'III Trimestre'!C21</f>
        <v>44804370900.202034</v>
      </c>
      <c r="D21" s="19">
        <f>+'I Trimestre'!D21+'II Trimestre'!D21+'III Trimestre'!D21</f>
        <v>35507791016.188148</v>
      </c>
      <c r="E21" s="19">
        <f>+'I Trimestre'!E21+'II Trimestre'!E21+'III Trimestre'!E21</f>
        <v>10843114775.309999</v>
      </c>
      <c r="F21" s="19">
        <f>+'I Trimestre'!F21+'II Trimestre'!F21+'III Trimestre'!F21</f>
        <v>4308744000</v>
      </c>
      <c r="G21" s="19">
        <f>+'I Trimestre'!G21+'II Trimestre'!G21+'III Trimestre'!G21</f>
        <v>3948160569.3983488</v>
      </c>
      <c r="H21" s="19">
        <f>SUM(I21:M21)</f>
        <v>90007683471.546997</v>
      </c>
      <c r="I21" s="19">
        <f>+'I Trimestre'!I21+'II Trimestre'!I21+'III Trimestre'!I21</f>
        <v>34389613689.860001</v>
      </c>
      <c r="J21" s="19">
        <f>+'I Trimestre'!J21+'II Trimestre'!J21+'III Trimestre'!J21</f>
        <v>38304845529.270004</v>
      </c>
      <c r="K21" s="19">
        <f>+'I Trimestre'!K21+'II Trimestre'!K21+'III Trimestre'!K21</f>
        <v>11064709389.540001</v>
      </c>
      <c r="L21" s="19">
        <f>+'I Trimestre'!L21+'II Trimestre'!L21+'III Trimestre'!L21</f>
        <v>2869201000</v>
      </c>
      <c r="M21" s="19">
        <f>+'I Trimestre'!M21+'II Trimestre'!M21+'III Trimestre'!M21</f>
        <v>3379313862.8769846</v>
      </c>
    </row>
    <row r="22" spans="1:13" s="13" customFormat="1" ht="15.6" x14ac:dyDescent="0.35">
      <c r="A22" s="17" t="s">
        <v>102</v>
      </c>
      <c r="B22" s="19">
        <f>SUM(C22:G22)</f>
        <v>75665806624.220383</v>
      </c>
      <c r="C22" s="19">
        <f>+'I Trimestre'!C22+'II Trimestre'!C22+'III Trimestre'!C22</f>
        <v>35662624886.933578</v>
      </c>
      <c r="D22" s="19">
        <f>+'I Trimestre'!D22+'II Trimestre'!D22+'III Trimestre'!D22</f>
        <v>23505171964.546448</v>
      </c>
      <c r="E22" s="19">
        <f>+'I Trimestre'!E22+'II Trimestre'!E22+'III Trimestre'!E22</f>
        <v>8094847436.6169453</v>
      </c>
      <c r="F22" s="19">
        <f>+'I Trimestre'!F22+'II Trimestre'!F22+'III Trimestre'!F22</f>
        <v>4120192149.8864861</v>
      </c>
      <c r="G22" s="19">
        <f>+'I Trimestre'!G22+'II Trimestre'!G22+'III Trimestre'!G22</f>
        <v>4282970186.2369204</v>
      </c>
      <c r="H22" s="19">
        <f>SUM(I22:M22)</f>
        <v>75159653028.123459</v>
      </c>
      <c r="I22" s="19">
        <f>+'I Trimestre'!I22+'II Trimestre'!I22+'III Trimestre'!I22</f>
        <v>35662624886.933578</v>
      </c>
      <c r="J22" s="19">
        <f>+'I Trimestre'!J22+'II Trimestre'!J22+'III Trimestre'!J22</f>
        <v>23505171964.546448</v>
      </c>
      <c r="K22" s="19">
        <f>+'I Trimestre'!K22+'II Trimestre'!K22+'III Trimestre'!K22</f>
        <v>8094847436.6169453</v>
      </c>
      <c r="L22" s="19">
        <f>+'I Trimestre'!L22+'II Trimestre'!L22+'III Trimestre'!L22</f>
        <v>4120192149.8864861</v>
      </c>
      <c r="M22" s="19">
        <f>+'I Trimestre'!M22+'II Trimestre'!M22+'III Trimestre'!M22</f>
        <v>3776816590.1400003</v>
      </c>
    </row>
    <row r="23" spans="1:13" s="13" customFormat="1" ht="15.6" x14ac:dyDescent="0.35">
      <c r="A23" s="17" t="s">
        <v>103</v>
      </c>
      <c r="B23" s="19">
        <f>SUM(C23:G23)</f>
        <v>78551548165.893539</v>
      </c>
      <c r="C23" s="19">
        <f>+'I Trimestre'!C23+'II Trimestre'!C23+'III Trimestre'!C23</f>
        <v>37293536886.541679</v>
      </c>
      <c r="D23" s="19">
        <f>+'I Trimestre'!D23+'II Trimestre'!D23+'III Trimestre'!D23</f>
        <v>27729085151.30328</v>
      </c>
      <c r="E23" s="19">
        <f>+'I Trimestre'!E23+'II Trimestre'!E23+'III Trimestre'!E23</f>
        <v>5906470974.6300001</v>
      </c>
      <c r="F23" s="19">
        <f>+'I Trimestre'!F23+'II Trimestre'!F23+'III Trimestre'!F23</f>
        <v>4142400534.5700002</v>
      </c>
      <c r="G23" s="19">
        <f>+'I Trimestre'!G23+'II Trimestre'!G23+'III Trimestre'!G23</f>
        <v>3480054618.8485699</v>
      </c>
      <c r="H23" s="19">
        <f>SUM(I23:M23)</f>
        <v>66921609126.496811</v>
      </c>
      <c r="I23" s="19">
        <f>+'I Trimestre'!I23+'II Trimestre'!I23+'III Trimestre'!I23</f>
        <v>39407956558.380005</v>
      </c>
      <c r="J23" s="19">
        <f>+'I Trimestre'!J23+'II Trimestre'!J23+'III Trimestre'!J23</f>
        <v>16152024678.190002</v>
      </c>
      <c r="K23" s="19">
        <f>+'I Trimestre'!K23+'II Trimestre'!K23+'III Trimestre'!K23</f>
        <v>4358146983.9300003</v>
      </c>
      <c r="L23" s="19">
        <f>+'I Trimestre'!L23+'II Trimestre'!L23+'III Trimestre'!L23</f>
        <v>3500846000</v>
      </c>
      <c r="M23" s="19">
        <f>+'I Trimestre'!M23+'II Trimestre'!M23+'III Trimestre'!M23</f>
        <v>3502634905.9968014</v>
      </c>
    </row>
    <row r="24" spans="1:13" s="13" customFormat="1" ht="15.6" x14ac:dyDescent="0.35">
      <c r="A24" s="17" t="s">
        <v>78</v>
      </c>
      <c r="B24" s="19">
        <f t="shared" ref="B24" si="2">SUM(C24:G24)</f>
        <v>96337104999.999969</v>
      </c>
      <c r="C24" s="19">
        <f>+'III Trimestre'!C24</f>
        <v>45385862130.017014</v>
      </c>
      <c r="D24" s="19">
        <f>+'III Trimestre'!D24</f>
        <v>28758121922.156605</v>
      </c>
      <c r="E24" s="19">
        <f>+'III Trimestre'!E24</f>
        <v>11294796153.837463</v>
      </c>
      <c r="F24" s="19">
        <f>+'III Trimestre'!F24</f>
        <v>5222903400.2377205</v>
      </c>
      <c r="G24" s="19">
        <f>+'III Trimestre'!G24</f>
        <v>5675421393.7511702</v>
      </c>
      <c r="H24" s="19">
        <f t="shared" ref="H24" si="3">SUM(I24:M24)</f>
        <v>96337104999.999969</v>
      </c>
      <c r="I24" s="19">
        <f>+'III Trimestre'!I24</f>
        <v>45385862130.017014</v>
      </c>
      <c r="J24" s="19">
        <f>+'III Trimestre'!J24</f>
        <v>28758121922.156605</v>
      </c>
      <c r="K24" s="19">
        <f>+'III Trimestre'!K24</f>
        <v>11294796153.837463</v>
      </c>
      <c r="L24" s="19">
        <f>+'III Trimestre'!L24</f>
        <v>5222903400.2377205</v>
      </c>
      <c r="M24" s="19">
        <f>+'III Trimestre'!M24</f>
        <v>5675421393.7511702</v>
      </c>
    </row>
    <row r="25" spans="1:13" s="13" customFormat="1" ht="15.6" x14ac:dyDescent="0.35">
      <c r="A25" s="17" t="s">
        <v>104</v>
      </c>
      <c r="B25" s="19">
        <f>SUM(C25:F25)</f>
        <v>75071493547.044968</v>
      </c>
      <c r="C25" s="19">
        <f>+C23</f>
        <v>37293536886.541679</v>
      </c>
      <c r="D25" s="19">
        <f t="shared" ref="D25:F25" si="4">+D23</f>
        <v>27729085151.30328</v>
      </c>
      <c r="E25" s="19">
        <f t="shared" si="4"/>
        <v>5906470974.6300001</v>
      </c>
      <c r="F25" s="19">
        <f t="shared" si="4"/>
        <v>4142400534.5700002</v>
      </c>
      <c r="G25" s="19"/>
      <c r="H25" s="19">
        <f>SUM(I25:L25)</f>
        <v>63418974220.500008</v>
      </c>
      <c r="I25" s="19">
        <f>+I23</f>
        <v>39407956558.380005</v>
      </c>
      <c r="J25" s="19">
        <f t="shared" ref="J25:L25" si="5">+J23</f>
        <v>16152024678.190002</v>
      </c>
      <c r="K25" s="19">
        <f t="shared" si="5"/>
        <v>4358146983.9300003</v>
      </c>
      <c r="L25" s="19">
        <f t="shared" si="5"/>
        <v>3500846000</v>
      </c>
      <c r="M25" s="19"/>
    </row>
    <row r="26" spans="1:13" s="13" customFormat="1" ht="15.6" x14ac:dyDescent="0.35">
      <c r="A26" s="14"/>
      <c r="B26" s="18"/>
      <c r="C26" s="19"/>
      <c r="D26" s="19"/>
      <c r="E26" s="19"/>
      <c r="F26" s="19"/>
      <c r="G26" s="19"/>
      <c r="H26" s="18"/>
      <c r="I26" s="19"/>
      <c r="J26" s="19"/>
      <c r="K26" s="19"/>
      <c r="L26" s="19"/>
      <c r="M26" s="19"/>
    </row>
    <row r="27" spans="1:13" s="13" customFormat="1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9"/>
      <c r="J27" s="19"/>
      <c r="K27" s="19"/>
      <c r="L27" s="19"/>
      <c r="M27" s="19"/>
    </row>
    <row r="28" spans="1:13" s="13" customFormat="1" ht="15.6" x14ac:dyDescent="0.35">
      <c r="A28" s="17" t="s">
        <v>102</v>
      </c>
      <c r="B28" s="19">
        <f t="shared" ref="B28" si="6">B22</f>
        <v>75665806624.220383</v>
      </c>
      <c r="C28" s="19">
        <f>B28+H28</f>
        <v>150825459652.34384</v>
      </c>
      <c r="D28" s="19"/>
      <c r="E28" s="19"/>
      <c r="F28" s="18"/>
      <c r="G28" s="18"/>
      <c r="H28" s="19">
        <f t="shared" ref="H28" si="7">H22</f>
        <v>75159653028.123459</v>
      </c>
      <c r="I28" s="19"/>
      <c r="J28" s="19"/>
      <c r="K28" s="19"/>
      <c r="L28" s="18"/>
      <c r="M28" s="18"/>
    </row>
    <row r="29" spans="1:13" s="13" customFormat="1" ht="15.6" x14ac:dyDescent="0.35">
      <c r="A29" s="17" t="s">
        <v>103</v>
      </c>
      <c r="B29" s="19">
        <f>'I Trimestre'!B29+'II Trimestre'!B29+'III Trimestre'!B29</f>
        <v>72584344113.859985</v>
      </c>
      <c r="C29" s="19"/>
      <c r="D29" s="19"/>
      <c r="E29" s="19"/>
      <c r="F29" s="18"/>
      <c r="G29" s="18"/>
      <c r="H29" s="19">
        <f>'I Trimestre'!H29+'II Trimestre'!H29+'III Trimestre'!H29</f>
        <v>72584344113.859985</v>
      </c>
      <c r="I29" s="19"/>
      <c r="J29" s="19"/>
      <c r="K29" s="19"/>
      <c r="L29" s="18"/>
      <c r="M29" s="18"/>
    </row>
    <row r="30" spans="1:13" s="13" customFormat="1" ht="15.6" x14ac:dyDescent="0.35">
      <c r="A30" s="14"/>
      <c r="B30" s="21"/>
      <c r="C30" s="22"/>
      <c r="D30" s="22"/>
      <c r="E30" s="22"/>
      <c r="F30" s="22"/>
      <c r="G30" s="22"/>
      <c r="H30" s="21"/>
      <c r="I30" s="22"/>
      <c r="J30" s="22"/>
      <c r="K30" s="22"/>
      <c r="L30" s="22"/>
      <c r="M30" s="22"/>
    </row>
    <row r="31" spans="1:13" s="13" customFormat="1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2"/>
      <c r="J31" s="22"/>
      <c r="K31" s="22"/>
      <c r="L31" s="22"/>
      <c r="M31" s="22"/>
    </row>
    <row r="32" spans="1:13" s="13" customFormat="1" ht="15.6" x14ac:dyDescent="0.35">
      <c r="A32" s="17" t="s">
        <v>65</v>
      </c>
      <c r="B32" s="42">
        <v>1.0863</v>
      </c>
      <c r="C32" s="42">
        <v>1.0863</v>
      </c>
      <c r="D32" s="42">
        <v>1.0863</v>
      </c>
      <c r="E32" s="42">
        <v>1.0863</v>
      </c>
      <c r="F32" s="42">
        <v>1.0863</v>
      </c>
      <c r="G32" s="42">
        <v>1.0863</v>
      </c>
      <c r="H32" s="42">
        <v>1.0863</v>
      </c>
      <c r="I32" s="42">
        <v>1.0863</v>
      </c>
      <c r="J32" s="42">
        <v>1.0863</v>
      </c>
      <c r="K32" s="42">
        <v>1.0863</v>
      </c>
      <c r="L32" s="42">
        <v>1.0863</v>
      </c>
      <c r="M32" s="42">
        <v>1.0863</v>
      </c>
    </row>
    <row r="33" spans="1:14" s="13" customFormat="1" ht="15.6" x14ac:dyDescent="0.35">
      <c r="A33" s="17" t="s">
        <v>105</v>
      </c>
      <c r="B33" s="42">
        <v>1.1197999999999999</v>
      </c>
      <c r="C33" s="42">
        <v>1.1197999999999999</v>
      </c>
      <c r="D33" s="42">
        <v>1.1197999999999999</v>
      </c>
      <c r="E33" s="42">
        <v>1.1197999999999999</v>
      </c>
      <c r="F33" s="42">
        <v>1.1197999999999999</v>
      </c>
      <c r="G33" s="42">
        <v>1.1197999999999999</v>
      </c>
      <c r="H33" s="42">
        <v>1.1197999999999999</v>
      </c>
      <c r="I33" s="42">
        <v>1.1197999999999999</v>
      </c>
      <c r="J33" s="42">
        <v>1.1197999999999999</v>
      </c>
      <c r="K33" s="42">
        <v>1.1197999999999999</v>
      </c>
      <c r="L33" s="42">
        <v>1.1197999999999999</v>
      </c>
      <c r="M33" s="42">
        <v>1.1197999999999999</v>
      </c>
    </row>
    <row r="34" spans="1:14" ht="15.6" x14ac:dyDescent="0.35">
      <c r="A34" s="17" t="s">
        <v>8</v>
      </c>
      <c r="B34" s="18">
        <f>+C34+F34</f>
        <v>186819</v>
      </c>
      <c r="C34" s="13">
        <v>129079</v>
      </c>
      <c r="D34" s="13">
        <v>129079</v>
      </c>
      <c r="E34" s="13">
        <v>129079</v>
      </c>
      <c r="F34" s="19">
        <v>57740</v>
      </c>
      <c r="G34" s="19"/>
      <c r="H34" s="18">
        <f>+I34+L34</f>
        <v>186819</v>
      </c>
      <c r="I34" s="13">
        <v>129079</v>
      </c>
      <c r="J34" s="13">
        <v>129079</v>
      </c>
      <c r="K34" s="13">
        <v>129079</v>
      </c>
      <c r="L34" s="19">
        <v>57740</v>
      </c>
      <c r="M34" s="18"/>
    </row>
    <row r="35" spans="1:14" s="13" customFormat="1" ht="15.6" x14ac:dyDescent="0.35">
      <c r="A35" s="14"/>
      <c r="B35" s="18"/>
      <c r="C35" s="19"/>
      <c r="D35" s="19"/>
      <c r="E35" s="19"/>
      <c r="F35" s="19"/>
      <c r="G35" s="19"/>
      <c r="H35" s="18"/>
      <c r="I35" s="19"/>
      <c r="J35" s="19"/>
      <c r="K35" s="19"/>
      <c r="L35" s="19"/>
      <c r="M35" s="19"/>
      <c r="N35" s="39"/>
    </row>
    <row r="36" spans="1:14" s="13" customFormat="1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9"/>
      <c r="J36" s="19"/>
      <c r="K36" s="19"/>
      <c r="L36" s="19"/>
      <c r="M36" s="19"/>
      <c r="N36" s="39"/>
    </row>
    <row r="37" spans="1:14" s="13" customFormat="1" ht="15.6" x14ac:dyDescent="0.35">
      <c r="A37" s="14" t="s">
        <v>66</v>
      </c>
      <c r="B37" s="18">
        <f t="shared" ref="B37:F37" si="8">B21/B32</f>
        <v>91514481507.040894</v>
      </c>
      <c r="C37" s="19">
        <f t="shared" si="8"/>
        <v>41244933167.819229</v>
      </c>
      <c r="D37" s="19">
        <f t="shared" si="8"/>
        <v>32686910628.91296</v>
      </c>
      <c r="E37" s="19">
        <f t="shared" si="8"/>
        <v>9981694536.7854176</v>
      </c>
      <c r="F37" s="19">
        <f t="shared" si="8"/>
        <v>3966440209.8867717</v>
      </c>
      <c r="G37" s="19">
        <f t="shared" ref="G37:L37" si="9">G21/G32</f>
        <v>3634502963.636517</v>
      </c>
      <c r="H37" s="18">
        <f t="shared" si="9"/>
        <v>82857114490.975784</v>
      </c>
      <c r="I37" s="19">
        <f t="shared" si="9"/>
        <v>31657565764.392891</v>
      </c>
      <c r="J37" s="19">
        <f t="shared" si="9"/>
        <v>35261755987.544876</v>
      </c>
      <c r="K37" s="19">
        <f t="shared" si="9"/>
        <v>10185684791.991163</v>
      </c>
      <c r="L37" s="19">
        <f t="shared" si="9"/>
        <v>2641260241.1856761</v>
      </c>
      <c r="M37" s="19">
        <f t="shared" ref="M37" si="10">M21/M32</f>
        <v>3110847705.861166</v>
      </c>
      <c r="N37" s="39"/>
    </row>
    <row r="38" spans="1:14" s="13" customFormat="1" ht="15.6" x14ac:dyDescent="0.35">
      <c r="A38" s="14" t="s">
        <v>106</v>
      </c>
      <c r="B38" s="18">
        <f t="shared" ref="B38" si="11">B23/B33</f>
        <v>70147837261.916016</v>
      </c>
      <c r="C38" s="19">
        <f>C23/C33</f>
        <v>33303747889.392464</v>
      </c>
      <c r="D38" s="19">
        <f t="shared" ref="D38:F38" si="12">D23/D33</f>
        <v>24762533623.239223</v>
      </c>
      <c r="E38" s="19">
        <f t="shared" si="12"/>
        <v>5274576687.4709778</v>
      </c>
      <c r="F38" s="19">
        <f t="shared" si="12"/>
        <v>3699232483.0951962</v>
      </c>
      <c r="G38" s="19">
        <f t="shared" ref="G38:H38" si="13">G23/G33</f>
        <v>3107746578.7181373</v>
      </c>
      <c r="H38" s="18">
        <f t="shared" si="13"/>
        <v>59762108525.180229</v>
      </c>
      <c r="I38" s="19">
        <f>I23/I33</f>
        <v>35191959777.085197</v>
      </c>
      <c r="J38" s="19">
        <f t="shared" ref="J38:M38" si="14">J23/J33</f>
        <v>14424026324.513309</v>
      </c>
      <c r="K38" s="19">
        <f t="shared" si="14"/>
        <v>3891897645.9457054</v>
      </c>
      <c r="L38" s="19">
        <f t="shared" si="14"/>
        <v>3126313627.4334707</v>
      </c>
      <c r="M38" s="19">
        <f t="shared" si="14"/>
        <v>3127911150.2025375</v>
      </c>
      <c r="N38" s="39"/>
    </row>
    <row r="39" spans="1:14" s="13" customFormat="1" ht="15.6" x14ac:dyDescent="0.35">
      <c r="A39" s="14" t="s">
        <v>67</v>
      </c>
      <c r="B39" s="18">
        <f t="shared" ref="B39:F39" si="15">B37/B15</f>
        <v>9080619.3200080264</v>
      </c>
      <c r="C39" s="19">
        <f t="shared" si="15"/>
        <v>7085540.8293796992</v>
      </c>
      <c r="D39" s="19">
        <f t="shared" si="15"/>
        <v>12763338.785206154</v>
      </c>
      <c r="E39" s="19">
        <f t="shared" si="15"/>
        <v>9319976.224822985</v>
      </c>
      <c r="F39" s="19">
        <f t="shared" si="15"/>
        <v>6346304.3358188346</v>
      </c>
      <c r="G39" s="19"/>
      <c r="H39" s="18">
        <f t="shared" ref="H39:L39" si="16">H37/H15</f>
        <v>9928953.2044308912</v>
      </c>
      <c r="I39" s="19">
        <f t="shared" si="16"/>
        <v>7526763.1394181857</v>
      </c>
      <c r="J39" s="19">
        <f t="shared" si="16"/>
        <v>12911664.587163998</v>
      </c>
      <c r="K39" s="19">
        <f t="shared" si="16"/>
        <v>10288570.49696077</v>
      </c>
      <c r="L39" s="19">
        <f t="shared" si="16"/>
        <v>6318804.4047504216</v>
      </c>
      <c r="M39" s="19"/>
      <c r="N39" s="39"/>
    </row>
    <row r="40" spans="1:14" s="13" customFormat="1" ht="15.6" x14ac:dyDescent="0.35">
      <c r="A40" s="14" t="s">
        <v>107</v>
      </c>
      <c r="B40" s="18">
        <f t="shared" ref="B40:F40" si="17">B38/B17</f>
        <v>9473036.7673080377</v>
      </c>
      <c r="C40" s="19">
        <f t="shared" si="17"/>
        <v>7550158.2156863436</v>
      </c>
      <c r="D40" s="19">
        <f t="shared" si="17"/>
        <v>12500016.972861798</v>
      </c>
      <c r="E40" s="19">
        <f t="shared" si="17"/>
        <v>11721281.527713284</v>
      </c>
      <c r="F40" s="19">
        <f t="shared" si="17"/>
        <v>6570572.7941300115</v>
      </c>
      <c r="G40" s="19"/>
      <c r="H40" s="18">
        <f t="shared" ref="H40:L40" si="18">H38/H17</f>
        <v>9418772.0291852206</v>
      </c>
      <c r="I40" s="19">
        <f t="shared" si="18"/>
        <v>8353182.9520733915</v>
      </c>
      <c r="J40" s="19">
        <f t="shared" si="18"/>
        <v>11181415.755436674</v>
      </c>
      <c r="K40" s="19">
        <f t="shared" si="18"/>
        <v>10082636.388460377</v>
      </c>
      <c r="L40" s="19">
        <f t="shared" si="18"/>
        <v>6855950.9373541027</v>
      </c>
      <c r="M40" s="19"/>
      <c r="N40" s="39"/>
    </row>
    <row r="41" spans="1:14" s="13" customFormat="1" ht="15.6" x14ac:dyDescent="0.35">
      <c r="A41" s="14"/>
      <c r="B41" s="23"/>
      <c r="C41" s="24"/>
      <c r="D41" s="24"/>
      <c r="E41" s="24"/>
      <c r="F41" s="24"/>
      <c r="G41" s="24"/>
      <c r="H41" s="23"/>
      <c r="I41" s="24"/>
      <c r="J41" s="24"/>
      <c r="K41" s="24"/>
      <c r="L41" s="24"/>
      <c r="M41" s="24"/>
    </row>
    <row r="42" spans="1:14" s="13" customFormat="1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4"/>
      <c r="J42" s="24"/>
      <c r="K42" s="24"/>
      <c r="L42" s="24"/>
      <c r="M42" s="24"/>
    </row>
    <row r="43" spans="1:14" s="13" customFormat="1" ht="15.6" x14ac:dyDescent="0.35">
      <c r="A43" s="14"/>
      <c r="B43" s="23"/>
      <c r="C43" s="24"/>
      <c r="D43" s="24"/>
      <c r="E43" s="24"/>
      <c r="F43" s="24"/>
      <c r="G43" s="24"/>
      <c r="H43" s="23"/>
      <c r="I43" s="24"/>
      <c r="J43" s="24"/>
      <c r="K43" s="24"/>
      <c r="L43" s="24"/>
      <c r="M43" s="24"/>
    </row>
    <row r="44" spans="1:14" s="13" customFormat="1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4"/>
      <c r="J44" s="24"/>
      <c r="K44" s="24"/>
      <c r="L44" s="24"/>
      <c r="M44" s="24"/>
    </row>
    <row r="45" spans="1:14" s="13" customFormat="1" ht="15.6" x14ac:dyDescent="0.35">
      <c r="A45" s="14" t="s">
        <v>12</v>
      </c>
      <c r="B45" s="25">
        <f t="shared" ref="B45:F45" si="19">B16/B34*100</f>
        <v>4.0231453974167515</v>
      </c>
      <c r="C45" s="26">
        <f>C16/C34*100</f>
        <v>3.6272360337467751</v>
      </c>
      <c r="D45" s="26">
        <f t="shared" si="19"/>
        <v>1.2651167114712696</v>
      </c>
      <c r="E45" s="26">
        <f t="shared" si="19"/>
        <v>0.44004059529435469</v>
      </c>
      <c r="F45" s="26">
        <f t="shared" si="19"/>
        <v>1.0962937305161067</v>
      </c>
      <c r="G45" s="26"/>
      <c r="H45" s="25">
        <f t="shared" ref="H45" si="20">H16/H34*100</f>
        <v>4.0231453974167515</v>
      </c>
      <c r="I45" s="26">
        <f>I16/I34*100</f>
        <v>3.6272360337467751</v>
      </c>
      <c r="J45" s="26">
        <f t="shared" ref="J45:L45" si="21">J16/J34*100</f>
        <v>1.2651167114712696</v>
      </c>
      <c r="K45" s="26">
        <f t="shared" si="21"/>
        <v>0.44004059529435469</v>
      </c>
      <c r="L45" s="26">
        <f t="shared" si="21"/>
        <v>1.0962937305161067</v>
      </c>
      <c r="M45" s="26"/>
    </row>
    <row r="46" spans="1:14" s="13" customFormat="1" ht="15.6" x14ac:dyDescent="0.35">
      <c r="A46" s="14" t="s">
        <v>13</v>
      </c>
      <c r="B46" s="25">
        <f t="shared" ref="B46:F46" si="22">B17/B34*100</f>
        <v>3.963729599237765</v>
      </c>
      <c r="C46" s="26">
        <f t="shared" si="22"/>
        <v>3.4172870877524617</v>
      </c>
      <c r="D46" s="26">
        <f t="shared" si="22"/>
        <v>1.5347190480248529</v>
      </c>
      <c r="E46" s="26">
        <f t="shared" si="22"/>
        <v>0.34862371106066825</v>
      </c>
      <c r="F46" s="26">
        <f t="shared" si="22"/>
        <v>0.97506061655697962</v>
      </c>
      <c r="G46" s="26"/>
      <c r="H46" s="25">
        <f t="shared" ref="H46:L46" si="23">H17/H34*100</f>
        <v>3.3963354905015017</v>
      </c>
      <c r="I46" s="26">
        <f t="shared" si="23"/>
        <v>3.2638926548857672</v>
      </c>
      <c r="J46" s="26">
        <f t="shared" si="23"/>
        <v>0.99938797170724902</v>
      </c>
      <c r="K46" s="26">
        <f t="shared" si="23"/>
        <v>0.29904167215426214</v>
      </c>
      <c r="L46" s="26">
        <f t="shared" si="23"/>
        <v>0.7897471423623138</v>
      </c>
      <c r="M46" s="26"/>
    </row>
    <row r="47" spans="1:14" s="13" customFormat="1" ht="15.6" x14ac:dyDescent="0.35">
      <c r="A47" s="14"/>
      <c r="B47" s="25"/>
      <c r="C47" s="26"/>
      <c r="D47" s="26"/>
      <c r="E47" s="26"/>
      <c r="F47" s="26"/>
      <c r="G47" s="26"/>
      <c r="H47" s="25"/>
      <c r="I47" s="26"/>
      <c r="J47" s="26"/>
      <c r="K47" s="26"/>
      <c r="L47" s="26"/>
      <c r="M47" s="26"/>
    </row>
    <row r="48" spans="1:14" s="13" customFormat="1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6"/>
      <c r="J48" s="26"/>
      <c r="K48" s="26"/>
      <c r="L48" s="26"/>
      <c r="M48" s="26"/>
    </row>
    <row r="49" spans="1:13" s="13" customFormat="1" ht="15.6" x14ac:dyDescent="0.35">
      <c r="A49" s="14" t="s">
        <v>15</v>
      </c>
      <c r="B49" s="25">
        <f t="shared" ref="B49:F49" si="24">B17/B16*100</f>
        <v>98.523150612027678</v>
      </c>
      <c r="C49" s="26">
        <f t="shared" si="24"/>
        <v>94.211875266979931</v>
      </c>
      <c r="D49" s="26">
        <f t="shared" si="24"/>
        <v>121.31047152480099</v>
      </c>
      <c r="E49" s="26">
        <f t="shared" si="24"/>
        <v>79.225352112676063</v>
      </c>
      <c r="F49" s="26">
        <f t="shared" si="24"/>
        <v>88.941548183254355</v>
      </c>
      <c r="G49" s="26"/>
      <c r="H49" s="25">
        <f t="shared" ref="H49:L49" si="25">H17/H16*100</f>
        <v>84.41990420436403</v>
      </c>
      <c r="I49" s="26">
        <f t="shared" si="25"/>
        <v>89.982913284920969</v>
      </c>
      <c r="J49" s="26">
        <f t="shared" si="25"/>
        <v>78.99571341090018</v>
      </c>
      <c r="K49" s="26">
        <f t="shared" si="25"/>
        <v>67.957746478873233</v>
      </c>
      <c r="L49" s="26">
        <f t="shared" si="25"/>
        <v>72.037914691943129</v>
      </c>
      <c r="M49" s="26"/>
    </row>
    <row r="50" spans="1:13" s="13" customFormat="1" ht="15.6" x14ac:dyDescent="0.35">
      <c r="A50" s="14" t="s">
        <v>16</v>
      </c>
      <c r="B50" s="25">
        <f>B23/B22*100</f>
        <v>103.81379868981591</v>
      </c>
      <c r="C50" s="25">
        <f>C23/C22*100</f>
        <v>104.573168701908</v>
      </c>
      <c r="D50" s="25">
        <f t="shared" ref="D50:G50" si="26">D23/D22*100</f>
        <v>117.97014373316598</v>
      </c>
      <c r="E50" s="25">
        <f t="shared" si="26"/>
        <v>72.965809681750756</v>
      </c>
      <c r="F50" s="25">
        <f t="shared" si="26"/>
        <v>100.53901332451511</v>
      </c>
      <c r="G50" s="25">
        <f t="shared" si="26"/>
        <v>81.253300105415775</v>
      </c>
      <c r="H50" s="25">
        <f>H23/H22*100</f>
        <v>89.03927363988214</v>
      </c>
      <c r="I50" s="25">
        <f>I23/I22*100</f>
        <v>110.50212002992153</v>
      </c>
      <c r="J50" s="25">
        <f t="shared" ref="J50:M50" si="27">J23/J22*100</f>
        <v>68.716896445397566</v>
      </c>
      <c r="K50" s="25">
        <f t="shared" si="27"/>
        <v>53.838531461581042</v>
      </c>
      <c r="L50" s="25">
        <f t="shared" si="27"/>
        <v>84.968027525037897</v>
      </c>
      <c r="M50" s="25">
        <f t="shared" si="27"/>
        <v>92.740402463307447</v>
      </c>
    </row>
    <row r="51" spans="1:13" s="13" customFormat="1" ht="15.6" x14ac:dyDescent="0.35">
      <c r="A51" s="14" t="s">
        <v>17</v>
      </c>
      <c r="B51" s="25">
        <f t="shared" ref="B51:F51" si="28">AVERAGE(B49:B50)</f>
        <v>101.16847465092179</v>
      </c>
      <c r="C51" s="26">
        <f t="shared" si="28"/>
        <v>99.39252198444396</v>
      </c>
      <c r="D51" s="26">
        <f t="shared" si="28"/>
        <v>119.64030762898349</v>
      </c>
      <c r="E51" s="26">
        <f t="shared" si="28"/>
        <v>76.095580897213409</v>
      </c>
      <c r="F51" s="26">
        <f t="shared" si="28"/>
        <v>94.740280753884733</v>
      </c>
      <c r="G51" s="26"/>
      <c r="H51" s="25">
        <f t="shared" ref="H51:L51" si="29">AVERAGE(H49:H50)</f>
        <v>86.729588922123085</v>
      </c>
      <c r="I51" s="26">
        <f t="shared" si="29"/>
        <v>100.24251665742125</v>
      </c>
      <c r="J51" s="26">
        <f t="shared" si="29"/>
        <v>73.856304928148873</v>
      </c>
      <c r="K51" s="26">
        <f t="shared" si="29"/>
        <v>60.898138970227137</v>
      </c>
      <c r="L51" s="26">
        <f t="shared" si="29"/>
        <v>78.502971108490513</v>
      </c>
      <c r="M51" s="26"/>
    </row>
    <row r="52" spans="1:13" s="13" customFormat="1" ht="15.6" x14ac:dyDescent="0.35">
      <c r="A52" s="14"/>
      <c r="B52" s="25"/>
      <c r="C52" s="26"/>
      <c r="D52" s="26"/>
      <c r="E52" s="26"/>
      <c r="F52" s="26"/>
      <c r="G52" s="26"/>
      <c r="H52" s="25"/>
      <c r="I52" s="26"/>
      <c r="J52" s="26"/>
      <c r="K52" s="26"/>
      <c r="L52" s="26"/>
      <c r="M52" s="26"/>
    </row>
    <row r="53" spans="1:13" s="13" customFormat="1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6"/>
      <c r="J53" s="26"/>
      <c r="K53" s="26"/>
      <c r="L53" s="26"/>
      <c r="M53" s="26"/>
    </row>
    <row r="54" spans="1:13" s="13" customFormat="1" ht="15.6" x14ac:dyDescent="0.35">
      <c r="A54" s="14" t="s">
        <v>19</v>
      </c>
      <c r="B54" s="25">
        <f t="shared" ref="B54:F54" si="30">B17/B18*100</f>
        <v>76.767572050590914</v>
      </c>
      <c r="C54" s="26">
        <f t="shared" si="30"/>
        <v>73.308957952468006</v>
      </c>
      <c r="D54" s="26">
        <f t="shared" si="30"/>
        <v>98.263888888888886</v>
      </c>
      <c r="E54" s="26">
        <f t="shared" si="30"/>
        <v>56.039850560398506</v>
      </c>
      <c r="F54" s="26">
        <f t="shared" si="30"/>
        <v>69.506172839506178</v>
      </c>
      <c r="G54" s="26"/>
      <c r="H54" s="25">
        <f t="shared" ref="H54:L54" si="31">H17/H18*100</f>
        <v>65.778561061579936</v>
      </c>
      <c r="I54" s="26">
        <f t="shared" si="31"/>
        <v>70.018281535648995</v>
      </c>
      <c r="J54" s="26">
        <f t="shared" si="31"/>
        <v>63.988095238095234</v>
      </c>
      <c r="K54" s="26">
        <f t="shared" si="31"/>
        <v>48.069738480697382</v>
      </c>
      <c r="L54" s="26">
        <f t="shared" si="31"/>
        <v>56.296296296296298</v>
      </c>
      <c r="M54" s="26"/>
    </row>
    <row r="55" spans="1:13" s="13" customFormat="1" ht="15.6" x14ac:dyDescent="0.35">
      <c r="A55" s="14" t="s">
        <v>20</v>
      </c>
      <c r="B55" s="25">
        <f>B23/B24*100</f>
        <v>81.53820707596887</v>
      </c>
      <c r="C55" s="25">
        <f t="shared" ref="C55:G55" si="32">C23/C24*100</f>
        <v>82.169942656827303</v>
      </c>
      <c r="D55" s="25">
        <f t="shared" si="32"/>
        <v>96.421752527377294</v>
      </c>
      <c r="E55" s="25">
        <f t="shared" si="32"/>
        <v>52.293736816341273</v>
      </c>
      <c r="F55" s="25">
        <f t="shared" si="32"/>
        <v>79.312218073599809</v>
      </c>
      <c r="G55" s="25">
        <f t="shared" si="32"/>
        <v>61.317995218473598</v>
      </c>
      <c r="H55" s="25">
        <f>H23/H24*100</f>
        <v>69.46607864799013</v>
      </c>
      <c r="I55" s="25">
        <f t="shared" ref="I55:M55" si="33">I23/I24*100</f>
        <v>86.828705479886921</v>
      </c>
      <c r="J55" s="25">
        <f t="shared" si="33"/>
        <v>56.165088672726313</v>
      </c>
      <c r="K55" s="25">
        <f t="shared" si="33"/>
        <v>38.585441689882103</v>
      </c>
      <c r="L55" s="25">
        <f t="shared" si="33"/>
        <v>67.02873347878996</v>
      </c>
      <c r="M55" s="25">
        <f t="shared" si="33"/>
        <v>61.715856197978894</v>
      </c>
    </row>
    <row r="56" spans="1:13" s="13" customFormat="1" ht="15.6" x14ac:dyDescent="0.35">
      <c r="A56" s="14" t="s">
        <v>21</v>
      </c>
      <c r="B56" s="25">
        <f t="shared" ref="B56:F56" si="34">(B54+B55)/2</f>
        <v>79.152889563279899</v>
      </c>
      <c r="C56" s="26">
        <f t="shared" si="34"/>
        <v>77.739450304647647</v>
      </c>
      <c r="D56" s="26">
        <f t="shared" si="34"/>
        <v>97.34282070813309</v>
      </c>
      <c r="E56" s="26">
        <f t="shared" si="34"/>
        <v>54.166793688369893</v>
      </c>
      <c r="F56" s="26">
        <f t="shared" si="34"/>
        <v>74.409195456552993</v>
      </c>
      <c r="G56" s="26"/>
      <c r="H56" s="25">
        <f t="shared" ref="H56:L56" si="35">(H54+H55)/2</f>
        <v>67.622319854785033</v>
      </c>
      <c r="I56" s="26">
        <f t="shared" si="35"/>
        <v>78.423493507767958</v>
      </c>
      <c r="J56" s="26">
        <f t="shared" si="35"/>
        <v>60.076591955410777</v>
      </c>
      <c r="K56" s="26">
        <f t="shared" si="35"/>
        <v>43.327590085289742</v>
      </c>
      <c r="L56" s="26">
        <f t="shared" si="35"/>
        <v>61.662514887543125</v>
      </c>
      <c r="M56" s="26"/>
    </row>
    <row r="57" spans="1:13" s="13" customFormat="1" ht="15.6" x14ac:dyDescent="0.35">
      <c r="A57" s="14"/>
      <c r="B57" s="25"/>
      <c r="C57" s="26"/>
      <c r="D57" s="26"/>
      <c r="E57" s="26"/>
      <c r="F57" s="26"/>
      <c r="G57" s="26"/>
      <c r="H57" s="25"/>
      <c r="I57" s="26"/>
      <c r="J57" s="26"/>
      <c r="K57" s="26"/>
      <c r="L57" s="26"/>
      <c r="M57" s="26"/>
    </row>
    <row r="58" spans="1:13" s="13" customFormat="1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6"/>
      <c r="J58" s="26"/>
      <c r="K58" s="26"/>
      <c r="L58" s="26"/>
      <c r="M58" s="26"/>
    </row>
    <row r="59" spans="1:13" s="13" customFormat="1" ht="15.6" x14ac:dyDescent="0.35">
      <c r="A59" s="14" t="s">
        <v>22</v>
      </c>
      <c r="B59" s="25">
        <f>B25/B23*100</f>
        <v>95.569718611402763</v>
      </c>
      <c r="C59" s="25"/>
      <c r="D59" s="25"/>
      <c r="E59" s="25"/>
      <c r="F59" s="25"/>
      <c r="G59" s="25"/>
      <c r="H59" s="25">
        <f>H25/H23*100</f>
        <v>94.766062932862184</v>
      </c>
      <c r="I59" s="25"/>
      <c r="J59" s="25"/>
      <c r="K59" s="25"/>
      <c r="L59" s="25"/>
      <c r="M59" s="25"/>
    </row>
    <row r="60" spans="1:13" s="13" customFormat="1" ht="15.6" x14ac:dyDescent="0.35">
      <c r="A60" s="14"/>
      <c r="B60" s="25"/>
      <c r="C60" s="26"/>
      <c r="D60" s="26"/>
      <c r="E60" s="26"/>
      <c r="F60" s="26"/>
      <c r="G60" s="26"/>
      <c r="H60" s="25"/>
      <c r="I60" s="26"/>
      <c r="J60" s="26"/>
      <c r="K60" s="26"/>
      <c r="L60" s="26"/>
      <c r="M60" s="26"/>
    </row>
    <row r="61" spans="1:13" s="13" customFormat="1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6"/>
      <c r="J61" s="26"/>
      <c r="K61" s="26"/>
      <c r="L61" s="26"/>
      <c r="M61" s="26"/>
    </row>
    <row r="62" spans="1:13" s="13" customFormat="1" ht="15.6" x14ac:dyDescent="0.35">
      <c r="A62" s="14" t="s">
        <v>24</v>
      </c>
      <c r="B62" s="25">
        <f>((B17/B15)-1)*100</f>
        <v>-26.523119666600515</v>
      </c>
      <c r="C62" s="26">
        <f t="shared" ref="C62:F62" si="36">((C17/C15)-1)*100</f>
        <v>-24.222642157704865</v>
      </c>
      <c r="D62" s="26">
        <f t="shared" si="36"/>
        <v>-22.647403358063258</v>
      </c>
      <c r="E62" s="26">
        <f t="shared" si="36"/>
        <v>-57.983193277310917</v>
      </c>
      <c r="F62" s="26">
        <f t="shared" si="36"/>
        <v>-9.9199999999999946</v>
      </c>
      <c r="G62" s="26"/>
      <c r="H62" s="25">
        <f>((H17/H15)-1)*100</f>
        <v>-23.966446974236067</v>
      </c>
      <c r="I62" s="26">
        <f t="shared" ref="I62:L62" si="37">((I17/I15)-1)*100</f>
        <v>0.16642891107940816</v>
      </c>
      <c r="J62" s="26">
        <f t="shared" si="37"/>
        <v>-52.764555108019039</v>
      </c>
      <c r="K62" s="26">
        <f t="shared" si="37"/>
        <v>-61.010101010101003</v>
      </c>
      <c r="L62" s="26">
        <f t="shared" si="37"/>
        <v>9.0909090909090828</v>
      </c>
      <c r="M62" s="26"/>
    </row>
    <row r="63" spans="1:13" s="13" customFormat="1" ht="15.6" x14ac:dyDescent="0.35">
      <c r="A63" s="14" t="s">
        <v>25</v>
      </c>
      <c r="B63" s="25">
        <f>((B38/B37)-1)*100</f>
        <v>-23.347828554851159</v>
      </c>
      <c r="C63" s="25">
        <f t="shared" ref="C63:F63" si="38">((C38/C37)-1)*100</f>
        <v>-19.253723229748765</v>
      </c>
      <c r="D63" s="25">
        <f t="shared" si="38"/>
        <v>-24.243273081501581</v>
      </c>
      <c r="E63" s="25">
        <f t="shared" si="38"/>
        <v>-47.157502485849022</v>
      </c>
      <c r="F63" s="25">
        <f t="shared" si="38"/>
        <v>-6.7367138454660687</v>
      </c>
      <c r="G63" s="26"/>
      <c r="H63" s="25">
        <f>((H38/H37)-1)*100</f>
        <v>-27.873292604596923</v>
      </c>
      <c r="I63" s="25">
        <f t="shared" ref="I63:L63" si="39">((I38/I37)-1)*100</f>
        <v>11.164452879910458</v>
      </c>
      <c r="J63" s="25">
        <f t="shared" si="39"/>
        <v>-59.094418526382661</v>
      </c>
      <c r="K63" s="25">
        <f t="shared" si="39"/>
        <v>-61.790515557620232</v>
      </c>
      <c r="L63" s="25">
        <f t="shared" si="39"/>
        <v>18.364467790195917</v>
      </c>
      <c r="M63" s="26"/>
    </row>
    <row r="64" spans="1:13" s="13" customFormat="1" ht="15.6" x14ac:dyDescent="0.35">
      <c r="A64" s="14" t="s">
        <v>26</v>
      </c>
      <c r="B64" s="25">
        <f>((B40/B39)-1)*100</f>
        <v>4.3214832983403229</v>
      </c>
      <c r="C64" s="26">
        <f t="shared" ref="C64:F64" si="40">((C40/C39)-1)*100</f>
        <v>6.5572607299098529</v>
      </c>
      <c r="D64" s="26">
        <f t="shared" si="40"/>
        <v>-2.0631107328246245</v>
      </c>
      <c r="E64" s="26">
        <f t="shared" si="40"/>
        <v>25.765144083679314</v>
      </c>
      <c r="F64" s="26">
        <f t="shared" si="40"/>
        <v>3.5338434219959414</v>
      </c>
      <c r="G64" s="26"/>
      <c r="H64" s="25">
        <f>((H40/H39)-1)*100</f>
        <v>-5.1383178542728665</v>
      </c>
      <c r="I64" s="26">
        <f t="shared" ref="I64:L64" si="41">((I40/I39)-1)*100</f>
        <v>10.979750489651895</v>
      </c>
      <c r="J64" s="26">
        <f t="shared" si="41"/>
        <v>-13.400664337636481</v>
      </c>
      <c r="K64" s="26">
        <f t="shared" si="41"/>
        <v>-2.0015813524456694</v>
      </c>
      <c r="L64" s="26">
        <f t="shared" si="41"/>
        <v>8.5007621410129186</v>
      </c>
      <c r="M64" s="26"/>
    </row>
    <row r="65" spans="1:13" s="13" customFormat="1" ht="15.6" x14ac:dyDescent="0.35">
      <c r="A65" s="14"/>
      <c r="B65" s="25"/>
      <c r="C65" s="26"/>
      <c r="D65" s="26"/>
      <c r="E65" s="26"/>
      <c r="F65" s="26"/>
      <c r="G65" s="26"/>
      <c r="H65" s="25"/>
      <c r="I65" s="26"/>
      <c r="J65" s="26"/>
      <c r="K65" s="26"/>
      <c r="L65" s="26"/>
      <c r="M65" s="26"/>
    </row>
    <row r="66" spans="1:13" s="13" customFormat="1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6"/>
      <c r="J66" s="26"/>
      <c r="K66" s="26"/>
      <c r="L66" s="26"/>
      <c r="M66" s="26"/>
    </row>
    <row r="67" spans="1:13" s="13" customFormat="1" ht="15.6" x14ac:dyDescent="0.35">
      <c r="A67" s="14" t="s">
        <v>28</v>
      </c>
      <c r="B67" s="25">
        <f t="shared" ref="B67:F68" si="42">B22/B16</f>
        <v>10067297.315622723</v>
      </c>
      <c r="C67" s="26">
        <f t="shared" si="42"/>
        <v>7616963.880165224</v>
      </c>
      <c r="D67" s="26">
        <f t="shared" si="42"/>
        <v>14393859.13321889</v>
      </c>
      <c r="E67" s="26">
        <f t="shared" si="42"/>
        <v>14251491.965874903</v>
      </c>
      <c r="F67" s="26">
        <f t="shared" si="42"/>
        <v>6508992.3378933426</v>
      </c>
      <c r="G67" s="26"/>
      <c r="H67" s="25">
        <f t="shared" ref="H67:L67" si="43">H22/H16</f>
        <v>9999953.8355672508</v>
      </c>
      <c r="I67" s="26">
        <f t="shared" si="43"/>
        <v>7616963.880165224</v>
      </c>
      <c r="J67" s="26">
        <f t="shared" si="43"/>
        <v>14393859.13321889</v>
      </c>
      <c r="K67" s="26">
        <f t="shared" si="43"/>
        <v>14251491.965874903</v>
      </c>
      <c r="L67" s="26">
        <f t="shared" si="43"/>
        <v>6508992.3378933426</v>
      </c>
      <c r="M67" s="26"/>
    </row>
    <row r="68" spans="1:13" s="13" customFormat="1" ht="15.6" x14ac:dyDescent="0.35">
      <c r="A68" s="14" t="s">
        <v>29</v>
      </c>
      <c r="B68" s="25">
        <f t="shared" si="42"/>
        <v>10607906.572031539</v>
      </c>
      <c r="C68" s="25">
        <f t="shared" si="42"/>
        <v>8454667.1699255686</v>
      </c>
      <c r="D68" s="25">
        <f t="shared" si="42"/>
        <v>13997519.006210642</v>
      </c>
      <c r="E68" s="25">
        <f t="shared" si="42"/>
        <v>13125491.054733334</v>
      </c>
      <c r="F68" s="25">
        <f t="shared" si="42"/>
        <v>7357727.4148667855</v>
      </c>
      <c r="G68" s="26"/>
      <c r="H68" s="25">
        <f t="shared" ref="H68:L68" si="44">H23/H17</f>
        <v>10547140.918281609</v>
      </c>
      <c r="I68" s="25">
        <f t="shared" si="44"/>
        <v>9353894.2697317842</v>
      </c>
      <c r="J68" s="25">
        <f t="shared" si="44"/>
        <v>12520949.362937987</v>
      </c>
      <c r="K68" s="25">
        <f t="shared" si="44"/>
        <v>11290536.227797927</v>
      </c>
      <c r="L68" s="25">
        <f t="shared" si="44"/>
        <v>7677293.8596491227</v>
      </c>
      <c r="M68" s="26"/>
    </row>
    <row r="69" spans="1:13" s="13" customFormat="1" ht="15.6" x14ac:dyDescent="0.35">
      <c r="A69" s="14" t="s">
        <v>30</v>
      </c>
      <c r="B69" s="25">
        <f>(B68/B67)*B51</f>
        <v>106.60117541840339</v>
      </c>
      <c r="C69" s="25">
        <f t="shared" ref="C69:L69" si="45">(C68/C67)*C51</f>
        <v>110.32357587335122</v>
      </c>
      <c r="D69" s="25">
        <f t="shared" si="45"/>
        <v>116.34596840542231</v>
      </c>
      <c r="E69" s="25">
        <f t="shared" si="45"/>
        <v>70.083319610515971</v>
      </c>
      <c r="F69" s="25">
        <f t="shared" si="45"/>
        <v>107.093867193066</v>
      </c>
      <c r="G69" s="25"/>
      <c r="H69" s="25">
        <f t="shared" si="45"/>
        <v>91.475341905353744</v>
      </c>
      <c r="I69" s="25">
        <f t="shared" si="45"/>
        <v>123.101266711666</v>
      </c>
      <c r="J69" s="25">
        <f t="shared" si="45"/>
        <v>64.246220946047131</v>
      </c>
      <c r="K69" s="25">
        <f t="shared" si="45"/>
        <v>48.24566058734132</v>
      </c>
      <c r="L69" s="25">
        <f t="shared" si="45"/>
        <v>92.593499388031148</v>
      </c>
      <c r="M69" s="26"/>
    </row>
    <row r="70" spans="1:13" s="13" customFormat="1" ht="15.6" x14ac:dyDescent="0.35">
      <c r="A70" s="14"/>
      <c r="B70" s="25"/>
      <c r="C70" s="26"/>
      <c r="D70" s="26"/>
      <c r="E70" s="26"/>
      <c r="F70" s="26"/>
      <c r="G70" s="26"/>
      <c r="H70" s="25"/>
      <c r="I70" s="26"/>
      <c r="J70" s="26"/>
      <c r="K70" s="26"/>
      <c r="L70" s="26"/>
      <c r="M70" s="26"/>
    </row>
    <row r="71" spans="1:13" s="13" customFormat="1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6"/>
      <c r="J71" s="26"/>
      <c r="K71" s="26"/>
      <c r="L71" s="26"/>
      <c r="M71" s="26"/>
    </row>
    <row r="72" spans="1:13" s="13" customFormat="1" ht="15.6" x14ac:dyDescent="0.35">
      <c r="A72" s="14" t="s">
        <v>32</v>
      </c>
      <c r="B72" s="25">
        <f>(B29/B28)*100</f>
        <v>95.927536296990951</v>
      </c>
      <c r="C72" s="26"/>
      <c r="D72" s="26"/>
      <c r="E72" s="26"/>
      <c r="F72" s="26"/>
      <c r="G72" s="26"/>
      <c r="H72" s="25">
        <f>(H29/H28)*100</f>
        <v>96.573548692009211</v>
      </c>
      <c r="I72" s="26"/>
      <c r="J72" s="26"/>
      <c r="K72" s="26"/>
      <c r="L72" s="26"/>
      <c r="M72" s="26"/>
    </row>
    <row r="73" spans="1:13" s="13" customFormat="1" ht="15.6" x14ac:dyDescent="0.35">
      <c r="A73" s="14" t="s">
        <v>33</v>
      </c>
      <c r="B73" s="25">
        <f t="shared" ref="B73" si="46">(B23/B29)*100</f>
        <v>108.22106216551748</v>
      </c>
      <c r="C73" s="26"/>
      <c r="D73" s="26"/>
      <c r="E73" s="26"/>
      <c r="F73" s="26"/>
      <c r="G73" s="26"/>
      <c r="H73" s="25">
        <f t="shared" ref="H73" si="47">(H23/H29)*100</f>
        <v>92.19840716824514</v>
      </c>
      <c r="I73" s="26"/>
      <c r="J73" s="26"/>
      <c r="K73" s="26"/>
      <c r="L73" s="26"/>
      <c r="M73" s="26"/>
    </row>
    <row r="74" spans="1:13" s="13" customFormat="1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6.2" thickTop="1" x14ac:dyDescent="0.35">
      <c r="A75" s="44" t="s">
        <v>83</v>
      </c>
      <c r="B75" s="44"/>
      <c r="C75" s="44"/>
      <c r="D75" s="44"/>
      <c r="E75" s="44"/>
      <c r="F75" s="44"/>
      <c r="G75" s="13"/>
      <c r="H75" s="13"/>
      <c r="I75" s="13"/>
      <c r="J75" s="13"/>
      <c r="K75" s="13"/>
      <c r="L75" s="13"/>
      <c r="M75" s="13"/>
    </row>
    <row r="76" spans="1:13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6" x14ac:dyDescent="0.35">
      <c r="A77" s="29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O82"/>
  <sheetViews>
    <sheetView showGridLines="0" zoomScale="70" zoomScaleNormal="7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44140625" style="1" customWidth="1"/>
    <col min="2" max="13" width="18.6640625" style="1" customWidth="1"/>
    <col min="14" max="16384" width="11.44140625" style="1"/>
  </cols>
  <sheetData>
    <row r="9" spans="1:15" ht="15.6" x14ac:dyDescent="0.35">
      <c r="A9" s="49"/>
      <c r="B9" s="45" t="s">
        <v>40</v>
      </c>
      <c r="C9" s="51" t="s">
        <v>38</v>
      </c>
      <c r="D9" s="51"/>
      <c r="E9" s="51"/>
      <c r="F9" s="51"/>
      <c r="G9" s="47" t="s">
        <v>3</v>
      </c>
      <c r="H9" s="45" t="s">
        <v>41</v>
      </c>
      <c r="I9" s="51" t="s">
        <v>39</v>
      </c>
      <c r="J9" s="51"/>
      <c r="K9" s="51"/>
      <c r="L9" s="51"/>
      <c r="M9" s="47" t="s">
        <v>3</v>
      </c>
      <c r="N9" s="13"/>
      <c r="O9" s="13"/>
    </row>
    <row r="10" spans="1:15" ht="16.2" thickBot="1" x14ac:dyDescent="0.4">
      <c r="A10" s="50"/>
      <c r="B10" s="46"/>
      <c r="C10" s="6" t="s">
        <v>0</v>
      </c>
      <c r="D10" s="6" t="s">
        <v>1</v>
      </c>
      <c r="E10" s="6" t="s">
        <v>2</v>
      </c>
      <c r="F10" s="6" t="s">
        <v>37</v>
      </c>
      <c r="G10" s="48"/>
      <c r="H10" s="46"/>
      <c r="I10" s="6" t="s">
        <v>0</v>
      </c>
      <c r="J10" s="6" t="s">
        <v>1</v>
      </c>
      <c r="K10" s="6" t="s">
        <v>2</v>
      </c>
      <c r="L10" s="6" t="s">
        <v>37</v>
      </c>
      <c r="M10" s="48"/>
      <c r="N10" s="13"/>
      <c r="O10" s="13"/>
    </row>
    <row r="11" spans="1:15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  <c r="N11" s="13"/>
      <c r="O11" s="13"/>
    </row>
    <row r="12" spans="1:15" ht="15.6" x14ac:dyDescent="0.35">
      <c r="A12" s="11" t="s">
        <v>4</v>
      </c>
      <c r="B12" s="12"/>
      <c r="C12" s="13"/>
      <c r="D12" s="13"/>
      <c r="E12" s="13"/>
      <c r="F12" s="13"/>
      <c r="G12" s="13"/>
      <c r="H12" s="12"/>
      <c r="I12" s="13"/>
      <c r="J12" s="13"/>
      <c r="K12" s="13"/>
      <c r="L12" s="13"/>
      <c r="M12" s="13"/>
      <c r="N12" s="13"/>
      <c r="O12" s="13"/>
    </row>
    <row r="13" spans="1:15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  <c r="N13" s="13"/>
      <c r="O13" s="13"/>
    </row>
    <row r="14" spans="1:15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  <c r="N14" s="13"/>
      <c r="O14" s="13"/>
    </row>
    <row r="15" spans="1:15" ht="15.6" x14ac:dyDescent="0.35">
      <c r="A15" s="17" t="s">
        <v>68</v>
      </c>
      <c r="B15" s="18">
        <f>SUM(C15:F15)</f>
        <v>2252</v>
      </c>
      <c r="C15" s="19">
        <v>1270</v>
      </c>
      <c r="D15" s="19">
        <v>674</v>
      </c>
      <c r="E15" s="19">
        <v>196</v>
      </c>
      <c r="F15" s="19">
        <v>112</v>
      </c>
      <c r="G15" s="40">
        <v>0</v>
      </c>
      <c r="H15" s="18">
        <f>SUM(I15:L15)</f>
        <v>2968</v>
      </c>
      <c r="I15" s="19">
        <v>1877</v>
      </c>
      <c r="J15" s="19">
        <v>698</v>
      </c>
      <c r="K15" s="19">
        <v>160</v>
      </c>
      <c r="L15" s="19">
        <v>233</v>
      </c>
      <c r="M15" s="19">
        <v>0</v>
      </c>
      <c r="N15" s="13"/>
      <c r="O15" s="13"/>
    </row>
    <row r="16" spans="1:15" ht="15.6" x14ac:dyDescent="0.35">
      <c r="A16" s="17" t="s">
        <v>108</v>
      </c>
      <c r="B16" s="18">
        <f t="shared" ref="B16" si="0">SUM(C16:F16)</f>
        <v>2130</v>
      </c>
      <c r="C16" s="19">
        <v>1335</v>
      </c>
      <c r="D16" s="19">
        <v>383</v>
      </c>
      <c r="E16" s="19">
        <v>235</v>
      </c>
      <c r="F16" s="18">
        <v>177</v>
      </c>
      <c r="G16" s="19">
        <v>0</v>
      </c>
      <c r="H16" s="18">
        <f t="shared" ref="H16" si="1">SUM(I16:L16)</f>
        <v>2130</v>
      </c>
      <c r="I16" s="19">
        <v>1335</v>
      </c>
      <c r="J16" s="19">
        <v>383</v>
      </c>
      <c r="K16" s="19">
        <v>235</v>
      </c>
      <c r="L16" s="18">
        <v>177</v>
      </c>
      <c r="M16" s="19">
        <v>0</v>
      </c>
      <c r="N16" s="13"/>
      <c r="O16" s="13"/>
    </row>
    <row r="17" spans="1:15" ht="15.6" x14ac:dyDescent="0.35">
      <c r="A17" s="17" t="s">
        <v>109</v>
      </c>
      <c r="B17" s="18">
        <f>SUM(C17:F17)</f>
        <v>1546</v>
      </c>
      <c r="C17" s="19">
        <v>1047</v>
      </c>
      <c r="D17" s="19">
        <v>259</v>
      </c>
      <c r="E17" s="19">
        <v>117</v>
      </c>
      <c r="F17" s="19">
        <v>123</v>
      </c>
      <c r="G17" s="19">
        <v>0</v>
      </c>
      <c r="H17" s="18">
        <f>SUM(I17:L17)</f>
        <v>1992</v>
      </c>
      <c r="I17" s="19">
        <v>1290</v>
      </c>
      <c r="J17" s="19">
        <v>469</v>
      </c>
      <c r="K17" s="19">
        <v>130</v>
      </c>
      <c r="L17" s="19">
        <v>103</v>
      </c>
      <c r="M17" s="19">
        <v>0</v>
      </c>
      <c r="N17" s="13"/>
      <c r="O17" s="13"/>
    </row>
    <row r="18" spans="1:15" ht="15.6" x14ac:dyDescent="0.35">
      <c r="A18" s="17" t="s">
        <v>78</v>
      </c>
      <c r="B18" s="18">
        <f>SUM(C18:F18)</f>
        <v>9646</v>
      </c>
      <c r="C18" s="19">
        <v>6017</v>
      </c>
      <c r="D18" s="19">
        <v>2016</v>
      </c>
      <c r="E18" s="19">
        <v>803</v>
      </c>
      <c r="F18" s="18">
        <v>810</v>
      </c>
      <c r="G18" s="19">
        <v>0</v>
      </c>
      <c r="H18" s="18">
        <f>SUM(I18:L18)</f>
        <v>9646</v>
      </c>
      <c r="I18" s="19">
        <v>6017</v>
      </c>
      <c r="J18" s="19">
        <v>2016</v>
      </c>
      <c r="K18" s="19">
        <v>803</v>
      </c>
      <c r="L18" s="18">
        <v>810</v>
      </c>
      <c r="M18" s="19">
        <v>0</v>
      </c>
      <c r="N18" s="13"/>
      <c r="O18" s="13"/>
    </row>
    <row r="19" spans="1:15" ht="15.6" x14ac:dyDescent="0.35">
      <c r="A19" s="14"/>
      <c r="B19" s="18"/>
      <c r="C19" s="19"/>
      <c r="D19" s="19"/>
      <c r="E19" s="19"/>
      <c r="F19" s="19"/>
      <c r="G19" s="19"/>
      <c r="H19" s="18"/>
      <c r="I19" s="19"/>
      <c r="J19" s="19"/>
      <c r="K19" s="19"/>
      <c r="L19" s="19"/>
      <c r="M19" s="19"/>
      <c r="N19" s="13"/>
      <c r="O19" s="13"/>
    </row>
    <row r="20" spans="1:15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9"/>
      <c r="J20" s="19"/>
      <c r="K20" s="19"/>
      <c r="L20" s="19"/>
      <c r="M20" s="19"/>
      <c r="N20" s="13"/>
      <c r="O20" s="13"/>
    </row>
    <row r="21" spans="1:15" ht="15.6" x14ac:dyDescent="0.35">
      <c r="A21" s="17" t="s">
        <v>68</v>
      </c>
      <c r="B21" s="19">
        <f>SUM(C21:G21)</f>
        <v>23521629637.576221</v>
      </c>
      <c r="C21" s="18">
        <v>10457715087.73254</v>
      </c>
      <c r="D21" s="18">
        <v>8373838226.4400005</v>
      </c>
      <c r="E21" s="18">
        <v>2195547527.1999998</v>
      </c>
      <c r="F21" s="18">
        <v>790896000</v>
      </c>
      <c r="G21" s="18">
        <v>1703632796.2036803</v>
      </c>
      <c r="H21" s="19">
        <f>SUM(I21:M21)</f>
        <v>30192869157.148804</v>
      </c>
      <c r="I21" s="18">
        <v>14838171977.25</v>
      </c>
      <c r="J21" s="18">
        <v>9515358786.3499985</v>
      </c>
      <c r="K21" s="18">
        <v>1946146045.3399999</v>
      </c>
      <c r="L21" s="18">
        <v>1711593000</v>
      </c>
      <c r="M21" s="18">
        <v>2181599348.2088032</v>
      </c>
      <c r="N21" s="13"/>
      <c r="O21" s="13"/>
    </row>
    <row r="22" spans="1:15" ht="15.6" x14ac:dyDescent="0.35">
      <c r="A22" s="17" t="s">
        <v>108</v>
      </c>
      <c r="B22" s="19">
        <f>SUM(C22:G22)</f>
        <v>20671298375.779598</v>
      </c>
      <c r="C22" s="19">
        <v>9723237243.0834312</v>
      </c>
      <c r="D22" s="19">
        <v>5252949957.6101561</v>
      </c>
      <c r="E22" s="19">
        <v>3199948717.2205181</v>
      </c>
      <c r="F22" s="18">
        <v>1102711250.3512344</v>
      </c>
      <c r="G22" s="18">
        <v>1392451207.5142546</v>
      </c>
      <c r="H22" s="19">
        <f>SUM(I22:M22)</f>
        <v>21177451971.876518</v>
      </c>
      <c r="I22" s="19">
        <v>9723237243.0834312</v>
      </c>
      <c r="J22" s="19">
        <v>5252949957.6101561</v>
      </c>
      <c r="K22" s="19">
        <v>3199948717.2205181</v>
      </c>
      <c r="L22" s="18">
        <v>1102711250.3512344</v>
      </c>
      <c r="M22" s="18">
        <v>1898604803.6111748</v>
      </c>
      <c r="N22" s="13"/>
      <c r="O22" s="13"/>
    </row>
    <row r="23" spans="1:15" ht="15.6" x14ac:dyDescent="0.35">
      <c r="A23" s="17" t="s">
        <v>109</v>
      </c>
      <c r="B23" s="19">
        <f t="shared" ref="B23:B24" si="2">SUM(C23:G23)</f>
        <v>15541915059.989227</v>
      </c>
      <c r="C23" s="18">
        <v>9443469390.8799992</v>
      </c>
      <c r="D23" s="18">
        <v>2768631336.77</v>
      </c>
      <c r="E23" s="18">
        <v>1121320051.0599999</v>
      </c>
      <c r="F23" s="18">
        <v>983622000</v>
      </c>
      <c r="G23" s="18">
        <v>1224872281.2792282</v>
      </c>
      <c r="H23" s="19">
        <f t="shared" ref="H23:H24" si="3">SUM(I23:M23)</f>
        <v>22871566352.504993</v>
      </c>
      <c r="I23" s="18">
        <v>11813886623.280001</v>
      </c>
      <c r="J23" s="18">
        <v>6830765468.75</v>
      </c>
      <c r="K23" s="18">
        <v>1295436149.49</v>
      </c>
      <c r="L23" s="18">
        <v>848150000</v>
      </c>
      <c r="M23" s="18">
        <v>2083328110.9849927</v>
      </c>
      <c r="N23" s="13"/>
      <c r="O23" s="13"/>
    </row>
    <row r="24" spans="1:15" ht="15.6" x14ac:dyDescent="0.35">
      <c r="A24" s="17" t="s">
        <v>78</v>
      </c>
      <c r="B24" s="19">
        <f t="shared" si="2"/>
        <v>96337104999.999969</v>
      </c>
      <c r="C24" s="19">
        <v>45385862130.017014</v>
      </c>
      <c r="D24" s="19">
        <v>28758121922.156605</v>
      </c>
      <c r="E24" s="19">
        <v>11294796153.837463</v>
      </c>
      <c r="F24" s="18">
        <v>5222903400.2377205</v>
      </c>
      <c r="G24" s="18">
        <v>5675421393.7511749</v>
      </c>
      <c r="H24" s="19">
        <f t="shared" si="3"/>
        <v>96337104999.999969</v>
      </c>
      <c r="I24" s="19">
        <v>45385862130.017014</v>
      </c>
      <c r="J24" s="19">
        <v>28758121922.156605</v>
      </c>
      <c r="K24" s="19">
        <v>11294796153.837463</v>
      </c>
      <c r="L24" s="18">
        <v>5222903400.2377205</v>
      </c>
      <c r="M24" s="18">
        <v>5675421393.7511749</v>
      </c>
      <c r="N24" s="13"/>
      <c r="O24" s="13"/>
    </row>
    <row r="25" spans="1:15" ht="15.6" x14ac:dyDescent="0.35">
      <c r="A25" s="17" t="s">
        <v>110</v>
      </c>
      <c r="B25" s="19">
        <f>SUM(C25:F25)</f>
        <v>14317042778.709999</v>
      </c>
      <c r="C25" s="19">
        <f>C23</f>
        <v>9443469390.8799992</v>
      </c>
      <c r="D25" s="19">
        <f t="shared" ref="D25:F25" si="4">D23</f>
        <v>2768631336.77</v>
      </c>
      <c r="E25" s="19">
        <f t="shared" si="4"/>
        <v>1121320051.0599999</v>
      </c>
      <c r="F25" s="19">
        <f t="shared" si="4"/>
        <v>983622000</v>
      </c>
      <c r="G25" s="19"/>
      <c r="H25" s="19">
        <f>SUM(I25:L25)</f>
        <v>20788238241.52</v>
      </c>
      <c r="I25" s="19">
        <f>I23</f>
        <v>11813886623.280001</v>
      </c>
      <c r="J25" s="19">
        <f t="shared" ref="J25:L25" si="5">J23</f>
        <v>6830765468.75</v>
      </c>
      <c r="K25" s="19">
        <f t="shared" si="5"/>
        <v>1295436149.49</v>
      </c>
      <c r="L25" s="19">
        <f t="shared" si="5"/>
        <v>848150000</v>
      </c>
      <c r="M25" s="19"/>
      <c r="N25" s="13"/>
      <c r="O25" s="13"/>
    </row>
    <row r="26" spans="1:15" ht="15.6" x14ac:dyDescent="0.35">
      <c r="A26" s="14"/>
      <c r="B26" s="18"/>
      <c r="C26" s="19"/>
      <c r="D26" s="19"/>
      <c r="E26" s="19"/>
      <c r="F26" s="19"/>
      <c r="G26" s="19"/>
      <c r="H26" s="18"/>
      <c r="I26" s="19"/>
      <c r="J26" s="19"/>
      <c r="K26" s="19"/>
      <c r="L26" s="19"/>
      <c r="M26" s="19"/>
      <c r="N26" s="13"/>
      <c r="O26" s="13"/>
    </row>
    <row r="27" spans="1:15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9"/>
      <c r="J27" s="19"/>
      <c r="K27" s="19"/>
      <c r="L27" s="19"/>
      <c r="M27" s="19"/>
      <c r="N27" s="13"/>
      <c r="O27" s="13"/>
    </row>
    <row r="28" spans="1:15" ht="15.6" x14ac:dyDescent="0.35">
      <c r="A28" s="17" t="s">
        <v>108</v>
      </c>
      <c r="B28" s="19">
        <f t="shared" ref="B28" si="6">B22</f>
        <v>20671298375.779598</v>
      </c>
      <c r="C28" s="19">
        <f>B28+H28</f>
        <v>41848750347.656113</v>
      </c>
      <c r="D28" s="19"/>
      <c r="E28" s="19"/>
      <c r="F28" s="18"/>
      <c r="G28" s="18"/>
      <c r="H28" s="19">
        <f t="shared" ref="H28" si="7">H22</f>
        <v>21177451971.876518</v>
      </c>
      <c r="I28" s="19"/>
      <c r="J28" s="19"/>
      <c r="K28" s="19"/>
      <c r="L28" s="18"/>
      <c r="M28" s="18"/>
      <c r="N28" s="13"/>
      <c r="O28" s="13"/>
    </row>
    <row r="29" spans="1:15" ht="15.6" x14ac:dyDescent="0.35">
      <c r="A29" s="17" t="s">
        <v>109</v>
      </c>
      <c r="B29" s="19">
        <v>23752760886.139999</v>
      </c>
      <c r="C29" s="19"/>
      <c r="D29" s="19"/>
      <c r="E29" s="19"/>
      <c r="F29" s="18"/>
      <c r="G29" s="18"/>
      <c r="H29" s="19">
        <v>23752760886.139999</v>
      </c>
      <c r="I29" s="19"/>
      <c r="J29" s="19"/>
      <c r="K29" s="19"/>
      <c r="L29" s="18"/>
      <c r="M29" s="18"/>
      <c r="N29" s="13"/>
      <c r="O29" s="13"/>
    </row>
    <row r="30" spans="1:15" ht="15.6" x14ac:dyDescent="0.35">
      <c r="A30" s="14"/>
      <c r="B30" s="21"/>
      <c r="C30" s="22"/>
      <c r="D30" s="22"/>
      <c r="E30" s="22"/>
      <c r="F30" s="22"/>
      <c r="G30" s="22"/>
      <c r="H30" s="21"/>
      <c r="I30" s="22"/>
      <c r="J30" s="22"/>
      <c r="K30" s="22"/>
      <c r="L30" s="22"/>
      <c r="M30" s="22"/>
      <c r="N30" s="13"/>
      <c r="O30" s="13"/>
    </row>
    <row r="31" spans="1:15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2"/>
      <c r="J31" s="22"/>
      <c r="K31" s="22"/>
      <c r="L31" s="22"/>
      <c r="M31" s="22"/>
      <c r="N31" s="13"/>
      <c r="O31" s="13"/>
    </row>
    <row r="32" spans="1:15" ht="15.6" x14ac:dyDescent="0.35">
      <c r="A32" s="17" t="s">
        <v>69</v>
      </c>
      <c r="B32" s="42">
        <v>1.0863</v>
      </c>
      <c r="C32" s="42">
        <v>1.0863</v>
      </c>
      <c r="D32" s="42">
        <v>1.0863</v>
      </c>
      <c r="E32" s="42">
        <v>1.0863</v>
      </c>
      <c r="F32" s="42">
        <v>1.0863</v>
      </c>
      <c r="G32" s="42">
        <v>1.0863</v>
      </c>
      <c r="H32" s="42">
        <v>1.0863</v>
      </c>
      <c r="I32" s="42">
        <v>1.0863</v>
      </c>
      <c r="J32" s="42">
        <v>1.0863</v>
      </c>
      <c r="K32" s="42">
        <v>1.0863</v>
      </c>
      <c r="L32" s="42">
        <v>1.0863</v>
      </c>
      <c r="M32" s="42">
        <v>1.0863</v>
      </c>
      <c r="N32" s="13"/>
      <c r="O32" s="13"/>
    </row>
    <row r="33" spans="1:15" ht="15.6" x14ac:dyDescent="0.35">
      <c r="A33" s="17" t="s">
        <v>111</v>
      </c>
      <c r="B33" s="42">
        <v>1.1144000000000001</v>
      </c>
      <c r="C33" s="42">
        <v>1.1144000000000001</v>
      </c>
      <c r="D33" s="42">
        <v>1.1144000000000001</v>
      </c>
      <c r="E33" s="42">
        <v>1.1144000000000001</v>
      </c>
      <c r="F33" s="42">
        <v>1.1144000000000001</v>
      </c>
      <c r="G33" s="42">
        <v>1.1144000000000001</v>
      </c>
      <c r="H33" s="42">
        <v>1.1144000000000001</v>
      </c>
      <c r="I33" s="42">
        <v>1.1144000000000001</v>
      </c>
      <c r="J33" s="42">
        <v>1.1144000000000001</v>
      </c>
      <c r="K33" s="42">
        <v>1.1144000000000001</v>
      </c>
      <c r="L33" s="42">
        <v>1.1144000000000001</v>
      </c>
      <c r="M33" s="42">
        <v>1.1144000000000001</v>
      </c>
      <c r="N33" s="13"/>
      <c r="O33" s="13"/>
    </row>
    <row r="34" spans="1:15" ht="15.6" x14ac:dyDescent="0.35">
      <c r="A34" s="17" t="s">
        <v>8</v>
      </c>
      <c r="B34" s="18">
        <f>+C34+F34</f>
        <v>186819</v>
      </c>
      <c r="C34" s="13">
        <v>129079</v>
      </c>
      <c r="D34" s="13">
        <v>129079</v>
      </c>
      <c r="E34" s="13">
        <v>129079</v>
      </c>
      <c r="F34" s="19">
        <v>57740</v>
      </c>
      <c r="G34" s="19"/>
      <c r="H34" s="18">
        <f>+I34+L34</f>
        <v>186819</v>
      </c>
      <c r="I34" s="13">
        <v>129079</v>
      </c>
      <c r="J34" s="13">
        <v>129079</v>
      </c>
      <c r="K34" s="13">
        <v>129079</v>
      </c>
      <c r="L34" s="19">
        <v>57740</v>
      </c>
      <c r="M34" s="18"/>
    </row>
    <row r="35" spans="1:15" ht="15.6" x14ac:dyDescent="0.35">
      <c r="A35" s="14"/>
      <c r="B35" s="18"/>
      <c r="C35" s="19"/>
      <c r="D35" s="19"/>
      <c r="E35" s="19"/>
      <c r="F35" s="19"/>
      <c r="G35" s="19"/>
      <c r="H35" s="18"/>
      <c r="I35" s="19"/>
      <c r="J35" s="19"/>
      <c r="K35" s="19"/>
      <c r="L35" s="19"/>
      <c r="M35" s="19"/>
      <c r="N35" s="13"/>
      <c r="O35" s="13"/>
    </row>
    <row r="36" spans="1:15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9"/>
      <c r="J36" s="19"/>
      <c r="K36" s="19"/>
      <c r="L36" s="19"/>
      <c r="M36" s="19"/>
      <c r="N36" s="13"/>
      <c r="O36" s="13"/>
    </row>
    <row r="37" spans="1:15" ht="15.6" x14ac:dyDescent="0.35">
      <c r="A37" s="14" t="s">
        <v>70</v>
      </c>
      <c r="B37" s="18">
        <f t="shared" ref="B37:M37" si="8">B21/B32</f>
        <v>21652977665.07983</v>
      </c>
      <c r="C37" s="19">
        <f t="shared" si="8"/>
        <v>9626912535.8856106</v>
      </c>
      <c r="D37" s="19">
        <f t="shared" si="8"/>
        <v>7708587154.9664001</v>
      </c>
      <c r="E37" s="19">
        <f t="shared" si="8"/>
        <v>2021124484.2124641</v>
      </c>
      <c r="F37" s="19">
        <f t="shared" si="8"/>
        <v>728064070.69870198</v>
      </c>
      <c r="G37" s="19">
        <f t="shared" si="8"/>
        <v>1568289419.316653</v>
      </c>
      <c r="H37" s="18">
        <f t="shared" si="8"/>
        <v>27794227337.888985</v>
      </c>
      <c r="I37" s="19">
        <f t="shared" si="8"/>
        <v>13659368477.630487</v>
      </c>
      <c r="J37" s="19">
        <f t="shared" si="8"/>
        <v>8759420773.5892467</v>
      </c>
      <c r="K37" s="19">
        <f t="shared" si="8"/>
        <v>1791536449.7284358</v>
      </c>
      <c r="L37" s="19">
        <f t="shared" si="8"/>
        <v>1575617232.8086164</v>
      </c>
      <c r="M37" s="19">
        <f t="shared" si="8"/>
        <v>2008284404.1321948</v>
      </c>
      <c r="N37" s="13"/>
      <c r="O37" s="13"/>
    </row>
    <row r="38" spans="1:15" ht="15.6" x14ac:dyDescent="0.35">
      <c r="A38" s="14" t="s">
        <v>112</v>
      </c>
      <c r="B38" s="18">
        <f>B23/B33</f>
        <v>13946442085.417469</v>
      </c>
      <c r="C38" s="19">
        <f t="shared" ref="C38:M38" si="9">C23/C33</f>
        <v>8474039295.4773855</v>
      </c>
      <c r="D38" s="19">
        <f t="shared" si="9"/>
        <v>2484414336.6564965</v>
      </c>
      <c r="E38" s="19">
        <f t="shared" si="9"/>
        <v>1006209665.3445799</v>
      </c>
      <c r="F38" s="19">
        <f t="shared" si="9"/>
        <v>882647164.39339554</v>
      </c>
      <c r="G38" s="19">
        <f t="shared" si="9"/>
        <v>1099131623.5456104</v>
      </c>
      <c r="H38" s="18">
        <f t="shared" si="9"/>
        <v>20523659684.588112</v>
      </c>
      <c r="I38" s="19">
        <f t="shared" si="9"/>
        <v>10601118649.748743</v>
      </c>
      <c r="J38" s="19">
        <f t="shared" si="9"/>
        <v>6129545467.2918158</v>
      </c>
      <c r="K38" s="19">
        <f t="shared" si="9"/>
        <v>1162451677.5753767</v>
      </c>
      <c r="L38" s="19">
        <f t="shared" si="9"/>
        <v>761082196.69777453</v>
      </c>
      <c r="M38" s="19">
        <f t="shared" si="9"/>
        <v>1869461693.2744012</v>
      </c>
      <c r="N38" s="13"/>
      <c r="O38" s="13"/>
    </row>
    <row r="39" spans="1:15" ht="15.6" x14ac:dyDescent="0.35">
      <c r="A39" s="14" t="s">
        <v>71</v>
      </c>
      <c r="B39" s="18">
        <f t="shared" ref="B39:F39" si="10">B37/B15</f>
        <v>9614998.9631793201</v>
      </c>
      <c r="C39" s="19">
        <f t="shared" si="10"/>
        <v>7580246.0912485123</v>
      </c>
      <c r="D39" s="19">
        <f t="shared" si="10"/>
        <v>11437072.93021721</v>
      </c>
      <c r="E39" s="19">
        <f t="shared" si="10"/>
        <v>10311859.613328898</v>
      </c>
      <c r="F39" s="19">
        <f t="shared" si="10"/>
        <v>6500572.0598098394</v>
      </c>
      <c r="G39" s="19"/>
      <c r="H39" s="18">
        <f t="shared" ref="H39:L39" si="11">H37/H15</f>
        <v>9364631.8523884714</v>
      </c>
      <c r="I39" s="19">
        <f t="shared" si="11"/>
        <v>7277234.1383220498</v>
      </c>
      <c r="J39" s="19">
        <f t="shared" si="11"/>
        <v>12549313.429210955</v>
      </c>
      <c r="K39" s="19">
        <f t="shared" si="11"/>
        <v>11197102.810802724</v>
      </c>
      <c r="L39" s="19">
        <f t="shared" si="11"/>
        <v>6762305.7202086542</v>
      </c>
      <c r="M39" s="19"/>
      <c r="N39" s="13"/>
      <c r="O39" s="13"/>
    </row>
    <row r="40" spans="1:15" ht="15.6" x14ac:dyDescent="0.35">
      <c r="A40" s="14" t="s">
        <v>113</v>
      </c>
      <c r="B40" s="18">
        <f t="shared" ref="B40:F40" si="12">B38/B17</f>
        <v>9020984.5313178971</v>
      </c>
      <c r="C40" s="19">
        <f t="shared" si="12"/>
        <v>8093638.2955848956</v>
      </c>
      <c r="D40" s="19">
        <f t="shared" si="12"/>
        <v>9592333.3461640794</v>
      </c>
      <c r="E40" s="19">
        <f t="shared" si="12"/>
        <v>8600082.6097827349</v>
      </c>
      <c r="F40" s="19">
        <f t="shared" si="12"/>
        <v>7175993.2064503701</v>
      </c>
      <c r="G40" s="19"/>
      <c r="H40" s="18">
        <f t="shared" ref="H40:L40" si="13">H38/H17</f>
        <v>10303042.010335397</v>
      </c>
      <c r="I40" s="19">
        <f t="shared" si="13"/>
        <v>8217921.4339137543</v>
      </c>
      <c r="J40" s="19">
        <f t="shared" si="13"/>
        <v>13069393.320451632</v>
      </c>
      <c r="K40" s="19">
        <f t="shared" si="13"/>
        <v>8941935.981349051</v>
      </c>
      <c r="L40" s="19">
        <f t="shared" si="13"/>
        <v>7389147.5407550922</v>
      </c>
      <c r="M40" s="19"/>
      <c r="N40" s="13"/>
      <c r="O40" s="13"/>
    </row>
    <row r="41" spans="1:15" ht="15.6" x14ac:dyDescent="0.35">
      <c r="A41" s="14"/>
      <c r="B41" s="23"/>
      <c r="C41" s="24"/>
      <c r="D41" s="24"/>
      <c r="E41" s="24"/>
      <c r="F41" s="24"/>
      <c r="G41" s="24"/>
      <c r="H41" s="23"/>
      <c r="I41" s="24"/>
      <c r="J41" s="24"/>
      <c r="K41" s="24"/>
      <c r="L41" s="24"/>
      <c r="M41" s="24"/>
      <c r="N41" s="13"/>
      <c r="O41" s="13"/>
    </row>
    <row r="42" spans="1:15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4"/>
      <c r="J42" s="24"/>
      <c r="K42" s="24"/>
      <c r="L42" s="24"/>
      <c r="M42" s="24"/>
      <c r="N42" s="13"/>
      <c r="O42" s="13"/>
    </row>
    <row r="43" spans="1:15" ht="15.6" x14ac:dyDescent="0.35">
      <c r="A43" s="14"/>
      <c r="B43" s="23"/>
      <c r="C43" s="24"/>
      <c r="D43" s="24"/>
      <c r="E43" s="24"/>
      <c r="F43" s="24"/>
      <c r="G43" s="24"/>
      <c r="H43" s="23"/>
      <c r="I43" s="24"/>
      <c r="J43" s="24"/>
      <c r="K43" s="24"/>
      <c r="L43" s="24"/>
      <c r="M43" s="24"/>
      <c r="N43" s="13"/>
      <c r="O43" s="13"/>
    </row>
    <row r="44" spans="1:15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4"/>
      <c r="J44" s="24"/>
      <c r="K44" s="24"/>
      <c r="L44" s="24"/>
      <c r="M44" s="24"/>
      <c r="N44" s="13"/>
      <c r="O44" s="13"/>
    </row>
    <row r="45" spans="1:15" ht="15.6" x14ac:dyDescent="0.35">
      <c r="A45" s="14" t="s">
        <v>12</v>
      </c>
      <c r="B45" s="25">
        <f t="shared" ref="B45:F45" si="14">B16/B34*100</f>
        <v>1.1401409920832464</v>
      </c>
      <c r="C45" s="26">
        <f>C16/C34*100</f>
        <v>1.0342503428133158</v>
      </c>
      <c r="D45" s="26">
        <f t="shared" si="14"/>
        <v>0.29671751408052432</v>
      </c>
      <c r="E45" s="26">
        <f t="shared" si="14"/>
        <v>0.18205904910946008</v>
      </c>
      <c r="F45" s="26">
        <f t="shared" si="14"/>
        <v>0.30654658815379282</v>
      </c>
      <c r="G45" s="26"/>
      <c r="H45" s="25">
        <f t="shared" ref="H45" si="15">H16/H34*100</f>
        <v>1.1401409920832464</v>
      </c>
      <c r="I45" s="26">
        <f>I16/I34*100</f>
        <v>1.0342503428133158</v>
      </c>
      <c r="J45" s="26">
        <f t="shared" ref="J45:L45" si="16">J16/J34*100</f>
        <v>0.29671751408052432</v>
      </c>
      <c r="K45" s="26">
        <f t="shared" si="16"/>
        <v>0.18205904910946008</v>
      </c>
      <c r="L45" s="26">
        <f t="shared" si="16"/>
        <v>0.30654658815379282</v>
      </c>
      <c r="M45" s="26"/>
      <c r="N45" s="13"/>
      <c r="O45" s="13"/>
    </row>
    <row r="46" spans="1:15" ht="15.6" x14ac:dyDescent="0.35">
      <c r="A46" s="14" t="s">
        <v>13</v>
      </c>
      <c r="B46" s="25">
        <f t="shared" ref="B46:F46" si="17">B17/B34*100</f>
        <v>0.8275389548172295</v>
      </c>
      <c r="C46" s="26">
        <f t="shared" si="17"/>
        <v>0.81113116773448812</v>
      </c>
      <c r="D46" s="26">
        <f t="shared" si="17"/>
        <v>0.2006523136993624</v>
      </c>
      <c r="E46" s="26">
        <f t="shared" si="17"/>
        <v>9.0642164875773756E-2</v>
      </c>
      <c r="F46" s="26">
        <f t="shared" si="17"/>
        <v>0.21302390024246623</v>
      </c>
      <c r="G46" s="26"/>
      <c r="H46" s="25">
        <f t="shared" ref="H46:L46" si="18">H17/H34*100</f>
        <v>1.0662727024553178</v>
      </c>
      <c r="I46" s="26">
        <f t="shared" si="18"/>
        <v>0.99938797170724902</v>
      </c>
      <c r="J46" s="26">
        <f t="shared" si="18"/>
        <v>0.36334337886100759</v>
      </c>
      <c r="K46" s="26">
        <f t="shared" si="18"/>
        <v>0.1007135165286375</v>
      </c>
      <c r="L46" s="26">
        <f t="shared" si="18"/>
        <v>0.17838586768271564</v>
      </c>
      <c r="M46" s="26"/>
      <c r="N46" s="13"/>
      <c r="O46" s="13"/>
    </row>
    <row r="47" spans="1:15" ht="15.6" x14ac:dyDescent="0.35">
      <c r="A47" s="14"/>
      <c r="B47" s="25"/>
      <c r="C47" s="26"/>
      <c r="D47" s="26"/>
      <c r="E47" s="26"/>
      <c r="F47" s="26"/>
      <c r="G47" s="26"/>
      <c r="H47" s="25"/>
      <c r="I47" s="26"/>
      <c r="J47" s="26"/>
      <c r="K47" s="26"/>
      <c r="L47" s="26"/>
      <c r="M47" s="26"/>
      <c r="N47" s="13"/>
      <c r="O47" s="13"/>
    </row>
    <row r="48" spans="1:15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6"/>
      <c r="J48" s="26"/>
      <c r="K48" s="26"/>
      <c r="L48" s="26"/>
      <c r="M48" s="26"/>
      <c r="N48" s="13"/>
      <c r="O48" s="13"/>
    </row>
    <row r="49" spans="1:15" ht="15.6" x14ac:dyDescent="0.35">
      <c r="A49" s="14" t="s">
        <v>15</v>
      </c>
      <c r="B49" s="25">
        <f t="shared" ref="B49:F49" si="19">B17/B16*100</f>
        <v>72.582159624413151</v>
      </c>
      <c r="C49" s="26">
        <f t="shared" si="19"/>
        <v>78.426966292134836</v>
      </c>
      <c r="D49" s="26">
        <f t="shared" si="19"/>
        <v>67.624020887728463</v>
      </c>
      <c r="E49" s="26">
        <f t="shared" si="19"/>
        <v>49.787234042553195</v>
      </c>
      <c r="F49" s="26">
        <f t="shared" si="19"/>
        <v>69.491525423728817</v>
      </c>
      <c r="G49" s="26"/>
      <c r="H49" s="25">
        <f t="shared" ref="H49:L49" si="20">H17/H16*100</f>
        <v>93.521126760563376</v>
      </c>
      <c r="I49" s="26">
        <f t="shared" si="20"/>
        <v>96.629213483146074</v>
      </c>
      <c r="J49" s="26">
        <f t="shared" si="20"/>
        <v>122.45430809399478</v>
      </c>
      <c r="K49" s="26">
        <f t="shared" si="20"/>
        <v>55.319148936170215</v>
      </c>
      <c r="L49" s="26">
        <f t="shared" si="20"/>
        <v>58.192090395480221</v>
      </c>
      <c r="M49" s="26"/>
      <c r="N49" s="13"/>
      <c r="O49" s="13"/>
    </row>
    <row r="50" spans="1:15" ht="15.6" x14ac:dyDescent="0.35">
      <c r="A50" s="14" t="s">
        <v>16</v>
      </c>
      <c r="B50" s="25">
        <f>B23/B22*100</f>
        <v>75.185964507191144</v>
      </c>
      <c r="C50" s="25">
        <f>C23/C22*100</f>
        <v>97.122688203433043</v>
      </c>
      <c r="D50" s="25">
        <f t="shared" ref="D50:G50" si="21">D23/D22*100</f>
        <v>52.706219535919516</v>
      </c>
      <c r="E50" s="25">
        <f t="shared" si="21"/>
        <v>35.041813171117973</v>
      </c>
      <c r="F50" s="25">
        <f t="shared" si="21"/>
        <v>89.200323265650709</v>
      </c>
      <c r="G50" s="25">
        <f t="shared" si="21"/>
        <v>87.965185039827631</v>
      </c>
      <c r="H50" s="25">
        <f>H23/H22*100</f>
        <v>107.99961384815437</v>
      </c>
      <c r="I50" s="25">
        <f>I23/I22*100</f>
        <v>121.50157738549208</v>
      </c>
      <c r="J50" s="25">
        <f t="shared" ref="J50:M50" si="22">J23/J22*100</f>
        <v>130.03675123259075</v>
      </c>
      <c r="K50" s="25">
        <f t="shared" si="22"/>
        <v>40.483028447256444</v>
      </c>
      <c r="L50" s="25">
        <f t="shared" si="22"/>
        <v>76.914967515734347</v>
      </c>
      <c r="M50" s="25">
        <f t="shared" si="22"/>
        <v>109.72942378648108</v>
      </c>
      <c r="N50" s="13"/>
      <c r="O50" s="13"/>
    </row>
    <row r="51" spans="1:15" ht="15.6" x14ac:dyDescent="0.35">
      <c r="A51" s="14" t="s">
        <v>17</v>
      </c>
      <c r="B51" s="25">
        <f t="shared" ref="B51:F51" si="23">AVERAGE(B49:B50)</f>
        <v>73.884062065802141</v>
      </c>
      <c r="C51" s="26">
        <f t="shared" si="23"/>
        <v>87.774827247783946</v>
      </c>
      <c r="D51" s="26">
        <f t="shared" si="23"/>
        <v>60.165120211823989</v>
      </c>
      <c r="E51" s="26">
        <f t="shared" si="23"/>
        <v>42.414523606835587</v>
      </c>
      <c r="F51" s="26">
        <f t="shared" si="23"/>
        <v>79.345924344689763</v>
      </c>
      <c r="G51" s="26"/>
      <c r="H51" s="25">
        <f t="shared" ref="H51:L51" si="24">AVERAGE(H49:H50)</f>
        <v>100.76037030435887</v>
      </c>
      <c r="I51" s="26">
        <f t="shared" si="24"/>
        <v>109.06539543431907</v>
      </c>
      <c r="J51" s="26">
        <f t="shared" si="24"/>
        <v>126.24552966329276</v>
      </c>
      <c r="K51" s="26">
        <f t="shared" si="24"/>
        <v>47.901088691713326</v>
      </c>
      <c r="L51" s="26">
        <f t="shared" si="24"/>
        <v>67.553528955607277</v>
      </c>
      <c r="M51" s="26"/>
      <c r="N51" s="13"/>
      <c r="O51" s="13"/>
    </row>
    <row r="52" spans="1:15" ht="15.6" x14ac:dyDescent="0.35">
      <c r="A52" s="14"/>
      <c r="B52" s="25"/>
      <c r="C52" s="26"/>
      <c r="D52" s="26"/>
      <c r="E52" s="26"/>
      <c r="F52" s="26"/>
      <c r="G52" s="26"/>
      <c r="H52" s="25"/>
      <c r="I52" s="26"/>
      <c r="J52" s="26"/>
      <c r="K52" s="26"/>
      <c r="L52" s="26"/>
      <c r="M52" s="26"/>
      <c r="N52" s="13"/>
      <c r="O52" s="13"/>
    </row>
    <row r="53" spans="1:15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6"/>
      <c r="J53" s="26"/>
      <c r="K53" s="26"/>
      <c r="L53" s="26"/>
      <c r="M53" s="26"/>
      <c r="N53" s="13"/>
      <c r="O53" s="13"/>
    </row>
    <row r="54" spans="1:15" ht="15.6" x14ac:dyDescent="0.35">
      <c r="A54" s="14" t="s">
        <v>19</v>
      </c>
      <c r="B54" s="25">
        <f t="shared" ref="B54:F54" si="25">B17/B18*100</f>
        <v>16.027368857557537</v>
      </c>
      <c r="C54" s="26">
        <f t="shared" si="25"/>
        <v>17.400698022270234</v>
      </c>
      <c r="D54" s="26">
        <f t="shared" si="25"/>
        <v>12.847222222222221</v>
      </c>
      <c r="E54" s="26">
        <f t="shared" si="25"/>
        <v>14.570361145703611</v>
      </c>
      <c r="F54" s="26">
        <f t="shared" si="25"/>
        <v>15.185185185185185</v>
      </c>
      <c r="G54" s="26"/>
      <c r="H54" s="25">
        <f t="shared" ref="H54:L54" si="26">H17/H18*100</f>
        <v>20.651047066141405</v>
      </c>
      <c r="I54" s="26">
        <f t="shared" si="26"/>
        <v>21.439255442911751</v>
      </c>
      <c r="J54" s="26">
        <f t="shared" si="26"/>
        <v>23.263888888888889</v>
      </c>
      <c r="K54" s="26">
        <f t="shared" si="26"/>
        <v>16.189290161892902</v>
      </c>
      <c r="L54" s="26">
        <f t="shared" si="26"/>
        <v>12.716049382716049</v>
      </c>
      <c r="M54" s="26"/>
      <c r="N54" s="13"/>
      <c r="O54" s="13"/>
    </row>
    <row r="55" spans="1:15" ht="15.6" x14ac:dyDescent="0.35">
      <c r="A55" s="14" t="s">
        <v>20</v>
      </c>
      <c r="B55" s="25">
        <f>B23/B24*100</f>
        <v>16.132844203683756</v>
      </c>
      <c r="C55" s="25">
        <f t="shared" ref="C55:G55" si="27">C23/C24*100</f>
        <v>20.807072836530601</v>
      </c>
      <c r="D55" s="25">
        <f t="shared" si="27"/>
        <v>9.6273023122449342</v>
      </c>
      <c r="E55" s="25">
        <f t="shared" si="27"/>
        <v>9.9277581975574289</v>
      </c>
      <c r="F55" s="25">
        <f t="shared" si="27"/>
        <v>18.832858366770299</v>
      </c>
      <c r="G55" s="25">
        <f t="shared" si="27"/>
        <v>21.582049971264738</v>
      </c>
      <c r="H55" s="25">
        <f>H23/H24*100</f>
        <v>23.741180879895655</v>
      </c>
      <c r="I55" s="25">
        <f t="shared" ref="I55:M55" si="28">I23/I24*100</f>
        <v>26.029882586424659</v>
      </c>
      <c r="J55" s="25">
        <f t="shared" si="28"/>
        <v>23.752474126230261</v>
      </c>
      <c r="K55" s="25">
        <f t="shared" si="28"/>
        <v>11.469318541440602</v>
      </c>
      <c r="L55" s="25">
        <f t="shared" si="28"/>
        <v>16.239052017722489</v>
      </c>
      <c r="M55" s="25">
        <f t="shared" si="28"/>
        <v>36.707901782919684</v>
      </c>
      <c r="N55" s="13"/>
      <c r="O55" s="13"/>
    </row>
    <row r="56" spans="1:15" ht="15.6" x14ac:dyDescent="0.35">
      <c r="A56" s="14" t="s">
        <v>21</v>
      </c>
      <c r="B56" s="25">
        <f t="shared" ref="B56:F56" si="29">(B54+B55)/2</f>
        <v>16.080106530620647</v>
      </c>
      <c r="C56" s="26">
        <f>(C54+C55)/2</f>
        <v>19.103885429400417</v>
      </c>
      <c r="D56" s="26">
        <f t="shared" si="29"/>
        <v>11.237262267233579</v>
      </c>
      <c r="E56" s="26">
        <f t="shared" si="29"/>
        <v>12.249059671630519</v>
      </c>
      <c r="F56" s="26">
        <f t="shared" si="29"/>
        <v>17.009021775977743</v>
      </c>
      <c r="G56" s="26"/>
      <c r="H56" s="25">
        <f t="shared" ref="H56:L56" si="30">(H54+H55)/2</f>
        <v>22.19611397301853</v>
      </c>
      <c r="I56" s="26">
        <f t="shared" si="30"/>
        <v>23.734569014668203</v>
      </c>
      <c r="J56" s="26">
        <f t="shared" si="30"/>
        <v>23.508181507559577</v>
      </c>
      <c r="K56" s="26">
        <f t="shared" si="30"/>
        <v>13.829304351666753</v>
      </c>
      <c r="L56" s="26">
        <f t="shared" si="30"/>
        <v>14.477550700219268</v>
      </c>
      <c r="M56" s="26"/>
      <c r="N56" s="13"/>
      <c r="O56" s="13"/>
    </row>
    <row r="57" spans="1:15" ht="15.6" x14ac:dyDescent="0.35">
      <c r="A57" s="14"/>
      <c r="B57" s="25"/>
      <c r="C57" s="26"/>
      <c r="D57" s="26"/>
      <c r="E57" s="26"/>
      <c r="F57" s="26"/>
      <c r="G57" s="26"/>
      <c r="H57" s="25"/>
      <c r="I57" s="26"/>
      <c r="J57" s="26"/>
      <c r="K57" s="26"/>
      <c r="L57" s="26"/>
      <c r="M57" s="26"/>
      <c r="N57" s="13"/>
      <c r="O57" s="13"/>
    </row>
    <row r="58" spans="1:15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6"/>
      <c r="J58" s="26"/>
      <c r="K58" s="26"/>
      <c r="L58" s="26"/>
      <c r="M58" s="26"/>
      <c r="N58" s="13"/>
      <c r="O58" s="13"/>
    </row>
    <row r="59" spans="1:15" ht="15.6" x14ac:dyDescent="0.35">
      <c r="A59" s="14" t="s">
        <v>22</v>
      </c>
      <c r="B59" s="25">
        <f>B25/B23*100</f>
        <v>92.118910207967147</v>
      </c>
      <c r="C59" s="25"/>
      <c r="D59" s="25"/>
      <c r="E59" s="25"/>
      <c r="F59" s="25"/>
      <c r="G59" s="25"/>
      <c r="H59" s="25">
        <f>H25/H23*100</f>
        <v>90.891187429509742</v>
      </c>
      <c r="I59" s="25"/>
      <c r="J59" s="25"/>
      <c r="K59" s="25"/>
      <c r="L59" s="25"/>
      <c r="M59" s="25"/>
      <c r="N59" s="13"/>
      <c r="O59" s="13"/>
    </row>
    <row r="60" spans="1:15" ht="15.6" x14ac:dyDescent="0.35">
      <c r="A60" s="14"/>
      <c r="B60" s="25"/>
      <c r="C60" s="26"/>
      <c r="D60" s="26"/>
      <c r="E60" s="26"/>
      <c r="F60" s="26"/>
      <c r="G60" s="26"/>
      <c r="H60" s="25"/>
      <c r="I60" s="26"/>
      <c r="J60" s="26"/>
      <c r="K60" s="26"/>
      <c r="L60" s="26"/>
      <c r="M60" s="26"/>
      <c r="N60" s="13"/>
      <c r="O60" s="13"/>
    </row>
    <row r="61" spans="1:15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6"/>
      <c r="J61" s="26"/>
      <c r="K61" s="26"/>
      <c r="L61" s="26"/>
      <c r="M61" s="26"/>
      <c r="N61" s="13"/>
      <c r="O61" s="13"/>
    </row>
    <row r="62" spans="1:15" ht="15.6" x14ac:dyDescent="0.35">
      <c r="A62" s="14" t="s">
        <v>24</v>
      </c>
      <c r="B62" s="25">
        <f>((B17/B15)-1)*100</f>
        <v>-31.34991119005328</v>
      </c>
      <c r="C62" s="26">
        <f t="shared" ref="C62:F62" si="31">((C17/C15)-1)*100</f>
        <v>-17.559055118110233</v>
      </c>
      <c r="D62" s="26">
        <f t="shared" si="31"/>
        <v>-61.572700296735903</v>
      </c>
      <c r="E62" s="26">
        <f t="shared" si="31"/>
        <v>-40.306122448979586</v>
      </c>
      <c r="F62" s="26">
        <f t="shared" si="31"/>
        <v>9.8214285714285801</v>
      </c>
      <c r="G62" s="26"/>
      <c r="H62" s="25">
        <f>((H17/H15)-1)*100</f>
        <v>-32.884097035040426</v>
      </c>
      <c r="I62" s="26">
        <f t="shared" ref="I62:L62" si="32">((I17/I15)-1)*100</f>
        <v>-31.273308470964302</v>
      </c>
      <c r="J62" s="26">
        <f t="shared" si="32"/>
        <v>-32.808022922636106</v>
      </c>
      <c r="K62" s="26">
        <f t="shared" si="32"/>
        <v>-18.75</v>
      </c>
      <c r="L62" s="26">
        <f t="shared" si="32"/>
        <v>-55.793991416309005</v>
      </c>
      <c r="M62" s="26"/>
      <c r="N62" s="13"/>
      <c r="O62" s="13"/>
    </row>
    <row r="63" spans="1:15" ht="15.6" x14ac:dyDescent="0.35">
      <c r="A63" s="14" t="s">
        <v>25</v>
      </c>
      <c r="B63" s="25">
        <f>((B38/B37)-1)*100</f>
        <v>-35.591112219594798</v>
      </c>
      <c r="C63" s="25">
        <f t="shared" ref="C63:F63" si="33">((C38/C37)-1)*100</f>
        <v>-11.975524199588762</v>
      </c>
      <c r="D63" s="25">
        <f t="shared" si="33"/>
        <v>-67.770821206116011</v>
      </c>
      <c r="E63" s="25">
        <f t="shared" si="33"/>
        <v>-50.215354214728045</v>
      </c>
      <c r="F63" s="25">
        <f t="shared" si="33"/>
        <v>21.232072823803083</v>
      </c>
      <c r="G63" s="26"/>
      <c r="H63" s="25">
        <f>((H38/H37)-1)*100</f>
        <v>-26.158552871119621</v>
      </c>
      <c r="I63" s="25">
        <f t="shared" ref="I63:L63" si="34">((I38/I37)-1)*100</f>
        <v>-22.389394011078501</v>
      </c>
      <c r="J63" s="25">
        <f t="shared" si="34"/>
        <v>-30.02339280499956</v>
      </c>
      <c r="K63" s="25">
        <f t="shared" si="34"/>
        <v>-35.114260290289756</v>
      </c>
      <c r="L63" s="25">
        <f t="shared" si="34"/>
        <v>-51.696250786676941</v>
      </c>
      <c r="M63" s="26"/>
      <c r="N63" s="13"/>
      <c r="O63" s="13"/>
    </row>
    <row r="64" spans="1:15" ht="15.6" x14ac:dyDescent="0.35">
      <c r="A64" s="14" t="s">
        <v>26</v>
      </c>
      <c r="B64" s="25">
        <f>((B40/B39)-1)*100</f>
        <v>-6.1779978774433975</v>
      </c>
      <c r="C64" s="26">
        <f t="shared" ref="C64:F64" si="35">((C40/C39)-1)*100</f>
        <v>6.7727643424281503</v>
      </c>
      <c r="D64" s="26">
        <f t="shared" si="35"/>
        <v>-16.129472945645507</v>
      </c>
      <c r="E64" s="26">
        <f t="shared" si="35"/>
        <v>-16.600080564843566</v>
      </c>
      <c r="F64" s="26">
        <f t="shared" si="35"/>
        <v>10.390180132243444</v>
      </c>
      <c r="G64" s="26"/>
      <c r="H64" s="25">
        <f>((H40/H39)-1)*100</f>
        <v>10.020790702066762</v>
      </c>
      <c r="I64" s="26">
        <f t="shared" ref="I64:L64" si="36">((I40/I39)-1)*100</f>
        <v>12.926439876903606</v>
      </c>
      <c r="J64" s="26">
        <f t="shared" si="36"/>
        <v>4.1442895993823115</v>
      </c>
      <c r="K64" s="26">
        <f t="shared" si="36"/>
        <v>-20.140628049587406</v>
      </c>
      <c r="L64" s="26">
        <f t="shared" si="36"/>
        <v>9.2696462786822522</v>
      </c>
      <c r="M64" s="26"/>
      <c r="N64" s="13"/>
      <c r="O64" s="13"/>
    </row>
    <row r="65" spans="1:15" ht="15.6" x14ac:dyDescent="0.35">
      <c r="A65" s="14"/>
      <c r="B65" s="25"/>
      <c r="C65" s="26"/>
      <c r="D65" s="26"/>
      <c r="E65" s="26"/>
      <c r="F65" s="26"/>
      <c r="G65" s="26"/>
      <c r="H65" s="25"/>
      <c r="I65" s="26"/>
      <c r="J65" s="26"/>
      <c r="K65" s="26"/>
      <c r="L65" s="26"/>
      <c r="M65" s="26"/>
      <c r="N65" s="13"/>
      <c r="O65" s="13"/>
    </row>
    <row r="66" spans="1:15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6"/>
      <c r="J66" s="26"/>
      <c r="K66" s="26"/>
      <c r="L66" s="26"/>
      <c r="M66" s="26"/>
      <c r="N66" s="13"/>
      <c r="O66" s="13"/>
    </row>
    <row r="67" spans="1:15" ht="15.6" x14ac:dyDescent="0.35">
      <c r="A67" s="14" t="s">
        <v>28</v>
      </c>
      <c r="B67" s="25">
        <f t="shared" ref="B67:F68" si="37">B22/B16</f>
        <v>9704834.9182063844</v>
      </c>
      <c r="C67" s="26">
        <f t="shared" si="37"/>
        <v>7283323.7775905849</v>
      </c>
      <c r="D67" s="26">
        <f t="shared" si="37"/>
        <v>13715274.040757587</v>
      </c>
      <c r="E67" s="26">
        <f t="shared" si="37"/>
        <v>13616803.052002205</v>
      </c>
      <c r="F67" s="26">
        <f t="shared" si="37"/>
        <v>6230007.0641312683</v>
      </c>
      <c r="G67" s="26"/>
      <c r="H67" s="25">
        <f t="shared" ref="H67:L67" si="38">H22/H16</f>
        <v>9942465.7144960184</v>
      </c>
      <c r="I67" s="26">
        <f t="shared" si="38"/>
        <v>7283323.7775905849</v>
      </c>
      <c r="J67" s="26">
        <f t="shared" si="38"/>
        <v>13715274.040757587</v>
      </c>
      <c r="K67" s="26">
        <f t="shared" si="38"/>
        <v>13616803.052002205</v>
      </c>
      <c r="L67" s="26">
        <f t="shared" si="38"/>
        <v>6230007.0641312683</v>
      </c>
      <c r="M67" s="26"/>
      <c r="N67" s="13"/>
      <c r="O67" s="13"/>
    </row>
    <row r="68" spans="1:15" ht="15.6" x14ac:dyDescent="0.35">
      <c r="A68" s="14" t="s">
        <v>29</v>
      </c>
      <c r="B68" s="25">
        <f t="shared" si="37"/>
        <v>10052985.161700664</v>
      </c>
      <c r="C68" s="25">
        <f t="shared" si="37"/>
        <v>9019550.5165998079</v>
      </c>
      <c r="D68" s="25">
        <f t="shared" si="37"/>
        <v>10689696.28096525</v>
      </c>
      <c r="E68" s="25">
        <f t="shared" si="37"/>
        <v>9583932.0603418797</v>
      </c>
      <c r="F68" s="25">
        <f t="shared" si="37"/>
        <v>7996926.8292682925</v>
      </c>
      <c r="G68" s="26"/>
      <c r="H68" s="25">
        <f t="shared" ref="H68:L68" si="39">H23/H17</f>
        <v>11481710.016317768</v>
      </c>
      <c r="I68" s="25">
        <f t="shared" si="39"/>
        <v>9158051.6459534895</v>
      </c>
      <c r="J68" s="25">
        <f t="shared" si="39"/>
        <v>14564531.916311301</v>
      </c>
      <c r="K68" s="25">
        <f t="shared" si="39"/>
        <v>9964893.4576153848</v>
      </c>
      <c r="L68" s="25">
        <f t="shared" si="39"/>
        <v>8234466.0194174759</v>
      </c>
      <c r="M68" s="26"/>
      <c r="N68" s="13"/>
      <c r="O68" s="13"/>
    </row>
    <row r="69" spans="1:15" ht="15.6" x14ac:dyDescent="0.35">
      <c r="A69" s="14" t="s">
        <v>30</v>
      </c>
      <c r="B69" s="25">
        <f>(B68/B67)*B51</f>
        <v>76.534571262027541</v>
      </c>
      <c r="C69" s="25">
        <f t="shared" ref="C69:L69" si="40">(C68/C67)*C51</f>
        <v>108.69892821229341</v>
      </c>
      <c r="D69" s="25">
        <f t="shared" si="40"/>
        <v>46.892745989684705</v>
      </c>
      <c r="E69" s="25">
        <f t="shared" si="40"/>
        <v>29.852668872956048</v>
      </c>
      <c r="F69" s="25">
        <f t="shared" si="40"/>
        <v>101.84957170247152</v>
      </c>
      <c r="G69" s="25"/>
      <c r="H69" s="25">
        <f t="shared" si="40"/>
        <v>116.35960195313459</v>
      </c>
      <c r="I69" s="25">
        <f t="shared" si="40"/>
        <v>137.13883313097173</v>
      </c>
      <c r="J69" s="25">
        <f t="shared" si="40"/>
        <v>134.06272748240968</v>
      </c>
      <c r="K69" s="25">
        <f t="shared" si="40"/>
        <v>35.054428230606028</v>
      </c>
      <c r="L69" s="25">
        <f t="shared" si="40"/>
        <v>89.288380085368374</v>
      </c>
      <c r="M69" s="26"/>
      <c r="N69" s="13"/>
      <c r="O69" s="13"/>
    </row>
    <row r="70" spans="1:15" ht="15.6" x14ac:dyDescent="0.35">
      <c r="A70" s="14"/>
      <c r="B70" s="25"/>
      <c r="C70" s="26"/>
      <c r="D70" s="26"/>
      <c r="E70" s="26"/>
      <c r="F70" s="26"/>
      <c r="G70" s="26"/>
      <c r="H70" s="25"/>
      <c r="I70" s="26"/>
      <c r="J70" s="26"/>
      <c r="K70" s="26"/>
      <c r="L70" s="26"/>
      <c r="M70" s="26"/>
      <c r="N70" s="13"/>
      <c r="O70" s="13"/>
    </row>
    <row r="71" spans="1:15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6"/>
      <c r="J71" s="26"/>
      <c r="K71" s="26"/>
      <c r="L71" s="26"/>
      <c r="M71" s="26"/>
      <c r="N71" s="13"/>
      <c r="O71" s="13"/>
    </row>
    <row r="72" spans="1:15" ht="15.6" x14ac:dyDescent="0.35">
      <c r="A72" s="14" t="s">
        <v>32</v>
      </c>
      <c r="B72" s="25">
        <f t="shared" ref="B72" si="41">(B29/B28)*100</f>
        <v>114.90696159642748</v>
      </c>
      <c r="C72" s="26"/>
      <c r="D72" s="26"/>
      <c r="E72" s="26"/>
      <c r="F72" s="26"/>
      <c r="G72" s="26"/>
      <c r="H72" s="25">
        <f t="shared" ref="H72" si="42">(H29/H28)*100</f>
        <v>112.16061742311337</v>
      </c>
      <c r="I72" s="26"/>
      <c r="J72" s="26"/>
      <c r="K72" s="26"/>
      <c r="L72" s="26"/>
      <c r="M72" s="26"/>
      <c r="N72" s="13"/>
      <c r="O72" s="13"/>
    </row>
    <row r="73" spans="1:15" ht="15.6" x14ac:dyDescent="0.35">
      <c r="A73" s="14" t="s">
        <v>33</v>
      </c>
      <c r="B73" s="25">
        <f t="shared" ref="B73" si="43">(B23/B29)*100</f>
        <v>65.43203602515996</v>
      </c>
      <c r="C73" s="26"/>
      <c r="D73" s="26"/>
      <c r="E73" s="26"/>
      <c r="F73" s="26"/>
      <c r="G73" s="26"/>
      <c r="H73" s="25">
        <f t="shared" ref="H73" si="44">(H23/H29)*100</f>
        <v>96.290138490177824</v>
      </c>
      <c r="I73" s="26"/>
      <c r="J73" s="26"/>
      <c r="K73" s="26"/>
      <c r="L73" s="26"/>
      <c r="M73" s="26"/>
      <c r="N73" s="13"/>
      <c r="O73" s="13"/>
    </row>
    <row r="74" spans="1:15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/>
      <c r="O74" s="13"/>
    </row>
    <row r="75" spans="1:15" ht="16.2" thickTop="1" x14ac:dyDescent="0.35">
      <c r="A75" s="44" t="s">
        <v>83</v>
      </c>
      <c r="B75" s="44"/>
      <c r="C75" s="44"/>
      <c r="D75" s="44"/>
      <c r="E75" s="44"/>
      <c r="F75" s="44"/>
      <c r="G75" s="13"/>
      <c r="H75" s="13"/>
      <c r="I75" s="13"/>
      <c r="J75" s="13"/>
      <c r="K75" s="13"/>
      <c r="L75" s="13"/>
      <c r="M75" s="13"/>
    </row>
    <row r="76" spans="1:15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5" ht="15.6" x14ac:dyDescent="0.35">
      <c r="A77" s="29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5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5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5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paperSize="9" orientation="portrait" r:id="rId1"/>
  <ignoredErrors>
    <ignoredError sqref="B15:B17 H15:H18 B1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N82"/>
  <sheetViews>
    <sheetView showGridLines="0" zoomScale="70" zoomScaleNormal="70" workbookViewId="0">
      <selection activeCell="A9" sqref="A9:A10"/>
    </sheetView>
  </sheetViews>
  <sheetFormatPr baseColWidth="10" defaultColWidth="11.44140625" defaultRowHeight="14.4" x14ac:dyDescent="0.3"/>
  <cols>
    <col min="1" max="1" width="62.44140625" style="1" customWidth="1"/>
    <col min="2" max="13" width="18.6640625" style="1" customWidth="1"/>
    <col min="14" max="16384" width="11.44140625" style="1"/>
  </cols>
  <sheetData>
    <row r="9" spans="1:14" ht="15.6" x14ac:dyDescent="0.35">
      <c r="A9" s="49"/>
      <c r="B9" s="45" t="s">
        <v>40</v>
      </c>
      <c r="C9" s="51" t="s">
        <v>38</v>
      </c>
      <c r="D9" s="51"/>
      <c r="E9" s="51"/>
      <c r="F9" s="51"/>
      <c r="G9" s="47" t="s">
        <v>3</v>
      </c>
      <c r="H9" s="45" t="s">
        <v>41</v>
      </c>
      <c r="I9" s="51" t="s">
        <v>39</v>
      </c>
      <c r="J9" s="51"/>
      <c r="K9" s="51"/>
      <c r="L9" s="51"/>
      <c r="M9" s="47" t="s">
        <v>3</v>
      </c>
      <c r="N9" s="13"/>
    </row>
    <row r="10" spans="1:14" ht="16.2" thickBot="1" x14ac:dyDescent="0.4">
      <c r="A10" s="50"/>
      <c r="B10" s="46"/>
      <c r="C10" s="6" t="s">
        <v>0</v>
      </c>
      <c r="D10" s="6" t="s">
        <v>1</v>
      </c>
      <c r="E10" s="6" t="s">
        <v>2</v>
      </c>
      <c r="F10" s="6" t="s">
        <v>37</v>
      </c>
      <c r="G10" s="48"/>
      <c r="H10" s="46"/>
      <c r="I10" s="6" t="s">
        <v>0</v>
      </c>
      <c r="J10" s="6" t="s">
        <v>1</v>
      </c>
      <c r="K10" s="6" t="s">
        <v>2</v>
      </c>
      <c r="L10" s="6" t="s">
        <v>37</v>
      </c>
      <c r="M10" s="48"/>
      <c r="N10" s="13"/>
    </row>
    <row r="11" spans="1:14" ht="16.2" thickTop="1" x14ac:dyDescent="0.35">
      <c r="A11" s="7"/>
      <c r="B11" s="8"/>
      <c r="C11" s="9"/>
      <c r="D11" s="9"/>
      <c r="E11" s="9"/>
      <c r="F11" s="9"/>
      <c r="G11" s="10"/>
      <c r="H11" s="8"/>
      <c r="I11" s="9"/>
      <c r="J11" s="9"/>
      <c r="K11" s="9"/>
      <c r="L11" s="9"/>
      <c r="M11" s="10"/>
      <c r="N11" s="13"/>
    </row>
    <row r="12" spans="1:14" ht="15.6" x14ac:dyDescent="0.35">
      <c r="A12" s="11" t="s">
        <v>4</v>
      </c>
      <c r="B12" s="12"/>
      <c r="C12" s="13"/>
      <c r="D12" s="13"/>
      <c r="E12" s="13"/>
      <c r="F12" s="13"/>
      <c r="G12" s="13"/>
      <c r="H12" s="12"/>
      <c r="I12" s="13"/>
      <c r="J12" s="13"/>
      <c r="K12" s="13"/>
      <c r="L12" s="13"/>
      <c r="M12" s="13"/>
      <c r="N12" s="13"/>
    </row>
    <row r="13" spans="1:14" ht="15.6" x14ac:dyDescent="0.35">
      <c r="A13" s="14"/>
      <c r="B13" s="15"/>
      <c r="C13" s="16"/>
      <c r="D13" s="16"/>
      <c r="E13" s="16"/>
      <c r="F13" s="16"/>
      <c r="G13" s="16"/>
      <c r="H13" s="15"/>
      <c r="I13" s="16"/>
      <c r="J13" s="16"/>
      <c r="K13" s="16"/>
      <c r="L13" s="16"/>
      <c r="M13" s="16"/>
      <c r="N13" s="13"/>
    </row>
    <row r="14" spans="1:14" ht="15.6" x14ac:dyDescent="0.35">
      <c r="A14" s="11" t="s">
        <v>36</v>
      </c>
      <c r="B14" s="15"/>
      <c r="C14" s="16"/>
      <c r="D14" s="16"/>
      <c r="E14" s="16"/>
      <c r="F14" s="16"/>
      <c r="G14" s="16"/>
      <c r="H14" s="15"/>
      <c r="I14" s="16"/>
      <c r="J14" s="16"/>
      <c r="K14" s="16"/>
      <c r="L14" s="16"/>
      <c r="M14" s="16"/>
      <c r="N14" s="13"/>
    </row>
    <row r="15" spans="1:14" ht="15.6" x14ac:dyDescent="0.35">
      <c r="A15" s="17" t="s">
        <v>72</v>
      </c>
      <c r="B15" s="18">
        <f>SUM(C15:F15)</f>
        <v>12330</v>
      </c>
      <c r="C15" s="19">
        <f>+'I Trimestre'!C15+'II Trimestre'!C15+'III Trimestre'!C15+'IV Trimestre'!C15</f>
        <v>7091</v>
      </c>
      <c r="D15" s="19">
        <f>+'I Trimestre'!D15+'II Trimestre'!D15+'III Trimestre'!D15+'IV Trimestre'!D15</f>
        <v>3235</v>
      </c>
      <c r="E15" s="19">
        <f>+'I Trimestre'!E15+'II Trimestre'!E15+'III Trimestre'!E15+'IV Trimestre'!E15</f>
        <v>1267</v>
      </c>
      <c r="F15" s="19">
        <f>+'I Trimestre'!F15+'II Trimestre'!F15+'III Trimestre'!F15+'IV Trimestre'!F15</f>
        <v>737</v>
      </c>
      <c r="G15" s="19"/>
      <c r="H15" s="18">
        <f>SUM(I15:L15)</f>
        <v>11313</v>
      </c>
      <c r="I15" s="19">
        <f>+'I Trimestre'!I15+'II Trimestre'!I15+'III Trimestre'!I15+'IV Trimestre'!I15</f>
        <v>6083</v>
      </c>
      <c r="J15" s="19">
        <f>+'I Trimestre'!J15+'II Trimestre'!J15+'III Trimestre'!J15+'IV Trimestre'!J15</f>
        <v>3429</v>
      </c>
      <c r="K15" s="19">
        <f>+'I Trimestre'!K15+'II Trimestre'!K15+'III Trimestre'!K15+'IV Trimestre'!K15</f>
        <v>1150</v>
      </c>
      <c r="L15" s="19">
        <f>+'I Trimestre'!L15+'II Trimestre'!L15+'III Trimestre'!L15+'IV Trimestre'!L15</f>
        <v>651</v>
      </c>
      <c r="M15" s="19"/>
      <c r="N15" s="13"/>
    </row>
    <row r="16" spans="1:14" ht="15.6" x14ac:dyDescent="0.35">
      <c r="A16" s="17" t="s">
        <v>114</v>
      </c>
      <c r="B16" s="18">
        <f t="shared" ref="B16" si="0">SUM(C16:F16)</f>
        <v>9646</v>
      </c>
      <c r="C16" s="19">
        <f>+'I Trimestre'!C16+'II Trimestre'!C16+'III Trimestre'!C16+'IV Trimestre'!C16</f>
        <v>6017</v>
      </c>
      <c r="D16" s="19">
        <f>+'I Trimestre'!D16+'II Trimestre'!D16+'III Trimestre'!D16+'IV Trimestre'!D16</f>
        <v>2016</v>
      </c>
      <c r="E16" s="19">
        <f>+'I Trimestre'!E16+'II Trimestre'!E16+'III Trimestre'!E16+'IV Trimestre'!E16</f>
        <v>803</v>
      </c>
      <c r="F16" s="19">
        <f>+'I Trimestre'!F16+'II Trimestre'!F16+'III Trimestre'!F16+'IV Trimestre'!F16</f>
        <v>810</v>
      </c>
      <c r="G16" s="19"/>
      <c r="H16" s="18">
        <f t="shared" ref="H16" si="1">SUM(I16:L16)</f>
        <v>9646</v>
      </c>
      <c r="I16" s="19">
        <f>+'I Trimestre'!I16+'II Trimestre'!I16+'III Trimestre'!I16+'IV Trimestre'!I16</f>
        <v>6017</v>
      </c>
      <c r="J16" s="19">
        <f>+'I Trimestre'!J16+'II Trimestre'!J16+'III Trimestre'!J16+'IV Trimestre'!J16</f>
        <v>2016</v>
      </c>
      <c r="K16" s="19">
        <f>+'I Trimestre'!K16+'II Trimestre'!K16+'III Trimestre'!K16+'IV Trimestre'!K16</f>
        <v>803</v>
      </c>
      <c r="L16" s="19">
        <f>+'I Trimestre'!L16+'II Trimestre'!L16+'III Trimestre'!L16+'IV Trimestre'!L16</f>
        <v>810</v>
      </c>
      <c r="M16" s="19"/>
      <c r="N16" s="13"/>
    </row>
    <row r="17" spans="1:14" ht="15.6" x14ac:dyDescent="0.35">
      <c r="A17" s="17" t="s">
        <v>115</v>
      </c>
      <c r="B17" s="18">
        <f>SUM(C17:F17)</f>
        <v>8951</v>
      </c>
      <c r="C17" s="19">
        <f>+'I Trimestre'!C17+'II Trimestre'!C17+'III Trimestre'!C17+'IV Trimestre'!C17</f>
        <v>5458</v>
      </c>
      <c r="D17" s="19">
        <f>+'I Trimestre'!D17+'II Trimestre'!D17+'III Trimestre'!D17+'IV Trimestre'!D17</f>
        <v>2240</v>
      </c>
      <c r="E17" s="19">
        <f>+'I Trimestre'!E17+'II Trimestre'!E17+'III Trimestre'!E17+'IV Trimestre'!E17</f>
        <v>567</v>
      </c>
      <c r="F17" s="19">
        <f>+'I Trimestre'!F17+'II Trimestre'!F17+'III Trimestre'!F17+'IV Trimestre'!F17</f>
        <v>686</v>
      </c>
      <c r="G17" s="19"/>
      <c r="H17" s="18">
        <f>SUM(I17:L17)</f>
        <v>8337</v>
      </c>
      <c r="I17" s="19">
        <f>+'I Trimestre'!I17+'II Trimestre'!I17+'III Trimestre'!I17+'IV Trimestre'!I17</f>
        <v>5503</v>
      </c>
      <c r="J17" s="19">
        <f>+'I Trimestre'!J17+'II Trimestre'!J17+'III Trimestre'!J17+'IV Trimestre'!J17</f>
        <v>1759</v>
      </c>
      <c r="K17" s="19">
        <f>+'I Trimestre'!K17+'II Trimestre'!K17+'III Trimestre'!K17+'IV Trimestre'!K17</f>
        <v>516</v>
      </c>
      <c r="L17" s="19">
        <f>+'I Trimestre'!L17+'II Trimestre'!L17+'III Trimestre'!L17+'IV Trimestre'!L17</f>
        <v>559</v>
      </c>
      <c r="M17" s="19"/>
      <c r="N17" s="13"/>
    </row>
    <row r="18" spans="1:14" ht="15.6" x14ac:dyDescent="0.35">
      <c r="A18" s="17" t="s">
        <v>78</v>
      </c>
      <c r="B18" s="18">
        <f>SUM(C18:F18)</f>
        <v>9646</v>
      </c>
      <c r="C18" s="19">
        <f>+'IV Trimestre'!C18</f>
        <v>6017</v>
      </c>
      <c r="D18" s="19">
        <f>+'IV Trimestre'!D18</f>
        <v>2016</v>
      </c>
      <c r="E18" s="19">
        <f>+'IV Trimestre'!E18</f>
        <v>803</v>
      </c>
      <c r="F18" s="19">
        <f>+'IV Trimestre'!F18</f>
        <v>810</v>
      </c>
      <c r="G18" s="19"/>
      <c r="H18" s="18">
        <f>SUM(I18:L18)</f>
        <v>9646</v>
      </c>
      <c r="I18" s="19">
        <f>+'IV Trimestre'!I18</f>
        <v>6017</v>
      </c>
      <c r="J18" s="19">
        <f>+'IV Trimestre'!J18</f>
        <v>2016</v>
      </c>
      <c r="K18" s="19">
        <f>+'IV Trimestre'!K18</f>
        <v>803</v>
      </c>
      <c r="L18" s="19">
        <f>+'IV Trimestre'!L18</f>
        <v>810</v>
      </c>
      <c r="M18" s="19"/>
      <c r="N18" s="13"/>
    </row>
    <row r="19" spans="1:14" ht="15.6" x14ac:dyDescent="0.35">
      <c r="A19" s="14"/>
      <c r="B19" s="18"/>
      <c r="C19" s="19"/>
      <c r="D19" s="19"/>
      <c r="E19" s="19"/>
      <c r="F19" s="19"/>
      <c r="G19" s="19"/>
      <c r="H19" s="18"/>
      <c r="I19" s="19"/>
      <c r="J19" s="19"/>
      <c r="K19" s="19"/>
      <c r="L19" s="19"/>
      <c r="M19" s="19"/>
      <c r="N19" s="13"/>
    </row>
    <row r="20" spans="1:14" ht="15.6" x14ac:dyDescent="0.35">
      <c r="A20" s="20" t="s">
        <v>5</v>
      </c>
      <c r="B20" s="18"/>
      <c r="C20" s="19"/>
      <c r="D20" s="19"/>
      <c r="E20" s="19"/>
      <c r="F20" s="19"/>
      <c r="G20" s="19"/>
      <c r="H20" s="18"/>
      <c r="I20" s="19"/>
      <c r="J20" s="19"/>
      <c r="K20" s="19"/>
      <c r="L20" s="19"/>
      <c r="M20" s="19"/>
      <c r="N20" s="13"/>
    </row>
    <row r="21" spans="1:14" ht="15.6" x14ac:dyDescent="0.35">
      <c r="A21" s="17" t="s">
        <v>72</v>
      </c>
      <c r="B21" s="19">
        <f>SUM(C21:G21)</f>
        <v>122933810898.67474</v>
      </c>
      <c r="C21" s="19">
        <f>+'I Trimestre'!C21+'II Trimestre'!C21+'III Trimestre'!C21+'IV Trimestre'!C21</f>
        <v>55262085987.93457</v>
      </c>
      <c r="D21" s="19">
        <f>+'I Trimestre'!D21+'II Trimestre'!D21+'III Trimestre'!D21+'IV Trimestre'!D21</f>
        <v>43881629242.628151</v>
      </c>
      <c r="E21" s="19">
        <f>+'I Trimestre'!E21+'II Trimestre'!E21+'III Trimestre'!E21+'IV Trimestre'!E21</f>
        <v>13038662302.509998</v>
      </c>
      <c r="F21" s="19">
        <f>+'I Trimestre'!F21+'II Trimestre'!F21+'III Trimestre'!F21+'IV Trimestre'!F21</f>
        <v>5099640000</v>
      </c>
      <c r="G21" s="19">
        <f>+'I Trimestre'!G21+'II Trimestre'!G21+'III Trimestre'!G21+'IV Trimestre'!G21</f>
        <v>5651793365.6020288</v>
      </c>
      <c r="H21" s="19">
        <f>SUM(I21:M21)</f>
        <v>120200552628.6958</v>
      </c>
      <c r="I21" s="19">
        <f>+'I Trimestre'!I21+'II Trimestre'!I21+'III Trimestre'!I21+'IV Trimestre'!I21</f>
        <v>49227785667.110001</v>
      </c>
      <c r="J21" s="19">
        <f>+'I Trimestre'!J21+'II Trimestre'!J21+'III Trimestre'!J21+'IV Trimestre'!J21</f>
        <v>47820204315.620003</v>
      </c>
      <c r="K21" s="19">
        <f>+'I Trimestre'!K21+'II Trimestre'!K21+'III Trimestre'!K21+'IV Trimestre'!K21</f>
        <v>13010855434.880001</v>
      </c>
      <c r="L21" s="19">
        <f>+'I Trimestre'!L21+'II Trimestre'!L21+'III Trimestre'!L21+'IV Trimestre'!L21</f>
        <v>4580794000</v>
      </c>
      <c r="M21" s="19">
        <f>+'I Trimestre'!M21+'II Trimestre'!M21+'III Trimestre'!M21+'IV Trimestre'!M21</f>
        <v>5560913211.0857878</v>
      </c>
      <c r="N21" s="13"/>
    </row>
    <row r="22" spans="1:14" ht="15.6" x14ac:dyDescent="0.35">
      <c r="A22" s="17" t="s">
        <v>114</v>
      </c>
      <c r="B22" s="19">
        <f>SUM(C22:G22)</f>
        <v>96337104999.999969</v>
      </c>
      <c r="C22" s="19">
        <f>+'I Trimestre'!C22+'II Trimestre'!C22+'III Trimestre'!C22+'IV Trimestre'!C22</f>
        <v>45385862130.017014</v>
      </c>
      <c r="D22" s="19">
        <f>+'I Trimestre'!D22+'II Trimestre'!D22+'III Trimestre'!D22+'IV Trimestre'!D22</f>
        <v>28758121922.156605</v>
      </c>
      <c r="E22" s="19">
        <f>+'I Trimestre'!E22+'II Trimestre'!E22+'III Trimestre'!E22+'IV Trimestre'!E22</f>
        <v>11294796153.837463</v>
      </c>
      <c r="F22" s="19">
        <f>+'I Trimestre'!F22+'II Trimestre'!F22+'III Trimestre'!F22+'IV Trimestre'!F22</f>
        <v>5222903400.2377205</v>
      </c>
      <c r="G22" s="19">
        <f>+'I Trimestre'!G22+'II Trimestre'!G22+'III Trimestre'!G22+'IV Trimestre'!G22</f>
        <v>5675421393.7511749</v>
      </c>
      <c r="H22" s="19">
        <f>SUM(I22:M22)</f>
        <v>96337104999.999969</v>
      </c>
      <c r="I22" s="19">
        <f>+'I Trimestre'!I22+'II Trimestre'!I22+'III Trimestre'!I22+'IV Trimestre'!I22</f>
        <v>45385862130.017014</v>
      </c>
      <c r="J22" s="19">
        <f>+'I Trimestre'!J22+'II Trimestre'!J22+'III Trimestre'!J22+'IV Trimestre'!J22</f>
        <v>28758121922.156605</v>
      </c>
      <c r="K22" s="19">
        <f>+'I Trimestre'!K22+'II Trimestre'!K22+'III Trimestre'!K22+'IV Trimestre'!K22</f>
        <v>11294796153.837463</v>
      </c>
      <c r="L22" s="19">
        <f>+'I Trimestre'!L22+'II Trimestre'!L22+'III Trimestre'!L22+'IV Trimestre'!L22</f>
        <v>5222903400.2377205</v>
      </c>
      <c r="M22" s="19">
        <f>+'I Trimestre'!M22+'II Trimestre'!M22+'III Trimestre'!M22+'IV Trimestre'!M22</f>
        <v>5675421393.7511749</v>
      </c>
      <c r="N22" s="13"/>
    </row>
    <row r="23" spans="1:14" ht="15.6" x14ac:dyDescent="0.35">
      <c r="A23" s="17" t="s">
        <v>115</v>
      </c>
      <c r="B23" s="19">
        <f>SUM(C23:G23)</f>
        <v>94093463225.882767</v>
      </c>
      <c r="C23" s="19">
        <f>+'I Trimestre'!C23+'II Trimestre'!C23+'III Trimestre'!C23+'IV Trimestre'!C23</f>
        <v>46737006277.421677</v>
      </c>
      <c r="D23" s="19">
        <f>+'I Trimestre'!D23+'II Trimestre'!D23+'III Trimestre'!D23+'IV Trimestre'!D23</f>
        <v>30497716488.07328</v>
      </c>
      <c r="E23" s="19">
        <f>+'I Trimestre'!E23+'II Trimestre'!E23+'III Trimestre'!E23+'IV Trimestre'!E23</f>
        <v>7027791025.6900005</v>
      </c>
      <c r="F23" s="19">
        <f>+'I Trimestre'!F23+'II Trimestre'!F23+'III Trimestre'!F23+'IV Trimestre'!F23</f>
        <v>5126022534.5699997</v>
      </c>
      <c r="G23" s="19">
        <f>+'I Trimestre'!G23+'II Trimestre'!G23+'III Trimestre'!G23+'IV Trimestre'!G23</f>
        <v>4704926900.1277981</v>
      </c>
      <c r="H23" s="19">
        <f>SUM(I23:M23)</f>
        <v>89793175479.001801</v>
      </c>
      <c r="I23" s="19">
        <f>+'I Trimestre'!I23+'II Trimestre'!I23+'III Trimestre'!I23+'IV Trimestre'!I23</f>
        <v>51221843181.660004</v>
      </c>
      <c r="J23" s="19">
        <f>+'I Trimestre'!J23+'II Trimestre'!J23+'III Trimestre'!J23+'IV Trimestre'!J23</f>
        <v>22982790146.940002</v>
      </c>
      <c r="K23" s="19">
        <f>+'I Trimestre'!K23+'II Trimestre'!K23+'III Trimestre'!K23+'IV Trimestre'!K23</f>
        <v>5653583133.4200001</v>
      </c>
      <c r="L23" s="19">
        <f>+'I Trimestre'!L23+'II Trimestre'!L23+'III Trimestre'!L23+'IV Trimestre'!L23</f>
        <v>4348996000</v>
      </c>
      <c r="M23" s="19">
        <f>+'I Trimestre'!M23+'II Trimestre'!M23+'III Trimestre'!M23+'IV Trimestre'!M23</f>
        <v>5585963016.9817944</v>
      </c>
      <c r="N23" s="13"/>
    </row>
    <row r="24" spans="1:14" ht="15.6" x14ac:dyDescent="0.35">
      <c r="A24" s="17" t="s">
        <v>78</v>
      </c>
      <c r="B24" s="19">
        <f t="shared" ref="B24" si="2">SUM(C24:G24)</f>
        <v>96337104999.999969</v>
      </c>
      <c r="C24" s="19">
        <f>+'IV Trimestre'!C24</f>
        <v>45385862130.017014</v>
      </c>
      <c r="D24" s="19">
        <f>+'IV Trimestre'!D24</f>
        <v>28758121922.156605</v>
      </c>
      <c r="E24" s="19">
        <f>+'IV Trimestre'!E24</f>
        <v>11294796153.837463</v>
      </c>
      <c r="F24" s="19">
        <f>+'IV Trimestre'!F24</f>
        <v>5222903400.2377205</v>
      </c>
      <c r="G24" s="19">
        <f>+'IV Trimestre'!G24</f>
        <v>5675421393.7511749</v>
      </c>
      <c r="H24" s="19">
        <f t="shared" ref="H24" si="3">SUM(I24:M24)</f>
        <v>96337104999.999969</v>
      </c>
      <c r="I24" s="19">
        <f>+'IV Trimestre'!I24</f>
        <v>45385862130.017014</v>
      </c>
      <c r="J24" s="19">
        <f>+'IV Trimestre'!J24</f>
        <v>28758121922.156605</v>
      </c>
      <c r="K24" s="19">
        <f>+'IV Trimestre'!K24</f>
        <v>11294796153.837463</v>
      </c>
      <c r="L24" s="19">
        <f>+'IV Trimestre'!L24</f>
        <v>5222903400.2377205</v>
      </c>
      <c r="M24" s="19">
        <f>+'IV Trimestre'!M24</f>
        <v>5675421393.7511749</v>
      </c>
      <c r="N24" s="13"/>
    </row>
    <row r="25" spans="1:14" ht="15.6" x14ac:dyDescent="0.35">
      <c r="A25" s="17" t="s">
        <v>116</v>
      </c>
      <c r="B25" s="19">
        <f>SUM(C25:F25)</f>
        <v>89388536325.754974</v>
      </c>
      <c r="C25" s="19">
        <f>+C23</f>
        <v>46737006277.421677</v>
      </c>
      <c r="D25" s="19">
        <f t="shared" ref="D25:F25" si="4">+D23</f>
        <v>30497716488.07328</v>
      </c>
      <c r="E25" s="19">
        <f t="shared" si="4"/>
        <v>7027791025.6900005</v>
      </c>
      <c r="F25" s="19">
        <f t="shared" si="4"/>
        <v>5126022534.5699997</v>
      </c>
      <c r="G25" s="19"/>
      <c r="H25" s="19">
        <f>SUM(I25:L25)</f>
        <v>84207212462.020004</v>
      </c>
      <c r="I25" s="19">
        <f>+I23</f>
        <v>51221843181.660004</v>
      </c>
      <c r="J25" s="19">
        <f t="shared" ref="J25:L25" si="5">+J23</f>
        <v>22982790146.940002</v>
      </c>
      <c r="K25" s="19">
        <f t="shared" si="5"/>
        <v>5653583133.4200001</v>
      </c>
      <c r="L25" s="19">
        <f t="shared" si="5"/>
        <v>4348996000</v>
      </c>
      <c r="M25" s="19"/>
      <c r="N25" s="13"/>
    </row>
    <row r="26" spans="1:14" ht="15.6" x14ac:dyDescent="0.35">
      <c r="A26" s="14"/>
      <c r="B26" s="18"/>
      <c r="C26" s="19"/>
      <c r="D26" s="19"/>
      <c r="E26" s="19"/>
      <c r="F26" s="19"/>
      <c r="G26" s="19"/>
      <c r="H26" s="18"/>
      <c r="I26" s="19"/>
      <c r="J26" s="19"/>
      <c r="K26" s="19"/>
      <c r="L26" s="19"/>
      <c r="M26" s="19"/>
      <c r="N26" s="13"/>
    </row>
    <row r="27" spans="1:14" ht="15.6" x14ac:dyDescent="0.35">
      <c r="A27" s="20" t="s">
        <v>6</v>
      </c>
      <c r="B27" s="18"/>
      <c r="C27" s="19"/>
      <c r="D27" s="19"/>
      <c r="E27" s="19"/>
      <c r="F27" s="19"/>
      <c r="G27" s="19"/>
      <c r="H27" s="18"/>
      <c r="I27" s="19"/>
      <c r="J27" s="19"/>
      <c r="K27" s="19"/>
      <c r="L27" s="19"/>
      <c r="M27" s="19"/>
      <c r="N27" s="13"/>
    </row>
    <row r="28" spans="1:14" ht="15.6" x14ac:dyDescent="0.35">
      <c r="A28" s="17" t="s">
        <v>114</v>
      </c>
      <c r="B28" s="19">
        <f t="shared" ref="B28" si="6">B22</f>
        <v>96337104999.999969</v>
      </c>
      <c r="C28" s="19">
        <f>B28+H28</f>
        <v>192674209999.99994</v>
      </c>
      <c r="D28" s="19"/>
      <c r="E28" s="19"/>
      <c r="F28" s="18"/>
      <c r="G28" s="18"/>
      <c r="H28" s="19">
        <f t="shared" ref="H28" si="7">H22</f>
        <v>96337104999.999969</v>
      </c>
      <c r="I28" s="19"/>
      <c r="J28" s="19"/>
      <c r="K28" s="19"/>
      <c r="L28" s="18"/>
      <c r="M28" s="18"/>
      <c r="N28" s="13"/>
    </row>
    <row r="29" spans="1:14" ht="15.6" x14ac:dyDescent="0.35">
      <c r="A29" s="17" t="s">
        <v>115</v>
      </c>
      <c r="B29" s="19">
        <f>'I Trimestre'!B29+'II Trimestre'!B29+'III Trimestre'!B29+'IV Trimestre'!B29</f>
        <v>96337104999.999985</v>
      </c>
      <c r="C29" s="19"/>
      <c r="D29" s="19"/>
      <c r="E29" s="19"/>
      <c r="F29" s="18"/>
      <c r="G29" s="18"/>
      <c r="H29" s="19">
        <f>'I Trimestre'!H29+'II Trimestre'!H29+'III Trimestre'!H29+'IV Trimestre'!H29</f>
        <v>96337104999.999985</v>
      </c>
      <c r="I29" s="19"/>
      <c r="J29" s="19"/>
      <c r="K29" s="19"/>
      <c r="L29" s="18"/>
      <c r="M29" s="18"/>
      <c r="N29" s="13"/>
    </row>
    <row r="30" spans="1:14" ht="15.6" x14ac:dyDescent="0.35">
      <c r="A30" s="14"/>
      <c r="B30" s="21"/>
      <c r="C30" s="22"/>
      <c r="D30" s="22"/>
      <c r="E30" s="22"/>
      <c r="F30" s="22"/>
      <c r="G30" s="22"/>
      <c r="H30" s="21"/>
      <c r="I30" s="22"/>
      <c r="J30" s="22"/>
      <c r="K30" s="22"/>
      <c r="L30" s="22"/>
      <c r="M30" s="22"/>
      <c r="N30" s="13"/>
    </row>
    <row r="31" spans="1:14" ht="15.6" x14ac:dyDescent="0.35">
      <c r="A31" s="11" t="s">
        <v>7</v>
      </c>
      <c r="B31" s="21"/>
      <c r="C31" s="22"/>
      <c r="D31" s="22"/>
      <c r="E31" s="22"/>
      <c r="F31" s="22"/>
      <c r="G31" s="22"/>
      <c r="H31" s="21"/>
      <c r="I31" s="22"/>
      <c r="J31" s="22"/>
      <c r="K31" s="22"/>
      <c r="L31" s="22"/>
      <c r="M31" s="22"/>
      <c r="N31" s="13"/>
    </row>
    <row r="32" spans="1:14" ht="15.6" x14ac:dyDescent="0.35">
      <c r="A32" s="17" t="s">
        <v>73</v>
      </c>
      <c r="B32" s="42">
        <v>1.0863</v>
      </c>
      <c r="C32" s="42">
        <v>1.0863</v>
      </c>
      <c r="D32" s="42">
        <v>1.0863</v>
      </c>
      <c r="E32" s="42">
        <v>1.0863</v>
      </c>
      <c r="F32" s="42">
        <v>1.0863</v>
      </c>
      <c r="G32" s="42">
        <v>1.0863</v>
      </c>
      <c r="H32" s="42">
        <v>1.0863</v>
      </c>
      <c r="I32" s="42">
        <v>1.0863</v>
      </c>
      <c r="J32" s="42">
        <v>1.0863</v>
      </c>
      <c r="K32" s="42">
        <v>1.0863</v>
      </c>
      <c r="L32" s="42">
        <v>1.0863</v>
      </c>
      <c r="M32" s="42">
        <v>1.0863</v>
      </c>
      <c r="N32" s="13"/>
    </row>
    <row r="33" spans="1:14" ht="15.6" x14ac:dyDescent="0.35">
      <c r="A33" s="17" t="s">
        <v>117</v>
      </c>
      <c r="B33" s="42">
        <v>1.1144000000000001</v>
      </c>
      <c r="C33" s="42">
        <v>1.1144000000000001</v>
      </c>
      <c r="D33" s="42">
        <v>1.1144000000000001</v>
      </c>
      <c r="E33" s="42">
        <v>1.1144000000000001</v>
      </c>
      <c r="F33" s="42">
        <v>1.1144000000000001</v>
      </c>
      <c r="G33" s="42">
        <v>1.1144000000000001</v>
      </c>
      <c r="H33" s="42">
        <v>1.1144000000000001</v>
      </c>
      <c r="I33" s="42">
        <v>1.1144000000000001</v>
      </c>
      <c r="J33" s="42">
        <v>1.1144000000000001</v>
      </c>
      <c r="K33" s="42">
        <v>1.1144000000000001</v>
      </c>
      <c r="L33" s="42">
        <v>1.1144000000000001</v>
      </c>
      <c r="M33" s="42">
        <v>1.1144000000000001</v>
      </c>
      <c r="N33" s="13"/>
    </row>
    <row r="34" spans="1:14" ht="15.6" x14ac:dyDescent="0.35">
      <c r="A34" s="17" t="s">
        <v>8</v>
      </c>
      <c r="B34" s="18">
        <f>+C34+F34</f>
        <v>186819</v>
      </c>
      <c r="C34" s="13">
        <v>129079</v>
      </c>
      <c r="D34" s="13">
        <v>129079</v>
      </c>
      <c r="E34" s="13">
        <v>129079</v>
      </c>
      <c r="F34" s="19">
        <v>57740</v>
      </c>
      <c r="G34" s="19"/>
      <c r="H34" s="18">
        <f>+I34+L34</f>
        <v>186819</v>
      </c>
      <c r="I34" s="13">
        <v>129079</v>
      </c>
      <c r="J34" s="13">
        <v>129079</v>
      </c>
      <c r="K34" s="13">
        <v>129079</v>
      </c>
      <c r="L34" s="19">
        <v>57740</v>
      </c>
      <c r="M34" s="18"/>
    </row>
    <row r="35" spans="1:14" ht="15.6" x14ac:dyDescent="0.35">
      <c r="A35" s="14"/>
      <c r="B35" s="18"/>
      <c r="C35" s="19"/>
      <c r="D35" s="19"/>
      <c r="E35" s="19"/>
      <c r="F35" s="19"/>
      <c r="G35" s="19"/>
      <c r="H35" s="18"/>
      <c r="I35" s="19"/>
      <c r="J35" s="19"/>
      <c r="K35" s="19"/>
      <c r="L35" s="19"/>
      <c r="M35" s="19"/>
      <c r="N35" s="13"/>
    </row>
    <row r="36" spans="1:14" ht="15.6" x14ac:dyDescent="0.35">
      <c r="A36" s="11" t="s">
        <v>9</v>
      </c>
      <c r="B36" s="18"/>
      <c r="C36" s="19"/>
      <c r="D36" s="19"/>
      <c r="E36" s="19"/>
      <c r="F36" s="19"/>
      <c r="G36" s="19"/>
      <c r="H36" s="18"/>
      <c r="I36" s="19"/>
      <c r="J36" s="19"/>
      <c r="K36" s="19"/>
      <c r="L36" s="19"/>
      <c r="M36" s="19"/>
      <c r="N36" s="13"/>
    </row>
    <row r="37" spans="1:14" ht="15.6" x14ac:dyDescent="0.35">
      <c r="A37" s="14" t="s">
        <v>74</v>
      </c>
      <c r="B37" s="18">
        <f t="shared" ref="B37:F37" si="8">B21/B32</f>
        <v>113167459172.12073</v>
      </c>
      <c r="C37" s="19">
        <f t="shared" si="8"/>
        <v>50871845703.704842</v>
      </c>
      <c r="D37" s="19">
        <f t="shared" si="8"/>
        <v>40395497783.879364</v>
      </c>
      <c r="E37" s="19">
        <f t="shared" si="8"/>
        <v>12002819020.997881</v>
      </c>
      <c r="F37" s="19">
        <f t="shared" si="8"/>
        <v>4694504280.5854731</v>
      </c>
      <c r="G37" s="19">
        <f t="shared" ref="G37:L37" si="9">G21/G32</f>
        <v>5202792382.9531698</v>
      </c>
      <c r="H37" s="18">
        <f t="shared" si="9"/>
        <v>110651341828.86476</v>
      </c>
      <c r="I37" s="19">
        <f t="shared" si="9"/>
        <v>45316934242.023384</v>
      </c>
      <c r="J37" s="19">
        <f t="shared" si="9"/>
        <v>44021176761.134125</v>
      </c>
      <c r="K37" s="19">
        <f t="shared" si="9"/>
        <v>11977221241.719599</v>
      </c>
      <c r="L37" s="19">
        <f t="shared" si="9"/>
        <v>4216877473.9942923</v>
      </c>
      <c r="M37" s="19">
        <f t="shared" ref="M37" si="10">M21/M32</f>
        <v>5119132109.9933605</v>
      </c>
      <c r="N37" s="13"/>
    </row>
    <row r="38" spans="1:14" ht="15.6" x14ac:dyDescent="0.35">
      <c r="A38" s="14" t="s">
        <v>118</v>
      </c>
      <c r="B38" s="18">
        <f t="shared" ref="B38" si="11">B23/B33</f>
        <v>84434191695.874695</v>
      </c>
      <c r="C38" s="19">
        <f>C23/C33</f>
        <v>41939165719.150818</v>
      </c>
      <c r="D38" s="19">
        <f t="shared" ref="D38:F38" si="12">D23/D33</f>
        <v>27366938700.711845</v>
      </c>
      <c r="E38" s="19">
        <f t="shared" si="12"/>
        <v>6306345141.5021534</v>
      </c>
      <c r="F38" s="19">
        <f t="shared" si="12"/>
        <v>4599804858.7311554</v>
      </c>
      <c r="G38" s="19">
        <f t="shared" ref="G38:H38" si="13">G23/G33</f>
        <v>4221937275.7787132</v>
      </c>
      <c r="H38" s="18">
        <f t="shared" si="13"/>
        <v>80575354880.654877</v>
      </c>
      <c r="I38" s="19">
        <f>I23/I33</f>
        <v>45963606587.993538</v>
      </c>
      <c r="J38" s="19">
        <f t="shared" ref="J38:M38" si="14">J23/J33</f>
        <v>20623465673.851402</v>
      </c>
      <c r="K38" s="19">
        <f t="shared" si="14"/>
        <v>5073208124.0308685</v>
      </c>
      <c r="L38" s="19">
        <f t="shared" si="14"/>
        <v>3902544867.1931081</v>
      </c>
      <c r="M38" s="19">
        <f t="shared" si="14"/>
        <v>5012529627.5859604</v>
      </c>
      <c r="N38" s="13"/>
    </row>
    <row r="39" spans="1:14" ht="15.6" x14ac:dyDescent="0.35">
      <c r="A39" s="14" t="s">
        <v>75</v>
      </c>
      <c r="B39" s="18">
        <f t="shared" ref="B39:F39" si="15">B37/B15</f>
        <v>9178220.533018712</v>
      </c>
      <c r="C39" s="19">
        <f t="shared" si="15"/>
        <v>7174142.6743343454</v>
      </c>
      <c r="D39" s="19">
        <f t="shared" si="15"/>
        <v>12487016.316500576</v>
      </c>
      <c r="E39" s="19">
        <f t="shared" si="15"/>
        <v>9473416.7490117457</v>
      </c>
      <c r="F39" s="19">
        <f t="shared" si="15"/>
        <v>6369748.0062218085</v>
      </c>
      <c r="G39" s="19"/>
      <c r="H39" s="18">
        <f t="shared" ref="H39:L39" si="16">H37/H15</f>
        <v>9780901.77926852</v>
      </c>
      <c r="I39" s="19">
        <f t="shared" si="16"/>
        <v>7449767.2599084964</v>
      </c>
      <c r="J39" s="19">
        <f t="shared" si="16"/>
        <v>12837905.150520304</v>
      </c>
      <c r="K39" s="19">
        <f t="shared" si="16"/>
        <v>10414974.992799651</v>
      </c>
      <c r="L39" s="19">
        <f t="shared" si="16"/>
        <v>6477538.3625104334</v>
      </c>
      <c r="M39" s="19"/>
      <c r="N39" s="13"/>
    </row>
    <row r="40" spans="1:14" ht="15.6" x14ac:dyDescent="0.35">
      <c r="A40" s="14" t="s">
        <v>119</v>
      </c>
      <c r="B40" s="18">
        <f t="shared" ref="B40:F40" si="17">B38/B17</f>
        <v>9432933.9398809839</v>
      </c>
      <c r="C40" s="19">
        <f t="shared" si="17"/>
        <v>7683980.5275102267</v>
      </c>
      <c r="D40" s="19">
        <f t="shared" si="17"/>
        <v>12217383.348532073</v>
      </c>
      <c r="E40" s="19">
        <f t="shared" si="17"/>
        <v>11122301.836864468</v>
      </c>
      <c r="F40" s="19">
        <f t="shared" si="17"/>
        <v>6705254.8961095558</v>
      </c>
      <c r="G40" s="19"/>
      <c r="H40" s="18">
        <f t="shared" ref="H40:L40" si="18">H38/H17</f>
        <v>9664790.078044245</v>
      </c>
      <c r="I40" s="19">
        <f t="shared" si="18"/>
        <v>8352463.4904585751</v>
      </c>
      <c r="J40" s="19">
        <f t="shared" si="18"/>
        <v>11724539.894173622</v>
      </c>
      <c r="K40" s="19">
        <f t="shared" si="18"/>
        <v>9831798.6899823025</v>
      </c>
      <c r="L40" s="19">
        <f t="shared" si="18"/>
        <v>6981296.7212756854</v>
      </c>
      <c r="M40" s="19"/>
      <c r="N40" s="13"/>
    </row>
    <row r="41" spans="1:14" ht="15.6" x14ac:dyDescent="0.35">
      <c r="A41" s="14"/>
      <c r="B41" s="23"/>
      <c r="C41" s="24"/>
      <c r="D41" s="24"/>
      <c r="E41" s="24"/>
      <c r="F41" s="24"/>
      <c r="G41" s="24"/>
      <c r="H41" s="23"/>
      <c r="I41" s="24"/>
      <c r="J41" s="24"/>
      <c r="K41" s="24"/>
      <c r="L41" s="24"/>
      <c r="M41" s="24"/>
      <c r="N41" s="13"/>
    </row>
    <row r="42" spans="1:14" ht="15.6" x14ac:dyDescent="0.35">
      <c r="A42" s="11" t="s">
        <v>10</v>
      </c>
      <c r="B42" s="23"/>
      <c r="C42" s="24"/>
      <c r="D42" s="24"/>
      <c r="E42" s="24"/>
      <c r="F42" s="24"/>
      <c r="G42" s="24"/>
      <c r="H42" s="23"/>
      <c r="I42" s="24"/>
      <c r="J42" s="24"/>
      <c r="K42" s="24"/>
      <c r="L42" s="24"/>
      <c r="M42" s="24"/>
      <c r="N42" s="13"/>
    </row>
    <row r="43" spans="1:14" ht="15.6" x14ac:dyDescent="0.35">
      <c r="A43" s="14"/>
      <c r="B43" s="23"/>
      <c r="C43" s="24"/>
      <c r="D43" s="24"/>
      <c r="E43" s="24"/>
      <c r="F43" s="24"/>
      <c r="G43" s="24"/>
      <c r="H43" s="23"/>
      <c r="I43" s="24"/>
      <c r="J43" s="24"/>
      <c r="K43" s="24"/>
      <c r="L43" s="24"/>
      <c r="M43" s="24"/>
      <c r="N43" s="13"/>
    </row>
    <row r="44" spans="1:14" ht="15.6" x14ac:dyDescent="0.35">
      <c r="A44" s="11" t="s">
        <v>11</v>
      </c>
      <c r="B44" s="23"/>
      <c r="C44" s="24"/>
      <c r="D44" s="24"/>
      <c r="E44" s="24"/>
      <c r="F44" s="24"/>
      <c r="G44" s="24"/>
      <c r="H44" s="23"/>
      <c r="I44" s="24"/>
      <c r="J44" s="24"/>
      <c r="K44" s="24"/>
      <c r="L44" s="24"/>
      <c r="M44" s="24"/>
      <c r="N44" s="13"/>
    </row>
    <row r="45" spans="1:14" ht="15.6" x14ac:dyDescent="0.35">
      <c r="A45" s="14" t="s">
        <v>12</v>
      </c>
      <c r="B45" s="25">
        <f t="shared" ref="B45:F45" si="19">B16/B34*100</f>
        <v>5.163286389499997</v>
      </c>
      <c r="C45" s="26">
        <f>C16/C34*100</f>
        <v>4.6614863765600907</v>
      </c>
      <c r="D45" s="26">
        <f t="shared" si="19"/>
        <v>1.5618342255517939</v>
      </c>
      <c r="E45" s="26">
        <f t="shared" si="19"/>
        <v>0.62209964440381471</v>
      </c>
      <c r="F45" s="26">
        <f t="shared" si="19"/>
        <v>1.4028403186698994</v>
      </c>
      <c r="G45" s="26"/>
      <c r="H45" s="25">
        <f t="shared" ref="H45" si="20">H16/H34*100</f>
        <v>5.163286389499997</v>
      </c>
      <c r="I45" s="26">
        <f>I16/I34*100</f>
        <v>4.6614863765600907</v>
      </c>
      <c r="J45" s="26">
        <f t="shared" ref="J45:L45" si="21">J16/J34*100</f>
        <v>1.5618342255517939</v>
      </c>
      <c r="K45" s="26">
        <f t="shared" si="21"/>
        <v>0.62209964440381471</v>
      </c>
      <c r="L45" s="26">
        <f t="shared" si="21"/>
        <v>1.4028403186698994</v>
      </c>
      <c r="M45" s="26"/>
      <c r="N45" s="13"/>
    </row>
    <row r="46" spans="1:14" ht="15.6" x14ac:dyDescent="0.35">
      <c r="A46" s="14" t="s">
        <v>13</v>
      </c>
      <c r="B46" s="25">
        <f>B17/B34*100</f>
        <v>4.7912685540549944</v>
      </c>
      <c r="C46" s="26">
        <f t="shared" ref="C46:F46" si="22">C17/C34*100</f>
        <v>4.2284182554869503</v>
      </c>
      <c r="D46" s="26">
        <f t="shared" si="22"/>
        <v>1.7353713617242152</v>
      </c>
      <c r="E46" s="26">
        <f t="shared" si="22"/>
        <v>0.43926587593644201</v>
      </c>
      <c r="F46" s="26">
        <f t="shared" si="22"/>
        <v>1.1880845167994458</v>
      </c>
      <c r="G46" s="26"/>
      <c r="H46" s="25">
        <f>H17/H34*100</f>
        <v>4.4626081929568189</v>
      </c>
      <c r="I46" s="26">
        <f t="shared" ref="I46:L46" si="23">I17/I34*100</f>
        <v>4.2632806265930165</v>
      </c>
      <c r="J46" s="26">
        <f t="shared" si="23"/>
        <v>1.3627313505682568</v>
      </c>
      <c r="K46" s="26">
        <f t="shared" si="23"/>
        <v>0.39975518868289961</v>
      </c>
      <c r="L46" s="26">
        <f t="shared" si="23"/>
        <v>0.96813301004502939</v>
      </c>
      <c r="M46" s="26"/>
      <c r="N46" s="13"/>
    </row>
    <row r="47" spans="1:14" ht="15.6" x14ac:dyDescent="0.35">
      <c r="A47" s="14"/>
      <c r="B47" s="25"/>
      <c r="C47" s="26"/>
      <c r="D47" s="26"/>
      <c r="E47" s="26"/>
      <c r="F47" s="26"/>
      <c r="G47" s="26"/>
      <c r="H47" s="25"/>
      <c r="I47" s="26"/>
      <c r="J47" s="26"/>
      <c r="K47" s="26"/>
      <c r="L47" s="26"/>
      <c r="M47" s="26"/>
      <c r="N47" s="13"/>
    </row>
    <row r="48" spans="1:14" ht="15.6" x14ac:dyDescent="0.35">
      <c r="A48" s="11" t="s">
        <v>14</v>
      </c>
      <c r="B48" s="25"/>
      <c r="C48" s="26"/>
      <c r="D48" s="26"/>
      <c r="E48" s="26"/>
      <c r="F48" s="26"/>
      <c r="G48" s="26"/>
      <c r="H48" s="25"/>
      <c r="I48" s="26"/>
      <c r="J48" s="26"/>
      <c r="K48" s="26"/>
      <c r="L48" s="26"/>
      <c r="M48" s="26"/>
      <c r="N48" s="13"/>
    </row>
    <row r="49" spans="1:14" ht="15.6" x14ac:dyDescent="0.35">
      <c r="A49" s="14" t="s">
        <v>15</v>
      </c>
      <c r="B49" s="25">
        <f t="shared" ref="B49:F49" si="24">B17/B16*100</f>
        <v>92.794940908148462</v>
      </c>
      <c r="C49" s="26">
        <f t="shared" si="24"/>
        <v>90.70965597473824</v>
      </c>
      <c r="D49" s="26">
        <f t="shared" si="24"/>
        <v>111.11111111111111</v>
      </c>
      <c r="E49" s="26">
        <f t="shared" si="24"/>
        <v>70.61021170610212</v>
      </c>
      <c r="F49" s="26">
        <f t="shared" si="24"/>
        <v>84.691358024691354</v>
      </c>
      <c r="G49" s="26"/>
      <c r="H49" s="25">
        <f t="shared" ref="H49:L49" si="25">H17/H16*100</f>
        <v>86.429608127721337</v>
      </c>
      <c r="I49" s="26">
        <f t="shared" si="25"/>
        <v>91.457536978560753</v>
      </c>
      <c r="J49" s="26">
        <f t="shared" si="25"/>
        <v>87.251984126984127</v>
      </c>
      <c r="K49" s="26">
        <f t="shared" si="25"/>
        <v>64.259028642590295</v>
      </c>
      <c r="L49" s="26">
        <f t="shared" si="25"/>
        <v>69.012345679012341</v>
      </c>
      <c r="M49" s="26"/>
      <c r="N49" s="13"/>
    </row>
    <row r="50" spans="1:14" ht="15.6" x14ac:dyDescent="0.35">
      <c r="A50" s="14" t="s">
        <v>16</v>
      </c>
      <c r="B50" s="25">
        <f>B23/B22*100</f>
        <v>97.67105127965263</v>
      </c>
      <c r="C50" s="25">
        <f>C23/C22*100</f>
        <v>102.9770154933579</v>
      </c>
      <c r="D50" s="25">
        <f t="shared" ref="D50:G50" si="26">D23/D22*100</f>
        <v>106.04905483962224</v>
      </c>
      <c r="E50" s="25">
        <f t="shared" si="26"/>
        <v>62.221495013898711</v>
      </c>
      <c r="F50" s="25">
        <f t="shared" si="26"/>
        <v>98.14507644037009</v>
      </c>
      <c r="G50" s="25">
        <f t="shared" si="26"/>
        <v>82.900045189738279</v>
      </c>
      <c r="H50" s="25">
        <f>H23/H22*100</f>
        <v>93.207259527885782</v>
      </c>
      <c r="I50" s="25">
        <f>I23/I22*100</f>
        <v>112.85858806631157</v>
      </c>
      <c r="J50" s="25">
        <f t="shared" ref="J50:M50" si="27">J23/J22*100</f>
        <v>79.917562798956581</v>
      </c>
      <c r="K50" s="25">
        <f t="shared" si="27"/>
        <v>50.054760231322689</v>
      </c>
      <c r="L50" s="25">
        <f t="shared" si="27"/>
        <v>83.267785496512445</v>
      </c>
      <c r="M50" s="25">
        <f t="shared" si="27"/>
        <v>98.423757980898529</v>
      </c>
      <c r="N50" s="13"/>
    </row>
    <row r="51" spans="1:14" ht="15.6" x14ac:dyDescent="0.35">
      <c r="A51" s="14" t="s">
        <v>17</v>
      </c>
      <c r="B51" s="25">
        <f t="shared" ref="B51:F51" si="28">AVERAGE(B49:B50)</f>
        <v>95.232996093900539</v>
      </c>
      <c r="C51" s="26">
        <f t="shared" si="28"/>
        <v>96.843335734048068</v>
      </c>
      <c r="D51" s="26">
        <f t="shared" si="28"/>
        <v>108.58008297536668</v>
      </c>
      <c r="E51" s="26">
        <f t="shared" si="28"/>
        <v>66.415853360000412</v>
      </c>
      <c r="F51" s="26">
        <f t="shared" si="28"/>
        <v>91.418217232530722</v>
      </c>
      <c r="G51" s="26"/>
      <c r="H51" s="25">
        <f t="shared" ref="H51:L51" si="29">AVERAGE(H49:H50)</f>
        <v>89.81843382780356</v>
      </c>
      <c r="I51" s="26">
        <f t="shared" si="29"/>
        <v>102.15806252243615</v>
      </c>
      <c r="J51" s="26">
        <f t="shared" si="29"/>
        <v>83.584773462970361</v>
      </c>
      <c r="K51" s="26">
        <f t="shared" si="29"/>
        <v>57.156894436956492</v>
      </c>
      <c r="L51" s="26">
        <f t="shared" si="29"/>
        <v>76.140065587762393</v>
      </c>
      <c r="M51" s="26"/>
      <c r="N51" s="13"/>
    </row>
    <row r="52" spans="1:14" ht="15.6" x14ac:dyDescent="0.35">
      <c r="A52" s="14"/>
      <c r="B52" s="25"/>
      <c r="C52" s="26"/>
      <c r="D52" s="26"/>
      <c r="E52" s="26"/>
      <c r="F52" s="26"/>
      <c r="G52" s="26"/>
      <c r="H52" s="25"/>
      <c r="I52" s="26"/>
      <c r="J52" s="26"/>
      <c r="K52" s="26"/>
      <c r="L52" s="26"/>
      <c r="M52" s="26"/>
      <c r="N52" s="13"/>
    </row>
    <row r="53" spans="1:14" ht="15.6" x14ac:dyDescent="0.35">
      <c r="A53" s="11" t="s">
        <v>18</v>
      </c>
      <c r="B53" s="25"/>
      <c r="C53" s="26"/>
      <c r="D53" s="26"/>
      <c r="E53" s="26"/>
      <c r="F53" s="26"/>
      <c r="G53" s="26"/>
      <c r="H53" s="25"/>
      <c r="I53" s="26"/>
      <c r="J53" s="26"/>
      <c r="K53" s="26"/>
      <c r="L53" s="26"/>
      <c r="M53" s="26"/>
      <c r="N53" s="13"/>
    </row>
    <row r="54" spans="1:14" ht="15.6" x14ac:dyDescent="0.35">
      <c r="A54" s="14" t="s">
        <v>19</v>
      </c>
      <c r="B54" s="25">
        <f t="shared" ref="B54:F54" si="30">B17/B18*100</f>
        <v>92.794940908148462</v>
      </c>
      <c r="C54" s="26">
        <f t="shared" si="30"/>
        <v>90.70965597473824</v>
      </c>
      <c r="D54" s="26">
        <f t="shared" si="30"/>
        <v>111.11111111111111</v>
      </c>
      <c r="E54" s="26">
        <f t="shared" si="30"/>
        <v>70.61021170610212</v>
      </c>
      <c r="F54" s="26">
        <f t="shared" si="30"/>
        <v>84.691358024691354</v>
      </c>
      <c r="G54" s="26"/>
      <c r="H54" s="25">
        <f t="shared" ref="H54:L54" si="31">H17/H18*100</f>
        <v>86.429608127721337</v>
      </c>
      <c r="I54" s="26">
        <f t="shared" si="31"/>
        <v>91.457536978560753</v>
      </c>
      <c r="J54" s="26">
        <f t="shared" si="31"/>
        <v>87.251984126984127</v>
      </c>
      <c r="K54" s="26">
        <f t="shared" si="31"/>
        <v>64.259028642590295</v>
      </c>
      <c r="L54" s="26">
        <f t="shared" si="31"/>
        <v>69.012345679012341</v>
      </c>
      <c r="M54" s="26"/>
      <c r="N54" s="13"/>
    </row>
    <row r="55" spans="1:14" ht="15.6" x14ac:dyDescent="0.35">
      <c r="A55" s="14" t="s">
        <v>20</v>
      </c>
      <c r="B55" s="25">
        <f>B23/B24*100</f>
        <v>97.67105127965263</v>
      </c>
      <c r="C55" s="25">
        <f t="shared" ref="C55:G55" si="32">C23/C24*100</f>
        <v>102.9770154933579</v>
      </c>
      <c r="D55" s="25">
        <f t="shared" si="32"/>
        <v>106.04905483962224</v>
      </c>
      <c r="E55" s="25">
        <f t="shared" si="32"/>
        <v>62.221495013898711</v>
      </c>
      <c r="F55" s="25">
        <f t="shared" si="32"/>
        <v>98.14507644037009</v>
      </c>
      <c r="G55" s="25">
        <f t="shared" si="32"/>
        <v>82.900045189738279</v>
      </c>
      <c r="H55" s="25">
        <f>H23/H24*100</f>
        <v>93.207259527885782</v>
      </c>
      <c r="I55" s="25">
        <f t="shared" ref="I55:M55" si="33">I23/I24*100</f>
        <v>112.85858806631157</v>
      </c>
      <c r="J55" s="25">
        <f t="shared" si="33"/>
        <v>79.917562798956581</v>
      </c>
      <c r="K55" s="25">
        <f t="shared" si="33"/>
        <v>50.054760231322689</v>
      </c>
      <c r="L55" s="25">
        <f t="shared" si="33"/>
        <v>83.267785496512445</v>
      </c>
      <c r="M55" s="25">
        <f t="shared" si="33"/>
        <v>98.423757980898529</v>
      </c>
      <c r="N55" s="13"/>
    </row>
    <row r="56" spans="1:14" ht="15.6" x14ac:dyDescent="0.35">
      <c r="A56" s="14" t="s">
        <v>21</v>
      </c>
      <c r="B56" s="25">
        <f t="shared" ref="B56:F56" si="34">(B54+B55)/2</f>
        <v>95.232996093900539</v>
      </c>
      <c r="C56" s="26">
        <f t="shared" si="34"/>
        <v>96.843335734048068</v>
      </c>
      <c r="D56" s="26">
        <f t="shared" si="34"/>
        <v>108.58008297536668</v>
      </c>
      <c r="E56" s="26">
        <f t="shared" si="34"/>
        <v>66.415853360000412</v>
      </c>
      <c r="F56" s="26">
        <f t="shared" si="34"/>
        <v>91.418217232530722</v>
      </c>
      <c r="G56" s="26"/>
      <c r="H56" s="25">
        <f t="shared" ref="H56:L56" si="35">(H54+H55)/2</f>
        <v>89.81843382780356</v>
      </c>
      <c r="I56" s="26">
        <f t="shared" si="35"/>
        <v>102.15806252243615</v>
      </c>
      <c r="J56" s="26">
        <f t="shared" si="35"/>
        <v>83.584773462970361</v>
      </c>
      <c r="K56" s="26">
        <f t="shared" si="35"/>
        <v>57.156894436956492</v>
      </c>
      <c r="L56" s="26">
        <f t="shared" si="35"/>
        <v>76.140065587762393</v>
      </c>
      <c r="M56" s="26"/>
      <c r="N56" s="13"/>
    </row>
    <row r="57" spans="1:14" ht="15.6" x14ac:dyDescent="0.35">
      <c r="A57" s="14"/>
      <c r="B57" s="25"/>
      <c r="C57" s="26"/>
      <c r="D57" s="26"/>
      <c r="E57" s="26"/>
      <c r="F57" s="26"/>
      <c r="G57" s="26"/>
      <c r="H57" s="25"/>
      <c r="I57" s="26"/>
      <c r="J57" s="26"/>
      <c r="K57" s="26"/>
      <c r="L57" s="26"/>
      <c r="M57" s="26"/>
      <c r="N57" s="13"/>
    </row>
    <row r="58" spans="1:14" ht="15.6" x14ac:dyDescent="0.35">
      <c r="A58" s="11" t="s">
        <v>34</v>
      </c>
      <c r="B58" s="25"/>
      <c r="C58" s="26"/>
      <c r="D58" s="26"/>
      <c r="E58" s="26"/>
      <c r="F58" s="26"/>
      <c r="G58" s="26"/>
      <c r="H58" s="25"/>
      <c r="I58" s="26"/>
      <c r="J58" s="26"/>
      <c r="K58" s="26"/>
      <c r="L58" s="26"/>
      <c r="M58" s="26"/>
      <c r="N58" s="13"/>
    </row>
    <row r="59" spans="1:14" ht="15.6" x14ac:dyDescent="0.35">
      <c r="A59" s="14" t="s">
        <v>22</v>
      </c>
      <c r="B59" s="25">
        <f>B25/B23*100</f>
        <v>94.99973033319749</v>
      </c>
      <c r="C59" s="25"/>
      <c r="D59" s="25"/>
      <c r="E59" s="25"/>
      <c r="F59" s="25"/>
      <c r="G59" s="25"/>
      <c r="H59" s="25">
        <f>H25/H23*100</f>
        <v>93.779078435322646</v>
      </c>
      <c r="I59" s="25"/>
      <c r="J59" s="25"/>
      <c r="K59" s="25"/>
      <c r="L59" s="25"/>
      <c r="M59" s="25"/>
      <c r="N59" s="13"/>
    </row>
    <row r="60" spans="1:14" ht="15.6" x14ac:dyDescent="0.35">
      <c r="A60" s="14"/>
      <c r="B60" s="25"/>
      <c r="C60" s="26"/>
      <c r="D60" s="26"/>
      <c r="E60" s="26"/>
      <c r="F60" s="26"/>
      <c r="G60" s="26"/>
      <c r="H60" s="25"/>
      <c r="I60" s="26"/>
      <c r="J60" s="26"/>
      <c r="K60" s="26"/>
      <c r="L60" s="26"/>
      <c r="M60" s="26"/>
      <c r="N60" s="13"/>
    </row>
    <row r="61" spans="1:14" ht="15.6" x14ac:dyDescent="0.35">
      <c r="A61" s="11" t="s">
        <v>23</v>
      </c>
      <c r="B61" s="25"/>
      <c r="C61" s="26"/>
      <c r="D61" s="26"/>
      <c r="E61" s="26"/>
      <c r="F61" s="26"/>
      <c r="G61" s="26"/>
      <c r="H61" s="25"/>
      <c r="I61" s="26"/>
      <c r="J61" s="26"/>
      <c r="K61" s="26"/>
      <c r="L61" s="26"/>
      <c r="M61" s="26"/>
      <c r="N61" s="13"/>
    </row>
    <row r="62" spans="1:14" ht="15.6" x14ac:dyDescent="0.35">
      <c r="A62" s="14" t="s">
        <v>24</v>
      </c>
      <c r="B62" s="25">
        <f>((B17/B15)-1)*100</f>
        <v>-27.404703974047038</v>
      </c>
      <c r="C62" s="26">
        <f t="shared" ref="C62:F62" si="36">((C17/C15)-1)*100</f>
        <v>-23.029191933436756</v>
      </c>
      <c r="D62" s="26">
        <f t="shared" si="36"/>
        <v>-30.75734157650696</v>
      </c>
      <c r="E62" s="26">
        <f t="shared" si="36"/>
        <v>-55.248618784530379</v>
      </c>
      <c r="F62" s="26">
        <f t="shared" si="36"/>
        <v>-6.919945725915877</v>
      </c>
      <c r="G62" s="26"/>
      <c r="H62" s="25">
        <f>((H17/H15)-1)*100</f>
        <v>-26.306019623442054</v>
      </c>
      <c r="I62" s="26">
        <f t="shared" ref="I62:L62" si="37">((I17/I15)-1)*100</f>
        <v>-9.534769028439916</v>
      </c>
      <c r="J62" s="26">
        <f t="shared" si="37"/>
        <v>-48.702245552639255</v>
      </c>
      <c r="K62" s="26">
        <f t="shared" si="37"/>
        <v>-55.130434782608695</v>
      </c>
      <c r="L62" s="26">
        <f t="shared" si="37"/>
        <v>-14.132104454685102</v>
      </c>
      <c r="M62" s="26"/>
      <c r="N62" s="13"/>
    </row>
    <row r="63" spans="1:14" ht="15.6" x14ac:dyDescent="0.35">
      <c r="A63" s="14" t="s">
        <v>25</v>
      </c>
      <c r="B63" s="25">
        <f>((B38/B37)-1)*100</f>
        <v>-25.390043822177276</v>
      </c>
      <c r="C63" s="25">
        <f t="shared" ref="C63:F63" si="38">((C38/C37)-1)*100</f>
        <v>-17.559182020996499</v>
      </c>
      <c r="D63" s="25">
        <f t="shared" si="38"/>
        <v>-32.252502872651391</v>
      </c>
      <c r="E63" s="25">
        <f t="shared" si="38"/>
        <v>-47.459466559732718</v>
      </c>
      <c r="F63" s="25">
        <f t="shared" si="38"/>
        <v>-2.0172400789143063</v>
      </c>
      <c r="G63" s="26"/>
      <c r="H63" s="25">
        <f>((H38/H37)-1)*100</f>
        <v>-27.180860576210552</v>
      </c>
      <c r="I63" s="25">
        <f t="shared" ref="I63:L63" si="39">((I38/I37)-1)*100</f>
        <v>1.4269993254982349</v>
      </c>
      <c r="J63" s="25">
        <f t="shared" si="39"/>
        <v>-53.151035044434195</v>
      </c>
      <c r="K63" s="25">
        <f t="shared" si="39"/>
        <v>-57.642862049173473</v>
      </c>
      <c r="L63" s="25">
        <f t="shared" si="39"/>
        <v>-7.4541555627283484</v>
      </c>
      <c r="M63" s="26"/>
      <c r="N63" s="13"/>
    </row>
    <row r="64" spans="1:14" ht="15.6" x14ac:dyDescent="0.35">
      <c r="A64" s="14" t="s">
        <v>26</v>
      </c>
      <c r="B64" s="25">
        <f>((B40/B39)-1)*100</f>
        <v>2.7751937965092344</v>
      </c>
      <c r="C64" s="26">
        <f t="shared" ref="C64:F64" si="40">((C40/C39)-1)*100</f>
        <v>7.1066032043081373</v>
      </c>
      <c r="D64" s="26">
        <f t="shared" si="40"/>
        <v>-2.1593066040300202</v>
      </c>
      <c r="E64" s="26">
        <f t="shared" si="40"/>
        <v>17.40538953936268</v>
      </c>
      <c r="F64" s="26">
        <f t="shared" si="40"/>
        <v>5.2671925099710748</v>
      </c>
      <c r="G64" s="26"/>
      <c r="H64" s="25">
        <f>((H40/H39)-1)*100</f>
        <v>-1.1871267480712655</v>
      </c>
      <c r="I64" s="26">
        <f t="shared" ref="I64:L64" si="41">((I40/I39)-1)*100</f>
        <v>12.117106468654516</v>
      </c>
      <c r="J64" s="26">
        <f t="shared" si="41"/>
        <v>-8.6724838927600185</v>
      </c>
      <c r="K64" s="26">
        <f t="shared" si="41"/>
        <v>-5.5994018537780965</v>
      </c>
      <c r="L64" s="26">
        <f t="shared" si="41"/>
        <v>7.777003092421908</v>
      </c>
      <c r="M64" s="26"/>
      <c r="N64" s="13"/>
    </row>
    <row r="65" spans="1:14" ht="15.6" x14ac:dyDescent="0.35">
      <c r="A65" s="14"/>
      <c r="B65" s="25"/>
      <c r="C65" s="26"/>
      <c r="D65" s="26"/>
      <c r="E65" s="26"/>
      <c r="F65" s="26"/>
      <c r="G65" s="26"/>
      <c r="H65" s="25"/>
      <c r="I65" s="26"/>
      <c r="J65" s="26"/>
      <c r="K65" s="26"/>
      <c r="L65" s="26"/>
      <c r="M65" s="26"/>
      <c r="N65" s="13"/>
    </row>
    <row r="66" spans="1:14" ht="15.6" x14ac:dyDescent="0.35">
      <c r="A66" s="11" t="s">
        <v>27</v>
      </c>
      <c r="B66" s="25"/>
      <c r="C66" s="26"/>
      <c r="D66" s="26"/>
      <c r="E66" s="26"/>
      <c r="F66" s="26"/>
      <c r="G66" s="26"/>
      <c r="H66" s="25"/>
      <c r="I66" s="26"/>
      <c r="J66" s="26"/>
      <c r="K66" s="26"/>
      <c r="L66" s="26"/>
      <c r="M66" s="26"/>
      <c r="N66" s="13"/>
    </row>
    <row r="67" spans="1:14" ht="15.6" x14ac:dyDescent="0.35">
      <c r="A67" s="14" t="s">
        <v>28</v>
      </c>
      <c r="B67" s="25">
        <f t="shared" ref="B67:F68" si="42">B22/B16</f>
        <v>9987259.485797219</v>
      </c>
      <c r="C67" s="26">
        <f t="shared" si="42"/>
        <v>7542938.6953659654</v>
      </c>
      <c r="D67" s="26">
        <f t="shared" si="42"/>
        <v>14264941.429641172</v>
      </c>
      <c r="E67" s="26">
        <f t="shared" si="42"/>
        <v>14065748.634915894</v>
      </c>
      <c r="F67" s="26">
        <f t="shared" si="42"/>
        <v>6448028.8891823711</v>
      </c>
      <c r="G67" s="26"/>
      <c r="H67" s="25">
        <f t="shared" ref="H67:L67" si="43">H22/H16</f>
        <v>9987259.485797219</v>
      </c>
      <c r="I67" s="26">
        <f t="shared" si="43"/>
        <v>7542938.6953659654</v>
      </c>
      <c r="J67" s="26">
        <f t="shared" si="43"/>
        <v>14264941.429641172</v>
      </c>
      <c r="K67" s="26">
        <f t="shared" si="43"/>
        <v>14065748.634915894</v>
      </c>
      <c r="L67" s="26">
        <f t="shared" si="43"/>
        <v>6448028.8891823711</v>
      </c>
      <c r="M67" s="26"/>
      <c r="N67" s="13"/>
    </row>
    <row r="68" spans="1:14" ht="15.6" x14ac:dyDescent="0.35">
      <c r="A68" s="14" t="s">
        <v>29</v>
      </c>
      <c r="B68" s="25">
        <f t="shared" si="42"/>
        <v>10512061.582603371</v>
      </c>
      <c r="C68" s="25">
        <f t="shared" si="42"/>
        <v>8563027.8998573981</v>
      </c>
      <c r="D68" s="25">
        <f t="shared" si="42"/>
        <v>13615052.003604144</v>
      </c>
      <c r="E68" s="25">
        <f t="shared" si="42"/>
        <v>12394693.167001765</v>
      </c>
      <c r="F68" s="25">
        <f t="shared" si="42"/>
        <v>7472336.0562244896</v>
      </c>
      <c r="G68" s="26"/>
      <c r="H68" s="25">
        <f t="shared" ref="H68:L68" si="44">H23/H17</f>
        <v>10770442.062972508</v>
      </c>
      <c r="I68" s="25">
        <f t="shared" si="44"/>
        <v>9307985.3137670364</v>
      </c>
      <c r="J68" s="25">
        <f t="shared" si="44"/>
        <v>13065827.258067084</v>
      </c>
      <c r="K68" s="25">
        <f t="shared" si="44"/>
        <v>10956556.460116278</v>
      </c>
      <c r="L68" s="25">
        <f t="shared" si="44"/>
        <v>7779957.0661896244</v>
      </c>
      <c r="M68" s="26"/>
      <c r="N68" s="13"/>
    </row>
    <row r="69" spans="1:14" ht="15.6" x14ac:dyDescent="0.35">
      <c r="A69" s="14" t="s">
        <v>30</v>
      </c>
      <c r="B69" s="25">
        <f>(B68/B67)*B51</f>
        <v>100.23721933514955</v>
      </c>
      <c r="C69" s="25">
        <f t="shared" ref="C69:L69" si="45">(C68/C67)*C51</f>
        <v>109.94019960885765</v>
      </c>
      <c r="D69" s="25">
        <f t="shared" si="45"/>
        <v>103.63333656550854</v>
      </c>
      <c r="E69" s="25">
        <f t="shared" si="45"/>
        <v>58.525439718033944</v>
      </c>
      <c r="F69" s="25">
        <f t="shared" si="45"/>
        <v>105.94053664499359</v>
      </c>
      <c r="G69" s="25"/>
      <c r="H69" s="25">
        <f t="shared" si="45"/>
        <v>96.861830725935945</v>
      </c>
      <c r="I69" s="25">
        <f t="shared" si="45"/>
        <v>126.0630351173225</v>
      </c>
      <c r="J69" s="25">
        <f t="shared" si="45"/>
        <v>76.558618684725417</v>
      </c>
      <c r="K69" s="25">
        <f t="shared" si="45"/>
        <v>44.52253180672345</v>
      </c>
      <c r="L69" s="25">
        <f t="shared" si="45"/>
        <v>91.867833018466413</v>
      </c>
      <c r="M69" s="26"/>
      <c r="N69" s="13"/>
    </row>
    <row r="70" spans="1:14" ht="15.6" x14ac:dyDescent="0.35">
      <c r="A70" s="14"/>
      <c r="B70" s="25"/>
      <c r="C70" s="26"/>
      <c r="D70" s="26"/>
      <c r="E70" s="26"/>
      <c r="F70" s="26"/>
      <c r="G70" s="26"/>
      <c r="H70" s="25"/>
      <c r="I70" s="26"/>
      <c r="J70" s="26"/>
      <c r="K70" s="26"/>
      <c r="L70" s="26"/>
      <c r="M70" s="26"/>
      <c r="N70" s="13"/>
    </row>
    <row r="71" spans="1:14" ht="15.6" x14ac:dyDescent="0.35">
      <c r="A71" s="11" t="s">
        <v>31</v>
      </c>
      <c r="B71" s="25"/>
      <c r="C71" s="26"/>
      <c r="D71" s="26"/>
      <c r="E71" s="26"/>
      <c r="F71" s="26"/>
      <c r="G71" s="26"/>
      <c r="H71" s="25"/>
      <c r="I71" s="26"/>
      <c r="J71" s="26"/>
      <c r="K71" s="26"/>
      <c r="L71" s="26"/>
      <c r="M71" s="26"/>
      <c r="N71" s="13"/>
    </row>
    <row r="72" spans="1:14" ht="15.6" x14ac:dyDescent="0.35">
      <c r="A72" s="14" t="s">
        <v>32</v>
      </c>
      <c r="B72" s="25">
        <f t="shared" ref="B72" si="46">(B29/B28)*100</f>
        <v>100.00000000000003</v>
      </c>
      <c r="C72" s="26"/>
      <c r="D72" s="26"/>
      <c r="E72" s="26"/>
      <c r="F72" s="26"/>
      <c r="G72" s="26"/>
      <c r="H72" s="25">
        <f t="shared" ref="H72" si="47">(H29/H28)*100</f>
        <v>100.00000000000003</v>
      </c>
      <c r="I72" s="26"/>
      <c r="J72" s="26"/>
      <c r="K72" s="26"/>
      <c r="L72" s="26"/>
      <c r="M72" s="26"/>
      <c r="N72" s="13"/>
    </row>
    <row r="73" spans="1:14" ht="15.6" x14ac:dyDescent="0.35">
      <c r="A73" s="14" t="s">
        <v>33</v>
      </c>
      <c r="B73" s="25">
        <f t="shared" ref="B73" si="48">(B23/B29)*100</f>
        <v>97.671051279652616</v>
      </c>
      <c r="C73" s="26"/>
      <c r="D73" s="26"/>
      <c r="E73" s="26"/>
      <c r="F73" s="26"/>
      <c r="G73" s="26"/>
      <c r="H73" s="25">
        <f t="shared" ref="H73" si="49">(H23/H29)*100</f>
        <v>93.207259527885768</v>
      </c>
      <c r="I73" s="26"/>
      <c r="J73" s="26"/>
      <c r="K73" s="26"/>
      <c r="L73" s="26"/>
      <c r="M73" s="26"/>
      <c r="N73" s="13"/>
    </row>
    <row r="74" spans="1:14" ht="16.2" thickBot="1" x14ac:dyDescent="0.4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/>
    </row>
    <row r="75" spans="1:14" ht="16.2" thickTop="1" x14ac:dyDescent="0.35">
      <c r="A75" s="44" t="s">
        <v>83</v>
      </c>
      <c r="B75" s="44"/>
      <c r="C75" s="44"/>
      <c r="D75" s="44"/>
      <c r="E75" s="44"/>
      <c r="F75" s="44"/>
      <c r="G75" s="13"/>
      <c r="H75" s="13"/>
      <c r="I75" s="13"/>
      <c r="J75" s="13"/>
      <c r="K75" s="13"/>
      <c r="L75" s="13"/>
      <c r="M75" s="13"/>
    </row>
    <row r="76" spans="1:14" ht="15.6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4" ht="15.6" x14ac:dyDescent="0.35">
      <c r="A77" s="29" t="s">
        <v>42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4" ht="15.6" x14ac:dyDescent="0.35">
      <c r="A78" s="13" t="s">
        <v>43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4" ht="15.6" x14ac:dyDescent="0.35">
      <c r="A79" s="13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4" ht="15.6" x14ac:dyDescent="0.35">
      <c r="A80" s="13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6" x14ac:dyDescent="0.35">
      <c r="A81" s="13" t="s">
        <v>46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6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</sheetData>
  <mergeCells count="8">
    <mergeCell ref="A75:F75"/>
    <mergeCell ref="B9:B10"/>
    <mergeCell ref="H9:H10"/>
    <mergeCell ref="M9:M10"/>
    <mergeCell ref="A9:A10"/>
    <mergeCell ref="C9:F9"/>
    <mergeCell ref="G9:G10"/>
    <mergeCell ref="I9:L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2020-02-10T13:33:04Z</cp:lastPrinted>
  <dcterms:created xsi:type="dcterms:W3CDTF">2012-04-17T14:24:25Z</dcterms:created>
  <dcterms:modified xsi:type="dcterms:W3CDTF">2025-12-30T19:13:48Z</dcterms:modified>
</cp:coreProperties>
</file>