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"/>
    </mc:Choice>
  </mc:AlternateContent>
  <xr:revisionPtr revIDLastSave="1" documentId="11_5643309A89AE47460D3DD8255A55DA4B0C605190" xr6:coauthVersionLast="47" xr6:coauthVersionMax="47" xr10:uidLastSave="{A9D6D29E-1E60-4666-B344-44376489D651}"/>
  <bookViews>
    <workbookView xWindow="-110" yWindow="-110" windowWidth="19420" windowHeight="10300" tabRatio="615" xr2:uid="{00000000-000D-0000-FFFF-FFFF00000000}"/>
  </bookViews>
  <sheets>
    <sheet name="I trimestre" sheetId="4" r:id="rId1"/>
    <sheet name="II Trimestre" sheetId="5" r:id="rId2"/>
    <sheet name="I Semestre" sheetId="1" r:id="rId3"/>
    <sheet name="III Trimestre" sheetId="6" r:id="rId4"/>
    <sheet name="III T Acumulado" sheetId="2" r:id="rId5"/>
    <sheet name="IV Trimestre" sheetId="7" r:id="rId6"/>
    <sheet name="Anual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3" l="1"/>
  <c r="G52" i="7" l="1"/>
  <c r="C53" i="7"/>
  <c r="D53" i="7"/>
  <c r="E53" i="7"/>
  <c r="F53" i="7"/>
  <c r="G53" i="7"/>
  <c r="B37" i="4"/>
  <c r="G54" i="7" l="1"/>
  <c r="B19" i="7"/>
  <c r="D40" i="6" l="1"/>
  <c r="E40" i="6"/>
  <c r="E42" i="6" s="1"/>
  <c r="F40" i="6"/>
  <c r="F42" i="6" s="1"/>
  <c r="G40" i="6"/>
  <c r="G42" i="6" s="1"/>
  <c r="D41" i="6"/>
  <c r="D66" i="6" s="1"/>
  <c r="E41" i="6"/>
  <c r="E43" i="6" s="1"/>
  <c r="F41" i="6"/>
  <c r="F43" i="6" s="1"/>
  <c r="G41" i="6"/>
  <c r="G43" i="6" s="1"/>
  <c r="D43" i="6" l="1"/>
  <c r="C70" i="7"/>
  <c r="D70" i="7"/>
  <c r="E70" i="7"/>
  <c r="F70" i="7"/>
  <c r="G70" i="7"/>
  <c r="G73" i="7" s="1"/>
  <c r="C71" i="7"/>
  <c r="D71" i="7"/>
  <c r="E71" i="7"/>
  <c r="F71" i="7"/>
  <c r="G71" i="7"/>
  <c r="C72" i="7"/>
  <c r="D72" i="7"/>
  <c r="E72" i="7"/>
  <c r="F72" i="7"/>
  <c r="G72" i="7"/>
  <c r="C74" i="7"/>
  <c r="D74" i="7"/>
  <c r="E74" i="7"/>
  <c r="F74" i="7"/>
  <c r="G74" i="7"/>
  <c r="C75" i="7"/>
  <c r="D75" i="7"/>
  <c r="E75" i="7"/>
  <c r="F75" i="7"/>
  <c r="G75" i="7"/>
  <c r="C65" i="7"/>
  <c r="D65" i="7"/>
  <c r="E65" i="7"/>
  <c r="F65" i="7"/>
  <c r="G65" i="7"/>
  <c r="C57" i="7"/>
  <c r="D57" i="7"/>
  <c r="E57" i="7"/>
  <c r="F57" i="7"/>
  <c r="G57" i="7"/>
  <c r="C58" i="7"/>
  <c r="D58" i="7"/>
  <c r="E58" i="7"/>
  <c r="F58" i="7"/>
  <c r="G58" i="7"/>
  <c r="C48" i="7"/>
  <c r="D48" i="7"/>
  <c r="E48" i="7"/>
  <c r="F48" i="7"/>
  <c r="G48" i="7"/>
  <c r="C49" i="7"/>
  <c r="D49" i="7"/>
  <c r="E49" i="7"/>
  <c r="F49" i="7"/>
  <c r="G49" i="7"/>
  <c r="C40" i="7"/>
  <c r="C42" i="7" s="1"/>
  <c r="D40" i="7"/>
  <c r="E40" i="7"/>
  <c r="F40" i="7"/>
  <c r="F42" i="7" s="1"/>
  <c r="G40" i="7"/>
  <c r="G66" i="7" s="1"/>
  <c r="C41" i="7"/>
  <c r="D41" i="7"/>
  <c r="E41" i="7"/>
  <c r="E43" i="7" s="1"/>
  <c r="F41" i="7"/>
  <c r="F43" i="7" s="1"/>
  <c r="G41" i="7"/>
  <c r="D42" i="7"/>
  <c r="E42" i="7"/>
  <c r="C43" i="7"/>
  <c r="D43" i="7"/>
  <c r="G43" i="7"/>
  <c r="F59" i="7" l="1"/>
  <c r="F66" i="7"/>
  <c r="G42" i="7"/>
  <c r="G67" i="7" s="1"/>
  <c r="D66" i="7"/>
  <c r="D59" i="7"/>
  <c r="C66" i="7"/>
  <c r="E59" i="7"/>
  <c r="E66" i="7"/>
  <c r="D67" i="7"/>
  <c r="G59" i="7"/>
  <c r="F67" i="7"/>
  <c r="E67" i="7"/>
  <c r="C67" i="7"/>
  <c r="C59" i="7"/>
  <c r="D70" i="6"/>
  <c r="E70" i="6"/>
  <c r="F70" i="6"/>
  <c r="G70" i="6"/>
  <c r="D71" i="6"/>
  <c r="E71" i="6"/>
  <c r="F71" i="6"/>
  <c r="G71" i="6"/>
  <c r="D72" i="6"/>
  <c r="E72" i="6"/>
  <c r="F72" i="6"/>
  <c r="G72" i="6"/>
  <c r="D74" i="6"/>
  <c r="E74" i="6"/>
  <c r="F74" i="6"/>
  <c r="G74" i="6"/>
  <c r="D75" i="6"/>
  <c r="E75" i="6"/>
  <c r="F75" i="6"/>
  <c r="G75" i="6"/>
  <c r="E65" i="6"/>
  <c r="F65" i="6"/>
  <c r="G65" i="6"/>
  <c r="F66" i="6"/>
  <c r="E66" i="6"/>
  <c r="G66" i="6"/>
  <c r="F67" i="6"/>
  <c r="D70" i="5"/>
  <c r="D71" i="5"/>
  <c r="D72" i="5"/>
  <c r="D74" i="5"/>
  <c r="D75" i="5"/>
  <c r="D52" i="5"/>
  <c r="E52" i="5"/>
  <c r="F52" i="5"/>
  <c r="G52" i="5"/>
  <c r="D53" i="5"/>
  <c r="E53" i="5"/>
  <c r="F53" i="5"/>
  <c r="G53" i="5"/>
  <c r="D54" i="5"/>
  <c r="E54" i="5"/>
  <c r="F54" i="5"/>
  <c r="G54" i="5"/>
  <c r="D65" i="4"/>
  <c r="C52" i="6"/>
  <c r="D52" i="6"/>
  <c r="E52" i="6"/>
  <c r="F52" i="6"/>
  <c r="G52" i="6"/>
  <c r="D73" i="5" l="1"/>
  <c r="G67" i="6"/>
  <c r="E67" i="6"/>
  <c r="D40" i="4"/>
  <c r="D42" i="4" s="1"/>
  <c r="E40" i="4"/>
  <c r="F40" i="4"/>
  <c r="G40" i="4"/>
  <c r="G42" i="4" s="1"/>
  <c r="D41" i="4"/>
  <c r="D66" i="4" s="1"/>
  <c r="E41" i="4"/>
  <c r="F41" i="4"/>
  <c r="G41" i="4"/>
  <c r="F42" i="4"/>
  <c r="G43" i="4"/>
  <c r="F65" i="4"/>
  <c r="G65" i="4"/>
  <c r="E70" i="4"/>
  <c r="F70" i="4"/>
  <c r="G70" i="4"/>
  <c r="F71" i="4"/>
  <c r="G71" i="4"/>
  <c r="F72" i="4"/>
  <c r="G72" i="4"/>
  <c r="E74" i="4"/>
  <c r="F74" i="4"/>
  <c r="G74" i="4"/>
  <c r="F75" i="4"/>
  <c r="G75" i="4"/>
  <c r="D70" i="4"/>
  <c r="D71" i="4"/>
  <c r="D72" i="4"/>
  <c r="D74" i="4"/>
  <c r="D75" i="4"/>
  <c r="C70" i="4"/>
  <c r="C71" i="4"/>
  <c r="C72" i="4"/>
  <c r="C74" i="4"/>
  <c r="C75" i="4"/>
  <c r="D43" i="4" l="1"/>
  <c r="D67" i="4" s="1"/>
  <c r="G66" i="4"/>
  <c r="G67" i="4"/>
  <c r="F66" i="4"/>
  <c r="F43" i="4"/>
  <c r="F67" i="4" s="1"/>
  <c r="E66" i="4"/>
  <c r="E42" i="4"/>
  <c r="F17" i="2" l="1"/>
  <c r="F18" i="2"/>
  <c r="B37" i="3"/>
  <c r="G18" i="3"/>
  <c r="F18" i="3"/>
  <c r="E18" i="3"/>
  <c r="D18" i="3"/>
  <c r="C18" i="3"/>
  <c r="G18" i="2"/>
  <c r="E18" i="2"/>
  <c r="D18" i="2"/>
  <c r="C18" i="2"/>
  <c r="G18" i="1"/>
  <c r="F18" i="1"/>
  <c r="E18" i="1"/>
  <c r="D18" i="1"/>
  <c r="C18" i="1"/>
  <c r="B18" i="7"/>
  <c r="B18" i="6"/>
  <c r="C75" i="6"/>
  <c r="C74" i="6"/>
  <c r="C71" i="6"/>
  <c r="C70" i="6"/>
  <c r="C75" i="5"/>
  <c r="E75" i="5"/>
  <c r="F75" i="5"/>
  <c r="G75" i="5"/>
  <c r="C74" i="5"/>
  <c r="E74" i="5"/>
  <c r="F74" i="5"/>
  <c r="G74" i="5"/>
  <c r="C71" i="5"/>
  <c r="E71" i="5"/>
  <c r="F71" i="5"/>
  <c r="G71" i="5"/>
  <c r="C70" i="5"/>
  <c r="E70" i="5"/>
  <c r="F70" i="5"/>
  <c r="G70" i="5"/>
  <c r="B18" i="5"/>
  <c r="B18" i="4"/>
  <c r="B18" i="1" l="1"/>
  <c r="B18" i="2"/>
  <c r="B18" i="3"/>
  <c r="C52" i="4" l="1"/>
  <c r="C53" i="4"/>
  <c r="D52" i="4"/>
  <c r="D53" i="4"/>
  <c r="E53" i="4"/>
  <c r="F52" i="4"/>
  <c r="F53" i="4"/>
  <c r="G52" i="4"/>
  <c r="G53" i="4"/>
  <c r="B26" i="4"/>
  <c r="B79" i="4" s="1"/>
  <c r="B25" i="4"/>
  <c r="B17" i="4"/>
  <c r="C52" i="5"/>
  <c r="C53" i="5"/>
  <c r="B26" i="5"/>
  <c r="B41" i="5" s="1"/>
  <c r="B19" i="5"/>
  <c r="B25" i="5"/>
  <c r="B17" i="5"/>
  <c r="C53" i="6"/>
  <c r="C54" i="6" s="1"/>
  <c r="C73" i="6" s="1"/>
  <c r="D53" i="6"/>
  <c r="D54" i="6" s="1"/>
  <c r="D73" i="6" s="1"/>
  <c r="E53" i="6"/>
  <c r="E54" i="6" s="1"/>
  <c r="E73" i="6" s="1"/>
  <c r="G53" i="6"/>
  <c r="G54" i="6" s="1"/>
  <c r="G73" i="6" s="1"/>
  <c r="B26" i="6"/>
  <c r="B79" i="6" s="1"/>
  <c r="B19" i="6"/>
  <c r="B25" i="6"/>
  <c r="B31" i="6" s="1"/>
  <c r="B78" i="6" s="1"/>
  <c r="B17" i="6"/>
  <c r="B26" i="7"/>
  <c r="B25" i="7"/>
  <c r="B17" i="7"/>
  <c r="C26" i="1"/>
  <c r="C19" i="1"/>
  <c r="C49" i="1" s="1"/>
  <c r="C25" i="1"/>
  <c r="C17" i="1"/>
  <c r="C48" i="1" s="1"/>
  <c r="D26" i="1"/>
  <c r="D19" i="1"/>
  <c r="D49" i="1" s="1"/>
  <c r="D25" i="1"/>
  <c r="D17" i="1"/>
  <c r="D48" i="1" s="1"/>
  <c r="E26" i="1"/>
  <c r="E25" i="1"/>
  <c r="E17" i="1"/>
  <c r="F26" i="1"/>
  <c r="F28" i="1" s="1"/>
  <c r="F19" i="1"/>
  <c r="F25" i="1"/>
  <c r="F17" i="1"/>
  <c r="F48" i="1" s="1"/>
  <c r="G26" i="1"/>
  <c r="G19" i="1"/>
  <c r="G25" i="1"/>
  <c r="G17" i="1"/>
  <c r="G48" i="1" s="1"/>
  <c r="C26" i="2"/>
  <c r="C28" i="2" s="1"/>
  <c r="C19" i="2"/>
  <c r="C49" i="2" s="1"/>
  <c r="C25" i="2"/>
  <c r="C17" i="2"/>
  <c r="C48" i="2" s="1"/>
  <c r="D26" i="2"/>
  <c r="D41" i="2" s="1"/>
  <c r="D19" i="2"/>
  <c r="D25" i="2"/>
  <c r="D17" i="2"/>
  <c r="D48" i="2" s="1"/>
  <c r="E26" i="2"/>
  <c r="E25" i="2"/>
  <c r="E17" i="2"/>
  <c r="E48" i="2" s="1"/>
  <c r="F26" i="2"/>
  <c r="F19" i="2"/>
  <c r="F25" i="2"/>
  <c r="F70" i="2" s="1"/>
  <c r="G26" i="2"/>
  <c r="G41" i="2" s="1"/>
  <c r="G19" i="2"/>
  <c r="G25" i="2"/>
  <c r="G17" i="2"/>
  <c r="G48" i="2" s="1"/>
  <c r="C26" i="3"/>
  <c r="C19" i="3"/>
  <c r="C25" i="3"/>
  <c r="C17" i="3"/>
  <c r="D26" i="3"/>
  <c r="D19" i="3"/>
  <c r="D25" i="3"/>
  <c r="D17" i="3"/>
  <c r="D48" i="3" s="1"/>
  <c r="E26" i="3"/>
  <c r="E25" i="3"/>
  <c r="E17" i="3"/>
  <c r="E48" i="3" s="1"/>
  <c r="F26" i="3"/>
  <c r="F19" i="3"/>
  <c r="F25" i="3"/>
  <c r="F17" i="3"/>
  <c r="F48" i="3" s="1"/>
  <c r="G26" i="3"/>
  <c r="G19" i="3"/>
  <c r="G25" i="3"/>
  <c r="G48" i="3"/>
  <c r="G27" i="2"/>
  <c r="G21" i="2"/>
  <c r="G28" i="7"/>
  <c r="C72" i="6"/>
  <c r="C65" i="6"/>
  <c r="C58" i="6"/>
  <c r="D58" i="6"/>
  <c r="E58" i="6"/>
  <c r="F58" i="6"/>
  <c r="G58" i="6"/>
  <c r="C57" i="6"/>
  <c r="D57" i="6"/>
  <c r="E57" i="6"/>
  <c r="F57" i="6"/>
  <c r="G57" i="6"/>
  <c r="F53" i="6"/>
  <c r="F54" i="6" s="1"/>
  <c r="F73" i="6" s="1"/>
  <c r="C49" i="6"/>
  <c r="D49" i="6"/>
  <c r="E49" i="6"/>
  <c r="F49" i="6"/>
  <c r="G49" i="6"/>
  <c r="C48" i="6"/>
  <c r="D48" i="6"/>
  <c r="E48" i="6"/>
  <c r="F48" i="6"/>
  <c r="G48" i="6"/>
  <c r="C41" i="6"/>
  <c r="C43" i="6" s="1"/>
  <c r="C40" i="6"/>
  <c r="C42" i="6" s="1"/>
  <c r="C72" i="5"/>
  <c r="E72" i="5"/>
  <c r="F72" i="5"/>
  <c r="G72" i="5"/>
  <c r="C65" i="5"/>
  <c r="D65" i="5"/>
  <c r="E65" i="5"/>
  <c r="F65" i="5"/>
  <c r="G65" i="5"/>
  <c r="C58" i="5"/>
  <c r="D58" i="5"/>
  <c r="E58" i="5"/>
  <c r="F58" i="5"/>
  <c r="G58" i="5"/>
  <c r="C57" i="5"/>
  <c r="D57" i="5"/>
  <c r="E57" i="5"/>
  <c r="F57" i="5"/>
  <c r="G57" i="5"/>
  <c r="C49" i="5"/>
  <c r="D49" i="5"/>
  <c r="E49" i="5"/>
  <c r="F49" i="5"/>
  <c r="G49" i="5"/>
  <c r="C48" i="5"/>
  <c r="D48" i="5"/>
  <c r="E48" i="5"/>
  <c r="F48" i="5"/>
  <c r="G48" i="5"/>
  <c r="C41" i="5"/>
  <c r="D41" i="5"/>
  <c r="E41" i="5"/>
  <c r="E43" i="5" s="1"/>
  <c r="F41" i="5"/>
  <c r="F43" i="5" s="1"/>
  <c r="G41" i="5"/>
  <c r="G43" i="5" s="1"/>
  <c r="C40" i="5"/>
  <c r="C42" i="5" s="1"/>
  <c r="D40" i="5"/>
  <c r="D42" i="5" s="1"/>
  <c r="E40" i="5"/>
  <c r="E42" i="5" s="1"/>
  <c r="F40" i="5"/>
  <c r="F42" i="5" s="1"/>
  <c r="G40" i="5"/>
  <c r="G42" i="5" s="1"/>
  <c r="C65" i="4"/>
  <c r="C58" i="4"/>
  <c r="D58" i="4"/>
  <c r="E58" i="4"/>
  <c r="F58" i="4"/>
  <c r="G58" i="4"/>
  <c r="C57" i="4"/>
  <c r="D57" i="4"/>
  <c r="F57" i="4"/>
  <c r="G57" i="4"/>
  <c r="C49" i="4"/>
  <c r="D49" i="4"/>
  <c r="F49" i="4"/>
  <c r="G49" i="4"/>
  <c r="C48" i="4"/>
  <c r="D48" i="4"/>
  <c r="E48" i="4"/>
  <c r="F48" i="4"/>
  <c r="G48" i="4"/>
  <c r="C41" i="4"/>
  <c r="C43" i="4" s="1"/>
  <c r="C40" i="4"/>
  <c r="C42" i="4" s="1"/>
  <c r="B32" i="3"/>
  <c r="B15" i="5"/>
  <c r="B15" i="4"/>
  <c r="D28" i="7"/>
  <c r="E28" i="7"/>
  <c r="F28" i="7"/>
  <c r="C28" i="7"/>
  <c r="F27" i="2"/>
  <c r="E27" i="2"/>
  <c r="D27" i="2"/>
  <c r="C27" i="2"/>
  <c r="C21" i="3"/>
  <c r="B27" i="4"/>
  <c r="B24" i="4"/>
  <c r="B40" i="4" s="1"/>
  <c r="F24" i="3"/>
  <c r="F40" i="3" s="1"/>
  <c r="F15" i="3"/>
  <c r="G15" i="3"/>
  <c r="F16" i="3"/>
  <c r="G16" i="3"/>
  <c r="F24" i="2"/>
  <c r="F40" i="2" s="1"/>
  <c r="G24" i="2"/>
  <c r="G40" i="2" s="1"/>
  <c r="F15" i="2"/>
  <c r="G15" i="2"/>
  <c r="F16" i="2"/>
  <c r="G16" i="2"/>
  <c r="F24" i="1"/>
  <c r="F40" i="1" s="1"/>
  <c r="F16" i="1"/>
  <c r="G16" i="1"/>
  <c r="F15" i="1"/>
  <c r="G15" i="1"/>
  <c r="E16" i="2"/>
  <c r="D16" i="2"/>
  <c r="D20" i="2"/>
  <c r="C16" i="2"/>
  <c r="C20" i="2"/>
  <c r="E16" i="1"/>
  <c r="D16" i="1"/>
  <c r="D20" i="1"/>
  <c r="C16" i="1"/>
  <c r="C20" i="1"/>
  <c r="D28" i="6"/>
  <c r="E28" i="6"/>
  <c r="F28" i="6"/>
  <c r="G28" i="6"/>
  <c r="C28" i="6"/>
  <c r="D28" i="5"/>
  <c r="E28" i="5"/>
  <c r="F28" i="5"/>
  <c r="G28" i="5"/>
  <c r="C28" i="5"/>
  <c r="D28" i="4"/>
  <c r="E28" i="4"/>
  <c r="F28" i="4"/>
  <c r="G28" i="4"/>
  <c r="C28" i="4"/>
  <c r="B37" i="5"/>
  <c r="B37" i="6"/>
  <c r="B37" i="7"/>
  <c r="B37" i="1"/>
  <c r="B37" i="2"/>
  <c r="G21" i="3"/>
  <c r="F21" i="3"/>
  <c r="E21" i="3"/>
  <c r="D21" i="3"/>
  <c r="F21" i="2"/>
  <c r="E21" i="2"/>
  <c r="D21" i="2"/>
  <c r="C21" i="2"/>
  <c r="D24" i="3"/>
  <c r="D40" i="3" s="1"/>
  <c r="E24" i="3"/>
  <c r="E40" i="3" s="1"/>
  <c r="G24" i="3"/>
  <c r="G40" i="3" s="1"/>
  <c r="C24" i="3"/>
  <c r="C40" i="3" s="1"/>
  <c r="D27" i="3"/>
  <c r="E27" i="3"/>
  <c r="F27" i="3"/>
  <c r="G27" i="3"/>
  <c r="C27" i="3"/>
  <c r="D24" i="2"/>
  <c r="D40" i="2" s="1"/>
  <c r="E24" i="2"/>
  <c r="E40" i="2" s="1"/>
  <c r="C24" i="2"/>
  <c r="C40" i="2" s="1"/>
  <c r="D27" i="1"/>
  <c r="E27" i="1"/>
  <c r="F27" i="1"/>
  <c r="G27" i="1"/>
  <c r="C27" i="1"/>
  <c r="D24" i="1"/>
  <c r="D40" i="1" s="1"/>
  <c r="E24" i="1"/>
  <c r="E40" i="1" s="1"/>
  <c r="G24" i="1"/>
  <c r="G40" i="1" s="1"/>
  <c r="C24" i="1"/>
  <c r="C40" i="1" s="1"/>
  <c r="D21" i="1"/>
  <c r="E21" i="1"/>
  <c r="F21" i="1"/>
  <c r="G21" i="1"/>
  <c r="C21" i="1"/>
  <c r="D16" i="3"/>
  <c r="E16" i="3"/>
  <c r="D20" i="3"/>
  <c r="F20" i="3"/>
  <c r="G20" i="3"/>
  <c r="C16" i="3"/>
  <c r="C20" i="3"/>
  <c r="D15" i="3"/>
  <c r="D42" i="3" s="1"/>
  <c r="E15" i="3"/>
  <c r="C15" i="3"/>
  <c r="D15" i="2"/>
  <c r="E15" i="2"/>
  <c r="F20" i="2"/>
  <c r="G20" i="2"/>
  <c r="C15" i="2"/>
  <c r="D15" i="1"/>
  <c r="E15" i="1"/>
  <c r="F20" i="1"/>
  <c r="G20" i="1"/>
  <c r="C15" i="1"/>
  <c r="B16" i="7"/>
  <c r="B20" i="7"/>
  <c r="B21" i="7"/>
  <c r="B24" i="7"/>
  <c r="B40" i="7" s="1"/>
  <c r="B27" i="7"/>
  <c r="B15" i="7"/>
  <c r="B24" i="6"/>
  <c r="B40" i="6" s="1"/>
  <c r="B27" i="6"/>
  <c r="B16" i="6"/>
  <c r="B20" i="6"/>
  <c r="B21" i="6"/>
  <c r="B15" i="6"/>
  <c r="B16" i="5"/>
  <c r="B21" i="5"/>
  <c r="B24" i="5"/>
  <c r="B40" i="5" s="1"/>
  <c r="B27" i="5"/>
  <c r="B16" i="4"/>
  <c r="B21" i="4"/>
  <c r="B32" i="2"/>
  <c r="B32" i="1"/>
  <c r="B20" i="5"/>
  <c r="C48" i="3" l="1"/>
  <c r="B17" i="3"/>
  <c r="D53" i="3"/>
  <c r="E42" i="3"/>
  <c r="B79" i="5"/>
  <c r="G42" i="3"/>
  <c r="B65" i="5"/>
  <c r="G70" i="3"/>
  <c r="G74" i="3"/>
  <c r="G53" i="3"/>
  <c r="G41" i="3"/>
  <c r="G66" i="3" s="1"/>
  <c r="G58" i="3"/>
  <c r="F70" i="3"/>
  <c r="F74" i="3"/>
  <c r="F58" i="3"/>
  <c r="F53" i="3"/>
  <c r="F41" i="3"/>
  <c r="F66" i="3" s="1"/>
  <c r="E70" i="3"/>
  <c r="E74" i="3"/>
  <c r="E53" i="3"/>
  <c r="E41" i="3"/>
  <c r="E66" i="3" s="1"/>
  <c r="E58" i="3"/>
  <c r="D70" i="3"/>
  <c r="D74" i="3"/>
  <c r="D58" i="3"/>
  <c r="D41" i="3"/>
  <c r="D66" i="3" s="1"/>
  <c r="C70" i="3"/>
  <c r="C74" i="3"/>
  <c r="C53" i="3"/>
  <c r="C41" i="3"/>
  <c r="C66" i="3" s="1"/>
  <c r="C58" i="3"/>
  <c r="C42" i="3"/>
  <c r="F42" i="3"/>
  <c r="F72" i="3"/>
  <c r="F71" i="3"/>
  <c r="F75" i="3"/>
  <c r="D72" i="3"/>
  <c r="D71" i="3"/>
  <c r="D75" i="3"/>
  <c r="G57" i="3"/>
  <c r="G52" i="3"/>
  <c r="G65" i="3"/>
  <c r="G49" i="3"/>
  <c r="G43" i="3"/>
  <c r="F65" i="3"/>
  <c r="F49" i="3"/>
  <c r="F57" i="3"/>
  <c r="F52" i="3"/>
  <c r="D65" i="3"/>
  <c r="D49" i="3"/>
  <c r="D57" i="3"/>
  <c r="D52" i="3"/>
  <c r="C57" i="3"/>
  <c r="C52" i="3"/>
  <c r="C65" i="3"/>
  <c r="C49" i="3"/>
  <c r="C71" i="3"/>
  <c r="C75" i="3"/>
  <c r="C72" i="3"/>
  <c r="G71" i="3"/>
  <c r="G75" i="3"/>
  <c r="G72" i="3"/>
  <c r="C54" i="4"/>
  <c r="C73" i="4" s="1"/>
  <c r="G59" i="4"/>
  <c r="C59" i="4"/>
  <c r="B72" i="5"/>
  <c r="E66" i="5"/>
  <c r="C54" i="5"/>
  <c r="C73" i="5" s="1"/>
  <c r="C57" i="1"/>
  <c r="G28" i="2"/>
  <c r="D57" i="1"/>
  <c r="G42" i="1"/>
  <c r="G65" i="1"/>
  <c r="F54" i="4"/>
  <c r="F73" i="4" s="1"/>
  <c r="G52" i="2"/>
  <c r="E59" i="5"/>
  <c r="G59" i="5"/>
  <c r="B58" i="4"/>
  <c r="F59" i="5"/>
  <c r="B58" i="5"/>
  <c r="B43" i="5"/>
  <c r="G54" i="4"/>
  <c r="G73" i="4" s="1"/>
  <c r="F59" i="4"/>
  <c r="D59" i="4"/>
  <c r="D65" i="1"/>
  <c r="C67" i="4"/>
  <c r="B42" i="6"/>
  <c r="B42" i="4"/>
  <c r="B48" i="7"/>
  <c r="B72" i="7"/>
  <c r="B42" i="7"/>
  <c r="B28" i="7"/>
  <c r="B62" i="7" s="1"/>
  <c r="G41" i="1"/>
  <c r="G43" i="1" s="1"/>
  <c r="G75" i="1"/>
  <c r="G71" i="1"/>
  <c r="C72" i="1"/>
  <c r="C71" i="1"/>
  <c r="C75" i="1"/>
  <c r="B70" i="4"/>
  <c r="B74" i="4"/>
  <c r="B31" i="4"/>
  <c r="B78" i="4" s="1"/>
  <c r="B42" i="5"/>
  <c r="F70" i="1"/>
  <c r="F74" i="1"/>
  <c r="D70" i="1"/>
  <c r="D74" i="1"/>
  <c r="B74" i="7"/>
  <c r="B70" i="7"/>
  <c r="B53" i="4"/>
  <c r="C59" i="5"/>
  <c r="D59" i="6"/>
  <c r="B71" i="5"/>
  <c r="B75" i="5"/>
  <c r="F41" i="1"/>
  <c r="F43" i="1" s="1"/>
  <c r="F75" i="1"/>
  <c r="F71" i="1"/>
  <c r="D41" i="1"/>
  <c r="D43" i="1" s="1"/>
  <c r="D71" i="1"/>
  <c r="D75" i="1"/>
  <c r="B53" i="7"/>
  <c r="B75" i="7"/>
  <c r="B71" i="7"/>
  <c r="D54" i="4"/>
  <c r="D73" i="4" s="1"/>
  <c r="B66" i="5"/>
  <c r="B65" i="6"/>
  <c r="G70" i="1"/>
  <c r="G74" i="1"/>
  <c r="E70" i="1"/>
  <c r="E74" i="1"/>
  <c r="C74" i="1"/>
  <c r="C70" i="1"/>
  <c r="B70" i="5"/>
  <c r="B74" i="5"/>
  <c r="B28" i="5"/>
  <c r="B62" i="5" s="1"/>
  <c r="E59" i="6"/>
  <c r="B48" i="4"/>
  <c r="B48" i="5"/>
  <c r="B49" i="5"/>
  <c r="B28" i="6"/>
  <c r="B62" i="6" s="1"/>
  <c r="B41" i="6"/>
  <c r="B66" i="6" s="1"/>
  <c r="B57" i="6"/>
  <c r="G75" i="2"/>
  <c r="G71" i="2"/>
  <c r="F75" i="2"/>
  <c r="F71" i="2"/>
  <c r="D75" i="2"/>
  <c r="D71" i="2"/>
  <c r="C75" i="2"/>
  <c r="C71" i="2"/>
  <c r="B71" i="6"/>
  <c r="B75" i="6"/>
  <c r="F59" i="6"/>
  <c r="F74" i="2"/>
  <c r="G74" i="2"/>
  <c r="G70" i="2"/>
  <c r="D70" i="2"/>
  <c r="D74" i="2"/>
  <c r="E74" i="2"/>
  <c r="E70" i="2"/>
  <c r="C70" i="2"/>
  <c r="C74" i="2"/>
  <c r="B74" i="6"/>
  <c r="B70" i="6"/>
  <c r="C59" i="6"/>
  <c r="B27" i="2"/>
  <c r="D72" i="2"/>
  <c r="E42" i="1"/>
  <c r="G58" i="1"/>
  <c r="G53" i="1"/>
  <c r="F72" i="1"/>
  <c r="B27" i="1"/>
  <c r="D72" i="1"/>
  <c r="G52" i="1"/>
  <c r="B58" i="7"/>
  <c r="B41" i="7"/>
  <c r="B66" i="7" s="1"/>
  <c r="C28" i="3"/>
  <c r="B52" i="7"/>
  <c r="B31" i="7"/>
  <c r="B78" i="7" s="1"/>
  <c r="B49" i="6"/>
  <c r="F57" i="2"/>
  <c r="B58" i="6"/>
  <c r="B72" i="6"/>
  <c r="G49" i="2"/>
  <c r="G28" i="3"/>
  <c r="F49" i="2"/>
  <c r="G43" i="2"/>
  <c r="B25" i="1"/>
  <c r="G65" i="2"/>
  <c r="G58" i="2"/>
  <c r="G49" i="1"/>
  <c r="B16" i="3"/>
  <c r="E48" i="1"/>
  <c r="C72" i="2"/>
  <c r="B57" i="5"/>
  <c r="D28" i="2"/>
  <c r="B24" i="1"/>
  <c r="B40" i="1" s="1"/>
  <c r="E41" i="2"/>
  <c r="C41" i="2"/>
  <c r="C43" i="2" s="1"/>
  <c r="F65" i="2"/>
  <c r="G57" i="1"/>
  <c r="E28" i="1"/>
  <c r="F28" i="3"/>
  <c r="C52" i="1"/>
  <c r="D28" i="1"/>
  <c r="D58" i="2"/>
  <c r="C58" i="2"/>
  <c r="D58" i="1"/>
  <c r="D53" i="1"/>
  <c r="E28" i="2"/>
  <c r="C65" i="1"/>
  <c r="F65" i="1"/>
  <c r="C53" i="2"/>
  <c r="B26" i="3"/>
  <c r="B79" i="3" s="1"/>
  <c r="F58" i="2"/>
  <c r="F41" i="2"/>
  <c r="F43" i="2" s="1"/>
  <c r="F28" i="2"/>
  <c r="D53" i="2"/>
  <c r="B24" i="3"/>
  <c r="B40" i="3" s="1"/>
  <c r="B25" i="3"/>
  <c r="B25" i="2"/>
  <c r="F52" i="2"/>
  <c r="F48" i="2"/>
  <c r="D52" i="2"/>
  <c r="D57" i="2"/>
  <c r="D43" i="2"/>
  <c r="B57" i="7"/>
  <c r="B65" i="7"/>
  <c r="B49" i="7"/>
  <c r="F72" i="2"/>
  <c r="D42" i="1"/>
  <c r="B27" i="3"/>
  <c r="D49" i="2"/>
  <c r="D43" i="5"/>
  <c r="D67" i="5" s="1"/>
  <c r="D66" i="5"/>
  <c r="C67" i="6"/>
  <c r="B26" i="2"/>
  <c r="F53" i="2"/>
  <c r="E41" i="1"/>
  <c r="E58" i="1"/>
  <c r="B53" i="6"/>
  <c r="D28" i="3"/>
  <c r="E58" i="2"/>
  <c r="C65" i="2"/>
  <c r="B15" i="2"/>
  <c r="D65" i="2"/>
  <c r="B21" i="2"/>
  <c r="C57" i="2"/>
  <c r="B28" i="4"/>
  <c r="B62" i="4" s="1"/>
  <c r="B21" i="3"/>
  <c r="C66" i="4"/>
  <c r="C66" i="5"/>
  <c r="C43" i="5"/>
  <c r="C67" i="5" s="1"/>
  <c r="E28" i="3"/>
  <c r="G57" i="2"/>
  <c r="C52" i="2"/>
  <c r="B17" i="2"/>
  <c r="B48" i="2" s="1"/>
  <c r="B17" i="1"/>
  <c r="B48" i="1" s="1"/>
  <c r="C41" i="1"/>
  <c r="C43" i="1" s="1"/>
  <c r="C28" i="1"/>
  <c r="C58" i="1"/>
  <c r="B48" i="6"/>
  <c r="B31" i="5"/>
  <c r="B78" i="5" s="1"/>
  <c r="B53" i="5"/>
  <c r="B16" i="1"/>
  <c r="C66" i="6"/>
  <c r="B48" i="3"/>
  <c r="B26" i="1"/>
  <c r="G28" i="1"/>
  <c r="F57" i="1"/>
  <c r="E53" i="1"/>
  <c r="B79" i="7"/>
  <c r="B21" i="1"/>
  <c r="F49" i="1"/>
  <c r="G72" i="1"/>
  <c r="B16" i="2"/>
  <c r="B41" i="4"/>
  <c r="G59" i="6"/>
  <c r="G72" i="2"/>
  <c r="F52" i="1"/>
  <c r="F58" i="1"/>
  <c r="D52" i="1"/>
  <c r="C53" i="1"/>
  <c r="B52" i="6"/>
  <c r="D59" i="5"/>
  <c r="F53" i="1"/>
  <c r="G53" i="2"/>
  <c r="E53" i="2"/>
  <c r="G67" i="5"/>
  <c r="G73" i="5"/>
  <c r="F73" i="5"/>
  <c r="E67" i="5"/>
  <c r="E73" i="5"/>
  <c r="B52" i="5"/>
  <c r="E42" i="2"/>
  <c r="G42" i="2"/>
  <c r="G66" i="2"/>
  <c r="C42" i="1"/>
  <c r="C42" i="2"/>
  <c r="D42" i="2"/>
  <c r="D66" i="2"/>
  <c r="F42" i="1"/>
  <c r="F42" i="2"/>
  <c r="F67" i="5"/>
  <c r="B24" i="2"/>
  <c r="B40" i="2" s="1"/>
  <c r="F66" i="5"/>
  <c r="G66" i="5"/>
  <c r="B15" i="3"/>
  <c r="B15" i="1"/>
  <c r="C59" i="3" l="1"/>
  <c r="G54" i="3"/>
  <c r="G73" i="3" s="1"/>
  <c r="G59" i="3"/>
  <c r="F54" i="3"/>
  <c r="F73" i="3" s="1"/>
  <c r="D54" i="3"/>
  <c r="C54" i="3"/>
  <c r="C73" i="3" s="1"/>
  <c r="D59" i="3"/>
  <c r="C43" i="3"/>
  <c r="C67" i="3" s="1"/>
  <c r="G67" i="3"/>
  <c r="F59" i="3"/>
  <c r="D73" i="3"/>
  <c r="D43" i="3"/>
  <c r="D67" i="3" s="1"/>
  <c r="F43" i="3"/>
  <c r="F67" i="3" s="1"/>
  <c r="B59" i="6"/>
  <c r="B67" i="5"/>
  <c r="C59" i="1"/>
  <c r="G67" i="1"/>
  <c r="D59" i="1"/>
  <c r="D54" i="1"/>
  <c r="D73" i="1" s="1"/>
  <c r="G54" i="2"/>
  <c r="G73" i="2" s="1"/>
  <c r="G66" i="1"/>
  <c r="B59" i="7"/>
  <c r="F66" i="1"/>
  <c r="B59" i="5"/>
  <c r="G59" i="2"/>
  <c r="D66" i="1"/>
  <c r="C67" i="1"/>
  <c r="B54" i="7"/>
  <c r="B73" i="7" s="1"/>
  <c r="G54" i="1"/>
  <c r="G73" i="1" s="1"/>
  <c r="B31" i="1"/>
  <c r="B78" i="1" s="1"/>
  <c r="B74" i="1"/>
  <c r="B70" i="1"/>
  <c r="B54" i="5"/>
  <c r="B73" i="5" s="1"/>
  <c r="D59" i="2"/>
  <c r="B43" i="6"/>
  <c r="B67" i="6" s="1"/>
  <c r="B74" i="3"/>
  <c r="B70" i="3"/>
  <c r="B54" i="6"/>
  <c r="B73" i="6" s="1"/>
  <c r="B70" i="2"/>
  <c r="B74" i="2"/>
  <c r="F59" i="2"/>
  <c r="E66" i="2"/>
  <c r="D67" i="2"/>
  <c r="D67" i="1"/>
  <c r="G59" i="1"/>
  <c r="B43" i="7"/>
  <c r="B67" i="7" s="1"/>
  <c r="C66" i="2"/>
  <c r="C67" i="2"/>
  <c r="F54" i="2"/>
  <c r="F73" i="2" s="1"/>
  <c r="F67" i="1"/>
  <c r="F54" i="1"/>
  <c r="F73" i="1" s="1"/>
  <c r="D54" i="2"/>
  <c r="D73" i="2" s="1"/>
  <c r="C54" i="1"/>
  <c r="C73" i="1" s="1"/>
  <c r="C66" i="1"/>
  <c r="G67" i="2"/>
  <c r="E66" i="1"/>
  <c r="C54" i="2"/>
  <c r="C73" i="2" s="1"/>
  <c r="B28" i="1"/>
  <c r="B62" i="1" s="1"/>
  <c r="B41" i="1"/>
  <c r="C59" i="2"/>
  <c r="B28" i="2"/>
  <c r="B62" i="2" s="1"/>
  <c r="B31" i="2"/>
  <c r="B78" i="2" s="1"/>
  <c r="B79" i="1"/>
  <c r="B53" i="1"/>
  <c r="F59" i="1"/>
  <c r="B28" i="3"/>
  <c r="B62" i="3" s="1"/>
  <c r="F67" i="2"/>
  <c r="B58" i="1"/>
  <c r="B66" i="4"/>
  <c r="F66" i="2"/>
  <c r="B58" i="2"/>
  <c r="B53" i="2"/>
  <c r="B41" i="2"/>
  <c r="B79" i="2"/>
  <c r="B31" i="3"/>
  <c r="B78" i="3" s="1"/>
  <c r="B53" i="3"/>
  <c r="B58" i="3"/>
  <c r="B41" i="3"/>
  <c r="B42" i="2"/>
  <c r="B42" i="1"/>
  <c r="B42" i="3"/>
  <c r="B66" i="2" l="1"/>
  <c r="B66" i="1"/>
  <c r="B66" i="3"/>
  <c r="E65" i="4"/>
  <c r="E49" i="4"/>
  <c r="E72" i="4"/>
  <c r="E75" i="4"/>
  <c r="E43" i="4"/>
  <c r="E67" i="4" s="1"/>
  <c r="E71" i="4"/>
  <c r="E52" i="4"/>
  <c r="E54" i="4" s="1"/>
  <c r="E57" i="4"/>
  <c r="E59" i="4" s="1"/>
  <c r="E19" i="2"/>
  <c r="E65" i="2" s="1"/>
  <c r="E20" i="1"/>
  <c r="E75" i="1" s="1"/>
  <c r="E19" i="1"/>
  <c r="E65" i="1" s="1"/>
  <c r="E20" i="2"/>
  <c r="E72" i="2" s="1"/>
  <c r="B20" i="4"/>
  <c r="B75" i="4" s="1"/>
  <c r="E20" i="3"/>
  <c r="E72" i="3" s="1"/>
  <c r="B20" i="3"/>
  <c r="B72" i="3" s="1"/>
  <c r="B19" i="4"/>
  <c r="B49" i="4" s="1"/>
  <c r="E19" i="3"/>
  <c r="E73" i="4" l="1"/>
  <c r="E75" i="3"/>
  <c r="E71" i="3"/>
  <c r="B65" i="4"/>
  <c r="B57" i="4"/>
  <c r="B59" i="4" s="1"/>
  <c r="B52" i="4"/>
  <c r="B54" i="4" s="1"/>
  <c r="B43" i="4"/>
  <c r="B67" i="4" s="1"/>
  <c r="E65" i="3"/>
  <c r="E49" i="3"/>
  <c r="B19" i="3"/>
  <c r="E57" i="3"/>
  <c r="E59" i="3" s="1"/>
  <c r="E43" i="3"/>
  <c r="E67" i="3" s="1"/>
  <c r="E52" i="3"/>
  <c r="E54" i="3" s="1"/>
  <c r="E73" i="3" s="1"/>
  <c r="B72" i="4"/>
  <c r="E43" i="2"/>
  <c r="E67" i="2" s="1"/>
  <c r="E71" i="2"/>
  <c r="E71" i="1"/>
  <c r="E57" i="2"/>
  <c r="E59" i="2" s="1"/>
  <c r="E52" i="2"/>
  <c r="E54" i="2" s="1"/>
  <c r="E57" i="1"/>
  <c r="E59" i="1" s="1"/>
  <c r="E52" i="1"/>
  <c r="E54" i="1" s="1"/>
  <c r="B71" i="4"/>
  <c r="B73" i="4" s="1"/>
  <c r="E43" i="1"/>
  <c r="E67" i="1" s="1"/>
  <c r="B75" i="3"/>
  <c r="E49" i="2"/>
  <c r="E75" i="2"/>
  <c r="E72" i="1"/>
  <c r="E49" i="1"/>
  <c r="B71" i="3"/>
  <c r="B20" i="2"/>
  <c r="B19" i="1"/>
  <c r="B20" i="1"/>
  <c r="B19" i="2"/>
  <c r="E73" i="2" l="1"/>
  <c r="B72" i="2"/>
  <c r="B75" i="2"/>
  <c r="B71" i="2"/>
  <c r="B49" i="3"/>
  <c r="B65" i="3"/>
  <c r="B43" i="3"/>
  <c r="B67" i="3" s="1"/>
  <c r="B57" i="3"/>
  <c r="B59" i="3" s="1"/>
  <c r="B52" i="3"/>
  <c r="B54" i="3" s="1"/>
  <c r="B72" i="1"/>
  <c r="B75" i="1"/>
  <c r="B71" i="1"/>
  <c r="B49" i="2"/>
  <c r="B65" i="2"/>
  <c r="B52" i="2"/>
  <c r="B54" i="2" s="1"/>
  <c r="B57" i="2"/>
  <c r="B59" i="2" s="1"/>
  <c r="B43" i="2"/>
  <c r="B67" i="2" s="1"/>
  <c r="B49" i="1"/>
  <c r="B65" i="1"/>
  <c r="B43" i="1"/>
  <c r="B67" i="1" s="1"/>
  <c r="B57" i="1"/>
  <c r="B59" i="1" s="1"/>
  <c r="B52" i="1"/>
  <c r="B54" i="1" s="1"/>
  <c r="B73" i="3"/>
  <c r="E73" i="1"/>
  <c r="B73" i="1" l="1"/>
  <c r="B73" i="2"/>
</calcChain>
</file>

<file path=xl/sharedStrings.xml><?xml version="1.0" encoding="utf-8"?>
<sst xmlns="http://schemas.openxmlformats.org/spreadsheetml/2006/main" count="467" uniqueCount="130">
  <si>
    <t>Indicador</t>
  </si>
  <si>
    <t>Total programa</t>
  </si>
  <si>
    <t>Productos</t>
  </si>
  <si>
    <t>Obra comunal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</si>
  <si>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</si>
  <si>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</si>
  <si>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</si>
  <si>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</si>
  <si>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</si>
  <si>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</si>
  <si>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</si>
  <si>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</si>
  <si>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</si>
  <si>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</si>
  <si>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</si>
  <si>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</si>
  <si>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</si>
  <si>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</si>
  <si>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</si>
  <si>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</si>
  <si>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</si>
  <si>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</si>
  <si>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</si>
  <si>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</si>
  <si>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</si>
  <si>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</si>
  <si>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</si>
  <si>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</si>
  <si>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</si>
  <si>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</si>
  <si>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</si>
  <si>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</si>
  <si>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</si>
  <si>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Subsidios</t>
  </si>
  <si>
    <t xml:space="preserve">Gasto efectivo por subsidio (GEB) </t>
  </si>
  <si>
    <t xml:space="preserve">Gasto programado acumulado por beneficiario (GPB) </t>
  </si>
  <si>
    <t xml:space="preserve">Gasto efectivo acumulado por beneficiario (GEB) </t>
  </si>
  <si>
    <t xml:space="preserve">Gasto programado trimestral 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</si>
  <si>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</si>
  <si>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</si>
  <si>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</si>
  <si>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anual por beneficiario (GPB) </t>
  </si>
  <si>
    <t xml:space="preserve">Gasto efectivo anual por beneficiario (GEB) </t>
  </si>
  <si>
    <t xml:space="preserve">Gasto programado mensual por beneficiario (GPB) </t>
  </si>
  <si>
    <t xml:space="preserve">Gasto efectivo mensual por beneficiario (GEB) </t>
  </si>
  <si>
    <t>Empléate</t>
  </si>
  <si>
    <t>,</t>
  </si>
  <si>
    <t>Capacitación comunal</t>
  </si>
  <si>
    <t>Ideas productivas</t>
  </si>
  <si>
    <t>Apoyo a población indígena</t>
  </si>
  <si>
    <t>Capacitación</t>
  </si>
  <si>
    <t>Apoyo población indígena</t>
  </si>
  <si>
    <t>De composición</t>
  </si>
  <si>
    <t>Efectivos 1T 2020</t>
  </si>
  <si>
    <t>IPC (1T 2020)</t>
  </si>
  <si>
    <t>Gasto efectivo real 1T 2020</t>
  </si>
  <si>
    <t>Gasto efectivo real por beneficiario 1T 2020</t>
  </si>
  <si>
    <t>Efectivos 2T 2020</t>
  </si>
  <si>
    <t>IPC (2T 2020)</t>
  </si>
  <si>
    <t>Gasto efectivo real 2T 2020</t>
  </si>
  <si>
    <t>Gasto efectivo real por beneficiario 2T 2020</t>
  </si>
  <si>
    <t>Efectivos 1S 2020</t>
  </si>
  <si>
    <t>IPC (1S 2020)</t>
  </si>
  <si>
    <t>Gasto efectivo real 1S 2020</t>
  </si>
  <si>
    <t>Gasto efectivo real por beneficiario 1S 2020</t>
  </si>
  <si>
    <t>Efectivos 3T 2020</t>
  </si>
  <si>
    <t>IPC (3T 2020)</t>
  </si>
  <si>
    <t>Gasto efectivo real 3T 2020</t>
  </si>
  <si>
    <t>Gasto efectivo real por beneficiario 3T 2020</t>
  </si>
  <si>
    <t>Efectivos 3 TA 2020</t>
  </si>
  <si>
    <t>IPC (3 TA 2020)</t>
  </si>
  <si>
    <t>Gasto efectivo real por beneficiario 3 TA 2020</t>
  </si>
  <si>
    <t>Efectivos 4T 2020</t>
  </si>
  <si>
    <t>IPC (4T 2020)</t>
  </si>
  <si>
    <t>Gasto efectivo real 4T 2020</t>
  </si>
  <si>
    <t>Gasto efectivo real por beneficiario 4T 2020</t>
  </si>
  <si>
    <t>Efectivos 2020</t>
  </si>
  <si>
    <t>IPC (2020)</t>
  </si>
  <si>
    <t>Gasto efectivo real 2020</t>
  </si>
  <si>
    <t>Gasto efectivo real por beneficiario 2020</t>
  </si>
  <si>
    <t>n.d.</t>
  </si>
  <si>
    <t>Programados 1T 2021</t>
  </si>
  <si>
    <t>Efectivos 1T 2021</t>
  </si>
  <si>
    <t>Programados año 2021</t>
  </si>
  <si>
    <t>En transferencias 1T 2021</t>
  </si>
  <si>
    <t>IPC (1T 2021)</t>
  </si>
  <si>
    <t>Gasto efectivo real 1T 2021</t>
  </si>
  <si>
    <t>Gasto efectivo real por beneficiario 1T 2021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</si>
  <si>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 xml:space="preserve"> Informes Trimestrales PRONAE 2020 y 2021 - Cronogramas de Metas e Inversión - Modificaciones 2021 - IPC, INEC 2020 y 2021</t>
    </r>
  </si>
  <si>
    <t>Programados 2T 2021</t>
  </si>
  <si>
    <t>Efectivos 2T 2021</t>
  </si>
  <si>
    <t>En transferencias 2T 2021</t>
  </si>
  <si>
    <t>IPC (2T 2021)</t>
  </si>
  <si>
    <t>Gasto efectivo real 2T 2021</t>
  </si>
  <si>
    <t>Gasto efectivo real por beneficiario 2T 2021</t>
  </si>
  <si>
    <t>Programados 1S 2021</t>
  </si>
  <si>
    <t>Efectivos 1S 2021</t>
  </si>
  <si>
    <t>Efectivos1S 2020</t>
  </si>
  <si>
    <t>En transferencias 1S 2021</t>
  </si>
  <si>
    <t>IPC (1S 2021)</t>
  </si>
  <si>
    <t>Gasto efectivo real 1S 2021</t>
  </si>
  <si>
    <t>Gasto efectivo real por beneficiario 1S 2021</t>
  </si>
  <si>
    <t>Programados 3T 2021</t>
  </si>
  <si>
    <t>Efectivos 3T 2021</t>
  </si>
  <si>
    <t>En transferencias 3T 2021</t>
  </si>
  <si>
    <t>IPC (3T 2021)</t>
  </si>
  <si>
    <t>Gasto efectivo real 3T 2021</t>
  </si>
  <si>
    <t>Gasto efectivo real por beneficiario 3T 2021</t>
  </si>
  <si>
    <t>Programados 3 TA 2021</t>
  </si>
  <si>
    <t>Efectivos 3 TA 2021</t>
  </si>
  <si>
    <t>Efectivos3 TA 2020</t>
  </si>
  <si>
    <t>Efectivos 3 TA  2021</t>
  </si>
  <si>
    <t>En transferencias 3 TA 2021</t>
  </si>
  <si>
    <t>IPC (3 TA 2021)</t>
  </si>
  <si>
    <t>Gasto efectivo real 3TA 2020</t>
  </si>
  <si>
    <t>Gasto efectivo real 3 TA 2021</t>
  </si>
  <si>
    <t>Gasto efectivo real por beneficiario 3 TA 2021</t>
  </si>
  <si>
    <t>Programados 4T 2021</t>
  </si>
  <si>
    <t>Efectivos 4T 2021</t>
  </si>
  <si>
    <t>En transferencias 4T 2021</t>
  </si>
  <si>
    <t>IPC (4T 2021)</t>
  </si>
  <si>
    <t>Gasto efectivo real 4T 2021</t>
  </si>
  <si>
    <t>Gasto efectivo real por beneficiario 4T 2021</t>
  </si>
  <si>
    <t>Programados 2021</t>
  </si>
  <si>
    <t>Efectivos 2021</t>
  </si>
  <si>
    <t>En transferencias 2021</t>
  </si>
  <si>
    <t>IPC (2021)</t>
  </si>
  <si>
    <t>Gasto efectivo real 2021</t>
  </si>
  <si>
    <t>Gasto efectivo real por beneficiario 2021</t>
  </si>
  <si>
    <t xml:space="preserve">* Los datos de la ejecución se modificaron, debido a que la UE indicó que durante los reportes trimestrales del año 2021 se había cometido un error.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</si>
</sst>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#,##0.0000"/>
    <numFmt numFmtId="168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i/>
      <sz val="11"/>
      <color theme="1"/>
      <name val="Palatino Linotype"/>
      <family val="1"/>
    </font>
    <font>
      <sz val="10"/>
      <color theme="1"/>
      <name val="Palatino Linotype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5" borderId="8" applyNumberFormat="0" applyAlignment="0" applyProtection="0"/>
    <xf numFmtId="0" fontId="14" fillId="6" borderId="9" applyNumberFormat="0" applyAlignment="0" applyProtection="0"/>
    <xf numFmtId="0" fontId="15" fillId="6" borderId="8" applyNumberFormat="0" applyAlignment="0" applyProtection="0"/>
    <xf numFmtId="0" fontId="16" fillId="0" borderId="10" applyNumberFormat="0" applyFill="0" applyAlignment="0" applyProtection="0"/>
    <xf numFmtId="0" fontId="17" fillId="7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0" borderId="0"/>
    <xf numFmtId="168" fontId="2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1" fillId="8" borderId="12" applyNumberFormat="0" applyFont="0" applyAlignment="0" applyProtection="0"/>
  </cellStyleXfs>
  <cellXfs count="39">
    <xf numFmtId="0" fontId="0" fillId="0" borderId="0" xfId="0"/>
    <xf numFmtId="166" fontId="0" fillId="0" borderId="0" xfId="1" applyNumberFormat="1" applyFont="1" applyFill="1"/>
    <xf numFmtId="166" fontId="0" fillId="0" borderId="0" xfId="2" applyNumberFormat="1" applyFont="1" applyFill="1"/>
    <xf numFmtId="0" fontId="2" fillId="0" borderId="0" xfId="0" applyFont="1" applyFill="1"/>
    <xf numFmtId="0" fontId="0" fillId="0" borderId="0" xfId="0" applyFont="1" applyFill="1"/>
    <xf numFmtId="3" fontId="0" fillId="0" borderId="0" xfId="0" applyNumberFormat="1" applyFont="1" applyFill="1"/>
    <xf numFmtId="165" fontId="0" fillId="0" borderId="0" xfId="0" applyNumberFormat="1" applyFont="1" applyFill="1"/>
    <xf numFmtId="1" fontId="0" fillId="0" borderId="0" xfId="0" applyNumberFormat="1" applyFont="1" applyFill="1"/>
    <xf numFmtId="166" fontId="0" fillId="0" borderId="0" xfId="0" applyNumberFormat="1" applyFont="1" applyFill="1"/>
    <xf numFmtId="0" fontId="4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left" indent="1"/>
    </xf>
    <xf numFmtId="3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left"/>
    </xf>
    <xf numFmtId="3" fontId="4" fillId="0" borderId="0" xfId="0" applyNumberFormat="1" applyFont="1" applyFill="1"/>
    <xf numFmtId="0" fontId="4" fillId="0" borderId="0" xfId="0" applyFont="1" applyFill="1" applyAlignment="1">
      <alignment horizontal="right"/>
    </xf>
    <xf numFmtId="4" fontId="4" fillId="0" borderId="0" xfId="0" applyNumberFormat="1" applyFont="1" applyFill="1"/>
    <xf numFmtId="4" fontId="4" fillId="0" borderId="0" xfId="0" applyNumberFormat="1" applyFont="1" applyFill="1" applyAlignment="1">
      <alignment horizontal="right"/>
    </xf>
    <xf numFmtId="2" fontId="4" fillId="0" borderId="0" xfId="0" applyNumberFormat="1" applyFont="1" applyFill="1" applyAlignment="1">
      <alignment horizontal="right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right"/>
    </xf>
    <xf numFmtId="0" fontId="4" fillId="0" borderId="0" xfId="0" applyFont="1" applyFill="1" applyAlignment="1">
      <alignment wrapText="1"/>
    </xf>
    <xf numFmtId="165" fontId="4" fillId="0" borderId="0" xfId="0" applyNumberFormat="1" applyFont="1" applyFill="1"/>
    <xf numFmtId="0" fontId="6" fillId="0" borderId="0" xfId="0" applyFont="1" applyFill="1"/>
    <xf numFmtId="166" fontId="4" fillId="0" borderId="0" xfId="2" applyNumberFormat="1" applyFont="1" applyFill="1"/>
    <xf numFmtId="166" fontId="4" fillId="0" borderId="0" xfId="1" applyNumberFormat="1" applyFont="1" applyFill="1"/>
    <xf numFmtId="3" fontId="4" fillId="0" borderId="0" xfId="1" applyNumberFormat="1" applyFont="1" applyFill="1" applyAlignment="1">
      <alignment horizontal="right"/>
    </xf>
    <xf numFmtId="4" fontId="4" fillId="0" borderId="0" xfId="1" applyNumberFormat="1" applyFont="1" applyFill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67" fontId="4" fillId="0" borderId="0" xfId="0" applyNumberFormat="1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</cellXfs>
  <cellStyles count="48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Énfasis1 2" xfId="39" xr:uid="{00000000-0005-0000-0000-00000C000000}"/>
    <cellStyle name="60% - Énfasis2 2" xfId="40" xr:uid="{00000000-0005-0000-0000-00000D000000}"/>
    <cellStyle name="60% - Énfasis3 2" xfId="41" xr:uid="{00000000-0005-0000-0000-00000E000000}"/>
    <cellStyle name="60% - Énfasis4 2" xfId="42" xr:uid="{00000000-0005-0000-0000-00000F000000}"/>
    <cellStyle name="60% - Énfasis5 2" xfId="43" xr:uid="{00000000-0005-0000-0000-000010000000}"/>
    <cellStyle name="60% - Énfasis6 2" xfId="44" xr:uid="{00000000-0005-0000-0000-000011000000}"/>
    <cellStyle name="Bueno" xfId="8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4" builtinId="16" customBuiltin="1"/>
    <cellStyle name="Encabezado 4" xfId="7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10" builtinId="20" customBuiltin="1"/>
    <cellStyle name="Incorrecto" xfId="9" builtinId="27" customBuiltin="1"/>
    <cellStyle name="Millares" xfId="1" builtinId="3"/>
    <cellStyle name="Millares 2" xfId="2" xr:uid="{00000000-0005-0000-0000-000021000000}"/>
    <cellStyle name="Millares 2 2" xfId="46" xr:uid="{00000000-0005-0000-0000-000022000000}"/>
    <cellStyle name="Millares 3" xfId="37" xr:uid="{00000000-0005-0000-0000-000023000000}"/>
    <cellStyle name="Neutral 2" xfId="38" xr:uid="{00000000-0005-0000-0000-000024000000}"/>
    <cellStyle name="Normal" xfId="0" builtinId="0"/>
    <cellStyle name="Normal 2" xfId="45" xr:uid="{00000000-0005-0000-0000-000026000000}"/>
    <cellStyle name="Normal 3" xfId="36" xr:uid="{00000000-0005-0000-0000-000027000000}"/>
    <cellStyle name="Notas 2" xfId="47" xr:uid="{00000000-0005-0000-0000-000028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x-none" sz="1400"/>
              <a:t>PRONAE: </a:t>
            </a:r>
            <a:r>
              <a:rPr lang="es-CR" sz="1400"/>
              <a:t>Gasto programado trimestral por beneficiario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trimestre'!$B$9:$B$10,'I trimestre'!$C$10,'I trimestre'!$D$10,'I trimestre'!$E$10,'I trimestre'!$F$10)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Capacitación</c:v>
                </c:pt>
                <c:pt idx="3">
                  <c:v>Ideas productivas</c:v>
                </c:pt>
                <c:pt idx="4">
                  <c:v>Empléate</c:v>
                </c:pt>
              </c:strCache>
            </c:strRef>
          </c:cat>
          <c:val>
            <c:numRef>
              <c:f>'I trimestre'!$B$74:$F$74</c:f>
              <c:numCache>
                <c:formatCode>#,##0.00</c:formatCode>
                <c:ptCount val="5"/>
                <c:pt idx="0">
                  <c:v>585000</c:v>
                </c:pt>
                <c:pt idx="1">
                  <c:v>585000</c:v>
                </c:pt>
                <c:pt idx="2">
                  <c:v>585000</c:v>
                </c:pt>
                <c:pt idx="3">
                  <c:v>585000</c:v>
                </c:pt>
                <c:pt idx="4">
                  <c:v>585000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2-4CA6-865B-5311D77F8F4E}"/>
            </c:ext>
          </c:extLst>
        </c:ser>
        <c:ser>
          <c:idx val="1"/>
          <c:order val="1"/>
          <c:tx>
            <c:v>Segundo Trimestre</c:v>
          </c:tx>
          <c:invertIfNegative val="0"/>
          <c:val>
            <c:numRef>
              <c:f>'II Trimestre'!$B$74:$F$74</c:f>
              <c:numCache>
                <c:formatCode>#,##0.00</c:formatCode>
                <c:ptCount val="5"/>
                <c:pt idx="0">
                  <c:v>585000</c:v>
                </c:pt>
                <c:pt idx="1">
                  <c:v>585000</c:v>
                </c:pt>
                <c:pt idx="2">
                  <c:v>585000</c:v>
                </c:pt>
                <c:pt idx="3">
                  <c:v>585000</c:v>
                </c:pt>
                <c:pt idx="4">
                  <c:v>585000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B2-4CA6-865B-5311D77F8F4E}"/>
            </c:ext>
          </c:extLst>
        </c:ser>
        <c:ser>
          <c:idx val="2"/>
          <c:order val="2"/>
          <c:tx>
            <c:v>Tercer Trimestre</c:v>
          </c:tx>
          <c:invertIfNegative val="0"/>
          <c:val>
            <c:numRef>
              <c:f>'III Trimestre'!$B$74:$F$74</c:f>
              <c:numCache>
                <c:formatCode>#,##0.00</c:formatCode>
                <c:ptCount val="5"/>
                <c:pt idx="0">
                  <c:v>746548.88683912624</c:v>
                </c:pt>
                <c:pt idx="1">
                  <c:v>585000</c:v>
                </c:pt>
                <c:pt idx="2">
                  <c:v>585000</c:v>
                </c:pt>
                <c:pt idx="3">
                  <c:v>585000</c:v>
                </c:pt>
                <c:pt idx="4">
                  <c:v>877500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B2-4CA6-865B-5311D77F8F4E}"/>
            </c:ext>
          </c:extLst>
        </c:ser>
        <c:ser>
          <c:idx val="3"/>
          <c:order val="3"/>
          <c:tx>
            <c:v>Cuarto Trimestre</c:v>
          </c:tx>
          <c:invertIfNegative val="0"/>
          <c:val>
            <c:numRef>
              <c:f>'IV Trimestre'!$B$74:$F$74</c:f>
              <c:numCache>
                <c:formatCode>#,##0.00</c:formatCode>
                <c:ptCount val="5"/>
                <c:pt idx="0">
                  <c:v>585000</c:v>
                </c:pt>
                <c:pt idx="1">
                  <c:v>585000</c:v>
                </c:pt>
                <c:pt idx="2">
                  <c:v>585000</c:v>
                </c:pt>
                <c:pt idx="3">
                  <c:v>585000</c:v>
                </c:pt>
                <c:pt idx="4">
                  <c:v>585000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B2-4CA6-865B-5311D77F8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084096"/>
        <c:axId val="48085632"/>
      </c:barChart>
      <c:catAx>
        <c:axId val="4808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48085632"/>
        <c:crosses val="autoZero"/>
        <c:auto val="1"/>
        <c:lblAlgn val="ctr"/>
        <c:lblOffset val="100"/>
        <c:noMultiLvlLbl val="0"/>
      </c:catAx>
      <c:valAx>
        <c:axId val="4808563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CR"/>
          </a:p>
        </c:txPr>
        <c:crossAx val="480840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PRONAE:  Indicadores de expansión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8.0376804461942258E-2"/>
          <c:y val="0.16146526622651661"/>
          <c:w val="0.89670652887139113"/>
          <c:h val="0.557673618483676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Anual!$B$65:$G$65</c:f>
              <c:numCache>
                <c:formatCode>#,##0.00</c:formatCode>
                <c:ptCount val="6"/>
                <c:pt idx="0">
                  <c:v>27.882741040635771</c:v>
                </c:pt>
                <c:pt idx="1">
                  <c:v>-9.2815941269008935</c:v>
                </c:pt>
                <c:pt idx="2">
                  <c:v>241.21405750798721</c:v>
                </c:pt>
                <c:pt idx="3">
                  <c:v>-1.1173184357541888</c:v>
                </c:pt>
                <c:pt idx="4">
                  <c:v>22.064545662623036</c:v>
                </c:pt>
                <c:pt idx="5">
                  <c:v>30.326797385620917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4-4F24-81EF-2A1B45477BD0}"/>
            </c:ext>
          </c:extLst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1.05016418117966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84-462E-9C11-C27AD880D1FE}"/>
                </c:ext>
              </c:extLst>
            </c:dLbl>
            <c:dLbl>
              <c:idx val="2"/>
              <c:layout>
                <c:manualLayout>
                  <c:x val="1.8002814534508527E-2"/>
                  <c:y val="-6.111040515849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56-4450-BE64-1AD8BD70A898}"/>
                </c:ext>
              </c:extLst>
            </c:dLbl>
            <c:dLbl>
              <c:idx val="3"/>
              <c:layout>
                <c:manualLayout>
                  <c:x val="0"/>
                  <c:y val="-3.66666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56-4450-BE64-1AD8BD70A898}"/>
                </c:ext>
              </c:extLst>
            </c:dLbl>
            <c:dLbl>
              <c:idx val="4"/>
              <c:layout>
                <c:manualLayout>
                  <c:x val="-1.0501641811796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56-4450-BE64-1AD8BD70A898}"/>
                </c:ext>
              </c:extLst>
            </c:dLbl>
            <c:dLbl>
              <c:idx val="5"/>
              <c:layout>
                <c:manualLayout>
                  <c:x val="6.0009381781695086E-3"/>
                  <c:y val="6.111040515849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23-4113-8217-76309DC589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Anual!$B$66:$G$66</c:f>
              <c:numCache>
                <c:formatCode>#,##0.00</c:formatCode>
                <c:ptCount val="6"/>
                <c:pt idx="0">
                  <c:v>5.4644050540243905</c:v>
                </c:pt>
                <c:pt idx="1">
                  <c:v>-1.4659603350885786</c:v>
                </c:pt>
                <c:pt idx="2">
                  <c:v>218.21360921373079</c:v>
                </c:pt>
                <c:pt idx="3">
                  <c:v>-21.296972883882724</c:v>
                </c:pt>
                <c:pt idx="4">
                  <c:v>-13.205280081845039</c:v>
                </c:pt>
                <c:pt idx="5">
                  <c:v>18.519611789545753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4-4F24-81EF-2A1B45477BD0}"/>
            </c:ext>
          </c:extLst>
        </c:ser>
        <c:ser>
          <c:idx val="2"/>
          <c:order val="2"/>
          <c:tx>
            <c:strRef>
              <c:f>Anual!$A$67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Anual!$B$67:$G$67</c:f>
              <c:numCache>
                <c:formatCode>#,##0.00</c:formatCode>
                <c:ptCount val="6"/>
                <c:pt idx="0">
                  <c:v>-17.530384322531667</c:v>
                </c:pt>
                <c:pt idx="1">
                  <c:v>8.6152680005699978</c:v>
                </c:pt>
                <c:pt idx="2">
                  <c:v>-6.7407680862380808</c:v>
                </c:pt>
                <c:pt idx="3">
                  <c:v>-20.407673142457671</c:v>
                </c:pt>
                <c:pt idx="4">
                  <c:v>-28.894406277438776</c:v>
                </c:pt>
                <c:pt idx="5">
                  <c:v>-9.0596760090245869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14-4F24-81EF-2A1B45477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0849280"/>
        <c:axId val="50850816"/>
        <c:axId val="0"/>
      </c:bar3DChart>
      <c:catAx>
        <c:axId val="508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0850816"/>
        <c:crosses val="autoZero"/>
        <c:auto val="1"/>
        <c:lblAlgn val="ctr"/>
        <c:lblOffset val="100"/>
        <c:noMultiLvlLbl val="0"/>
      </c:catAx>
      <c:valAx>
        <c:axId val="50850816"/>
        <c:scaling>
          <c:orientation val="minMax"/>
          <c:max val="400"/>
          <c:min val="-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0849280"/>
        <c:crosses val="autoZero"/>
        <c:crossBetween val="between"/>
        <c:majorUnit val="100"/>
        <c:minorUnit val="15"/>
      </c:valAx>
    </c:plotArea>
    <c:legend>
      <c:legendPos val="b"/>
      <c:layout>
        <c:manualLayout>
          <c:xMode val="edge"/>
          <c:yMode val="edge"/>
          <c:x val="1.29991919544189E-2"/>
          <c:y val="0.87345590551181107"/>
          <c:w val="0.97816830708661417"/>
          <c:h val="0.1138293963254593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x-none" sz="1400"/>
              <a:t>PRONAE: </a:t>
            </a:r>
            <a:r>
              <a:rPr lang="es-CR" sz="1400"/>
              <a:t>Gasto Efectivo Trimestral por Beneficiario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trimestre'!$B$9:$B$10,'I trimestre'!$C$10,'I trimestre'!$D$10,'I trimestre'!$E$10,'I trimestre'!$F$10,'I trimestre'!$G$10)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población indígena</c:v>
                </c:pt>
              </c:strCache>
            </c:strRef>
          </c:cat>
          <c:val>
            <c:numRef>
              <c:f>'I trimestre'!$B$75:$F$75</c:f>
              <c:numCache>
                <c:formatCode>#,##0.00</c:formatCode>
                <c:ptCount val="5"/>
                <c:pt idx="0">
                  <c:v>542850.09356620919</c:v>
                </c:pt>
                <c:pt idx="1">
                  <c:v>585000</c:v>
                </c:pt>
                <c:pt idx="2">
                  <c:v>584805.44747081713</c:v>
                </c:pt>
                <c:pt idx="3">
                  <c:v>502894.73684210528</c:v>
                </c:pt>
                <c:pt idx="4">
                  <c:v>529235.10638297873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7-4068-A1F5-D46F83DD0F85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trimestre'!$B$9:$B$10,'I trimestre'!$C$10,'I trimestre'!$D$10,'I trimestre'!$E$10,'I trimestre'!$F$10,'I trimestre'!$G$10)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población indígena</c:v>
                </c:pt>
              </c:strCache>
            </c:strRef>
          </c:cat>
          <c:val>
            <c:numRef>
              <c:f>'II Trimestre'!$B$75:$F$75</c:f>
              <c:numCache>
                <c:formatCode>#,##0.00</c:formatCode>
                <c:ptCount val="5"/>
                <c:pt idx="0">
                  <c:v>640360.37431829446</c:v>
                </c:pt>
                <c:pt idx="1">
                  <c:v>617572.96811854513</c:v>
                </c:pt>
                <c:pt idx="2">
                  <c:v>610792.68292682921</c:v>
                </c:pt>
                <c:pt idx="3">
                  <c:v>426691.6961130742</c:v>
                </c:pt>
                <c:pt idx="4">
                  <c:v>675057.3743522251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37-4068-A1F5-D46F83DD0F85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trimestre'!$B$9:$B$10,'I trimestre'!$C$10,'I trimestre'!$D$10,'I trimestre'!$E$10,'I trimestre'!$F$10,'I trimestre'!$G$10)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población indígena</c:v>
                </c:pt>
              </c:strCache>
            </c:strRef>
          </c:cat>
          <c:val>
            <c:numRef>
              <c:f>'III Trimestre'!$B$75:$F$75</c:f>
              <c:numCache>
                <c:formatCode>#,##0.00</c:formatCode>
                <c:ptCount val="5"/>
                <c:pt idx="0">
                  <c:v>572447.42470536882</c:v>
                </c:pt>
                <c:pt idx="1">
                  <c:v>584652.1997621879</c:v>
                </c:pt>
                <c:pt idx="2">
                  <c:v>580478.31760690629</c:v>
                </c:pt>
                <c:pt idx="3">
                  <c:v>382156.72676837724</c:v>
                </c:pt>
                <c:pt idx="4">
                  <c:v>577169.89008113055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7-4068-A1F5-D46F83DD0F85}"/>
            </c:ext>
          </c:extLst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trimestre'!$B$9:$B$10,'I trimestre'!$C$10,'I trimestre'!$D$10,'I trimestre'!$E$10,'I trimestre'!$F$10,'I trimestre'!$G$10)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población indígena</c:v>
                </c:pt>
              </c:strCache>
            </c:strRef>
          </c:cat>
          <c:val>
            <c:numRef>
              <c:f>'IV Trimestre'!$B$75:$F$75</c:f>
              <c:numCache>
                <c:formatCode>#,##0.00</c:formatCode>
                <c:ptCount val="5"/>
                <c:pt idx="0">
                  <c:v>594402.7873386601</c:v>
                </c:pt>
                <c:pt idx="1">
                  <c:v>577771.82866556838</c:v>
                </c:pt>
                <c:pt idx="2">
                  <c:v>585000</c:v>
                </c:pt>
                <c:pt idx="3">
                  <c:v>412197.40634005767</c:v>
                </c:pt>
                <c:pt idx="4">
                  <c:v>606496.86943620187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37-4068-A1F5-D46F83DD0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7757568"/>
        <c:axId val="50593792"/>
      </c:barChart>
      <c:catAx>
        <c:axId val="47757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50593792"/>
        <c:crosses val="autoZero"/>
        <c:auto val="1"/>
        <c:lblAlgn val="ctr"/>
        <c:lblOffset val="100"/>
        <c:noMultiLvlLbl val="0"/>
      </c:catAx>
      <c:valAx>
        <c:axId val="5059379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CR"/>
          </a:p>
        </c:txPr>
        <c:crossAx val="477575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PRONAE: Indicadores de cobertura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Anual!$B$48:$G$48</c:f>
              <c:numCache>
                <c:formatCode>#,##0.00</c:formatCode>
                <c:ptCount val="6"/>
                <c:pt idx="0">
                  <c:v>6.6627414720309153</c:v>
                </c:pt>
                <c:pt idx="1">
                  <c:v>0.92073950138734439</c:v>
                </c:pt>
                <c:pt idx="2">
                  <c:v>2.5616510958462801</c:v>
                </c:pt>
                <c:pt idx="3">
                  <c:v>0.34813513878641128</c:v>
                </c:pt>
                <c:pt idx="4">
                  <c:v>12.667528682552387</c:v>
                </c:pt>
                <c:pt idx="5">
                  <c:v>1.3120018290084903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A-447B-B8BC-487DB39C491E}"/>
            </c:ext>
          </c:extLst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Anual!$B$49:$G$49</c:f>
              <c:numCache>
                <c:formatCode>#,##0.00</c:formatCode>
                <c:ptCount val="6"/>
                <c:pt idx="0">
                  <c:v>7.0723991093678089</c:v>
                </c:pt>
                <c:pt idx="1">
                  <c:v>0.8989161046275993</c:v>
                </c:pt>
                <c:pt idx="2">
                  <c:v>1.1098756066384694</c:v>
                </c:pt>
                <c:pt idx="3">
                  <c:v>0.27591008760534985</c:v>
                </c:pt>
                <c:pt idx="4">
                  <c:v>21.891098659770538</c:v>
                </c:pt>
                <c:pt idx="5">
                  <c:v>1.0360917414031405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A-447B-B8BC-487DB39C4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0800128"/>
        <c:axId val="50801664"/>
        <c:axId val="0"/>
      </c:bar3DChart>
      <c:catAx>
        <c:axId val="5080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0801664"/>
        <c:crosses val="autoZero"/>
        <c:auto val="1"/>
        <c:lblAlgn val="ctr"/>
        <c:lblOffset val="100"/>
        <c:noMultiLvlLbl val="0"/>
      </c:catAx>
      <c:valAx>
        <c:axId val="50801664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0800128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PRONAE:  Indicadores de resultado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Anual!$A$52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Anual!$B$52:$G$52</c:f>
              <c:numCache>
                <c:formatCode>#,##0.00</c:formatCode>
                <c:ptCount val="6"/>
                <c:pt idx="0">
                  <c:v>106.14848465990417</c:v>
                </c:pt>
                <c:pt idx="1">
                  <c:v>97.629796839729124</c:v>
                </c:pt>
                <c:pt idx="2">
                  <c:v>43.326572008113587</c:v>
                </c:pt>
                <c:pt idx="3">
                  <c:v>79.25373134328359</c:v>
                </c:pt>
                <c:pt idx="4">
                  <c:v>172.81270252754376</c:v>
                </c:pt>
                <c:pt idx="5">
                  <c:v>78.970297029702976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0-4E67-8EF4-FCF920418588}"/>
            </c:ext>
          </c:extLst>
        </c:ser>
        <c:ser>
          <c:idx val="1"/>
          <c:order val="1"/>
          <c:tx>
            <c:strRef>
              <c:f>Anual!$A$53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6284036327915859E-17"/>
                  <c:y val="-6.3392766131396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A6-4072-B765-5EFAC0734316}"/>
                </c:ext>
              </c:extLst>
            </c:dLbl>
            <c:dLbl>
              <c:idx val="1"/>
              <c:layout>
                <c:manualLayout>
                  <c:x val="-1.4336912707280391E-3"/>
                  <c:y val="-6.33927661313966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A6-4072-B765-5EFAC0734316}"/>
                </c:ext>
              </c:extLst>
            </c:dLbl>
            <c:dLbl>
              <c:idx val="3"/>
              <c:layout>
                <c:manualLayout>
                  <c:x val="-2.8673825414560782E-3"/>
                  <c:y val="-6.0056304756060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A6-4072-B765-5EFAC0734316}"/>
                </c:ext>
              </c:extLst>
            </c:dLbl>
            <c:dLbl>
              <c:idx val="5"/>
              <c:layout>
                <c:manualLayout>
                  <c:x val="-2.1027229062332687E-16"/>
                  <c:y val="-2.6691691002693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90-421F-89DF-81B8F0891F1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Anual!$B$53:$G$53</c:f>
              <c:numCache>
                <c:formatCode>#,##0.00</c:formatCode>
                <c:ptCount val="6"/>
                <c:pt idx="0">
                  <c:v>97.685997653416962</c:v>
                </c:pt>
                <c:pt idx="1">
                  <c:v>90.448157994682873</c:v>
                </c:pt>
                <c:pt idx="2">
                  <c:v>96.558398779494112</c:v>
                </c:pt>
                <c:pt idx="3">
                  <c:v>73.71890547263682</c:v>
                </c:pt>
                <c:pt idx="4">
                  <c:v>104.49783235674029</c:v>
                </c:pt>
                <c:pt idx="5">
                  <c:v>73.410169491525423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D0-4E67-8EF4-FCF920418588}"/>
            </c:ext>
          </c:extLst>
        </c:ser>
        <c:ser>
          <c:idx val="2"/>
          <c:order val="2"/>
          <c:tx>
            <c:strRef>
              <c:f>Anual!$A$54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Anual!$B$54:$G$54</c:f>
              <c:numCache>
                <c:formatCode>#,##0.00</c:formatCode>
                <c:ptCount val="6"/>
                <c:pt idx="0">
                  <c:v>101.91724115666057</c:v>
                </c:pt>
                <c:pt idx="1">
                  <c:v>94.038977417205999</c:v>
                </c:pt>
                <c:pt idx="2">
                  <c:v>69.94248539380385</c:v>
                </c:pt>
                <c:pt idx="3">
                  <c:v>76.486318407960198</c:v>
                </c:pt>
                <c:pt idx="4">
                  <c:v>138.65526744214202</c:v>
                </c:pt>
                <c:pt idx="5">
                  <c:v>76.190233260614207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D0-4E67-8EF4-FCF920418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0849280"/>
        <c:axId val="50850816"/>
        <c:axId val="0"/>
      </c:bar3DChart>
      <c:catAx>
        <c:axId val="508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0850816"/>
        <c:crosses val="autoZero"/>
        <c:auto val="1"/>
        <c:lblAlgn val="ctr"/>
        <c:lblOffset val="100"/>
        <c:noMultiLvlLbl val="0"/>
      </c:catAx>
      <c:valAx>
        <c:axId val="50850816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0849280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7.6081593063553277E-2"/>
          <c:y val="0.90394196343658673"/>
          <c:w val="0.83553777477342317"/>
          <c:h val="6.459389222651787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800"/>
            </a:pPr>
            <a:r>
              <a:rPr lang="es-CR" sz="1800"/>
              <a:t>PRONAE: Indicadores de avance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Anual!$B$57:$G$57</c:f>
              <c:numCache>
                <c:formatCode>#,##0.00</c:formatCode>
                <c:ptCount val="6"/>
                <c:pt idx="0">
                  <c:v>106.14848465990417</c:v>
                </c:pt>
                <c:pt idx="1">
                  <c:v>97.629796839729124</c:v>
                </c:pt>
                <c:pt idx="2">
                  <c:v>43.326572008113587</c:v>
                </c:pt>
                <c:pt idx="3">
                  <c:v>79.25373134328359</c:v>
                </c:pt>
                <c:pt idx="4">
                  <c:v>172.81270252754376</c:v>
                </c:pt>
                <c:pt idx="5">
                  <c:v>78.970297029702976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D-447C-B81D-7BC4C6B3EE55}"/>
            </c:ext>
          </c:extLst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6284045229460632E-17"/>
                  <c:y val="-3.4009663905643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34-48C1-9325-60F67220555A}"/>
                </c:ext>
              </c:extLst>
            </c:dLbl>
            <c:dLbl>
              <c:idx val="1"/>
              <c:layout>
                <c:manualLayout>
                  <c:x val="-5.2568090458921263E-17"/>
                  <c:y val="-6.1835752555715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34-48C1-9325-60F67220555A}"/>
                </c:ext>
              </c:extLst>
            </c:dLbl>
            <c:dLbl>
              <c:idx val="3"/>
              <c:layout>
                <c:manualLayout>
                  <c:x val="0"/>
                  <c:y val="-6.4927540183501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34-48C1-9325-60F67220555A}"/>
                </c:ext>
              </c:extLst>
            </c:dLbl>
            <c:dLbl>
              <c:idx val="5"/>
              <c:layout>
                <c:manualLayout>
                  <c:x val="-2.1027236183568505E-16"/>
                  <c:y val="-2.7826088650072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33-4994-9D54-2EEC3A6CE24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Anual!$B$58:$G$58</c:f>
              <c:numCache>
                <c:formatCode>#,##0.00</c:formatCode>
                <c:ptCount val="6"/>
                <c:pt idx="0">
                  <c:v>97.685997653416962</c:v>
                </c:pt>
                <c:pt idx="1">
                  <c:v>90.448157994682873</c:v>
                </c:pt>
                <c:pt idx="2">
                  <c:v>96.558398779494112</c:v>
                </c:pt>
                <c:pt idx="3">
                  <c:v>73.71890547263682</c:v>
                </c:pt>
                <c:pt idx="4">
                  <c:v>104.49783235674029</c:v>
                </c:pt>
                <c:pt idx="5">
                  <c:v>73.410169491525423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D-447C-B81D-7BC4C6B3EE55}"/>
            </c:ext>
          </c:extLst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Anual!$B$59:$G$59</c:f>
              <c:numCache>
                <c:formatCode>#,##0.00</c:formatCode>
                <c:ptCount val="6"/>
                <c:pt idx="0">
                  <c:v>101.91724115666057</c:v>
                </c:pt>
                <c:pt idx="1">
                  <c:v>94.038977417205999</c:v>
                </c:pt>
                <c:pt idx="2">
                  <c:v>69.94248539380385</c:v>
                </c:pt>
                <c:pt idx="3">
                  <c:v>76.486318407960198</c:v>
                </c:pt>
                <c:pt idx="4">
                  <c:v>138.65526744214202</c:v>
                </c:pt>
                <c:pt idx="5">
                  <c:v>76.190233260614207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4D-447C-B81D-7BC4C6B3E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3614080"/>
        <c:axId val="53615616"/>
        <c:axId val="0"/>
      </c:bar3DChart>
      <c:catAx>
        <c:axId val="5361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615616"/>
        <c:crosses val="autoZero"/>
        <c:auto val="1"/>
        <c:lblAlgn val="ctr"/>
        <c:lblOffset val="100"/>
        <c:noMultiLvlLbl val="0"/>
      </c:catAx>
      <c:valAx>
        <c:axId val="53615616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614080"/>
        <c:crosses val="autoZero"/>
        <c:crossBetween val="between"/>
        <c:majorUnit val="50"/>
      </c:val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0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PRONAE: Indicadores de expansión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Anual!$B$65:$G$65</c:f>
              <c:numCache>
                <c:formatCode>#,##0.00</c:formatCode>
                <c:ptCount val="6"/>
                <c:pt idx="0">
                  <c:v>27.882741040635771</c:v>
                </c:pt>
                <c:pt idx="1">
                  <c:v>-9.2815941269008935</c:v>
                </c:pt>
                <c:pt idx="2">
                  <c:v>241.21405750798721</c:v>
                </c:pt>
                <c:pt idx="3">
                  <c:v>-1.1173184357541888</c:v>
                </c:pt>
                <c:pt idx="4">
                  <c:v>22.064545662623036</c:v>
                </c:pt>
                <c:pt idx="5">
                  <c:v>30.326797385620917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A-443D-A278-5F87DEFEE98C}"/>
            </c:ext>
          </c:extLst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1.057601447950364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A6-42AC-810C-3904309D0FA7}"/>
                </c:ext>
              </c:extLst>
            </c:dLbl>
            <c:dLbl>
              <c:idx val="3"/>
              <c:layout>
                <c:manualLayout>
                  <c:x val="-1.510859211357664E-3"/>
                  <c:y val="-4.2744032243136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F4-45DF-AA8E-D091DB816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Anual!$B$66:$G$66</c:f>
              <c:numCache>
                <c:formatCode>#,##0.00</c:formatCode>
                <c:ptCount val="6"/>
                <c:pt idx="0">
                  <c:v>5.4644050540243905</c:v>
                </c:pt>
                <c:pt idx="1">
                  <c:v>-1.4659603350885786</c:v>
                </c:pt>
                <c:pt idx="2">
                  <c:v>218.21360921373079</c:v>
                </c:pt>
                <c:pt idx="3">
                  <c:v>-21.296972883882724</c:v>
                </c:pt>
                <c:pt idx="4">
                  <c:v>-13.205280081845039</c:v>
                </c:pt>
                <c:pt idx="5">
                  <c:v>18.519611789545753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DA-443D-A278-5F87DEFEE98C}"/>
            </c:ext>
          </c:extLst>
        </c:ser>
        <c:ser>
          <c:idx val="2"/>
          <c:order val="2"/>
          <c:tx>
            <c:strRef>
              <c:f>Anual!$A$67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Anual!$B$67:$G$67</c:f>
              <c:numCache>
                <c:formatCode>#,##0.00</c:formatCode>
                <c:ptCount val="6"/>
                <c:pt idx="0">
                  <c:v>-17.530384322531667</c:v>
                </c:pt>
                <c:pt idx="1">
                  <c:v>8.6152680005699978</c:v>
                </c:pt>
                <c:pt idx="2">
                  <c:v>-6.7407680862380808</c:v>
                </c:pt>
                <c:pt idx="3">
                  <c:v>-20.407673142457671</c:v>
                </c:pt>
                <c:pt idx="4">
                  <c:v>-28.894406277438776</c:v>
                </c:pt>
                <c:pt idx="5">
                  <c:v>-9.0596760090245869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DA-443D-A278-5F87DEFEE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3766784"/>
        <c:axId val="53780864"/>
      </c:barChart>
      <c:catAx>
        <c:axId val="5376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780864"/>
        <c:crosses val="autoZero"/>
        <c:auto val="1"/>
        <c:lblAlgn val="ctr"/>
        <c:lblOffset val="100"/>
        <c:noMultiLvlLbl val="0"/>
      </c:catAx>
      <c:valAx>
        <c:axId val="53780864"/>
        <c:scaling>
          <c:orientation val="minMax"/>
          <c:max val="400"/>
          <c:min val="-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766784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414618312351322E-3"/>
          <c:y val="0.87702757917627627"/>
          <c:w val="0.9845386757949528"/>
          <c:h val="0.1022849843690399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PRONAE: Indicadores de gasto medio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Anual!$A$74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Anual!$B$74:$G$74</c:f>
              <c:numCache>
                <c:formatCode>#,##0.00</c:formatCode>
                <c:ptCount val="6"/>
                <c:pt idx="0">
                  <c:v>2579870.6675174702</c:v>
                </c:pt>
                <c:pt idx="1">
                  <c:v>2340000</c:v>
                </c:pt>
                <c:pt idx="2">
                  <c:v>2340000</c:v>
                </c:pt>
                <c:pt idx="3">
                  <c:v>2340000</c:v>
                </c:pt>
                <c:pt idx="4">
                  <c:v>2782732.6783867632</c:v>
                </c:pt>
                <c:pt idx="5">
                  <c:v>2340000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A-4741-BB6E-194851A0A14B}"/>
            </c:ext>
          </c:extLst>
        </c:ser>
        <c:ser>
          <c:idx val="1"/>
          <c:order val="1"/>
          <c:tx>
            <c:strRef>
              <c:f>Anual!$A$75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Anual!$B$75:$G$75</c:f>
              <c:numCache>
                <c:formatCode>#,##0.00</c:formatCode>
                <c:ptCount val="6"/>
                <c:pt idx="0">
                  <c:v>2371503.5983655779</c:v>
                </c:pt>
                <c:pt idx="1">
                  <c:v>2398411.8786313748</c:v>
                </c:pt>
                <c:pt idx="2">
                  <c:v>2356831.2292827424</c:v>
                </c:pt>
                <c:pt idx="3">
                  <c:v>1660581.8965517243</c:v>
                </c:pt>
                <c:pt idx="4">
                  <c:v>2412814.973185556</c:v>
                </c:pt>
                <c:pt idx="5">
                  <c:v>2340864.7450110866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A-4741-BB6E-194851A0A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707904"/>
        <c:axId val="53709440"/>
        <c:axId val="0"/>
      </c:bar3DChart>
      <c:catAx>
        <c:axId val="5370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53709440"/>
        <c:crosses val="autoZero"/>
        <c:auto val="1"/>
        <c:lblAlgn val="ctr"/>
        <c:lblOffset val="100"/>
        <c:noMultiLvlLbl val="0"/>
      </c:catAx>
      <c:valAx>
        <c:axId val="53709440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7079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PRONAE: Índice de eficiencia (IE) 2021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Anual!$A$73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Anual!$B$73:$G$73</c:f>
              <c:numCache>
                <c:formatCode>#,##0.00</c:formatCode>
                <c:ptCount val="6"/>
                <c:pt idx="0">
                  <c:v>93.685744476133195</c:v>
                </c:pt>
                <c:pt idx="1">
                  <c:v>96.386410466570297</c:v>
                </c:pt>
                <c:pt idx="2">
                  <c:v>70.445570012721788</c:v>
                </c:pt>
                <c:pt idx="3">
                  <c:v>54.278545163311797</c:v>
                </c:pt>
                <c:pt idx="4">
                  <c:v>120.22337179344039</c:v>
                </c:pt>
                <c:pt idx="5">
                  <c:v>76.218389296556779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6-441B-94CE-786DCC852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812224"/>
        <c:axId val="53814016"/>
        <c:axId val="0"/>
      </c:bar3DChart>
      <c:catAx>
        <c:axId val="5381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814016"/>
        <c:crosses val="autoZero"/>
        <c:auto val="1"/>
        <c:lblAlgn val="ctr"/>
        <c:lblOffset val="100"/>
        <c:noMultiLvlLbl val="0"/>
      </c:catAx>
      <c:valAx>
        <c:axId val="53814016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812224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800" b="1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/>
              <a:t>PRONAE: Indicadores de giro de recursos 2021</a:t>
            </a:r>
          </a:p>
        </c:rich>
      </c:tx>
      <c:layout>
        <c:manualLayout>
          <c:xMode val="edge"/>
          <c:yMode val="edge"/>
          <c:x val="0.21951189453073991"/>
          <c:y val="3.3642781690723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800" b="1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17794152834798377"/>
          <c:y val="0.1555339610916629"/>
          <c:w val="0.77747588343450114"/>
          <c:h val="0.601708934362735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Anual!$A$78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4071B9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071B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C7D-45CD-B5F6-8D7E623C744F}"/>
              </c:ext>
            </c:extLst>
          </c:dPt>
          <c:dPt>
            <c:idx val="1"/>
            <c:invertIfNegative val="0"/>
            <c:bubble3D val="0"/>
            <c:spPr>
              <a:solidFill>
                <a:srgbClr val="4071B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B5E-4DDA-AEB0-77FB3DDBB3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Anual!$B$78</c:f>
              <c:numCache>
                <c:formatCode>#,##0.00</c:formatCode>
                <c:ptCount val="1"/>
                <c:pt idx="0">
                  <c:v>100.00613739878936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5E-4DDA-AEB0-77FB3DDBB3A5}"/>
            </c:ext>
          </c:extLst>
        </c:ser>
        <c:ser>
          <c:idx val="1"/>
          <c:order val="1"/>
          <c:tx>
            <c:strRef>
              <c:f>Anual!$A$79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102D7C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297509632976228E-2"/>
                  <c:y val="-3.5045426599424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2C-4A4B-9D03-4A955A9CE9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Anual!$B$79</c:f>
              <c:numCache>
                <c:formatCode>#,##0.00</c:formatCode>
                <c:ptCount val="1"/>
                <c:pt idx="0">
                  <c:v>97.680002642117358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79-4C3C-8E45-3066F1956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3248728"/>
        <c:axId val="623246432"/>
      </c:barChart>
      <c:valAx>
        <c:axId val="623246432"/>
        <c:scaling>
          <c:orientation val="minMax"/>
          <c:max val="1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623248728"/>
        <c:crosses val="autoZero"/>
        <c:crossBetween val="between"/>
        <c:majorUnit val="30"/>
      </c:valAx>
      <c:catAx>
        <c:axId val="623248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623246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image" Target="../media/image3.png"/><Relationship Id="rId5" Type="http://schemas.openxmlformats.org/officeDocument/2006/relationships/chart" Target="../charts/chart7.xml"/><Relationship Id="rId10" Type="http://schemas.openxmlformats.org/officeDocument/2006/relationships/image" Target="../media/image2.png"/><Relationship Id="rId4" Type="http://schemas.openxmlformats.org/officeDocument/2006/relationships/chart" Target="../charts/chart6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126546</xdr:colOff>
      <xdr:row>149</xdr:row>
      <xdr:rowOff>84364</xdr:rowOff>
    </xdr:from>
    <xdr:to>
      <xdr:col>20</xdr:col>
      <xdr:colOff>122464</xdr:colOff>
      <xdr:row>163</xdr:row>
      <xdr:rowOff>160564</xdr:rowOff>
    </xdr:to>
    <xdr:graphicFrame macro="">
      <xdr:nvGraphicFramePr>
        <xdr:cNvPr id="17" name="16 Gráfic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190500</xdr:colOff>
      <xdr:row>165</xdr:row>
      <xdr:rowOff>95248</xdr:rowOff>
    </xdr:from>
    <xdr:to>
      <xdr:col>20</xdr:col>
      <xdr:colOff>190500</xdr:colOff>
      <xdr:row>179</xdr:row>
      <xdr:rowOff>176890</xdr:rowOff>
    </xdr:to>
    <xdr:graphicFrame macro="">
      <xdr:nvGraphicFramePr>
        <xdr:cNvPr id="18" name="17 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6</xdr:row>
      <xdr:rowOff>1</xdr:rowOff>
    </xdr:from>
    <xdr:ext cx="12858750" cy="380999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95376"/>
          <a:ext cx="12858750" cy="380999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6</xdr:col>
      <xdr:colOff>1381124</xdr:colOff>
      <xdr:row>6</xdr:row>
      <xdr:rowOff>11906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12334874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  <xdr:twoCellAnchor>
    <xdr:from>
      <xdr:col>0</xdr:col>
      <xdr:colOff>11907</xdr:colOff>
      <xdr:row>6</xdr:row>
      <xdr:rowOff>47626</xdr:rowOff>
    </xdr:from>
    <xdr:to>
      <xdr:col>6</xdr:col>
      <xdr:colOff>1333500</xdr:colOff>
      <xdr:row>7</xdr:row>
      <xdr:rowOff>154781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1907" y="1190626"/>
          <a:ext cx="12275343" cy="29765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Palatino Linotype" panose="02040502050505030304" pitchFamily="18" charset="0"/>
              <a:ea typeface="+mn-ea"/>
              <a:cs typeface="+mn-cs"/>
            </a:rPr>
            <a:t>                     Ministerio de Trabajo y Seguridad Social             Programa  Nacional de Empleo </a:t>
          </a:r>
          <a:r>
            <a:rPr kumimoji="0" lang="es-C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kumimoji="0" lang="es-C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Palatino Linotype" panose="02040502050505030304" pitchFamily="18" charset="0"/>
              <a:ea typeface="+mn-ea"/>
              <a:cs typeface="+mn-cs"/>
            </a:rPr>
            <a:t>Período:  I Trimestre 2021</a:t>
          </a:r>
          <a:r>
            <a:rPr kumimoji="0" lang="es-C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kumimoji="0" lang="es-C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Palatino Linotype" panose="02040502050505030304" pitchFamily="18" charset="0"/>
              <a:ea typeface="+mn-ea"/>
              <a:cs typeface="+mn-cs"/>
            </a:rPr>
            <a:t>Fecha Actualización:  17-05-2020</a:t>
          </a:r>
          <a:endParaRPr kumimoji="0" lang="es-CR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R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R" sz="11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R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R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930188" cy="392906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6"/>
          <a:ext cx="12930188" cy="39290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7</xdr:col>
      <xdr:colOff>11905</xdr:colOff>
      <xdr:row>6</xdr:row>
      <xdr:rowOff>11906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4678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  <xdr:twoCellAnchor>
    <xdr:from>
      <xdr:col>0</xdr:col>
      <xdr:colOff>250031</xdr:colOff>
      <xdr:row>6</xdr:row>
      <xdr:rowOff>59532</xdr:rowOff>
    </xdr:from>
    <xdr:to>
      <xdr:col>6</xdr:col>
      <xdr:colOff>940593</xdr:colOff>
      <xdr:row>7</xdr:row>
      <xdr:rowOff>166687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50031" y="1202532"/>
          <a:ext cx="11644312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Trabajo y Seguridad Social             Programa  Nacional de Empleo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06-08-2021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922250" cy="404812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6"/>
          <a:ext cx="12922250" cy="404812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7</xdr:col>
      <xdr:colOff>11905</xdr:colOff>
      <xdr:row>6</xdr:row>
      <xdr:rowOff>11906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4678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  <xdr:twoCellAnchor>
    <xdr:from>
      <xdr:col>0</xdr:col>
      <xdr:colOff>797719</xdr:colOff>
      <xdr:row>6</xdr:row>
      <xdr:rowOff>59532</xdr:rowOff>
    </xdr:from>
    <xdr:to>
      <xdr:col>6</xdr:col>
      <xdr:colOff>1345406</xdr:colOff>
      <xdr:row>7</xdr:row>
      <xdr:rowOff>166687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797719" y="1202532"/>
          <a:ext cx="11501437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Trabajo y Seguridad Social             Programa  Nacional de Empleo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Semestre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06-08-2021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938124" cy="392906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6"/>
          <a:ext cx="12938124" cy="39290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7</xdr:col>
      <xdr:colOff>11905</xdr:colOff>
      <xdr:row>6</xdr:row>
      <xdr:rowOff>11906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4678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  <xdr:twoCellAnchor>
    <xdr:from>
      <xdr:col>0</xdr:col>
      <xdr:colOff>250031</xdr:colOff>
      <xdr:row>6</xdr:row>
      <xdr:rowOff>59532</xdr:rowOff>
    </xdr:from>
    <xdr:to>
      <xdr:col>6</xdr:col>
      <xdr:colOff>940593</xdr:colOff>
      <xdr:row>7</xdr:row>
      <xdr:rowOff>166687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250031" y="1202532"/>
          <a:ext cx="11644312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Trabajo y Seguridad Social             Programa  Nacional de Empleo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10-11-2021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930188" cy="404812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6"/>
          <a:ext cx="12930188" cy="404812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7</xdr:col>
      <xdr:colOff>11905</xdr:colOff>
      <xdr:row>6</xdr:row>
      <xdr:rowOff>11906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4678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  <xdr:twoCellAnchor>
    <xdr:from>
      <xdr:col>0</xdr:col>
      <xdr:colOff>797719</xdr:colOff>
      <xdr:row>6</xdr:row>
      <xdr:rowOff>59532</xdr:rowOff>
    </xdr:from>
    <xdr:to>
      <xdr:col>6</xdr:col>
      <xdr:colOff>1345406</xdr:colOff>
      <xdr:row>7</xdr:row>
      <xdr:rowOff>166687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797719" y="1202532"/>
          <a:ext cx="11501437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Trabajo y Seguridad Social             Programa  Nacional de Empleo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Acumulado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10-11-2021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2922250" cy="3810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2922250" cy="381000"/>
        </a:xfrm>
        <a:prstGeom prst="rect">
          <a:avLst/>
        </a:prstGeom>
      </xdr:spPr>
    </xdr:pic>
    <xdr:clientData/>
  </xdr:oneCellAnchor>
  <xdr:twoCellAnchor>
    <xdr:from>
      <xdr:col>0</xdr:col>
      <xdr:colOff>583407</xdr:colOff>
      <xdr:row>6</xdr:row>
      <xdr:rowOff>71436</xdr:rowOff>
    </xdr:from>
    <xdr:to>
      <xdr:col>6</xdr:col>
      <xdr:colOff>1012030</xdr:colOff>
      <xdr:row>7</xdr:row>
      <xdr:rowOff>178591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583407" y="1214436"/>
          <a:ext cx="11465717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Trabajo y Seguridad Social             Programa  Nacional de Empleo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2021        Fecha Actualización:  15-03-2022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6</xdr:row>
      <xdr:rowOff>11906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34875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23811</xdr:colOff>
      <xdr:row>13</xdr:row>
      <xdr:rowOff>214311</xdr:rowOff>
    </xdr:from>
    <xdr:to>
      <xdr:col>18</xdr:col>
      <xdr:colOff>750092</xdr:colOff>
      <xdr:row>33</xdr:row>
      <xdr:rowOff>23811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238122</xdr:colOff>
      <xdr:row>72</xdr:row>
      <xdr:rowOff>134542</xdr:rowOff>
    </xdr:from>
    <xdr:to>
      <xdr:col>30</xdr:col>
      <xdr:colOff>714375</xdr:colOff>
      <xdr:row>91</xdr:row>
      <xdr:rowOff>11907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202406</xdr:colOff>
      <xdr:row>14</xdr:row>
      <xdr:rowOff>0</xdr:rowOff>
    </xdr:from>
    <xdr:to>
      <xdr:col>30</xdr:col>
      <xdr:colOff>678656</xdr:colOff>
      <xdr:row>33</xdr:row>
      <xdr:rowOff>35718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761998</xdr:colOff>
      <xdr:row>33</xdr:row>
      <xdr:rowOff>186135</xdr:rowOff>
    </xdr:from>
    <xdr:to>
      <xdr:col>19</xdr:col>
      <xdr:colOff>23811</xdr:colOff>
      <xdr:row>53</xdr:row>
      <xdr:rowOff>59530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238125</xdr:colOff>
      <xdr:row>33</xdr:row>
      <xdr:rowOff>170257</xdr:rowOff>
    </xdr:from>
    <xdr:to>
      <xdr:col>30</xdr:col>
      <xdr:colOff>702469</xdr:colOff>
      <xdr:row>53</xdr:row>
      <xdr:rowOff>83343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750093</xdr:colOff>
      <xdr:row>53</xdr:row>
      <xdr:rowOff>170257</xdr:rowOff>
    </xdr:from>
    <xdr:to>
      <xdr:col>19</xdr:col>
      <xdr:colOff>47625</xdr:colOff>
      <xdr:row>70</xdr:row>
      <xdr:rowOff>202405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240108</xdr:colOff>
      <xdr:row>53</xdr:row>
      <xdr:rowOff>174226</xdr:rowOff>
    </xdr:from>
    <xdr:to>
      <xdr:col>30</xdr:col>
      <xdr:colOff>702467</xdr:colOff>
      <xdr:row>72</xdr:row>
      <xdr:rowOff>11907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750094</xdr:colOff>
      <xdr:row>72</xdr:row>
      <xdr:rowOff>130969</xdr:rowOff>
    </xdr:from>
    <xdr:to>
      <xdr:col>19</xdr:col>
      <xdr:colOff>71437</xdr:colOff>
      <xdr:row>91</xdr:row>
      <xdr:rowOff>11906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12938124" cy="381000"/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095375"/>
          <a:ext cx="12938124" cy="381000"/>
        </a:xfrm>
        <a:prstGeom prst="rect">
          <a:avLst/>
        </a:prstGeom>
      </xdr:spPr>
    </xdr:pic>
    <xdr:clientData/>
  </xdr:oneCellAnchor>
  <xdr:twoCellAnchor>
    <xdr:from>
      <xdr:col>0</xdr:col>
      <xdr:colOff>583407</xdr:colOff>
      <xdr:row>6</xdr:row>
      <xdr:rowOff>71436</xdr:rowOff>
    </xdr:from>
    <xdr:to>
      <xdr:col>6</xdr:col>
      <xdr:colOff>928686</xdr:colOff>
      <xdr:row>7</xdr:row>
      <xdr:rowOff>178591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583407" y="1214436"/>
          <a:ext cx="11465717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Trabajo y Seguridad Social             Programa  Nacional de Empleo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Anual 2021        Fecha Actualización:  21-03-2022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23811</xdr:colOff>
      <xdr:row>6</xdr:row>
      <xdr:rowOff>11906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1234678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835138</xdr:colOff>
      <xdr:row>5</xdr:row>
      <xdr:rowOff>136071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I169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0.7265625" style="4" customWidth="1"/>
    <col min="2" max="7" width="20.7265625" style="4" customWidth="1"/>
    <col min="8" max="8" width="11.453125" style="4"/>
    <col min="9" max="9" width="12.7265625" style="4" bestFit="1" customWidth="1"/>
    <col min="10" max="16384" width="11.453125" style="4"/>
  </cols>
  <sheetData>
    <row r="8" spans="1:7" ht="14.25" customHeight="1" x14ac:dyDescent="0.35"/>
    <row r="9" spans="1:7" s="9" customFormat="1" ht="15.5" x14ac:dyDescent="0.4">
      <c r="A9" s="33" t="s">
        <v>0</v>
      </c>
      <c r="B9" s="35" t="s">
        <v>1</v>
      </c>
      <c r="C9" s="32" t="s">
        <v>2</v>
      </c>
      <c r="D9" s="32"/>
      <c r="E9" s="32"/>
      <c r="F9" s="32"/>
      <c r="G9" s="32"/>
    </row>
    <row r="10" spans="1:7" s="9" customFormat="1" ht="31.5" thickBot="1" x14ac:dyDescent="0.45">
      <c r="A10" s="34"/>
      <c r="B10" s="36"/>
      <c r="C10" s="31" t="s">
        <v>3</v>
      </c>
      <c r="D10" s="31" t="s">
        <v>50</v>
      </c>
      <c r="E10" s="31" t="s">
        <v>48</v>
      </c>
      <c r="F10" s="31" t="s">
        <v>45</v>
      </c>
      <c r="G10" s="31" t="s">
        <v>51</v>
      </c>
    </row>
    <row r="11" spans="1:7" s="9" customFormat="1" ht="16" thickTop="1" x14ac:dyDescent="0.4"/>
    <row r="12" spans="1:7" s="9" customFormat="1" ht="15.5" x14ac:dyDescent="0.4">
      <c r="A12" s="10" t="s">
        <v>4</v>
      </c>
    </row>
    <row r="13" spans="1:7" s="9" customFormat="1" ht="15.5" x14ac:dyDescent="0.4"/>
    <row r="14" spans="1:7" s="9" customFormat="1" ht="15.5" x14ac:dyDescent="0.4">
      <c r="A14" s="10" t="s">
        <v>5</v>
      </c>
    </row>
    <row r="15" spans="1:7" s="9" customFormat="1" ht="15.5" x14ac:dyDescent="0.4">
      <c r="A15" s="11" t="s">
        <v>53</v>
      </c>
      <c r="B15" s="12">
        <f>SUM(C15:G15)</f>
        <v>7415</v>
      </c>
      <c r="C15" s="12">
        <v>557</v>
      </c>
      <c r="D15" s="12">
        <v>381</v>
      </c>
      <c r="E15" s="12">
        <v>283</v>
      </c>
      <c r="F15" s="12">
        <v>5975</v>
      </c>
      <c r="G15" s="12">
        <v>219</v>
      </c>
    </row>
    <row r="16" spans="1:7" s="9" customFormat="1" ht="15.5" x14ac:dyDescent="0.4">
      <c r="A16" s="13" t="s">
        <v>33</v>
      </c>
      <c r="B16" s="12">
        <f t="shared" ref="B16:B21" si="0">SUM(C16:G16)</f>
        <v>20930</v>
      </c>
      <c r="C16" s="12">
        <v>785</v>
      </c>
      <c r="D16" s="12">
        <v>1570</v>
      </c>
      <c r="E16" s="12">
        <v>635</v>
      </c>
      <c r="F16" s="12">
        <v>17682</v>
      </c>
      <c r="G16" s="12">
        <v>258</v>
      </c>
    </row>
    <row r="17" spans="1:9" s="9" customFormat="1" ht="15.5" x14ac:dyDescent="0.4">
      <c r="A17" s="11" t="s">
        <v>81</v>
      </c>
      <c r="B17" s="12">
        <f t="shared" si="0"/>
        <v>4541</v>
      </c>
      <c r="C17" s="12">
        <v>950</v>
      </c>
      <c r="D17" s="12">
        <v>1500</v>
      </c>
      <c r="E17" s="12">
        <v>180</v>
      </c>
      <c r="F17" s="12">
        <v>1661</v>
      </c>
      <c r="G17" s="12">
        <v>250</v>
      </c>
    </row>
    <row r="18" spans="1:9" s="9" customFormat="1" ht="15.5" x14ac:dyDescent="0.4">
      <c r="A18" s="13" t="s">
        <v>33</v>
      </c>
      <c r="B18" s="12">
        <f t="shared" si="0"/>
        <v>8733</v>
      </c>
      <c r="C18" s="12">
        <v>1900</v>
      </c>
      <c r="D18" s="12">
        <v>3000</v>
      </c>
      <c r="E18" s="12">
        <v>260</v>
      </c>
      <c r="F18" s="12">
        <v>3123</v>
      </c>
      <c r="G18" s="12">
        <v>450</v>
      </c>
    </row>
    <row r="19" spans="1:9" s="9" customFormat="1" ht="15.5" x14ac:dyDescent="0.4">
      <c r="A19" s="11" t="s">
        <v>82</v>
      </c>
      <c r="B19" s="12">
        <f t="shared" si="0"/>
        <v>4253</v>
      </c>
      <c r="C19" s="12">
        <v>495</v>
      </c>
      <c r="D19" s="12">
        <v>486</v>
      </c>
      <c r="E19" s="12">
        <v>106</v>
      </c>
      <c r="F19" s="12">
        <v>2960</v>
      </c>
      <c r="G19" s="12">
        <v>206</v>
      </c>
    </row>
    <row r="20" spans="1:9" s="9" customFormat="1" ht="15.5" x14ac:dyDescent="0.4">
      <c r="A20" s="13" t="s">
        <v>33</v>
      </c>
      <c r="B20" s="12">
        <f t="shared" si="0"/>
        <v>11222</v>
      </c>
      <c r="C20" s="12">
        <v>972</v>
      </c>
      <c r="D20" s="12">
        <v>1542</v>
      </c>
      <c r="E20" s="12">
        <v>171</v>
      </c>
      <c r="F20" s="12">
        <v>8225</v>
      </c>
      <c r="G20" s="12">
        <v>312</v>
      </c>
    </row>
    <row r="21" spans="1:9" s="9" customFormat="1" ht="15.5" x14ac:dyDescent="0.4">
      <c r="A21" s="11" t="s">
        <v>83</v>
      </c>
      <c r="B21" s="12">
        <f t="shared" si="0"/>
        <v>16069</v>
      </c>
      <c r="C21" s="12">
        <v>1772</v>
      </c>
      <c r="D21" s="12">
        <v>4930</v>
      </c>
      <c r="E21" s="12">
        <v>670</v>
      </c>
      <c r="F21" s="12">
        <v>6172</v>
      </c>
      <c r="G21" s="12">
        <v>2525</v>
      </c>
    </row>
    <row r="22" spans="1:9" s="9" customFormat="1" ht="15.5" x14ac:dyDescent="0.4">
      <c r="B22" s="12"/>
      <c r="C22" s="12"/>
      <c r="D22" s="12"/>
      <c r="E22" s="12"/>
      <c r="F22" s="12"/>
      <c r="G22" s="12"/>
    </row>
    <row r="23" spans="1:9" s="9" customFormat="1" ht="15.5" x14ac:dyDescent="0.4">
      <c r="A23" s="14" t="s">
        <v>6</v>
      </c>
      <c r="B23" s="12"/>
      <c r="C23" s="12"/>
      <c r="D23" s="12"/>
      <c r="E23" s="12"/>
      <c r="F23" s="12"/>
      <c r="G23" s="12"/>
    </row>
    <row r="24" spans="1:9" s="9" customFormat="1" ht="15.5" x14ac:dyDescent="0.4">
      <c r="A24" s="11" t="s">
        <v>53</v>
      </c>
      <c r="B24" s="12">
        <f>SUM(C24:G24)</f>
        <v>4346793750</v>
      </c>
      <c r="C24" s="12">
        <v>178620000</v>
      </c>
      <c r="D24" s="12">
        <v>376545000</v>
      </c>
      <c r="E24" s="12">
        <v>128115000</v>
      </c>
      <c r="F24" s="12">
        <v>3608523750</v>
      </c>
      <c r="G24" s="12">
        <v>54990000</v>
      </c>
    </row>
    <row r="25" spans="1:9" s="9" customFormat="1" ht="15.5" x14ac:dyDescent="0.4">
      <c r="A25" s="11" t="s">
        <v>81</v>
      </c>
      <c r="B25" s="12">
        <f>SUM(C25:G25)</f>
        <v>1702935000</v>
      </c>
      <c r="C25" s="12">
        <v>370500000</v>
      </c>
      <c r="D25" s="12">
        <v>585000000</v>
      </c>
      <c r="E25" s="12">
        <v>50700000</v>
      </c>
      <c r="F25" s="12">
        <v>608985000</v>
      </c>
      <c r="G25" s="12">
        <v>87750000</v>
      </c>
    </row>
    <row r="26" spans="1:9" s="9" customFormat="1" ht="15.5" x14ac:dyDescent="0.4">
      <c r="A26" s="11" t="s">
        <v>82</v>
      </c>
      <c r="B26" s="12">
        <f>SUM(C26:G26)</f>
        <v>2030621250</v>
      </c>
      <c r="C26" s="12">
        <v>189540000</v>
      </c>
      <c r="D26" s="12">
        <v>300590000</v>
      </c>
      <c r="E26" s="12">
        <v>28665000</v>
      </c>
      <c r="F26" s="12">
        <v>1450986250</v>
      </c>
      <c r="G26" s="12">
        <v>60840000</v>
      </c>
      <c r="I26" s="15"/>
    </row>
    <row r="27" spans="1:9" s="9" customFormat="1" ht="15.5" x14ac:dyDescent="0.4">
      <c r="A27" s="11" t="s">
        <v>83</v>
      </c>
      <c r="B27" s="12">
        <f>SUM(C27:G27)</f>
        <v>13813702500</v>
      </c>
      <c r="C27" s="12">
        <v>1026870000</v>
      </c>
      <c r="D27" s="12">
        <v>2884050000</v>
      </c>
      <c r="E27" s="12">
        <v>391950000</v>
      </c>
      <c r="F27" s="12">
        <v>8072707500</v>
      </c>
      <c r="G27" s="12">
        <v>1438125000</v>
      </c>
    </row>
    <row r="28" spans="1:9" s="9" customFormat="1" ht="15.5" x14ac:dyDescent="0.4">
      <c r="A28" s="11" t="s">
        <v>84</v>
      </c>
      <c r="B28" s="12">
        <f>SUM(C28:G28)</f>
        <v>2030621250</v>
      </c>
      <c r="C28" s="12">
        <f>C26</f>
        <v>189540000</v>
      </c>
      <c r="D28" s="12">
        <f>D26</f>
        <v>300590000</v>
      </c>
      <c r="E28" s="12">
        <f>E26</f>
        <v>28665000</v>
      </c>
      <c r="F28" s="12">
        <f>F26</f>
        <v>1450986250</v>
      </c>
      <c r="G28" s="12">
        <f>G26</f>
        <v>60840000</v>
      </c>
    </row>
    <row r="29" spans="1:9" s="9" customFormat="1" ht="15.5" x14ac:dyDescent="0.4">
      <c r="B29" s="12"/>
      <c r="C29" s="12"/>
      <c r="D29" s="12"/>
      <c r="E29" s="12"/>
      <c r="F29" s="12"/>
      <c r="G29" s="12"/>
    </row>
    <row r="30" spans="1:9" s="9" customFormat="1" ht="15.5" x14ac:dyDescent="0.4">
      <c r="A30" s="10" t="s">
        <v>7</v>
      </c>
      <c r="B30" s="12"/>
      <c r="C30" s="12"/>
      <c r="D30" s="12"/>
      <c r="E30" s="12"/>
      <c r="F30" s="12"/>
      <c r="G30" s="12"/>
    </row>
    <row r="31" spans="1:9" s="9" customFormat="1" ht="15.5" x14ac:dyDescent="0.4">
      <c r="A31" s="17" t="s">
        <v>81</v>
      </c>
      <c r="B31" s="12">
        <f>B25</f>
        <v>1702935000</v>
      </c>
      <c r="C31" s="12"/>
      <c r="D31" s="12"/>
      <c r="E31" s="12"/>
      <c r="F31" s="12"/>
      <c r="G31" s="12"/>
    </row>
    <row r="32" spans="1:9" s="9" customFormat="1" ht="15.5" x14ac:dyDescent="0.4">
      <c r="A32" s="17" t="s">
        <v>82</v>
      </c>
      <c r="B32" s="12">
        <v>4606773750</v>
      </c>
      <c r="C32" s="12"/>
      <c r="D32" s="12"/>
      <c r="E32" s="12"/>
      <c r="F32" s="12"/>
      <c r="G32" s="12"/>
    </row>
    <row r="33" spans="1:7" s="9" customFormat="1" ht="15.5" x14ac:dyDescent="0.4">
      <c r="B33" s="16"/>
      <c r="C33" s="16"/>
      <c r="D33" s="16"/>
      <c r="E33" s="16"/>
      <c r="F33" s="16"/>
      <c r="G33" s="16"/>
    </row>
    <row r="34" spans="1:7" s="9" customFormat="1" ht="15.5" x14ac:dyDescent="0.4">
      <c r="A34" s="10" t="s">
        <v>8</v>
      </c>
      <c r="B34" s="16"/>
      <c r="C34" s="16"/>
      <c r="D34" s="16"/>
      <c r="E34" s="16"/>
      <c r="F34" s="16"/>
      <c r="G34" s="16"/>
    </row>
    <row r="35" spans="1:7" s="9" customFormat="1" ht="15.5" x14ac:dyDescent="0.4">
      <c r="A35" s="9" t="s">
        <v>54</v>
      </c>
      <c r="B35" s="19">
        <v>1.0649999999999999</v>
      </c>
      <c r="C35" s="19">
        <v>1.0649999999999999</v>
      </c>
      <c r="D35" s="19">
        <v>1.0649999999999999</v>
      </c>
      <c r="E35" s="19">
        <v>1.0649999999999999</v>
      </c>
      <c r="F35" s="19">
        <v>1.0649999999999999</v>
      </c>
      <c r="G35" s="19">
        <v>1.0649999999999999</v>
      </c>
    </row>
    <row r="36" spans="1:7" s="9" customFormat="1" ht="15.5" x14ac:dyDescent="0.4">
      <c r="A36" s="9" t="s">
        <v>85</v>
      </c>
      <c r="B36" s="19">
        <v>1.07</v>
      </c>
      <c r="C36" s="19">
        <v>1.07</v>
      </c>
      <c r="D36" s="19">
        <v>1.07</v>
      </c>
      <c r="E36" s="19">
        <v>1.07</v>
      </c>
      <c r="F36" s="19">
        <v>1.07</v>
      </c>
      <c r="G36" s="19">
        <v>1.07</v>
      </c>
    </row>
    <row r="37" spans="1:7" s="9" customFormat="1" ht="15.5" x14ac:dyDescent="0.4">
      <c r="A37" s="9" t="s">
        <v>9</v>
      </c>
      <c r="B37" s="12">
        <f>C37+F37</f>
        <v>241177</v>
      </c>
      <c r="C37" s="12">
        <v>192454</v>
      </c>
      <c r="D37" s="12">
        <v>192454</v>
      </c>
      <c r="E37" s="12">
        <v>192454</v>
      </c>
      <c r="F37" s="12">
        <v>48723</v>
      </c>
      <c r="G37" s="12">
        <v>192454</v>
      </c>
    </row>
    <row r="38" spans="1:7" s="9" customFormat="1" ht="15.5" x14ac:dyDescent="0.4">
      <c r="B38" s="12"/>
      <c r="C38" s="12"/>
      <c r="D38" s="12"/>
      <c r="E38" s="12"/>
      <c r="F38" s="12"/>
      <c r="G38" s="12"/>
    </row>
    <row r="39" spans="1:7" s="9" customFormat="1" ht="15.5" x14ac:dyDescent="0.4">
      <c r="A39" s="10" t="s">
        <v>10</v>
      </c>
      <c r="B39" s="12"/>
      <c r="C39" s="12"/>
      <c r="D39" s="12"/>
      <c r="E39" s="12"/>
      <c r="F39" s="12"/>
      <c r="G39" s="12"/>
    </row>
    <row r="40" spans="1:7" s="9" customFormat="1" ht="15.5" x14ac:dyDescent="0.4">
      <c r="A40" s="9" t="s">
        <v>55</v>
      </c>
      <c r="B40" s="12">
        <f t="shared" ref="B40:C40" si="1">B24/B35</f>
        <v>4081496478.8732395</v>
      </c>
      <c r="C40" s="12">
        <f t="shared" si="1"/>
        <v>167718309.85915494</v>
      </c>
      <c r="D40" s="12">
        <f t="shared" ref="D40:G40" si="2">D24/D35</f>
        <v>353563380.28169018</v>
      </c>
      <c r="E40" s="12">
        <f t="shared" si="2"/>
        <v>120295774.64788733</v>
      </c>
      <c r="F40" s="12">
        <f t="shared" si="2"/>
        <v>3388285211.2676058</v>
      </c>
      <c r="G40" s="12">
        <f t="shared" si="2"/>
        <v>51633802.816901408</v>
      </c>
    </row>
    <row r="41" spans="1:7" s="9" customFormat="1" ht="15.5" x14ac:dyDescent="0.4">
      <c r="A41" s="9" t="s">
        <v>86</v>
      </c>
      <c r="B41" s="12">
        <f t="shared" ref="B41:C41" si="3">B26/B36</f>
        <v>1897776869.1588783</v>
      </c>
      <c r="C41" s="12">
        <f t="shared" si="3"/>
        <v>177140186.91588783</v>
      </c>
      <c r="D41" s="12">
        <f t="shared" ref="D41:G41" si="4">D26/D36</f>
        <v>280925233.64485979</v>
      </c>
      <c r="E41" s="12">
        <f t="shared" si="4"/>
        <v>26789719.626168221</v>
      </c>
      <c r="F41" s="12">
        <f t="shared" si="4"/>
        <v>1356061915.8878503</v>
      </c>
      <c r="G41" s="12">
        <f t="shared" si="4"/>
        <v>56859813.084112145</v>
      </c>
    </row>
    <row r="42" spans="1:7" s="9" customFormat="1" ht="15.5" x14ac:dyDescent="0.4">
      <c r="A42" s="9" t="s">
        <v>56</v>
      </c>
      <c r="B42" s="12">
        <f t="shared" ref="B42:D42" si="5">B40/B15</f>
        <v>550437.82587636402</v>
      </c>
      <c r="C42" s="12">
        <f t="shared" si="5"/>
        <v>301110.07156042178</v>
      </c>
      <c r="D42" s="12">
        <f t="shared" si="5"/>
        <v>927987.87475509231</v>
      </c>
      <c r="E42" s="12">
        <f t="shared" ref="E42:G42" si="6">E40/E15</f>
        <v>425073.40864977858</v>
      </c>
      <c r="F42" s="12">
        <f t="shared" si="6"/>
        <v>567077.0228062938</v>
      </c>
      <c r="G42" s="12">
        <f t="shared" si="6"/>
        <v>235770.78911827126</v>
      </c>
    </row>
    <row r="43" spans="1:7" s="9" customFormat="1" ht="15.5" x14ac:dyDescent="0.4">
      <c r="A43" s="9" t="s">
        <v>87</v>
      </c>
      <c r="B43" s="12">
        <f t="shared" ref="B43:C43" si="7">B41/B19</f>
        <v>446220.75456357357</v>
      </c>
      <c r="C43" s="12">
        <f t="shared" si="7"/>
        <v>357858.96346644009</v>
      </c>
      <c r="D43" s="12">
        <f t="shared" ref="D43:G43" si="8">D41/D19</f>
        <v>578035.46017460863</v>
      </c>
      <c r="E43" s="12">
        <f t="shared" si="8"/>
        <v>252733.20402045493</v>
      </c>
      <c r="F43" s="12">
        <f t="shared" si="8"/>
        <v>458129.02563778724</v>
      </c>
      <c r="G43" s="12">
        <f t="shared" si="8"/>
        <v>276018.51011704927</v>
      </c>
    </row>
    <row r="44" spans="1:7" s="9" customFormat="1" ht="15.5" x14ac:dyDescent="0.4">
      <c r="B44" s="16"/>
      <c r="C44" s="16"/>
      <c r="D44" s="16"/>
      <c r="E44" s="16"/>
      <c r="F44" s="16"/>
      <c r="G44" s="16"/>
    </row>
    <row r="45" spans="1:7" s="9" customFormat="1" ht="15.5" x14ac:dyDescent="0.4">
      <c r="A45" s="10" t="s">
        <v>11</v>
      </c>
      <c r="B45" s="16"/>
      <c r="C45" s="16"/>
      <c r="D45" s="16"/>
      <c r="E45" s="16"/>
      <c r="F45" s="16"/>
      <c r="G45" s="16"/>
    </row>
    <row r="46" spans="1:7" s="9" customFormat="1" ht="15.5" x14ac:dyDescent="0.4">
      <c r="B46" s="16"/>
      <c r="C46" s="16"/>
      <c r="D46" s="16"/>
      <c r="E46" s="16"/>
      <c r="F46" s="16"/>
      <c r="G46" s="16"/>
    </row>
    <row r="47" spans="1:7" s="9" customFormat="1" ht="15.5" x14ac:dyDescent="0.4">
      <c r="A47" s="10" t="s">
        <v>12</v>
      </c>
      <c r="B47" s="16"/>
      <c r="C47" s="16"/>
      <c r="D47" s="16"/>
      <c r="E47" s="16"/>
      <c r="F47" s="16"/>
      <c r="G47" s="16"/>
    </row>
    <row r="48" spans="1:7" s="9" customFormat="1" ht="15.5" x14ac:dyDescent="0.4">
      <c r="A48" s="9" t="s">
        <v>13</v>
      </c>
      <c r="B48" s="18">
        <f t="shared" ref="B48:G48" si="9">B17/B37*100</f>
        <v>1.8828495254522613</v>
      </c>
      <c r="C48" s="18">
        <f t="shared" si="9"/>
        <v>0.49362445051804582</v>
      </c>
      <c r="D48" s="18">
        <f t="shared" si="9"/>
        <v>0.77940702713375665</v>
      </c>
      <c r="E48" s="18">
        <f t="shared" si="9"/>
        <v>9.3528843256050792E-2</v>
      </c>
      <c r="F48" s="18">
        <f t="shared" si="9"/>
        <v>3.4090675861502779</v>
      </c>
      <c r="G48" s="18">
        <f t="shared" si="9"/>
        <v>0.12990117118895944</v>
      </c>
    </row>
    <row r="49" spans="1:7" s="9" customFormat="1" ht="15.5" x14ac:dyDescent="0.4">
      <c r="A49" s="9" t="s">
        <v>14</v>
      </c>
      <c r="B49" s="18">
        <f t="shared" ref="B49:G49" si="10">B19/B37*100</f>
        <v>1.763435153435029</v>
      </c>
      <c r="C49" s="18">
        <f t="shared" si="10"/>
        <v>0.2572043189541397</v>
      </c>
      <c r="D49" s="18">
        <f t="shared" si="10"/>
        <v>0.25252787679133715</v>
      </c>
      <c r="E49" s="18">
        <f t="shared" si="10"/>
        <v>5.5078096584118802E-2</v>
      </c>
      <c r="F49" s="18">
        <f t="shared" si="10"/>
        <v>6.0751595755597974</v>
      </c>
      <c r="G49" s="18">
        <f t="shared" si="10"/>
        <v>0.10703856505970258</v>
      </c>
    </row>
    <row r="50" spans="1:7" s="9" customFormat="1" ht="15.5" x14ac:dyDescent="0.4">
      <c r="B50" s="18"/>
      <c r="C50" s="18"/>
      <c r="D50" s="18"/>
      <c r="E50" s="18"/>
      <c r="F50" s="18"/>
      <c r="G50" s="18"/>
    </row>
    <row r="51" spans="1:7" s="9" customFormat="1" ht="15.5" x14ac:dyDescent="0.4">
      <c r="A51" s="10" t="s">
        <v>15</v>
      </c>
      <c r="B51" s="18"/>
      <c r="C51" s="18"/>
      <c r="D51" s="18"/>
      <c r="E51" s="18"/>
      <c r="F51" s="18"/>
      <c r="G51" s="18"/>
    </row>
    <row r="52" spans="1:7" s="9" customFormat="1" ht="15.5" x14ac:dyDescent="0.4">
      <c r="A52" s="9" t="s">
        <v>16</v>
      </c>
      <c r="B52" s="18">
        <f t="shared" ref="B52:G52" si="11">B19/B17*100</f>
        <v>93.657784628936355</v>
      </c>
      <c r="C52" s="18">
        <f t="shared" si="11"/>
        <v>52.105263157894733</v>
      </c>
      <c r="D52" s="18">
        <f t="shared" si="11"/>
        <v>32.4</v>
      </c>
      <c r="E52" s="18">
        <f t="shared" si="11"/>
        <v>58.888888888888893</v>
      </c>
      <c r="F52" s="18">
        <f t="shared" si="11"/>
        <v>178.2059000602047</v>
      </c>
      <c r="G52" s="18">
        <f t="shared" si="11"/>
        <v>82.399999999999991</v>
      </c>
    </row>
    <row r="53" spans="1:7" s="9" customFormat="1" ht="15.5" x14ac:dyDescent="0.4">
      <c r="A53" s="9" t="s">
        <v>17</v>
      </c>
      <c r="B53" s="18">
        <f t="shared" ref="B53:G53" si="12">B26/B25*100</f>
        <v>119.24244025755534</v>
      </c>
      <c r="C53" s="18">
        <f t="shared" si="12"/>
        <v>51.157894736842103</v>
      </c>
      <c r="D53" s="18">
        <f t="shared" si="12"/>
        <v>51.382905982905982</v>
      </c>
      <c r="E53" s="18">
        <f t="shared" si="12"/>
        <v>56.53846153846154</v>
      </c>
      <c r="F53" s="18">
        <f t="shared" si="12"/>
        <v>238.26305245613605</v>
      </c>
      <c r="G53" s="18">
        <f t="shared" si="12"/>
        <v>69.333333333333343</v>
      </c>
    </row>
    <row r="54" spans="1:7" s="9" customFormat="1" ht="15.5" x14ac:dyDescent="0.4">
      <c r="A54" s="9" t="s">
        <v>18</v>
      </c>
      <c r="B54" s="18">
        <f t="shared" ref="B54:G54" si="13">AVERAGE(B52:B53)</f>
        <v>106.45011244324584</v>
      </c>
      <c r="C54" s="18">
        <f t="shared" si="13"/>
        <v>51.631578947368418</v>
      </c>
      <c r="D54" s="18">
        <f t="shared" si="13"/>
        <v>41.891452991452994</v>
      </c>
      <c r="E54" s="18">
        <f t="shared" si="13"/>
        <v>57.713675213675216</v>
      </c>
      <c r="F54" s="18">
        <f t="shared" si="13"/>
        <v>208.23447625817039</v>
      </c>
      <c r="G54" s="18">
        <f t="shared" si="13"/>
        <v>75.866666666666674</v>
      </c>
    </row>
    <row r="55" spans="1:7" s="9" customFormat="1" ht="15.5" x14ac:dyDescent="0.4">
      <c r="B55" s="18"/>
      <c r="C55" s="18"/>
      <c r="D55" s="18"/>
      <c r="E55" s="18"/>
      <c r="F55" s="18"/>
      <c r="G55" s="18"/>
    </row>
    <row r="56" spans="1:7" s="9" customFormat="1" ht="15.5" x14ac:dyDescent="0.4">
      <c r="A56" s="10" t="s">
        <v>19</v>
      </c>
      <c r="B56" s="18"/>
      <c r="C56" s="18"/>
      <c r="D56" s="18"/>
      <c r="E56" s="18"/>
      <c r="F56" s="18"/>
      <c r="G56" s="18"/>
    </row>
    <row r="57" spans="1:7" s="9" customFormat="1" ht="15.5" x14ac:dyDescent="0.4">
      <c r="A57" s="9" t="s">
        <v>20</v>
      </c>
      <c r="B57" s="18">
        <f t="shared" ref="B57:G57" si="14">B19/B21*100</f>
        <v>26.467110585599603</v>
      </c>
      <c r="C57" s="18">
        <f t="shared" si="14"/>
        <v>27.934537246049661</v>
      </c>
      <c r="D57" s="18">
        <f t="shared" si="14"/>
        <v>9.8580121703853951</v>
      </c>
      <c r="E57" s="18">
        <f t="shared" si="14"/>
        <v>15.82089552238806</v>
      </c>
      <c r="F57" s="18">
        <f t="shared" si="14"/>
        <v>47.958522359040828</v>
      </c>
      <c r="G57" s="18">
        <f t="shared" si="14"/>
        <v>8.1584158415841586</v>
      </c>
    </row>
    <row r="58" spans="1:7" s="9" customFormat="1" ht="15.5" x14ac:dyDescent="0.4">
      <c r="A58" s="9" t="s">
        <v>21</v>
      </c>
      <c r="B58" s="18">
        <f t="shared" ref="B58:G58" si="15">B26/B27*100</f>
        <v>14.700050547635582</v>
      </c>
      <c r="C58" s="18">
        <f t="shared" si="15"/>
        <v>18.458032662362324</v>
      </c>
      <c r="D58" s="18">
        <f t="shared" si="15"/>
        <v>10.422496142577279</v>
      </c>
      <c r="E58" s="18">
        <f t="shared" si="15"/>
        <v>7.3134328358208958</v>
      </c>
      <c r="F58" s="18">
        <f t="shared" si="15"/>
        <v>17.973972796611299</v>
      </c>
      <c r="G58" s="18">
        <f t="shared" si="15"/>
        <v>4.2305084745762711</v>
      </c>
    </row>
    <row r="59" spans="1:7" s="9" customFormat="1" ht="15.5" x14ac:dyDescent="0.4">
      <c r="A59" s="9" t="s">
        <v>22</v>
      </c>
      <c r="B59" s="18">
        <f t="shared" ref="B59:G59" si="16">(B57+B58)/2</f>
        <v>20.583580566617592</v>
      </c>
      <c r="C59" s="18">
        <f t="shared" si="16"/>
        <v>23.196284954205993</v>
      </c>
      <c r="D59" s="18">
        <f t="shared" si="16"/>
        <v>10.140254156481337</v>
      </c>
      <c r="E59" s="18">
        <f t="shared" si="16"/>
        <v>11.567164179104477</v>
      </c>
      <c r="F59" s="18">
        <f t="shared" si="16"/>
        <v>32.966247577826067</v>
      </c>
      <c r="G59" s="18">
        <f t="shared" si="16"/>
        <v>6.1944621580802153</v>
      </c>
    </row>
    <row r="60" spans="1:7" s="9" customFormat="1" ht="15.5" x14ac:dyDescent="0.4">
      <c r="B60" s="18"/>
      <c r="C60" s="18"/>
      <c r="D60" s="18"/>
      <c r="E60" s="18"/>
      <c r="F60" s="18"/>
      <c r="G60" s="18"/>
    </row>
    <row r="61" spans="1:7" s="9" customFormat="1" ht="15.5" x14ac:dyDescent="0.4">
      <c r="A61" s="10" t="s">
        <v>52</v>
      </c>
      <c r="B61" s="18"/>
      <c r="C61" s="18"/>
      <c r="D61" s="18"/>
      <c r="E61" s="18"/>
      <c r="F61" s="18"/>
      <c r="G61" s="18"/>
    </row>
    <row r="62" spans="1:7" s="9" customFormat="1" ht="15.5" x14ac:dyDescent="0.4">
      <c r="A62" s="9" t="s">
        <v>23</v>
      </c>
      <c r="B62" s="18">
        <f>B28/B26*100</f>
        <v>100</v>
      </c>
      <c r="C62" s="18"/>
      <c r="D62" s="18"/>
      <c r="E62" s="18"/>
      <c r="F62" s="18"/>
      <c r="G62" s="18"/>
    </row>
    <row r="63" spans="1:7" s="9" customFormat="1" ht="15.5" x14ac:dyDescent="0.4">
      <c r="B63" s="18"/>
      <c r="C63" s="18"/>
      <c r="D63" s="18"/>
      <c r="E63" s="18"/>
      <c r="F63" s="18"/>
      <c r="G63" s="18"/>
    </row>
    <row r="64" spans="1:7" s="9" customFormat="1" ht="15.5" x14ac:dyDescent="0.4">
      <c r="A64" s="10" t="s">
        <v>24</v>
      </c>
      <c r="B64" s="18"/>
      <c r="C64" s="18"/>
      <c r="D64" s="18"/>
      <c r="E64" s="18"/>
      <c r="F64" s="18"/>
      <c r="G64" s="18"/>
    </row>
    <row r="65" spans="1:7" s="9" customFormat="1" ht="15.5" x14ac:dyDescent="0.4">
      <c r="A65" s="9" t="s">
        <v>25</v>
      </c>
      <c r="B65" s="18">
        <f t="shared" ref="B65:C65" si="17">((B19/B15)-1)*100</f>
        <v>-42.643290627107213</v>
      </c>
      <c r="C65" s="18">
        <f t="shared" si="17"/>
        <v>-11.131059245960506</v>
      </c>
      <c r="D65" s="18">
        <f t="shared" ref="D65" si="18">((D19/D15)-1)*100</f>
        <v>27.55905511811023</v>
      </c>
      <c r="E65" s="18">
        <f t="shared" ref="E65:G65" si="19">((E19/E15)-1)*100</f>
        <v>-62.544169611307424</v>
      </c>
      <c r="F65" s="18">
        <f t="shared" si="19"/>
        <v>-50.460251046025107</v>
      </c>
      <c r="G65" s="18">
        <f t="shared" si="19"/>
        <v>-5.9360730593607354</v>
      </c>
    </row>
    <row r="66" spans="1:7" s="9" customFormat="1" ht="15.5" x14ac:dyDescent="0.4">
      <c r="A66" s="9" t="s">
        <v>26</v>
      </c>
      <c r="B66" s="18">
        <f t="shared" ref="B66:C66" si="20">((B41/B40)-1)*100</f>
        <v>-53.502915438437689</v>
      </c>
      <c r="C66" s="18">
        <f t="shared" si="20"/>
        <v>5.617679467820258</v>
      </c>
      <c r="D66" s="18">
        <f t="shared" ref="D66" si="21">((D41/D40)-1)*100</f>
        <v>-20.544589934330382</v>
      </c>
      <c r="E66" s="18">
        <f t="shared" ref="E66:G66" si="22">((E41/E40)-1)*100</f>
        <v>-77.730124183843301</v>
      </c>
      <c r="F66" s="18">
        <f t="shared" si="22"/>
        <v>-59.977928912881332</v>
      </c>
      <c r="G66" s="18">
        <f t="shared" si="22"/>
        <v>10.1212964804136</v>
      </c>
    </row>
    <row r="67" spans="1:7" s="9" customFormat="1" ht="15.5" x14ac:dyDescent="0.4">
      <c r="A67" s="9" t="s">
        <v>27</v>
      </c>
      <c r="B67" s="18">
        <f t="shared" ref="B67:C67" si="23">((B43/B42)-1)*100</f>
        <v>-18.933486474492224</v>
      </c>
      <c r="C67" s="18">
        <f t="shared" si="23"/>
        <v>18.846560532476531</v>
      </c>
      <c r="D67" s="18">
        <f t="shared" ref="D67" si="24">((D43/D42)-1)*100</f>
        <v>-37.710882232468876</v>
      </c>
      <c r="E67" s="18">
        <f t="shared" ref="E67:G67" si="25">((E43/E42)-1)*100</f>
        <v>-40.54363343422316</v>
      </c>
      <c r="F67" s="18">
        <f t="shared" si="25"/>
        <v>-19.212204477860105</v>
      </c>
      <c r="G67" s="18">
        <f t="shared" si="25"/>
        <v>17.070698685488249</v>
      </c>
    </row>
    <row r="68" spans="1:7" s="9" customFormat="1" ht="15.5" x14ac:dyDescent="0.4">
      <c r="B68" s="18"/>
      <c r="C68" s="18"/>
      <c r="D68" s="18"/>
      <c r="E68" s="18"/>
      <c r="F68" s="18"/>
      <c r="G68" s="18"/>
    </row>
    <row r="69" spans="1:7" s="9" customFormat="1" ht="15.5" x14ac:dyDescent="0.4">
      <c r="A69" s="10" t="s">
        <v>28</v>
      </c>
      <c r="B69" s="18"/>
      <c r="C69" s="18"/>
      <c r="D69" s="18"/>
      <c r="E69" s="18"/>
      <c r="F69" s="18"/>
      <c r="G69" s="18"/>
    </row>
    <row r="70" spans="1:7" s="9" customFormat="1" ht="15.5" x14ac:dyDescent="0.4">
      <c r="A70" s="9" t="s">
        <v>43</v>
      </c>
      <c r="B70" s="18">
        <f t="shared" ref="B70" si="26">B25/(B18)</f>
        <v>195000</v>
      </c>
      <c r="C70" s="18">
        <f t="shared" ref="C70:E70" si="27">C25/(C18)</f>
        <v>195000</v>
      </c>
      <c r="D70" s="18">
        <f t="shared" si="27"/>
        <v>195000</v>
      </c>
      <c r="E70" s="18">
        <f t="shared" si="27"/>
        <v>195000</v>
      </c>
      <c r="F70" s="18">
        <f t="shared" ref="F70:G70" si="28">F25/(F18)</f>
        <v>195000</v>
      </c>
      <c r="G70" s="18">
        <f t="shared" si="28"/>
        <v>195000</v>
      </c>
    </row>
    <row r="71" spans="1:7" s="9" customFormat="1" ht="15.5" x14ac:dyDescent="0.4">
      <c r="A71" s="9" t="s">
        <v>44</v>
      </c>
      <c r="B71" s="18">
        <f t="shared" ref="B71" si="29">B26/(B20)</f>
        <v>180950.03118873641</v>
      </c>
      <c r="C71" s="18">
        <f t="shared" ref="C71:E71" si="30">C26/(C20)</f>
        <v>195000</v>
      </c>
      <c r="D71" s="18">
        <f t="shared" si="30"/>
        <v>194935.14915693903</v>
      </c>
      <c r="E71" s="18">
        <f t="shared" si="30"/>
        <v>167631.57894736843</v>
      </c>
      <c r="F71" s="18">
        <f t="shared" ref="F71:G71" si="31">F26/(F20)</f>
        <v>176411.70212765958</v>
      </c>
      <c r="G71" s="18">
        <f t="shared" si="31"/>
        <v>195000</v>
      </c>
    </row>
    <row r="72" spans="1:7" s="9" customFormat="1" ht="15.5" hidden="1" x14ac:dyDescent="0.4">
      <c r="A72" s="9" t="s">
        <v>34</v>
      </c>
      <c r="B72" s="18">
        <f t="shared" ref="B72" si="32">B26/B20</f>
        <v>180950.03118873641</v>
      </c>
      <c r="C72" s="18">
        <f t="shared" ref="C72:E72" si="33">C26/C20</f>
        <v>195000</v>
      </c>
      <c r="D72" s="18">
        <f t="shared" si="33"/>
        <v>194935.14915693903</v>
      </c>
      <c r="E72" s="18">
        <f t="shared" si="33"/>
        <v>167631.57894736843</v>
      </c>
      <c r="F72" s="18">
        <f t="shared" ref="F72:G72" si="34">F26/F20</f>
        <v>176411.70212765958</v>
      </c>
      <c r="G72" s="18">
        <f t="shared" si="34"/>
        <v>195000</v>
      </c>
    </row>
    <row r="73" spans="1:7" s="9" customFormat="1" ht="15.5" x14ac:dyDescent="0.4">
      <c r="A73" s="9" t="s">
        <v>29</v>
      </c>
      <c r="B73" s="18">
        <f t="shared" ref="B73" si="35">(B71/B70)*B54</f>
        <v>98.780262393076057</v>
      </c>
      <c r="C73" s="18">
        <f t="shared" ref="C73:E73" si="36">(C71/C70)*C54</f>
        <v>51.631578947368418</v>
      </c>
      <c r="D73" s="18">
        <f t="shared" si="36"/>
        <v>41.877521216870718</v>
      </c>
      <c r="E73" s="18">
        <f t="shared" si="36"/>
        <v>49.613510271405012</v>
      </c>
      <c r="F73" s="18">
        <f t="shared" ref="F73:G73" si="37">(F71/F70)*F54</f>
        <v>188.38460717110542</v>
      </c>
      <c r="G73" s="18">
        <f t="shared" si="37"/>
        <v>75.866666666666674</v>
      </c>
    </row>
    <row r="74" spans="1:7" s="9" customFormat="1" ht="15.5" x14ac:dyDescent="0.4">
      <c r="A74" s="9" t="s">
        <v>37</v>
      </c>
      <c r="B74" s="18">
        <f t="shared" ref="B74" si="38">(B25/B18)*3</f>
        <v>585000</v>
      </c>
      <c r="C74" s="18">
        <f t="shared" ref="C74:E74" si="39">(C25/C18)*3</f>
        <v>585000</v>
      </c>
      <c r="D74" s="18">
        <f t="shared" si="39"/>
        <v>585000</v>
      </c>
      <c r="E74" s="18">
        <f t="shared" si="39"/>
        <v>585000</v>
      </c>
      <c r="F74" s="18">
        <f t="shared" ref="F74:G74" si="40">(F25/F18)*3</f>
        <v>585000</v>
      </c>
      <c r="G74" s="18">
        <f t="shared" si="40"/>
        <v>585000</v>
      </c>
    </row>
    <row r="75" spans="1:7" s="9" customFormat="1" ht="15.5" x14ac:dyDescent="0.4">
      <c r="A75" s="9" t="s">
        <v>38</v>
      </c>
      <c r="B75" s="18">
        <f t="shared" ref="B75" si="41">(B26/B20)*3</f>
        <v>542850.09356620919</v>
      </c>
      <c r="C75" s="18">
        <f t="shared" ref="C75:E75" si="42">(C26/C20)*3</f>
        <v>585000</v>
      </c>
      <c r="D75" s="18">
        <f t="shared" si="42"/>
        <v>584805.44747081713</v>
      </c>
      <c r="E75" s="18">
        <f t="shared" si="42"/>
        <v>502894.73684210528</v>
      </c>
      <c r="F75" s="18">
        <f t="shared" ref="F75:G75" si="43">(F26/F20)*3</f>
        <v>529235.10638297873</v>
      </c>
      <c r="G75" s="18">
        <f t="shared" si="43"/>
        <v>585000</v>
      </c>
    </row>
    <row r="76" spans="1:7" s="9" customFormat="1" ht="15.5" x14ac:dyDescent="0.4">
      <c r="B76" s="18"/>
      <c r="C76" s="18"/>
      <c r="D76" s="18"/>
      <c r="E76" s="18"/>
      <c r="F76" s="18"/>
      <c r="G76" s="18"/>
    </row>
    <row r="77" spans="1:7" s="9" customFormat="1" ht="15.5" x14ac:dyDescent="0.4">
      <c r="A77" s="10" t="s">
        <v>30</v>
      </c>
      <c r="B77" s="18"/>
      <c r="C77" s="18"/>
      <c r="D77" s="18"/>
      <c r="E77" s="18"/>
      <c r="F77" s="18"/>
      <c r="G77" s="18"/>
    </row>
    <row r="78" spans="1:7" s="9" customFormat="1" ht="15.5" x14ac:dyDescent="0.4">
      <c r="A78" s="9" t="s">
        <v>31</v>
      </c>
      <c r="B78" s="18">
        <f>(B32/B31)*100</f>
        <v>270.51964696245017</v>
      </c>
      <c r="C78" s="18"/>
      <c r="D78" s="18"/>
      <c r="E78" s="18"/>
      <c r="F78" s="18"/>
      <c r="G78" s="18"/>
    </row>
    <row r="79" spans="1:7" s="9" customFormat="1" ht="15.5" x14ac:dyDescent="0.4">
      <c r="A79" s="9" t="s">
        <v>32</v>
      </c>
      <c r="B79" s="18">
        <f>(B26/B32)*100</f>
        <v>44.079031447984612</v>
      </c>
      <c r="C79" s="18"/>
      <c r="D79" s="18"/>
      <c r="E79" s="18"/>
      <c r="F79" s="18"/>
      <c r="G79" s="18"/>
    </row>
    <row r="80" spans="1:7" s="9" customFormat="1" ht="16" thickBot="1" x14ac:dyDescent="0.45">
      <c r="A80" s="20"/>
      <c r="B80" s="21"/>
      <c r="C80" s="21"/>
      <c r="D80" s="21"/>
      <c r="E80" s="21"/>
      <c r="F80" s="21"/>
      <c r="G80" s="21"/>
    </row>
    <row r="81" spans="1:7" s="9" customFormat="1" ht="16.5" customHeight="1" thickTop="1" x14ac:dyDescent="0.4">
      <c r="A81" s="37" t="s">
        <v>88</v>
      </c>
      <c r="B81" s="37"/>
      <c r="C81" s="37"/>
      <c r="D81" s="37"/>
      <c r="E81" s="37"/>
      <c r="F81" s="37"/>
      <c r="G81" s="37"/>
    </row>
    <row r="82" spans="1:7" s="9" customFormat="1" ht="15.5" x14ac:dyDescent="0.4">
      <c r="A82" s="38" t="s">
        <v>129</v>
      </c>
      <c r="B82" s="38"/>
      <c r="C82" s="38"/>
      <c r="D82" s="38"/>
      <c r="E82" s="38"/>
      <c r="F82" s="38"/>
      <c r="G82" s="38"/>
    </row>
    <row r="83" spans="1:7" s="9" customFormat="1" ht="15.5" x14ac:dyDescent="0.4"/>
    <row r="84" spans="1:7" s="9" customFormat="1" ht="15.5" x14ac:dyDescent="0.4">
      <c r="B84" s="23"/>
      <c r="C84" s="23"/>
      <c r="D84" s="23"/>
    </row>
    <row r="85" spans="1:7" s="9" customFormat="1" ht="15.5" x14ac:dyDescent="0.4"/>
    <row r="86" spans="1:7" s="9" customFormat="1" ht="15.5" x14ac:dyDescent="0.4"/>
    <row r="87" spans="1:7" s="9" customFormat="1" ht="15.5" x14ac:dyDescent="0.4">
      <c r="A87" s="24"/>
    </row>
    <row r="88" spans="1:7" s="9" customFormat="1" ht="15.5" x14ac:dyDescent="0.4"/>
    <row r="89" spans="1:7" s="9" customFormat="1" ht="15.5" x14ac:dyDescent="0.4">
      <c r="A89" s="25"/>
    </row>
    <row r="90" spans="1:7" s="9" customFormat="1" ht="15.5" x14ac:dyDescent="0.4"/>
    <row r="91" spans="1:7" s="9" customFormat="1" ht="15.5" x14ac:dyDescent="0.4"/>
    <row r="92" spans="1:7" s="9" customFormat="1" ht="15.5" x14ac:dyDescent="0.4"/>
    <row r="93" spans="1:7" s="9" customFormat="1" ht="15.5" x14ac:dyDescent="0.4"/>
    <row r="94" spans="1:7" s="9" customFormat="1" ht="15.5" x14ac:dyDescent="0.4"/>
    <row r="95" spans="1:7" s="9" customFormat="1" ht="15.5" x14ac:dyDescent="0.4"/>
    <row r="96" spans="1:7" s="9" customFormat="1" ht="15.5" x14ac:dyDescent="0.4"/>
    <row r="97" s="9" customFormat="1" ht="15.5" x14ac:dyDescent="0.4"/>
    <row r="98" s="9" customFormat="1" ht="15.5" x14ac:dyDescent="0.4"/>
    <row r="99" s="9" customFormat="1" ht="15.5" x14ac:dyDescent="0.4"/>
    <row r="100" s="9" customFormat="1" ht="15.5" x14ac:dyDescent="0.4"/>
    <row r="101" s="9" customFormat="1" ht="15.5" x14ac:dyDescent="0.4"/>
    <row r="102" s="9" customFormat="1" ht="15.5" x14ac:dyDescent="0.4"/>
    <row r="103" s="9" customFormat="1" ht="15.5" x14ac:dyDescent="0.4"/>
    <row r="104" s="9" customFormat="1" ht="15.5" x14ac:dyDescent="0.4"/>
    <row r="105" s="9" customFormat="1" ht="15.5" x14ac:dyDescent="0.4"/>
    <row r="106" s="9" customFormat="1" ht="15.5" x14ac:dyDescent="0.4"/>
    <row r="107" s="9" customFormat="1" ht="15.5" x14ac:dyDescent="0.4"/>
    <row r="108" s="9" customFormat="1" ht="15.5" x14ac:dyDescent="0.4"/>
    <row r="109" s="9" customFormat="1" ht="15.5" x14ac:dyDescent="0.4"/>
    <row r="110" s="9" customFormat="1" ht="15.5" x14ac:dyDescent="0.4"/>
    <row r="111" s="9" customFormat="1" ht="15.5" x14ac:dyDescent="0.4"/>
    <row r="112" s="9" customFormat="1" ht="15.5" x14ac:dyDescent="0.4"/>
    <row r="113" s="9" customFormat="1" ht="15.5" x14ac:dyDescent="0.4"/>
    <row r="114" s="9" customFormat="1" ht="15.5" x14ac:dyDescent="0.4"/>
    <row r="115" s="9" customFormat="1" ht="15.5" x14ac:dyDescent="0.4"/>
    <row r="116" s="9" customFormat="1" ht="15.5" x14ac:dyDescent="0.4"/>
    <row r="117" s="9" customFormat="1" ht="15.5" x14ac:dyDescent="0.4"/>
    <row r="118" s="9" customFormat="1" ht="15.5" x14ac:dyDescent="0.4"/>
    <row r="119" s="9" customFormat="1" ht="15.5" x14ac:dyDescent="0.4"/>
    <row r="120" s="9" customFormat="1" ht="15.5" x14ac:dyDescent="0.4"/>
    <row r="168" spans="5:8" x14ac:dyDescent="0.35">
      <c r="E168" s="7"/>
      <c r="F168" s="7"/>
      <c r="G168" s="7"/>
      <c r="H168" s="7"/>
    </row>
    <row r="169" spans="5:8" x14ac:dyDescent="0.35">
      <c r="E169" s="7"/>
      <c r="F169" s="7"/>
      <c r="G169" s="7"/>
      <c r="H169" s="7"/>
    </row>
  </sheetData>
  <mergeCells count="5">
    <mergeCell ref="C9:G9"/>
    <mergeCell ref="A9:A10"/>
    <mergeCell ref="B9:B10"/>
    <mergeCell ref="A81:G81"/>
    <mergeCell ref="A82:G82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L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0.7265625" style="4" customWidth="1"/>
    <col min="2" max="7" width="20.7265625" style="4" customWidth="1"/>
    <col min="8" max="8" width="11.453125" style="4"/>
    <col min="9" max="9" width="15.1796875" style="4" bestFit="1" customWidth="1"/>
    <col min="10" max="11" width="14.1796875" style="4" bestFit="1" customWidth="1"/>
    <col min="12" max="12" width="16.81640625" style="4" bestFit="1" customWidth="1"/>
    <col min="13" max="16384" width="11.453125" style="4"/>
  </cols>
  <sheetData>
    <row r="9" spans="1:7" s="9" customFormat="1" ht="15.5" x14ac:dyDescent="0.4">
      <c r="A9" s="33" t="s">
        <v>0</v>
      </c>
      <c r="B9" s="35" t="s">
        <v>1</v>
      </c>
      <c r="C9" s="32" t="s">
        <v>2</v>
      </c>
      <c r="D9" s="32"/>
      <c r="E9" s="32"/>
      <c r="F9" s="32"/>
      <c r="G9" s="32"/>
    </row>
    <row r="10" spans="1:7" s="9" customFormat="1" ht="31.5" thickBot="1" x14ac:dyDescent="0.45">
      <c r="A10" s="34"/>
      <c r="B10" s="36"/>
      <c r="C10" s="31" t="s">
        <v>3</v>
      </c>
      <c r="D10" s="31" t="s">
        <v>50</v>
      </c>
      <c r="E10" s="31" t="s">
        <v>48</v>
      </c>
      <c r="F10" s="31" t="s">
        <v>45</v>
      </c>
      <c r="G10" s="31" t="s">
        <v>51</v>
      </c>
    </row>
    <row r="11" spans="1:7" s="9" customFormat="1" ht="16" thickTop="1" x14ac:dyDescent="0.4"/>
    <row r="12" spans="1:7" s="9" customFormat="1" ht="15.5" x14ac:dyDescent="0.4">
      <c r="A12" s="10" t="s">
        <v>4</v>
      </c>
    </row>
    <row r="13" spans="1:7" s="9" customFormat="1" ht="15.5" x14ac:dyDescent="0.4"/>
    <row r="14" spans="1:7" s="9" customFormat="1" ht="15.5" x14ac:dyDescent="0.4">
      <c r="A14" s="10" t="s">
        <v>5</v>
      </c>
    </row>
    <row r="15" spans="1:7" s="9" customFormat="1" ht="15.5" x14ac:dyDescent="0.4">
      <c r="A15" s="11" t="s">
        <v>57</v>
      </c>
      <c r="B15" s="12">
        <f>SUM(C15:G15)</f>
        <v>2094</v>
      </c>
      <c r="C15" s="12">
        <v>234</v>
      </c>
      <c r="D15" s="12">
        <v>13</v>
      </c>
      <c r="E15" s="12">
        <v>32</v>
      </c>
      <c r="F15" s="12">
        <v>1316</v>
      </c>
      <c r="G15" s="12">
        <v>499</v>
      </c>
    </row>
    <row r="16" spans="1:7" s="9" customFormat="1" ht="15.5" x14ac:dyDescent="0.4">
      <c r="A16" s="13" t="s">
        <v>33</v>
      </c>
      <c r="B16" s="12">
        <f t="shared" ref="B16:B21" si="0">SUM(C16:G16)</f>
        <v>22957</v>
      </c>
      <c r="C16" s="12">
        <v>1102</v>
      </c>
      <c r="D16" s="12">
        <v>1159</v>
      </c>
      <c r="E16" s="12">
        <v>635</v>
      </c>
      <c r="F16" s="12">
        <v>18880</v>
      </c>
      <c r="G16" s="12">
        <v>1181</v>
      </c>
    </row>
    <row r="17" spans="1:12" s="9" customFormat="1" ht="15.5" x14ac:dyDescent="0.4">
      <c r="A17" s="11" t="s">
        <v>89</v>
      </c>
      <c r="B17" s="12">
        <f t="shared" si="0"/>
        <v>5605</v>
      </c>
      <c r="C17" s="12">
        <v>600</v>
      </c>
      <c r="D17" s="12">
        <v>1500</v>
      </c>
      <c r="E17" s="12">
        <v>400</v>
      </c>
      <c r="F17" s="12">
        <v>2155</v>
      </c>
      <c r="G17" s="12">
        <v>950</v>
      </c>
    </row>
    <row r="18" spans="1:12" s="9" customFormat="1" ht="15.5" x14ac:dyDescent="0.4">
      <c r="A18" s="13" t="s">
        <v>33</v>
      </c>
      <c r="B18" s="12">
        <f t="shared" si="0"/>
        <v>19268</v>
      </c>
      <c r="C18" s="12">
        <v>2100</v>
      </c>
      <c r="D18" s="12">
        <v>4500</v>
      </c>
      <c r="E18" s="12">
        <v>980</v>
      </c>
      <c r="F18" s="12">
        <v>9538</v>
      </c>
      <c r="G18" s="12">
        <v>2150</v>
      </c>
    </row>
    <row r="19" spans="1:12" s="9" customFormat="1" ht="15.5" x14ac:dyDescent="0.4">
      <c r="A19" s="11" t="s">
        <v>90</v>
      </c>
      <c r="B19" s="12">
        <f t="shared" si="0"/>
        <v>5615</v>
      </c>
      <c r="C19" s="12">
        <v>773</v>
      </c>
      <c r="D19" s="12">
        <v>819</v>
      </c>
      <c r="E19" s="12">
        <v>302</v>
      </c>
      <c r="F19" s="12">
        <v>2934</v>
      </c>
      <c r="G19" s="12">
        <v>787</v>
      </c>
    </row>
    <row r="20" spans="1:12" s="9" customFormat="1" ht="15.5" x14ac:dyDescent="0.4">
      <c r="A20" s="13" t="s">
        <v>33</v>
      </c>
      <c r="B20" s="12">
        <f t="shared" si="0"/>
        <v>20170</v>
      </c>
      <c r="C20" s="12">
        <v>2227</v>
      </c>
      <c r="D20" s="12">
        <v>3198</v>
      </c>
      <c r="E20" s="12">
        <v>849</v>
      </c>
      <c r="F20" s="12">
        <v>12157</v>
      </c>
      <c r="G20" s="12">
        <v>1739</v>
      </c>
    </row>
    <row r="21" spans="1:12" s="9" customFormat="1" ht="15.5" x14ac:dyDescent="0.4">
      <c r="A21" s="11" t="s">
        <v>83</v>
      </c>
      <c r="B21" s="12">
        <f t="shared" si="0"/>
        <v>16069</v>
      </c>
      <c r="C21" s="12">
        <v>1772</v>
      </c>
      <c r="D21" s="12">
        <v>4930</v>
      </c>
      <c r="E21" s="12">
        <v>670</v>
      </c>
      <c r="F21" s="12">
        <v>6172</v>
      </c>
      <c r="G21" s="12">
        <v>2525</v>
      </c>
    </row>
    <row r="22" spans="1:12" s="9" customFormat="1" ht="15.5" x14ac:dyDescent="0.4">
      <c r="B22" s="12"/>
      <c r="C22" s="12"/>
      <c r="D22" s="12"/>
      <c r="E22" s="12"/>
      <c r="F22" s="12"/>
      <c r="G22" s="12"/>
    </row>
    <row r="23" spans="1:12" s="9" customFormat="1" ht="15.5" x14ac:dyDescent="0.4">
      <c r="A23" s="14" t="s">
        <v>6</v>
      </c>
      <c r="B23" s="12"/>
      <c r="C23" s="12"/>
      <c r="D23" s="12"/>
      <c r="E23" s="12"/>
      <c r="F23" s="12"/>
      <c r="G23" s="12"/>
    </row>
    <row r="24" spans="1:12" s="9" customFormat="1" ht="15.5" x14ac:dyDescent="0.4">
      <c r="A24" s="11" t="s">
        <v>57</v>
      </c>
      <c r="B24" s="12">
        <f>SUM(C24:G24)</f>
        <v>3922230000</v>
      </c>
      <c r="C24" s="12">
        <v>214890000</v>
      </c>
      <c r="D24" s="12">
        <v>221520000</v>
      </c>
      <c r="E24" s="12">
        <v>113587500</v>
      </c>
      <c r="F24" s="12">
        <v>3141937500</v>
      </c>
      <c r="G24" s="12">
        <v>230295000</v>
      </c>
    </row>
    <row r="25" spans="1:12" s="9" customFormat="1" ht="15.5" x14ac:dyDescent="0.4">
      <c r="A25" s="11" t="s">
        <v>89</v>
      </c>
      <c r="B25" s="12">
        <f>SUM(C25:G25)</f>
        <v>3757260000</v>
      </c>
      <c r="C25" s="12">
        <v>409500000</v>
      </c>
      <c r="D25" s="12">
        <v>877500000</v>
      </c>
      <c r="E25" s="12">
        <v>191100000</v>
      </c>
      <c r="F25" s="12">
        <v>1859910000</v>
      </c>
      <c r="G25" s="12">
        <v>419250000</v>
      </c>
    </row>
    <row r="26" spans="1:12" s="9" customFormat="1" ht="15.5" x14ac:dyDescent="0.4">
      <c r="A26" s="11" t="s">
        <v>90</v>
      </c>
      <c r="B26" s="12">
        <f>SUM(C26:G26)</f>
        <v>4305356250</v>
      </c>
      <c r="C26" s="12">
        <v>458445000</v>
      </c>
      <c r="D26" s="12">
        <v>651105000</v>
      </c>
      <c r="E26" s="12">
        <v>120753750</v>
      </c>
      <c r="F26" s="12">
        <v>2735557500</v>
      </c>
      <c r="G26" s="12">
        <v>339495000</v>
      </c>
      <c r="I26" s="26"/>
      <c r="J26" s="26"/>
      <c r="K26" s="26"/>
      <c r="L26" s="26"/>
    </row>
    <row r="27" spans="1:12" s="9" customFormat="1" ht="15.5" x14ac:dyDescent="0.4">
      <c r="A27" s="11" t="s">
        <v>83</v>
      </c>
      <c r="B27" s="12">
        <f>SUM(C27:G27)</f>
        <v>13813702500</v>
      </c>
      <c r="C27" s="12">
        <v>1026870000</v>
      </c>
      <c r="D27" s="12">
        <v>2884050000</v>
      </c>
      <c r="E27" s="12">
        <v>391950000</v>
      </c>
      <c r="F27" s="12">
        <v>8072707500</v>
      </c>
      <c r="G27" s="12">
        <v>1438125000</v>
      </c>
    </row>
    <row r="28" spans="1:12" s="9" customFormat="1" ht="15.5" x14ac:dyDescent="0.4">
      <c r="A28" s="11" t="s">
        <v>91</v>
      </c>
      <c r="B28" s="12">
        <f>SUM(C28:G28)</f>
        <v>4305356250</v>
      </c>
      <c r="C28" s="12">
        <f>C26</f>
        <v>458445000</v>
      </c>
      <c r="D28" s="12">
        <f>D26</f>
        <v>651105000</v>
      </c>
      <c r="E28" s="12">
        <f>E26</f>
        <v>120753750</v>
      </c>
      <c r="F28" s="12">
        <f>F26</f>
        <v>2735557500</v>
      </c>
      <c r="G28" s="12">
        <f>G26</f>
        <v>339495000</v>
      </c>
    </row>
    <row r="29" spans="1:12" s="9" customFormat="1" ht="15.5" x14ac:dyDescent="0.4">
      <c r="B29" s="12"/>
      <c r="C29" s="12"/>
      <c r="D29" s="12"/>
      <c r="E29" s="12"/>
      <c r="F29" s="12"/>
      <c r="G29" s="12"/>
    </row>
    <row r="30" spans="1:12" s="9" customFormat="1" ht="15.5" x14ac:dyDescent="0.4">
      <c r="A30" s="10" t="s">
        <v>7</v>
      </c>
      <c r="B30" s="12"/>
      <c r="C30" s="12"/>
      <c r="D30" s="12"/>
      <c r="E30" s="12"/>
      <c r="F30" s="12"/>
      <c r="G30" s="12"/>
    </row>
    <row r="31" spans="1:12" s="9" customFormat="1" ht="15.5" x14ac:dyDescent="0.4">
      <c r="A31" s="17" t="s">
        <v>89</v>
      </c>
      <c r="B31" s="12">
        <f>B25</f>
        <v>3757260000</v>
      </c>
      <c r="C31" s="12"/>
      <c r="D31" s="12"/>
      <c r="E31" s="12"/>
      <c r="F31" s="12"/>
      <c r="G31" s="12"/>
    </row>
    <row r="32" spans="1:12" s="9" customFormat="1" ht="15.5" x14ac:dyDescent="0.4">
      <c r="A32" s="17" t="s">
        <v>90</v>
      </c>
      <c r="B32" s="12">
        <v>3069258850.6700001</v>
      </c>
      <c r="C32" s="12"/>
      <c r="D32" s="12"/>
      <c r="E32" s="12"/>
      <c r="F32" s="12"/>
      <c r="G32" s="12"/>
    </row>
    <row r="33" spans="1:8" s="9" customFormat="1" ht="15.5" x14ac:dyDescent="0.4">
      <c r="B33" s="16"/>
      <c r="C33" s="16"/>
      <c r="D33" s="16"/>
      <c r="E33" s="16"/>
      <c r="F33" s="16"/>
      <c r="G33" s="16"/>
    </row>
    <row r="34" spans="1:8" s="9" customFormat="1" ht="15.5" x14ac:dyDescent="0.4">
      <c r="A34" s="10" t="s">
        <v>8</v>
      </c>
      <c r="B34" s="16"/>
      <c r="C34" s="16"/>
      <c r="D34" s="16"/>
      <c r="E34" s="16"/>
      <c r="F34" s="16"/>
      <c r="G34" s="16"/>
    </row>
    <row r="35" spans="1:8" s="9" customFormat="1" ht="15.5" x14ac:dyDescent="0.4">
      <c r="A35" s="9" t="s">
        <v>58</v>
      </c>
      <c r="B35" s="19">
        <v>1.0586</v>
      </c>
      <c r="C35" s="19">
        <v>1.0586</v>
      </c>
      <c r="D35" s="19">
        <v>1.0586</v>
      </c>
      <c r="E35" s="19">
        <v>1.0586</v>
      </c>
      <c r="F35" s="19">
        <v>1.0586</v>
      </c>
      <c r="G35" s="19">
        <v>1.0586</v>
      </c>
      <c r="H35" s="17"/>
    </row>
    <row r="36" spans="1:8" s="9" customFormat="1" ht="15.5" x14ac:dyDescent="0.4">
      <c r="A36" s="9" t="s">
        <v>92</v>
      </c>
      <c r="B36" s="19">
        <v>1.0788</v>
      </c>
      <c r="C36" s="19">
        <v>1.0788</v>
      </c>
      <c r="D36" s="19">
        <v>1.0788</v>
      </c>
      <c r="E36" s="19">
        <v>1.0788</v>
      </c>
      <c r="F36" s="19">
        <v>1.0788</v>
      </c>
      <c r="G36" s="19">
        <v>1.0788</v>
      </c>
      <c r="H36" s="17"/>
    </row>
    <row r="37" spans="1:8" s="9" customFormat="1" ht="15.5" x14ac:dyDescent="0.4">
      <c r="A37" s="9" t="s">
        <v>9</v>
      </c>
      <c r="B37" s="12">
        <f>+C37+F37</f>
        <v>241177</v>
      </c>
      <c r="C37" s="12">
        <v>192454</v>
      </c>
      <c r="D37" s="12">
        <v>192454</v>
      </c>
      <c r="E37" s="12">
        <v>192454</v>
      </c>
      <c r="F37" s="12">
        <v>48723</v>
      </c>
      <c r="G37" s="12">
        <v>192454</v>
      </c>
    </row>
    <row r="38" spans="1:8" s="9" customFormat="1" ht="15.5" x14ac:dyDescent="0.4">
      <c r="B38" s="12"/>
      <c r="C38" s="12"/>
      <c r="D38" s="12"/>
      <c r="E38" s="12"/>
      <c r="F38" s="12"/>
      <c r="G38" s="12"/>
    </row>
    <row r="39" spans="1:8" s="9" customFormat="1" ht="15.5" x14ac:dyDescent="0.4">
      <c r="A39" s="10" t="s">
        <v>10</v>
      </c>
      <c r="B39" s="12"/>
      <c r="C39" s="12"/>
      <c r="D39" s="12"/>
      <c r="E39" s="12"/>
      <c r="F39" s="12"/>
      <c r="G39" s="12"/>
    </row>
    <row r="40" spans="1:8" s="9" customFormat="1" ht="15.5" x14ac:dyDescent="0.4">
      <c r="A40" s="9" t="s">
        <v>59</v>
      </c>
      <c r="B40" s="12">
        <f t="shared" ref="B40:G40" si="1">B24/B35</f>
        <v>3705110523.3327036</v>
      </c>
      <c r="C40" s="12">
        <f t="shared" si="1"/>
        <v>202994521.06555828</v>
      </c>
      <c r="D40" s="12">
        <f t="shared" si="1"/>
        <v>209257509.91876063</v>
      </c>
      <c r="E40" s="12">
        <f t="shared" si="1"/>
        <v>107299735.49971661</v>
      </c>
      <c r="F40" s="12">
        <f t="shared" si="1"/>
        <v>2968011996.9771395</v>
      </c>
      <c r="G40" s="12">
        <f t="shared" si="1"/>
        <v>217546759.87152845</v>
      </c>
    </row>
    <row r="41" spans="1:8" s="9" customFormat="1" ht="15.5" x14ac:dyDescent="0.4">
      <c r="A41" s="9" t="s">
        <v>93</v>
      </c>
      <c r="B41" s="12">
        <f t="shared" ref="B41:G41" si="2">B26/B36</f>
        <v>3990875278.0867629</v>
      </c>
      <c r="C41" s="12">
        <f t="shared" si="2"/>
        <v>424958286.9855395</v>
      </c>
      <c r="D41" s="12">
        <f t="shared" si="2"/>
        <v>603545606.2291435</v>
      </c>
      <c r="E41" s="12">
        <f t="shared" si="2"/>
        <v>111933398.22024472</v>
      </c>
      <c r="F41" s="12">
        <f t="shared" si="2"/>
        <v>2535741101.2235818</v>
      </c>
      <c r="G41" s="12">
        <f t="shared" si="2"/>
        <v>314696885.42825359</v>
      </c>
    </row>
    <row r="42" spans="1:8" s="9" customFormat="1" ht="15.5" x14ac:dyDescent="0.4">
      <c r="A42" s="9" t="s">
        <v>60</v>
      </c>
      <c r="B42" s="12">
        <f t="shared" ref="B42:G42" si="3">B40/B15</f>
        <v>1769393.755173211</v>
      </c>
      <c r="C42" s="12">
        <f t="shared" si="3"/>
        <v>867497.9532716166</v>
      </c>
      <c r="D42" s="12">
        <f t="shared" si="3"/>
        <v>16096731.532212356</v>
      </c>
      <c r="E42" s="12">
        <f t="shared" si="3"/>
        <v>3353116.7343661441</v>
      </c>
      <c r="F42" s="12">
        <f t="shared" si="3"/>
        <v>2255328.2651801971</v>
      </c>
      <c r="G42" s="12">
        <f t="shared" si="3"/>
        <v>435965.4506443456</v>
      </c>
    </row>
    <row r="43" spans="1:8" s="9" customFormat="1" ht="15.5" x14ac:dyDescent="0.4">
      <c r="A43" s="9" t="s">
        <v>94</v>
      </c>
      <c r="B43" s="12">
        <f t="shared" ref="B43:G43" si="4">B41/B19</f>
        <v>710752.49832355534</v>
      </c>
      <c r="C43" s="12">
        <f t="shared" si="4"/>
        <v>549751.98833834345</v>
      </c>
      <c r="D43" s="12">
        <f t="shared" si="4"/>
        <v>736929.92213570629</v>
      </c>
      <c r="E43" s="12">
        <f t="shared" si="4"/>
        <v>370640.39145776397</v>
      </c>
      <c r="F43" s="12">
        <f t="shared" si="4"/>
        <v>864260.77069651731</v>
      </c>
      <c r="G43" s="12">
        <f t="shared" si="4"/>
        <v>399868.97767249501</v>
      </c>
    </row>
    <row r="44" spans="1:8" s="9" customFormat="1" ht="15.5" x14ac:dyDescent="0.4">
      <c r="B44" s="16"/>
      <c r="C44" s="16"/>
      <c r="D44" s="16"/>
      <c r="E44" s="16"/>
      <c r="F44" s="16"/>
      <c r="G44" s="16"/>
    </row>
    <row r="45" spans="1:8" s="9" customFormat="1" ht="15.5" x14ac:dyDescent="0.4">
      <c r="A45" s="10" t="s">
        <v>11</v>
      </c>
      <c r="B45" s="16"/>
      <c r="C45" s="16"/>
      <c r="D45" s="16"/>
      <c r="E45" s="16"/>
      <c r="F45" s="16"/>
      <c r="G45" s="16"/>
    </row>
    <row r="46" spans="1:8" s="9" customFormat="1" ht="15.5" x14ac:dyDescent="0.4">
      <c r="B46" s="16"/>
      <c r="C46" s="16"/>
      <c r="D46" s="16"/>
      <c r="E46" s="16"/>
      <c r="F46" s="16"/>
      <c r="G46" s="16"/>
    </row>
    <row r="47" spans="1:8" s="9" customFormat="1" ht="15.5" x14ac:dyDescent="0.4">
      <c r="A47" s="10" t="s">
        <v>12</v>
      </c>
      <c r="B47" s="16"/>
      <c r="C47" s="16"/>
      <c r="D47" s="16"/>
      <c r="E47" s="16"/>
      <c r="F47" s="16"/>
      <c r="G47" s="16"/>
    </row>
    <row r="48" spans="1:8" s="9" customFormat="1" ht="15.5" x14ac:dyDescent="0.4">
      <c r="A48" s="9" t="s">
        <v>13</v>
      </c>
      <c r="B48" s="18">
        <f t="shared" ref="B48:G48" si="5">B17/B37*100</f>
        <v>2.3240192887381466</v>
      </c>
      <c r="C48" s="18">
        <f t="shared" si="5"/>
        <v>0.31176281085350266</v>
      </c>
      <c r="D48" s="18">
        <f t="shared" si="5"/>
        <v>0.77940702713375665</v>
      </c>
      <c r="E48" s="18">
        <f t="shared" si="5"/>
        <v>0.20784187390233511</v>
      </c>
      <c r="F48" s="18">
        <f t="shared" si="5"/>
        <v>4.4229624612605951</v>
      </c>
      <c r="G48" s="18">
        <f t="shared" si="5"/>
        <v>0.49362445051804582</v>
      </c>
    </row>
    <row r="49" spans="1:7" s="9" customFormat="1" ht="15.5" x14ac:dyDescent="0.4">
      <c r="A49" s="9" t="s">
        <v>14</v>
      </c>
      <c r="B49" s="18">
        <f t="shared" ref="B49:G49" si="6">B19/B37*100</f>
        <v>2.3281656210998558</v>
      </c>
      <c r="C49" s="18">
        <f t="shared" si="6"/>
        <v>0.40165442131626261</v>
      </c>
      <c r="D49" s="18">
        <f t="shared" si="6"/>
        <v>0.42555623681503113</v>
      </c>
      <c r="E49" s="18">
        <f t="shared" si="6"/>
        <v>0.15692061479626301</v>
      </c>
      <c r="F49" s="18">
        <f t="shared" si="6"/>
        <v>6.0217966873960966</v>
      </c>
      <c r="G49" s="18">
        <f t="shared" si="6"/>
        <v>0.40892888690284429</v>
      </c>
    </row>
    <row r="50" spans="1:7" s="9" customFormat="1" ht="15.5" x14ac:dyDescent="0.4">
      <c r="B50" s="18"/>
      <c r="C50" s="18"/>
      <c r="D50" s="18"/>
      <c r="E50" s="18"/>
      <c r="F50" s="18"/>
      <c r="G50" s="18"/>
    </row>
    <row r="51" spans="1:7" s="9" customFormat="1" ht="15.5" x14ac:dyDescent="0.4">
      <c r="A51" s="10" t="s">
        <v>15</v>
      </c>
      <c r="B51" s="18"/>
      <c r="C51" s="18"/>
      <c r="D51" s="18"/>
      <c r="E51" s="18"/>
      <c r="F51" s="18"/>
      <c r="G51" s="18"/>
    </row>
    <row r="52" spans="1:7" s="9" customFormat="1" ht="15.5" x14ac:dyDescent="0.4">
      <c r="A52" s="9" t="s">
        <v>16</v>
      </c>
      <c r="B52" s="18">
        <f t="shared" ref="B52:C52" si="7">B19/B17*100</f>
        <v>100.17841213202499</v>
      </c>
      <c r="C52" s="18">
        <f t="shared" si="7"/>
        <v>128.83333333333334</v>
      </c>
      <c r="D52" s="18">
        <f t="shared" ref="D52:G52" si="8">D19/D17*100</f>
        <v>54.6</v>
      </c>
      <c r="E52" s="18">
        <f t="shared" si="8"/>
        <v>75.5</v>
      </c>
      <c r="F52" s="18">
        <f t="shared" si="8"/>
        <v>136.14849187935033</v>
      </c>
      <c r="G52" s="18">
        <f t="shared" si="8"/>
        <v>82.84210526315789</v>
      </c>
    </row>
    <row r="53" spans="1:7" s="9" customFormat="1" ht="15.5" x14ac:dyDescent="0.4">
      <c r="A53" s="9" t="s">
        <v>17</v>
      </c>
      <c r="B53" s="18">
        <f t="shared" ref="B53:C53" si="9">B26/B25*100</f>
        <v>114.5876582935437</v>
      </c>
      <c r="C53" s="18">
        <f t="shared" si="9"/>
        <v>111.95238095238096</v>
      </c>
      <c r="D53" s="18">
        <f t="shared" ref="D53:G53" si="10">D26/D25*100</f>
        <v>74.2</v>
      </c>
      <c r="E53" s="18">
        <f t="shared" si="10"/>
        <v>63.188775510204088</v>
      </c>
      <c r="F53" s="18">
        <f t="shared" si="10"/>
        <v>147.08010065003145</v>
      </c>
      <c r="G53" s="18">
        <f t="shared" si="10"/>
        <v>80.976744186046517</v>
      </c>
    </row>
    <row r="54" spans="1:7" s="9" customFormat="1" ht="15.5" x14ac:dyDescent="0.4">
      <c r="A54" s="9" t="s">
        <v>18</v>
      </c>
      <c r="B54" s="18">
        <f t="shared" ref="B54:C54" si="11">AVERAGE(B52:B53)</f>
        <v>107.38303521278434</v>
      </c>
      <c r="C54" s="18">
        <f t="shared" si="11"/>
        <v>120.39285714285715</v>
      </c>
      <c r="D54" s="18">
        <f t="shared" ref="D54:G54" si="12">AVERAGE(D52:D53)</f>
        <v>64.400000000000006</v>
      </c>
      <c r="E54" s="18">
        <f t="shared" si="12"/>
        <v>69.344387755102048</v>
      </c>
      <c r="F54" s="18">
        <f t="shared" si="12"/>
        <v>141.61429626469089</v>
      </c>
      <c r="G54" s="18">
        <f t="shared" si="12"/>
        <v>81.909424724602204</v>
      </c>
    </row>
    <row r="55" spans="1:7" s="9" customFormat="1" ht="15.5" x14ac:dyDescent="0.4">
      <c r="B55" s="18"/>
      <c r="C55" s="18"/>
      <c r="D55" s="18"/>
      <c r="E55" s="18"/>
      <c r="F55" s="18"/>
      <c r="G55" s="18"/>
    </row>
    <row r="56" spans="1:7" s="9" customFormat="1" ht="15.5" x14ac:dyDescent="0.4">
      <c r="A56" s="10" t="s">
        <v>19</v>
      </c>
      <c r="B56" s="18"/>
      <c r="C56" s="18"/>
      <c r="D56" s="18"/>
      <c r="E56" s="18"/>
      <c r="F56" s="18"/>
      <c r="G56" s="18"/>
    </row>
    <row r="57" spans="1:7" s="9" customFormat="1" ht="15.5" x14ac:dyDescent="0.4">
      <c r="A57" s="9" t="s">
        <v>20</v>
      </c>
      <c r="B57" s="18">
        <f t="shared" ref="B57:G57" si="13">B19/B21*100</f>
        <v>34.943058062107163</v>
      </c>
      <c r="C57" s="18">
        <f t="shared" si="13"/>
        <v>43.623024830699777</v>
      </c>
      <c r="D57" s="18">
        <f t="shared" si="13"/>
        <v>16.612576064908723</v>
      </c>
      <c r="E57" s="18">
        <f t="shared" si="13"/>
        <v>45.07462686567164</v>
      </c>
      <c r="F57" s="18">
        <f t="shared" si="13"/>
        <v>47.537265068049258</v>
      </c>
      <c r="G57" s="18">
        <f t="shared" si="13"/>
        <v>31.168316831683168</v>
      </c>
    </row>
    <row r="58" spans="1:7" s="9" customFormat="1" ht="15.5" x14ac:dyDescent="0.4">
      <c r="A58" s="9" t="s">
        <v>21</v>
      </c>
      <c r="B58" s="18">
        <f t="shared" ref="B58:G58" si="14">B26/B27*100</f>
        <v>31.167286612694895</v>
      </c>
      <c r="C58" s="18">
        <f t="shared" si="14"/>
        <v>44.644891758450441</v>
      </c>
      <c r="D58" s="18">
        <f t="shared" si="14"/>
        <v>22.57606490872211</v>
      </c>
      <c r="E58" s="18">
        <f t="shared" si="14"/>
        <v>30.808457711442788</v>
      </c>
      <c r="F58" s="18">
        <f t="shared" si="14"/>
        <v>33.886493471985702</v>
      </c>
      <c r="G58" s="18">
        <f t="shared" si="14"/>
        <v>23.606779661016951</v>
      </c>
    </row>
    <row r="59" spans="1:7" s="9" customFormat="1" ht="15.5" x14ac:dyDescent="0.4">
      <c r="A59" s="9" t="s">
        <v>22</v>
      </c>
      <c r="B59" s="18">
        <f t="shared" ref="B59:G59" si="15">(B57+B58)/2</f>
        <v>33.055172337401032</v>
      </c>
      <c r="C59" s="18">
        <f t="shared" si="15"/>
        <v>44.133958294575109</v>
      </c>
      <c r="D59" s="18">
        <f t="shared" si="15"/>
        <v>19.594320486815416</v>
      </c>
      <c r="E59" s="18">
        <f t="shared" si="15"/>
        <v>37.941542288557216</v>
      </c>
      <c r="F59" s="18">
        <f t="shared" si="15"/>
        <v>40.711879270017477</v>
      </c>
      <c r="G59" s="18">
        <f t="shared" si="15"/>
        <v>27.387548246350057</v>
      </c>
    </row>
    <row r="60" spans="1:7" s="9" customFormat="1" ht="15.5" x14ac:dyDescent="0.4">
      <c r="B60" s="18"/>
      <c r="C60" s="18"/>
      <c r="D60" s="18"/>
      <c r="E60" s="18"/>
      <c r="F60" s="18"/>
      <c r="G60" s="18"/>
    </row>
    <row r="61" spans="1:7" s="9" customFormat="1" ht="15.5" x14ac:dyDescent="0.4">
      <c r="A61" s="10" t="s">
        <v>52</v>
      </c>
      <c r="B61" s="18"/>
      <c r="C61" s="18"/>
      <c r="D61" s="18"/>
      <c r="E61" s="18"/>
      <c r="F61" s="18"/>
      <c r="G61" s="18"/>
    </row>
    <row r="62" spans="1:7" s="9" customFormat="1" ht="15.5" x14ac:dyDescent="0.4">
      <c r="A62" s="9" t="s">
        <v>23</v>
      </c>
      <c r="B62" s="18">
        <f>B28/B26*100</f>
        <v>100</v>
      </c>
      <c r="C62" s="18"/>
      <c r="D62" s="18"/>
      <c r="E62" s="18"/>
      <c r="F62" s="18"/>
      <c r="G62" s="18"/>
    </row>
    <row r="63" spans="1:7" s="9" customFormat="1" ht="15.5" x14ac:dyDescent="0.4">
      <c r="B63" s="18"/>
      <c r="C63" s="18"/>
      <c r="D63" s="18"/>
      <c r="E63" s="18"/>
      <c r="F63" s="18"/>
      <c r="G63" s="18"/>
    </row>
    <row r="64" spans="1:7" s="9" customFormat="1" ht="15.5" x14ac:dyDescent="0.4">
      <c r="A64" s="10" t="s">
        <v>24</v>
      </c>
      <c r="B64" s="18"/>
      <c r="C64" s="18"/>
      <c r="D64" s="18"/>
      <c r="E64" s="18"/>
      <c r="F64" s="18"/>
      <c r="G64" s="18"/>
    </row>
    <row r="65" spans="1:7" s="9" customFormat="1" ht="15.5" x14ac:dyDescent="0.4">
      <c r="A65" s="9" t="s">
        <v>25</v>
      </c>
      <c r="B65" s="18">
        <f t="shared" ref="B65:G65" si="16">((B19/B15)-1)*100</f>
        <v>168.14708691499521</v>
      </c>
      <c r="C65" s="18">
        <f t="shared" si="16"/>
        <v>230.34188034188031</v>
      </c>
      <c r="D65" s="18">
        <f t="shared" si="16"/>
        <v>6200</v>
      </c>
      <c r="E65" s="18">
        <f t="shared" si="16"/>
        <v>843.75</v>
      </c>
      <c r="F65" s="18">
        <f t="shared" si="16"/>
        <v>122.94832826747721</v>
      </c>
      <c r="G65" s="18">
        <f t="shared" si="16"/>
        <v>57.715430861723441</v>
      </c>
    </row>
    <row r="66" spans="1:7" s="9" customFormat="1" ht="15.5" x14ac:dyDescent="0.4">
      <c r="A66" s="9" t="s">
        <v>26</v>
      </c>
      <c r="B66" s="18">
        <f t="shared" ref="B66:G66" si="17">((B41/B40)-1)*100</f>
        <v>7.7127187692370702</v>
      </c>
      <c r="C66" s="18">
        <f t="shared" si="17"/>
        <v>109.34470780533859</v>
      </c>
      <c r="D66" s="18">
        <f t="shared" si="17"/>
        <v>188.4224353350358</v>
      </c>
      <c r="E66" s="18">
        <f t="shared" si="17"/>
        <v>4.3184288376371116</v>
      </c>
      <c r="F66" s="18">
        <f t="shared" si="17"/>
        <v>-14.56432440953126</v>
      </c>
      <c r="G66" s="18">
        <f t="shared" si="17"/>
        <v>44.657123651989508</v>
      </c>
    </row>
    <row r="67" spans="1:7" s="9" customFormat="1" ht="15.5" x14ac:dyDescent="0.4">
      <c r="A67" s="9" t="s">
        <v>27</v>
      </c>
      <c r="B67" s="18">
        <f t="shared" ref="B67:G67" si="18">((B43/B42)-1)*100</f>
        <v>-59.830733196298766</v>
      </c>
      <c r="C67" s="18">
        <f t="shared" si="18"/>
        <v>-36.627863355175641</v>
      </c>
      <c r="D67" s="18">
        <f t="shared" si="18"/>
        <v>-95.421866105793086</v>
      </c>
      <c r="E67" s="18">
        <f t="shared" si="18"/>
        <v>-88.946391646343088</v>
      </c>
      <c r="F67" s="18">
        <f t="shared" si="18"/>
        <v>-61.67915846044415</v>
      </c>
      <c r="G67" s="18">
        <f t="shared" si="18"/>
        <v>-8.279663656489511</v>
      </c>
    </row>
    <row r="68" spans="1:7" s="9" customFormat="1" ht="15.5" x14ac:dyDescent="0.4">
      <c r="B68" s="18"/>
      <c r="C68" s="18"/>
      <c r="D68" s="18"/>
      <c r="E68" s="18"/>
      <c r="F68" s="18"/>
      <c r="G68" s="18"/>
    </row>
    <row r="69" spans="1:7" s="9" customFormat="1" ht="15.5" x14ac:dyDescent="0.4">
      <c r="A69" s="10" t="s">
        <v>28</v>
      </c>
      <c r="B69" s="18"/>
      <c r="C69" s="18"/>
      <c r="D69" s="18"/>
      <c r="E69" s="18"/>
      <c r="F69" s="18"/>
      <c r="G69" s="18"/>
    </row>
    <row r="70" spans="1:7" s="9" customFormat="1" ht="15.5" x14ac:dyDescent="0.4">
      <c r="A70" s="9" t="s">
        <v>43</v>
      </c>
      <c r="B70" s="18">
        <f t="shared" ref="B70:G70" si="19">B25/(B18)</f>
        <v>195000</v>
      </c>
      <c r="C70" s="18">
        <f t="shared" si="19"/>
        <v>195000</v>
      </c>
      <c r="D70" s="18">
        <f t="shared" ref="D70" si="20">D25/(D18)</f>
        <v>195000</v>
      </c>
      <c r="E70" s="18">
        <f t="shared" si="19"/>
        <v>195000</v>
      </c>
      <c r="F70" s="18">
        <f t="shared" si="19"/>
        <v>195000</v>
      </c>
      <c r="G70" s="18">
        <f t="shared" si="19"/>
        <v>195000</v>
      </c>
    </row>
    <row r="71" spans="1:7" s="9" customFormat="1" ht="15.5" x14ac:dyDescent="0.4">
      <c r="A71" s="9" t="s">
        <v>44</v>
      </c>
      <c r="B71" s="18">
        <f t="shared" ref="B71:G71" si="21">B26/(B20)</f>
        <v>213453.45810609817</v>
      </c>
      <c r="C71" s="18">
        <f t="shared" si="21"/>
        <v>205857.65603951504</v>
      </c>
      <c r="D71" s="18">
        <f t="shared" ref="D71" si="22">D26/(D20)</f>
        <v>203597.56097560975</v>
      </c>
      <c r="E71" s="18">
        <f t="shared" si="21"/>
        <v>142230.56537102474</v>
      </c>
      <c r="F71" s="18">
        <f t="shared" si="21"/>
        <v>225019.12478407501</v>
      </c>
      <c r="G71" s="18">
        <f t="shared" si="21"/>
        <v>195224.26682001151</v>
      </c>
    </row>
    <row r="72" spans="1:7" s="9" customFormat="1" ht="15.5" hidden="1" x14ac:dyDescent="0.4">
      <c r="A72" s="9" t="s">
        <v>34</v>
      </c>
      <c r="B72" s="18">
        <f t="shared" ref="B72:G72" si="23">B26/B20</f>
        <v>213453.45810609817</v>
      </c>
      <c r="C72" s="18">
        <f t="shared" si="23"/>
        <v>205857.65603951504</v>
      </c>
      <c r="D72" s="18">
        <f t="shared" ref="D72" si="24">D26/D20</f>
        <v>203597.56097560975</v>
      </c>
      <c r="E72" s="18">
        <f t="shared" si="23"/>
        <v>142230.56537102474</v>
      </c>
      <c r="F72" s="18">
        <f t="shared" si="23"/>
        <v>225019.12478407501</v>
      </c>
      <c r="G72" s="18">
        <f t="shared" si="23"/>
        <v>195224.26682001151</v>
      </c>
    </row>
    <row r="73" spans="1:7" s="9" customFormat="1" ht="15.5" x14ac:dyDescent="0.4">
      <c r="A73" s="9" t="s">
        <v>29</v>
      </c>
      <c r="B73" s="18">
        <f t="shared" ref="B73:G73" si="25">(B71/B70)*B54</f>
        <v>117.54502670819346</v>
      </c>
      <c r="C73" s="18">
        <f t="shared" si="25"/>
        <v>127.09636602732698</v>
      </c>
      <c r="D73" s="18">
        <f t="shared" ref="D73" si="26">(D71/D70)*D54</f>
        <v>67.239399624765483</v>
      </c>
      <c r="E73" s="18">
        <f t="shared" si="25"/>
        <v>50.578930644696051</v>
      </c>
      <c r="F73" s="18">
        <f t="shared" si="25"/>
        <v>163.41500001227408</v>
      </c>
      <c r="G73" s="18">
        <f t="shared" si="25"/>
        <v>82.00362762825327</v>
      </c>
    </row>
    <row r="74" spans="1:7" s="9" customFormat="1" ht="15.5" x14ac:dyDescent="0.4">
      <c r="A74" s="9" t="s">
        <v>37</v>
      </c>
      <c r="B74" s="18">
        <f t="shared" ref="B74:G74" si="27">(B25/B18)*3</f>
        <v>585000</v>
      </c>
      <c r="C74" s="18">
        <f t="shared" si="27"/>
        <v>585000</v>
      </c>
      <c r="D74" s="18">
        <f t="shared" ref="D74" si="28">(D25/D18)*3</f>
        <v>585000</v>
      </c>
      <c r="E74" s="18">
        <f t="shared" si="27"/>
        <v>585000</v>
      </c>
      <c r="F74" s="18">
        <f t="shared" si="27"/>
        <v>585000</v>
      </c>
      <c r="G74" s="18">
        <f t="shared" si="27"/>
        <v>585000</v>
      </c>
    </row>
    <row r="75" spans="1:7" s="9" customFormat="1" ht="15.5" x14ac:dyDescent="0.4">
      <c r="A75" s="9" t="s">
        <v>38</v>
      </c>
      <c r="B75" s="18">
        <f t="shared" ref="B75:G75" si="29">(B26/B20)*3</f>
        <v>640360.37431829446</v>
      </c>
      <c r="C75" s="18">
        <f t="shared" si="29"/>
        <v>617572.96811854513</v>
      </c>
      <c r="D75" s="18">
        <f t="shared" ref="D75" si="30">(D26/D20)*3</f>
        <v>610792.68292682921</v>
      </c>
      <c r="E75" s="18">
        <f t="shared" si="29"/>
        <v>426691.6961130742</v>
      </c>
      <c r="F75" s="18">
        <f t="shared" si="29"/>
        <v>675057.3743522251</v>
      </c>
      <c r="G75" s="18">
        <f t="shared" si="29"/>
        <v>585672.80046003452</v>
      </c>
    </row>
    <row r="76" spans="1:7" s="9" customFormat="1" ht="15.5" x14ac:dyDescent="0.4">
      <c r="B76" s="18"/>
      <c r="C76" s="18"/>
      <c r="D76" s="18"/>
      <c r="E76" s="18"/>
      <c r="F76" s="18"/>
      <c r="G76" s="18"/>
    </row>
    <row r="77" spans="1:7" s="9" customFormat="1" ht="15.5" x14ac:dyDescent="0.4">
      <c r="A77" s="10" t="s">
        <v>30</v>
      </c>
      <c r="B77" s="18"/>
      <c r="C77" s="18"/>
      <c r="D77" s="18"/>
      <c r="E77" s="18"/>
      <c r="F77" s="18"/>
      <c r="G77" s="18"/>
    </row>
    <row r="78" spans="1:7" s="9" customFormat="1" ht="15.5" x14ac:dyDescent="0.4">
      <c r="A78" s="9" t="s">
        <v>31</v>
      </c>
      <c r="B78" s="18">
        <f>(B32/B31)*100</f>
        <v>81.688753258225404</v>
      </c>
      <c r="C78" s="18"/>
      <c r="D78" s="18"/>
      <c r="E78" s="18"/>
      <c r="F78" s="18"/>
      <c r="G78" s="18"/>
    </row>
    <row r="79" spans="1:7" s="9" customFormat="1" ht="15.5" x14ac:dyDescent="0.4">
      <c r="A79" s="9" t="s">
        <v>32</v>
      </c>
      <c r="B79" s="18">
        <f>(B26/B32)*100</f>
        <v>140.27348162766287</v>
      </c>
      <c r="C79" s="18"/>
      <c r="D79" s="18"/>
      <c r="E79" s="18"/>
      <c r="F79" s="18"/>
      <c r="G79" s="18"/>
    </row>
    <row r="80" spans="1:7" s="9" customFormat="1" ht="16" thickBot="1" x14ac:dyDescent="0.45">
      <c r="A80" s="20"/>
      <c r="B80" s="20"/>
      <c r="C80" s="20"/>
      <c r="D80" s="20"/>
      <c r="E80" s="20"/>
      <c r="F80" s="20"/>
      <c r="G80" s="20"/>
    </row>
    <row r="81" spans="1:7" s="9" customFormat="1" ht="16.5" customHeight="1" thickTop="1" x14ac:dyDescent="0.4">
      <c r="A81" s="37" t="s">
        <v>88</v>
      </c>
      <c r="B81" s="37"/>
      <c r="C81" s="37"/>
      <c r="D81" s="37"/>
      <c r="E81" s="37"/>
      <c r="F81" s="37"/>
      <c r="G81" s="37"/>
    </row>
    <row r="82" spans="1:7" s="9" customFormat="1" ht="15.5" x14ac:dyDescent="0.4">
      <c r="A82" s="38" t="s">
        <v>129</v>
      </c>
      <c r="B82" s="38"/>
      <c r="C82" s="38"/>
      <c r="D82" s="38"/>
      <c r="E82" s="38"/>
      <c r="F82" s="38"/>
      <c r="G82" s="38"/>
    </row>
    <row r="84" spans="1:7" x14ac:dyDescent="0.35">
      <c r="B84" s="6"/>
      <c r="C84" s="6"/>
      <c r="D84" s="6"/>
    </row>
    <row r="87" spans="1:7" x14ac:dyDescent="0.35">
      <c r="A87" s="3"/>
    </row>
    <row r="89" spans="1:7" x14ac:dyDescent="0.35">
      <c r="A89" s="2"/>
    </row>
  </sheetData>
  <mergeCells count="5">
    <mergeCell ref="A9:A10"/>
    <mergeCell ref="B9:B10"/>
    <mergeCell ref="C9:G9"/>
    <mergeCell ref="A81:G81"/>
    <mergeCell ref="A82:G8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J92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0.7265625" style="4" customWidth="1"/>
    <col min="2" max="7" width="20.7265625" style="4" customWidth="1"/>
    <col min="8" max="16384" width="11.453125" style="4"/>
  </cols>
  <sheetData>
    <row r="9" spans="1:7" ht="15.5" x14ac:dyDescent="0.35">
      <c r="A9" s="33" t="s">
        <v>0</v>
      </c>
      <c r="B9" s="35" t="s">
        <v>1</v>
      </c>
      <c r="C9" s="32" t="s">
        <v>2</v>
      </c>
      <c r="D9" s="32"/>
      <c r="E9" s="32"/>
      <c r="F9" s="32"/>
      <c r="G9" s="32"/>
    </row>
    <row r="10" spans="1:7" ht="31.5" thickBot="1" x14ac:dyDescent="0.4">
      <c r="A10" s="34"/>
      <c r="B10" s="36"/>
      <c r="C10" s="31" t="s">
        <v>3</v>
      </c>
      <c r="D10" s="31" t="s">
        <v>50</v>
      </c>
      <c r="E10" s="31" t="s">
        <v>48</v>
      </c>
      <c r="F10" s="31" t="s">
        <v>45</v>
      </c>
      <c r="G10" s="31" t="s">
        <v>51</v>
      </c>
    </row>
    <row r="11" spans="1:7" ht="16" thickTop="1" x14ac:dyDescent="0.4">
      <c r="A11" s="9"/>
      <c r="B11" s="9"/>
      <c r="C11" s="9"/>
      <c r="D11" s="9"/>
      <c r="E11" s="9"/>
      <c r="F11" s="9"/>
      <c r="G11" s="9"/>
    </row>
    <row r="12" spans="1:7" ht="15.5" x14ac:dyDescent="0.4">
      <c r="A12" s="10" t="s">
        <v>4</v>
      </c>
      <c r="B12" s="9"/>
      <c r="C12" s="9"/>
      <c r="D12" s="9"/>
      <c r="E12" s="9"/>
      <c r="F12" s="9"/>
      <c r="G12" s="9"/>
    </row>
    <row r="13" spans="1:7" ht="15.5" x14ac:dyDescent="0.4">
      <c r="A13" s="9"/>
      <c r="B13" s="9"/>
      <c r="C13" s="9"/>
      <c r="D13" s="9"/>
      <c r="E13" s="9"/>
      <c r="F13" s="9"/>
      <c r="G13" s="9"/>
    </row>
    <row r="14" spans="1:7" ht="15.5" x14ac:dyDescent="0.4">
      <c r="A14" s="10" t="s">
        <v>5</v>
      </c>
      <c r="B14" s="9"/>
      <c r="C14" s="9"/>
      <c r="D14" s="9"/>
      <c r="E14" s="9"/>
      <c r="F14" s="9"/>
      <c r="G14" s="9"/>
    </row>
    <row r="15" spans="1:7" ht="15.5" x14ac:dyDescent="0.4">
      <c r="A15" s="11" t="s">
        <v>61</v>
      </c>
      <c r="B15" s="12">
        <f>SUM(C15:G15)</f>
        <v>9509</v>
      </c>
      <c r="C15" s="12">
        <f>+'I trimestre'!C15+'II Trimestre'!C15</f>
        <v>791</v>
      </c>
      <c r="D15" s="12">
        <f>+'I trimestre'!D15+'II Trimestre'!D15</f>
        <v>394</v>
      </c>
      <c r="E15" s="12">
        <f>+'I trimestre'!E15+'II Trimestre'!E15</f>
        <v>315</v>
      </c>
      <c r="F15" s="12">
        <f>+'I trimestre'!F15+'II Trimestre'!F15</f>
        <v>7291</v>
      </c>
      <c r="G15" s="12">
        <f>+'I trimestre'!G15+'II Trimestre'!G15</f>
        <v>718</v>
      </c>
    </row>
    <row r="16" spans="1:7" ht="15.5" x14ac:dyDescent="0.4">
      <c r="A16" s="13" t="s">
        <v>33</v>
      </c>
      <c r="B16" s="12">
        <f t="shared" ref="B16:B28" si="0">SUM(C16:G16)</f>
        <v>43887</v>
      </c>
      <c r="C16" s="12">
        <f>+'I trimestre'!C16+'II Trimestre'!C16</f>
        <v>1887</v>
      </c>
      <c r="D16" s="12">
        <f>+'I trimestre'!D16+'II Trimestre'!D16</f>
        <v>2729</v>
      </c>
      <c r="E16" s="12">
        <f>+'I trimestre'!E16+'II Trimestre'!E16</f>
        <v>1270</v>
      </c>
      <c r="F16" s="12">
        <f>+'I trimestre'!F16+'II Trimestre'!F16</f>
        <v>36562</v>
      </c>
      <c r="G16" s="12">
        <f>+'I trimestre'!G16+'II Trimestre'!G16</f>
        <v>1439</v>
      </c>
    </row>
    <row r="17" spans="1:10" ht="15.5" x14ac:dyDescent="0.4">
      <c r="A17" s="11" t="s">
        <v>95</v>
      </c>
      <c r="B17" s="12">
        <f t="shared" si="0"/>
        <v>10146</v>
      </c>
      <c r="C17" s="12">
        <f>+'I trimestre'!C17+'II Trimestre'!C17</f>
        <v>1550</v>
      </c>
      <c r="D17" s="12">
        <f>+'I trimestre'!D17+'II Trimestre'!D17</f>
        <v>3000</v>
      </c>
      <c r="E17" s="12">
        <f>+'I trimestre'!E17+'II Trimestre'!E17</f>
        <v>580</v>
      </c>
      <c r="F17" s="12">
        <f>+'I trimestre'!F17+'II Trimestre'!F17</f>
        <v>3816</v>
      </c>
      <c r="G17" s="12">
        <f>+'I trimestre'!G17+'II Trimestre'!G17</f>
        <v>1200</v>
      </c>
    </row>
    <row r="18" spans="1:10" ht="15.5" x14ac:dyDescent="0.4">
      <c r="A18" s="13" t="s">
        <v>33</v>
      </c>
      <c r="B18" s="12">
        <f t="shared" si="0"/>
        <v>28001</v>
      </c>
      <c r="C18" s="12">
        <f>+'I trimestre'!C18+'II Trimestre'!C18</f>
        <v>4000</v>
      </c>
      <c r="D18" s="12">
        <f>+'I trimestre'!D18+'II Trimestre'!D18</f>
        <v>7500</v>
      </c>
      <c r="E18" s="12">
        <f>+'I trimestre'!E18+'II Trimestre'!E18</f>
        <v>1240</v>
      </c>
      <c r="F18" s="12">
        <f>+'I trimestre'!F18+'II Trimestre'!F18</f>
        <v>12661</v>
      </c>
      <c r="G18" s="12">
        <f>+'I trimestre'!G18+'II Trimestre'!G18</f>
        <v>2600</v>
      </c>
    </row>
    <row r="19" spans="1:10" ht="15.5" x14ac:dyDescent="0.4">
      <c r="A19" s="11" t="s">
        <v>96</v>
      </c>
      <c r="B19" s="12">
        <f t="shared" si="0"/>
        <v>9868</v>
      </c>
      <c r="C19" s="12">
        <f>+'I trimestre'!C19+'II Trimestre'!C19</f>
        <v>1268</v>
      </c>
      <c r="D19" s="12">
        <f>+'I trimestre'!D19+'II Trimestre'!D19</f>
        <v>1305</v>
      </c>
      <c r="E19" s="12">
        <f>+'I trimestre'!E19+'II Trimestre'!E19</f>
        <v>408</v>
      </c>
      <c r="F19" s="12">
        <f>+'I trimestre'!F19+'II Trimestre'!F19</f>
        <v>5894</v>
      </c>
      <c r="G19" s="12">
        <f>+'I trimestre'!G19+'II Trimestre'!G19</f>
        <v>993</v>
      </c>
    </row>
    <row r="20" spans="1:10" ht="15.5" x14ac:dyDescent="0.4">
      <c r="A20" s="13" t="s">
        <v>33</v>
      </c>
      <c r="B20" s="12">
        <f t="shared" si="0"/>
        <v>31392</v>
      </c>
      <c r="C20" s="12">
        <f>+'I trimestre'!C20+'II Trimestre'!C20</f>
        <v>3199</v>
      </c>
      <c r="D20" s="12">
        <f>+'I trimestre'!D20+'II Trimestre'!D20</f>
        <v>4740</v>
      </c>
      <c r="E20" s="12">
        <f>+'I trimestre'!E20+'II Trimestre'!E20</f>
        <v>1020</v>
      </c>
      <c r="F20" s="12">
        <f>+'I trimestre'!F20+'II Trimestre'!F20</f>
        <v>20382</v>
      </c>
      <c r="G20" s="12">
        <f>+'I trimestre'!G20+'II Trimestre'!G20</f>
        <v>2051</v>
      </c>
    </row>
    <row r="21" spans="1:10" ht="15.5" x14ac:dyDescent="0.4">
      <c r="A21" s="11" t="s">
        <v>83</v>
      </c>
      <c r="B21" s="12">
        <f t="shared" si="0"/>
        <v>16069</v>
      </c>
      <c r="C21" s="12">
        <f>+'II Trimestre'!C21</f>
        <v>1772</v>
      </c>
      <c r="D21" s="12">
        <f>+'II Trimestre'!D21</f>
        <v>4930</v>
      </c>
      <c r="E21" s="12">
        <f>+'II Trimestre'!E21</f>
        <v>670</v>
      </c>
      <c r="F21" s="12">
        <f>+'II Trimestre'!F21</f>
        <v>6172</v>
      </c>
      <c r="G21" s="12">
        <f>+'II Trimestre'!G21</f>
        <v>2525</v>
      </c>
    </row>
    <row r="22" spans="1:10" ht="15.5" x14ac:dyDescent="0.4">
      <c r="A22" s="9"/>
      <c r="B22" s="12"/>
      <c r="C22" s="12"/>
      <c r="D22" s="12"/>
      <c r="E22" s="12"/>
      <c r="F22" s="12"/>
      <c r="G22" s="12"/>
    </row>
    <row r="23" spans="1:10" ht="15.5" x14ac:dyDescent="0.4">
      <c r="A23" s="14" t="s">
        <v>6</v>
      </c>
      <c r="B23" s="12"/>
      <c r="C23" s="12"/>
      <c r="D23" s="12"/>
      <c r="E23" s="12"/>
      <c r="F23" s="12"/>
      <c r="G23" s="12"/>
    </row>
    <row r="24" spans="1:10" ht="15.5" x14ac:dyDescent="0.4">
      <c r="A24" s="11" t="s">
        <v>97</v>
      </c>
      <c r="B24" s="12">
        <f t="shared" si="0"/>
        <v>8269023750</v>
      </c>
      <c r="C24" s="12">
        <f>+'I trimestre'!C24+'II Trimestre'!C24</f>
        <v>393510000</v>
      </c>
      <c r="D24" s="12">
        <f>+'I trimestre'!D24+'II Trimestre'!D24</f>
        <v>598065000</v>
      </c>
      <c r="E24" s="12">
        <f>+'I trimestre'!E24+'II Trimestre'!E24</f>
        <v>241702500</v>
      </c>
      <c r="F24" s="12">
        <f>+'I trimestre'!F24+'II Trimestre'!F24</f>
        <v>6750461250</v>
      </c>
      <c r="G24" s="12">
        <f>+'I trimestre'!G24+'II Trimestre'!G24</f>
        <v>285285000</v>
      </c>
    </row>
    <row r="25" spans="1:10" ht="15.5" x14ac:dyDescent="0.4">
      <c r="A25" s="11" t="s">
        <v>95</v>
      </c>
      <c r="B25" s="12">
        <f t="shared" si="0"/>
        <v>5460195000</v>
      </c>
      <c r="C25" s="12">
        <f>+'I trimestre'!C25+'II Trimestre'!C25</f>
        <v>780000000</v>
      </c>
      <c r="D25" s="12">
        <f>+'I trimestre'!D25+'II Trimestre'!D25</f>
        <v>1462500000</v>
      </c>
      <c r="E25" s="12">
        <f>+'I trimestre'!E25+'II Trimestre'!E25</f>
        <v>241800000</v>
      </c>
      <c r="F25" s="12">
        <f>+'I trimestre'!F25+'II Trimestre'!F25</f>
        <v>2468895000</v>
      </c>
      <c r="G25" s="12">
        <f>+'I trimestre'!G25+'II Trimestre'!G25</f>
        <v>507000000</v>
      </c>
    </row>
    <row r="26" spans="1:10" ht="15.5" x14ac:dyDescent="0.4">
      <c r="A26" s="11" t="s">
        <v>96</v>
      </c>
      <c r="B26" s="12">
        <f t="shared" si="0"/>
        <v>6335977500</v>
      </c>
      <c r="C26" s="12">
        <f>+'I trimestre'!C26+'II Trimestre'!C26</f>
        <v>647985000</v>
      </c>
      <c r="D26" s="12">
        <f>+'I trimestre'!D26+'II Trimestre'!D26</f>
        <v>951695000</v>
      </c>
      <c r="E26" s="12">
        <f>+'I trimestre'!E26+'II Trimestre'!E26</f>
        <v>149418750</v>
      </c>
      <c r="F26" s="12">
        <f>+'I trimestre'!F26+'II Trimestre'!F26</f>
        <v>4186543750</v>
      </c>
      <c r="G26" s="12">
        <f>+'I trimestre'!G26+'II Trimestre'!G26</f>
        <v>400335000</v>
      </c>
    </row>
    <row r="27" spans="1:10" ht="15.5" x14ac:dyDescent="0.4">
      <c r="A27" s="11" t="s">
        <v>83</v>
      </c>
      <c r="B27" s="12">
        <f t="shared" si="0"/>
        <v>13813702500</v>
      </c>
      <c r="C27" s="12">
        <f>+'II Trimestre'!C27</f>
        <v>1026870000</v>
      </c>
      <c r="D27" s="12">
        <f>+'II Trimestre'!D27</f>
        <v>2884050000</v>
      </c>
      <c r="E27" s="12">
        <f>+'II Trimestre'!E27</f>
        <v>391950000</v>
      </c>
      <c r="F27" s="12">
        <f>+'II Trimestre'!F27</f>
        <v>8072707500</v>
      </c>
      <c r="G27" s="12">
        <f>+'II Trimestre'!G27</f>
        <v>1438125000</v>
      </c>
    </row>
    <row r="28" spans="1:10" ht="15.5" x14ac:dyDescent="0.4">
      <c r="A28" s="11" t="s">
        <v>98</v>
      </c>
      <c r="B28" s="12">
        <f t="shared" si="0"/>
        <v>6335977500</v>
      </c>
      <c r="C28" s="12">
        <f>+C26</f>
        <v>647985000</v>
      </c>
      <c r="D28" s="12">
        <f>+D26</f>
        <v>951695000</v>
      </c>
      <c r="E28" s="12">
        <f>+E26</f>
        <v>149418750</v>
      </c>
      <c r="F28" s="12">
        <f>+F26</f>
        <v>4186543750</v>
      </c>
      <c r="G28" s="12">
        <f>+G26</f>
        <v>400335000</v>
      </c>
      <c r="H28" s="5"/>
    </row>
    <row r="29" spans="1:10" ht="15.5" x14ac:dyDescent="0.4">
      <c r="A29" s="9"/>
      <c r="B29" s="12"/>
      <c r="C29" s="12"/>
      <c r="D29" s="12"/>
      <c r="E29" s="12"/>
      <c r="F29" s="27"/>
      <c r="G29" s="12"/>
    </row>
    <row r="30" spans="1:10" ht="15.5" x14ac:dyDescent="0.4">
      <c r="A30" s="10" t="s">
        <v>7</v>
      </c>
      <c r="B30" s="12"/>
      <c r="C30" s="12"/>
      <c r="D30" s="12"/>
      <c r="E30" s="12"/>
      <c r="F30" s="27"/>
      <c r="G30" s="12"/>
    </row>
    <row r="31" spans="1:10" ht="15.5" x14ac:dyDescent="0.4">
      <c r="A31" s="17" t="s">
        <v>95</v>
      </c>
      <c r="B31" s="12">
        <f>B25</f>
        <v>5460195000</v>
      </c>
      <c r="C31" s="12"/>
      <c r="D31" s="12"/>
      <c r="E31" s="12"/>
      <c r="F31" s="12"/>
      <c r="G31" s="12"/>
      <c r="J31" s="4" t="s">
        <v>46</v>
      </c>
    </row>
    <row r="32" spans="1:10" ht="15.5" x14ac:dyDescent="0.4">
      <c r="A32" s="17" t="s">
        <v>96</v>
      </c>
      <c r="B32" s="12">
        <f>+'I trimestre'!B32+'II Trimestre'!B32</f>
        <v>7676032600.6700001</v>
      </c>
      <c r="C32" s="12"/>
      <c r="D32" s="12"/>
      <c r="E32" s="12"/>
      <c r="F32" s="27"/>
      <c r="G32" s="12"/>
    </row>
    <row r="33" spans="1:7" ht="15.5" x14ac:dyDescent="0.4">
      <c r="A33" s="9"/>
      <c r="B33" s="16"/>
      <c r="C33" s="16"/>
      <c r="D33" s="16"/>
      <c r="E33" s="16"/>
      <c r="F33" s="16"/>
      <c r="G33" s="16"/>
    </row>
    <row r="34" spans="1:7" ht="15.5" x14ac:dyDescent="0.4">
      <c r="A34" s="10" t="s">
        <v>8</v>
      </c>
      <c r="B34" s="16"/>
      <c r="C34" s="16"/>
      <c r="D34" s="16"/>
      <c r="E34" s="16"/>
      <c r="F34" s="16"/>
      <c r="G34" s="16"/>
    </row>
    <row r="35" spans="1:7" ht="15.5" x14ac:dyDescent="0.4">
      <c r="A35" s="9" t="s">
        <v>62</v>
      </c>
      <c r="B35" s="19">
        <v>1.0586</v>
      </c>
      <c r="C35" s="19">
        <v>1.0586</v>
      </c>
      <c r="D35" s="19">
        <v>1.0586</v>
      </c>
      <c r="E35" s="19">
        <v>1.0586</v>
      </c>
      <c r="F35" s="19">
        <v>1.0586</v>
      </c>
      <c r="G35" s="19">
        <v>1.0586</v>
      </c>
    </row>
    <row r="36" spans="1:7" ht="15.5" x14ac:dyDescent="0.4">
      <c r="A36" s="9" t="s">
        <v>99</v>
      </c>
      <c r="B36" s="19">
        <v>1.0788</v>
      </c>
      <c r="C36" s="19">
        <v>1.0788</v>
      </c>
      <c r="D36" s="19">
        <v>1.0788</v>
      </c>
      <c r="E36" s="19">
        <v>1.0788</v>
      </c>
      <c r="F36" s="19">
        <v>1.0788</v>
      </c>
      <c r="G36" s="19">
        <v>1.0788</v>
      </c>
    </row>
    <row r="37" spans="1:7" ht="15.5" x14ac:dyDescent="0.4">
      <c r="A37" s="9" t="s">
        <v>9</v>
      </c>
      <c r="B37" s="12">
        <f>+C37+F37</f>
        <v>241177</v>
      </c>
      <c r="C37" s="12">
        <v>192454</v>
      </c>
      <c r="D37" s="12">
        <v>192454</v>
      </c>
      <c r="E37" s="12">
        <v>192454</v>
      </c>
      <c r="F37" s="12">
        <v>48723</v>
      </c>
      <c r="G37" s="12">
        <v>192454</v>
      </c>
    </row>
    <row r="38" spans="1:7" ht="15.5" x14ac:dyDescent="0.4">
      <c r="A38" s="9"/>
      <c r="B38" s="12"/>
      <c r="C38" s="12"/>
      <c r="D38" s="12"/>
      <c r="E38" s="12"/>
      <c r="F38" s="12"/>
      <c r="G38" s="12"/>
    </row>
    <row r="39" spans="1:7" ht="15.5" x14ac:dyDescent="0.4">
      <c r="A39" s="10" t="s">
        <v>10</v>
      </c>
      <c r="B39" s="12"/>
      <c r="C39" s="12"/>
      <c r="D39" s="12"/>
      <c r="E39" s="12"/>
      <c r="F39" s="12"/>
      <c r="G39" s="12"/>
    </row>
    <row r="40" spans="1:7" ht="15.5" x14ac:dyDescent="0.4">
      <c r="A40" s="9" t="s">
        <v>63</v>
      </c>
      <c r="B40" s="12">
        <f t="shared" ref="B40:G40" si="1">B24/B35</f>
        <v>7811282590.2134895</v>
      </c>
      <c r="C40" s="12">
        <f t="shared" si="1"/>
        <v>371726808.99300963</v>
      </c>
      <c r="D40" s="12">
        <f t="shared" si="1"/>
        <v>564958435.66975248</v>
      </c>
      <c r="E40" s="12">
        <f t="shared" si="1"/>
        <v>228322784.81012657</v>
      </c>
      <c r="F40" s="12">
        <f t="shared" si="1"/>
        <v>6376781834.498394</v>
      </c>
      <c r="G40" s="12">
        <f t="shared" si="1"/>
        <v>269492726.24220669</v>
      </c>
    </row>
    <row r="41" spans="1:7" ht="15.5" x14ac:dyDescent="0.4">
      <c r="A41" s="9" t="s">
        <v>100</v>
      </c>
      <c r="B41" s="12">
        <f t="shared" ref="B41:G41" si="2">B26/B36</f>
        <v>5873171579.532814</v>
      </c>
      <c r="C41" s="12">
        <f t="shared" si="2"/>
        <v>600653503.8932147</v>
      </c>
      <c r="D41" s="12">
        <f t="shared" si="2"/>
        <v>882179273.2665925</v>
      </c>
      <c r="E41" s="12">
        <f t="shared" si="2"/>
        <v>138504588.43159065</v>
      </c>
      <c r="F41" s="12">
        <f t="shared" si="2"/>
        <v>3880741332.9625511</v>
      </c>
      <c r="G41" s="12">
        <f t="shared" si="2"/>
        <v>371092880.97886539</v>
      </c>
    </row>
    <row r="42" spans="1:7" ht="15.5" x14ac:dyDescent="0.4">
      <c r="A42" s="9" t="s">
        <v>64</v>
      </c>
      <c r="B42" s="12">
        <f t="shared" ref="B42:G42" si="3">B40/B15</f>
        <v>821462.04545309593</v>
      </c>
      <c r="C42" s="12">
        <f t="shared" si="3"/>
        <v>469945.3969570286</v>
      </c>
      <c r="D42" s="12">
        <f t="shared" si="3"/>
        <v>1433904.6590602854</v>
      </c>
      <c r="E42" s="12">
        <f t="shared" si="3"/>
        <v>724834.2374924653</v>
      </c>
      <c r="F42" s="12">
        <f t="shared" si="3"/>
        <v>874610.04450670606</v>
      </c>
      <c r="G42" s="12">
        <f t="shared" si="3"/>
        <v>375338.05883315695</v>
      </c>
    </row>
    <row r="43" spans="1:7" ht="15.5" x14ac:dyDescent="0.4">
      <c r="A43" s="9" t="s">
        <v>101</v>
      </c>
      <c r="B43" s="12">
        <f t="shared" ref="B43:G43" si="4">B41/B19</f>
        <v>595173.44745975011</v>
      </c>
      <c r="C43" s="12">
        <f t="shared" si="4"/>
        <v>473701.50149307156</v>
      </c>
      <c r="D43" s="12">
        <f t="shared" si="4"/>
        <v>675999.44311616279</v>
      </c>
      <c r="E43" s="12">
        <f t="shared" si="4"/>
        <v>339472.03046958492</v>
      </c>
      <c r="F43" s="12">
        <f t="shared" si="4"/>
        <v>658422.35034994083</v>
      </c>
      <c r="G43" s="12">
        <f t="shared" si="4"/>
        <v>373708.84287901851</v>
      </c>
    </row>
    <row r="44" spans="1:7" ht="15.5" x14ac:dyDescent="0.4">
      <c r="A44" s="9"/>
      <c r="B44" s="16"/>
      <c r="C44" s="16"/>
      <c r="D44" s="16"/>
      <c r="E44" s="16"/>
      <c r="F44" s="16"/>
      <c r="G44" s="16"/>
    </row>
    <row r="45" spans="1:7" ht="15.5" x14ac:dyDescent="0.4">
      <c r="A45" s="10" t="s">
        <v>11</v>
      </c>
      <c r="B45" s="16"/>
      <c r="C45" s="16"/>
      <c r="D45" s="16"/>
      <c r="E45" s="16"/>
      <c r="F45" s="16"/>
      <c r="G45" s="16"/>
    </row>
    <row r="46" spans="1:7" ht="15.5" x14ac:dyDescent="0.4">
      <c r="A46" s="9"/>
      <c r="B46" s="16"/>
      <c r="C46" s="16"/>
      <c r="D46" s="16"/>
      <c r="E46" s="16"/>
      <c r="F46" s="16"/>
      <c r="G46" s="16"/>
    </row>
    <row r="47" spans="1:7" ht="15.5" x14ac:dyDescent="0.4">
      <c r="A47" s="10" t="s">
        <v>12</v>
      </c>
      <c r="B47" s="16"/>
      <c r="C47" s="16"/>
      <c r="D47" s="16"/>
      <c r="E47" s="16"/>
      <c r="F47" s="16"/>
      <c r="G47" s="16"/>
    </row>
    <row r="48" spans="1:7" ht="15.5" x14ac:dyDescent="0.4">
      <c r="A48" s="9" t="s">
        <v>13</v>
      </c>
      <c r="B48" s="18">
        <f t="shared" ref="B48:G48" si="5">B17/B37*100</f>
        <v>4.2068688141904076</v>
      </c>
      <c r="C48" s="18">
        <f t="shared" si="5"/>
        <v>0.80538726137154848</v>
      </c>
      <c r="D48" s="18">
        <f t="shared" si="5"/>
        <v>1.5588140542675133</v>
      </c>
      <c r="E48" s="18">
        <f t="shared" si="5"/>
        <v>0.30137071715838593</v>
      </c>
      <c r="F48" s="18">
        <f t="shared" si="5"/>
        <v>7.8320300474108731</v>
      </c>
      <c r="G48" s="18">
        <f t="shared" si="5"/>
        <v>0.62352562170700532</v>
      </c>
    </row>
    <row r="49" spans="1:7" ht="15.5" x14ac:dyDescent="0.4">
      <c r="A49" s="9" t="s">
        <v>14</v>
      </c>
      <c r="B49" s="18">
        <f t="shared" ref="B49:G49" si="6">B19/B37*100</f>
        <v>4.0916007745348848</v>
      </c>
      <c r="C49" s="18">
        <f t="shared" si="6"/>
        <v>0.65885874027040225</v>
      </c>
      <c r="D49" s="18">
        <f t="shared" si="6"/>
        <v>0.67808411360636833</v>
      </c>
      <c r="E49" s="18">
        <f t="shared" si="6"/>
        <v>0.21199871138038182</v>
      </c>
      <c r="F49" s="18">
        <f t="shared" si="6"/>
        <v>12.096956262955894</v>
      </c>
      <c r="G49" s="18">
        <f t="shared" si="6"/>
        <v>0.5159674519625469</v>
      </c>
    </row>
    <row r="50" spans="1:7" ht="15.5" x14ac:dyDescent="0.4">
      <c r="A50" s="9"/>
      <c r="B50" s="18"/>
      <c r="C50" s="18"/>
      <c r="D50" s="18"/>
      <c r="E50" s="18"/>
      <c r="F50" s="18"/>
      <c r="G50" s="18"/>
    </row>
    <row r="51" spans="1:7" ht="15.5" x14ac:dyDescent="0.4">
      <c r="A51" s="10" t="s">
        <v>15</v>
      </c>
      <c r="B51" s="18"/>
      <c r="C51" s="18"/>
      <c r="D51" s="18"/>
      <c r="E51" s="18"/>
      <c r="F51" s="18"/>
      <c r="G51" s="18"/>
    </row>
    <row r="52" spans="1:7" ht="15.5" x14ac:dyDescent="0.4">
      <c r="A52" s="9" t="s">
        <v>16</v>
      </c>
      <c r="B52" s="18">
        <f t="shared" ref="B52:G52" si="7">B19/B17*100</f>
        <v>97.260003942440363</v>
      </c>
      <c r="C52" s="18">
        <f t="shared" si="7"/>
        <v>81.806451612903231</v>
      </c>
      <c r="D52" s="18">
        <f t="shared" si="7"/>
        <v>43.5</v>
      </c>
      <c r="E52" s="18">
        <f t="shared" si="7"/>
        <v>70.34482758620689</v>
      </c>
      <c r="F52" s="18">
        <f t="shared" si="7"/>
        <v>154.45492662473794</v>
      </c>
      <c r="G52" s="18">
        <f t="shared" si="7"/>
        <v>82.75</v>
      </c>
    </row>
    <row r="53" spans="1:7" ht="15.5" x14ac:dyDescent="0.4">
      <c r="A53" s="9" t="s">
        <v>17</v>
      </c>
      <c r="B53" s="18">
        <f t="shared" ref="B53:G53" si="8">B26/B25*100</f>
        <v>116.03939969176923</v>
      </c>
      <c r="C53" s="18">
        <f t="shared" si="8"/>
        <v>83.075000000000003</v>
      </c>
      <c r="D53" s="18">
        <f t="shared" si="8"/>
        <v>65.073162393162391</v>
      </c>
      <c r="E53" s="18">
        <f t="shared" si="8"/>
        <v>61.794354838709673</v>
      </c>
      <c r="F53" s="18">
        <f t="shared" si="8"/>
        <v>169.57155934132479</v>
      </c>
      <c r="G53" s="18">
        <f t="shared" si="8"/>
        <v>78.961538461538467</v>
      </c>
    </row>
    <row r="54" spans="1:7" ht="15.5" x14ac:dyDescent="0.4">
      <c r="A54" s="9" t="s">
        <v>18</v>
      </c>
      <c r="B54" s="18">
        <f t="shared" ref="B54:G54" si="9">AVERAGE(B52:B53)</f>
        <v>106.6497018171048</v>
      </c>
      <c r="C54" s="18">
        <f t="shared" si="9"/>
        <v>82.44072580645161</v>
      </c>
      <c r="D54" s="18">
        <f t="shared" si="9"/>
        <v>54.286581196581196</v>
      </c>
      <c r="E54" s="18">
        <f t="shared" si="9"/>
        <v>66.069591212458278</v>
      </c>
      <c r="F54" s="18">
        <f t="shared" si="9"/>
        <v>162.01324298303138</v>
      </c>
      <c r="G54" s="18">
        <f t="shared" si="9"/>
        <v>80.855769230769226</v>
      </c>
    </row>
    <row r="55" spans="1:7" ht="15.5" x14ac:dyDescent="0.4">
      <c r="A55" s="9"/>
      <c r="B55" s="18"/>
      <c r="C55" s="18"/>
      <c r="D55" s="18"/>
      <c r="E55" s="18"/>
      <c r="F55" s="18"/>
      <c r="G55" s="18"/>
    </row>
    <row r="56" spans="1:7" ht="15.5" x14ac:dyDescent="0.4">
      <c r="A56" s="10" t="s">
        <v>19</v>
      </c>
      <c r="B56" s="18"/>
      <c r="C56" s="18"/>
      <c r="D56" s="18"/>
      <c r="E56" s="18"/>
      <c r="F56" s="18"/>
      <c r="G56" s="18"/>
    </row>
    <row r="57" spans="1:7" ht="15.5" x14ac:dyDescent="0.4">
      <c r="A57" s="9" t="s">
        <v>20</v>
      </c>
      <c r="B57" s="18">
        <f t="shared" ref="B57:G57" si="10">B19/B21*100</f>
        <v>61.410168647706762</v>
      </c>
      <c r="C57" s="18">
        <f t="shared" si="10"/>
        <v>71.557562076749434</v>
      </c>
      <c r="D57" s="18">
        <f t="shared" si="10"/>
        <v>26.47058823529412</v>
      </c>
      <c r="E57" s="18">
        <f t="shared" si="10"/>
        <v>60.895522388059696</v>
      </c>
      <c r="F57" s="18">
        <f t="shared" si="10"/>
        <v>95.495787427090079</v>
      </c>
      <c r="G57" s="18">
        <f t="shared" si="10"/>
        <v>39.32673267326733</v>
      </c>
    </row>
    <row r="58" spans="1:7" ht="15.5" x14ac:dyDescent="0.4">
      <c r="A58" s="9" t="s">
        <v>21</v>
      </c>
      <c r="B58" s="18">
        <f t="shared" ref="B58:G58" si="11">B26/B27*100</f>
        <v>45.867337160330472</v>
      </c>
      <c r="C58" s="18">
        <f t="shared" si="11"/>
        <v>63.102924420812755</v>
      </c>
      <c r="D58" s="18">
        <f t="shared" si="11"/>
        <v>32.998561051299383</v>
      </c>
      <c r="E58" s="18">
        <f t="shared" si="11"/>
        <v>38.121890547263682</v>
      </c>
      <c r="F58" s="18">
        <f t="shared" si="11"/>
        <v>51.860466268596994</v>
      </c>
      <c r="G58" s="18">
        <f t="shared" si="11"/>
        <v>27.837288135593219</v>
      </c>
    </row>
    <row r="59" spans="1:7" ht="15.5" x14ac:dyDescent="0.4">
      <c r="A59" s="9" t="s">
        <v>22</v>
      </c>
      <c r="B59" s="18">
        <f t="shared" ref="B59:G59" si="12">(B57+B58)/2</f>
        <v>53.638752904018617</v>
      </c>
      <c r="C59" s="18">
        <f t="shared" si="12"/>
        <v>67.330243248781102</v>
      </c>
      <c r="D59" s="18">
        <f t="shared" si="12"/>
        <v>29.734574643296753</v>
      </c>
      <c r="E59" s="18">
        <f t="shared" si="12"/>
        <v>49.508706467661689</v>
      </c>
      <c r="F59" s="18">
        <f t="shared" si="12"/>
        <v>73.678126847843544</v>
      </c>
      <c r="G59" s="18">
        <f t="shared" si="12"/>
        <v>33.582010404430278</v>
      </c>
    </row>
    <row r="60" spans="1:7" ht="15.5" x14ac:dyDescent="0.4">
      <c r="A60" s="9"/>
      <c r="B60" s="18"/>
      <c r="C60" s="18"/>
      <c r="D60" s="18"/>
      <c r="E60" s="18"/>
      <c r="F60" s="18"/>
      <c r="G60" s="18"/>
    </row>
    <row r="61" spans="1:7" ht="15.5" x14ac:dyDescent="0.4">
      <c r="A61" s="10" t="s">
        <v>52</v>
      </c>
      <c r="B61" s="18"/>
      <c r="C61" s="18"/>
      <c r="D61" s="18"/>
      <c r="E61" s="18"/>
      <c r="F61" s="18"/>
      <c r="G61" s="18"/>
    </row>
    <row r="62" spans="1:7" ht="15.5" x14ac:dyDescent="0.4">
      <c r="A62" s="9" t="s">
        <v>23</v>
      </c>
      <c r="B62" s="18">
        <f>B28/B26*100</f>
        <v>100</v>
      </c>
      <c r="C62" s="18"/>
      <c r="D62" s="18"/>
      <c r="E62" s="18"/>
      <c r="F62" s="18"/>
      <c r="G62" s="18"/>
    </row>
    <row r="63" spans="1:7" ht="15.5" x14ac:dyDescent="0.4">
      <c r="A63" s="9"/>
      <c r="B63" s="18"/>
      <c r="C63" s="18"/>
      <c r="D63" s="18"/>
      <c r="E63" s="18"/>
      <c r="F63" s="18"/>
      <c r="G63" s="18"/>
    </row>
    <row r="64" spans="1:7" ht="15.5" x14ac:dyDescent="0.4">
      <c r="A64" s="10" t="s">
        <v>24</v>
      </c>
      <c r="B64" s="18"/>
      <c r="C64" s="18"/>
      <c r="D64" s="18"/>
      <c r="E64" s="18"/>
      <c r="F64" s="18"/>
      <c r="G64" s="18"/>
    </row>
    <row r="65" spans="1:8" ht="15.5" x14ac:dyDescent="0.4">
      <c r="A65" s="9" t="s">
        <v>25</v>
      </c>
      <c r="B65" s="18">
        <f t="shared" ref="B65:G65" si="13">((B19/B15)-1)*100</f>
        <v>3.7753707014407389</v>
      </c>
      <c r="C65" s="18">
        <f t="shared" si="13"/>
        <v>60.303413400758529</v>
      </c>
      <c r="D65" s="18">
        <f t="shared" si="13"/>
        <v>231.21827411167516</v>
      </c>
      <c r="E65" s="18">
        <f t="shared" si="13"/>
        <v>29.523809523809529</v>
      </c>
      <c r="F65" s="18">
        <f t="shared" si="13"/>
        <v>-19.160608969962965</v>
      </c>
      <c r="G65" s="18">
        <f t="shared" si="13"/>
        <v>38.300835654596099</v>
      </c>
    </row>
    <row r="66" spans="1:8" ht="15.5" x14ac:dyDescent="0.4">
      <c r="A66" s="9" t="s">
        <v>26</v>
      </c>
      <c r="B66" s="18">
        <f t="shared" ref="B66:G66" si="14">((B41/B40)-1)*100</f>
        <v>-24.811687303553377</v>
      </c>
      <c r="C66" s="18">
        <f t="shared" si="14"/>
        <v>61.584660928910864</v>
      </c>
      <c r="D66" s="18">
        <f t="shared" si="14"/>
        <v>56.149411632517342</v>
      </c>
      <c r="E66" s="18">
        <f t="shared" si="14"/>
        <v>-39.338253715339363</v>
      </c>
      <c r="F66" s="18">
        <f t="shared" si="14"/>
        <v>-39.142635992849286</v>
      </c>
      <c r="G66" s="18">
        <f t="shared" si="14"/>
        <v>37.700518360315783</v>
      </c>
    </row>
    <row r="67" spans="1:8" ht="15.5" x14ac:dyDescent="0.4">
      <c r="A67" s="9" t="s">
        <v>27</v>
      </c>
      <c r="B67" s="18">
        <f t="shared" ref="B67:G67" si="15">((B43/B42)-1)*100</f>
        <v>-27.54705457737019</v>
      </c>
      <c r="C67" s="18">
        <f t="shared" si="15"/>
        <v>0.79926403372909682</v>
      </c>
      <c r="D67" s="18">
        <f t="shared" si="15"/>
        <v>-52.856039706351091</v>
      </c>
      <c r="E67" s="18">
        <f t="shared" si="15"/>
        <v>-53.165563530225249</v>
      </c>
      <c r="F67" s="18">
        <f t="shared" si="15"/>
        <v>-24.718181035606392</v>
      </c>
      <c r="G67" s="18">
        <f t="shared" si="15"/>
        <v>-0.43406628126210212</v>
      </c>
    </row>
    <row r="68" spans="1:8" ht="15.5" x14ac:dyDescent="0.4">
      <c r="A68" s="9"/>
      <c r="B68" s="18"/>
      <c r="C68" s="18"/>
      <c r="D68" s="18"/>
      <c r="E68" s="18"/>
      <c r="F68" s="18"/>
      <c r="G68" s="18"/>
    </row>
    <row r="69" spans="1:8" ht="15.5" x14ac:dyDescent="0.4">
      <c r="A69" s="10" t="s">
        <v>28</v>
      </c>
      <c r="B69" s="18"/>
      <c r="C69" s="18"/>
      <c r="D69" s="18"/>
      <c r="E69" s="18"/>
      <c r="F69" s="18"/>
      <c r="G69" s="18"/>
    </row>
    <row r="70" spans="1:8" ht="15.5" x14ac:dyDescent="0.4">
      <c r="A70" s="9" t="s">
        <v>43</v>
      </c>
      <c r="B70" s="28">
        <f t="shared" ref="B70:G70" si="16">B25/(B18)</f>
        <v>195000</v>
      </c>
      <c r="C70" s="28">
        <f t="shared" si="16"/>
        <v>195000</v>
      </c>
      <c r="D70" s="28">
        <f t="shared" si="16"/>
        <v>195000</v>
      </c>
      <c r="E70" s="28">
        <f t="shared" si="16"/>
        <v>195000</v>
      </c>
      <c r="F70" s="28">
        <f t="shared" si="16"/>
        <v>195000</v>
      </c>
      <c r="G70" s="28">
        <f t="shared" si="16"/>
        <v>195000</v>
      </c>
    </row>
    <row r="71" spans="1:8" ht="15.5" x14ac:dyDescent="0.4">
      <c r="A71" s="9" t="s">
        <v>44</v>
      </c>
      <c r="B71" s="28">
        <f t="shared" ref="B71:G71" si="17">B26/(B20)</f>
        <v>201834.14564220182</v>
      </c>
      <c r="C71" s="28">
        <f t="shared" si="17"/>
        <v>202558.6120662707</v>
      </c>
      <c r="D71" s="28">
        <f t="shared" si="17"/>
        <v>200779.53586497891</v>
      </c>
      <c r="E71" s="28">
        <f t="shared" si="17"/>
        <v>146488.9705882353</v>
      </c>
      <c r="F71" s="28">
        <f t="shared" si="17"/>
        <v>205403.9716416446</v>
      </c>
      <c r="G71" s="28">
        <f t="shared" si="17"/>
        <v>195190.15114578255</v>
      </c>
      <c r="H71" s="8"/>
    </row>
    <row r="72" spans="1:8" ht="15.5" hidden="1" x14ac:dyDescent="0.4">
      <c r="A72" s="9" t="s">
        <v>34</v>
      </c>
      <c r="B72" s="18">
        <f t="shared" ref="B72:G72" si="18">B26/B20</f>
        <v>201834.14564220182</v>
      </c>
      <c r="C72" s="18">
        <f t="shared" si="18"/>
        <v>202558.6120662707</v>
      </c>
      <c r="D72" s="18">
        <f t="shared" si="18"/>
        <v>200779.53586497891</v>
      </c>
      <c r="E72" s="18">
        <f t="shared" si="18"/>
        <v>146488.9705882353</v>
      </c>
      <c r="F72" s="18">
        <f t="shared" si="18"/>
        <v>205403.9716416446</v>
      </c>
      <c r="G72" s="18">
        <f t="shared" si="18"/>
        <v>195190.15114578255</v>
      </c>
    </row>
    <row r="73" spans="1:8" ht="15.5" x14ac:dyDescent="0.4">
      <c r="A73" s="9" t="s">
        <v>29</v>
      </c>
      <c r="B73" s="18">
        <f t="shared" ref="B73:G73" si="19">(B71/B70)*B54</f>
        <v>110.38744332949194</v>
      </c>
      <c r="C73" s="18">
        <f t="shared" si="19"/>
        <v>85.636302549183711</v>
      </c>
      <c r="D73" s="18">
        <f t="shared" si="19"/>
        <v>55.89556192997982</v>
      </c>
      <c r="E73" s="18">
        <f t="shared" si="19"/>
        <v>49.633161045633486</v>
      </c>
      <c r="F73" s="18">
        <f t="shared" si="19"/>
        <v>170.65724906285874</v>
      </c>
      <c r="G73" s="18">
        <f t="shared" si="19"/>
        <v>80.934614446986458</v>
      </c>
    </row>
    <row r="74" spans="1:8" ht="15.5" x14ac:dyDescent="0.4">
      <c r="A74" s="9" t="s">
        <v>39</v>
      </c>
      <c r="B74" s="28">
        <f t="shared" ref="B74:G74" si="20">(B25/B18)*6</f>
        <v>1170000</v>
      </c>
      <c r="C74" s="28">
        <f t="shared" si="20"/>
        <v>1170000</v>
      </c>
      <c r="D74" s="28">
        <f t="shared" si="20"/>
        <v>1170000</v>
      </c>
      <c r="E74" s="28">
        <f t="shared" si="20"/>
        <v>1170000</v>
      </c>
      <c r="F74" s="28">
        <f t="shared" si="20"/>
        <v>1170000</v>
      </c>
      <c r="G74" s="28">
        <f t="shared" si="20"/>
        <v>1170000</v>
      </c>
    </row>
    <row r="75" spans="1:8" ht="15.5" x14ac:dyDescent="0.4">
      <c r="A75" s="9" t="s">
        <v>40</v>
      </c>
      <c r="B75" s="28">
        <f t="shared" ref="B75:G75" si="21">(B26/B20)*6</f>
        <v>1211004.8738532108</v>
      </c>
      <c r="C75" s="28">
        <f t="shared" si="21"/>
        <v>1215351.6723976242</v>
      </c>
      <c r="D75" s="28">
        <f t="shared" si="21"/>
        <v>1204677.2151898735</v>
      </c>
      <c r="E75" s="28">
        <f t="shared" si="21"/>
        <v>878933.82352941181</v>
      </c>
      <c r="F75" s="28">
        <f t="shared" si="21"/>
        <v>1232423.8298498676</v>
      </c>
      <c r="G75" s="28">
        <f t="shared" si="21"/>
        <v>1171140.9068746953</v>
      </c>
    </row>
    <row r="76" spans="1:8" ht="15.5" x14ac:dyDescent="0.4">
      <c r="A76" s="9"/>
      <c r="B76" s="18"/>
      <c r="C76" s="18"/>
      <c r="D76" s="18"/>
      <c r="E76" s="18"/>
      <c r="F76" s="18"/>
      <c r="G76" s="18"/>
    </row>
    <row r="77" spans="1:8" ht="15.5" x14ac:dyDescent="0.4">
      <c r="A77" s="10" t="s">
        <v>30</v>
      </c>
      <c r="B77" s="18"/>
      <c r="C77" s="18"/>
      <c r="D77" s="18"/>
      <c r="E77" s="18"/>
      <c r="F77" s="18"/>
      <c r="G77" s="18"/>
    </row>
    <row r="78" spans="1:8" ht="15.5" x14ac:dyDescent="0.4">
      <c r="A78" s="9" t="s">
        <v>31</v>
      </c>
      <c r="B78" s="18">
        <f>(B32/B31)*100</f>
        <v>140.58165689448822</v>
      </c>
      <c r="C78" s="18"/>
      <c r="D78" s="18"/>
      <c r="E78" s="18"/>
      <c r="F78" s="18"/>
      <c r="G78" s="18"/>
    </row>
    <row r="79" spans="1:8" ht="15.5" x14ac:dyDescent="0.4">
      <c r="A79" s="9" t="s">
        <v>32</v>
      </c>
      <c r="B79" s="18">
        <f>(B26/B32)*100</f>
        <v>82.542347454946537</v>
      </c>
      <c r="C79" s="18"/>
      <c r="D79" s="18"/>
      <c r="E79" s="18"/>
      <c r="F79" s="18"/>
      <c r="G79" s="18"/>
    </row>
    <row r="80" spans="1:8" ht="16" thickBot="1" x14ac:dyDescent="0.45">
      <c r="A80" s="20"/>
      <c r="B80" s="20"/>
      <c r="C80" s="20"/>
      <c r="D80" s="20"/>
      <c r="E80" s="20"/>
      <c r="F80" s="20"/>
      <c r="G80" s="20"/>
    </row>
    <row r="81" spans="1:7" s="9" customFormat="1" ht="16.5" customHeight="1" thickTop="1" x14ac:dyDescent="0.4">
      <c r="A81" s="37" t="s">
        <v>88</v>
      </c>
      <c r="B81" s="37"/>
      <c r="C81" s="37"/>
      <c r="D81" s="37"/>
      <c r="E81" s="37"/>
      <c r="F81" s="37"/>
      <c r="G81" s="37"/>
    </row>
    <row r="82" spans="1:7" ht="15.5" x14ac:dyDescent="0.4">
      <c r="A82" s="22"/>
      <c r="B82" s="9"/>
      <c r="C82" s="9"/>
      <c r="D82" s="9"/>
      <c r="E82" s="9"/>
      <c r="F82" s="9"/>
      <c r="G82" s="9"/>
    </row>
    <row r="83" spans="1:7" ht="15.5" x14ac:dyDescent="0.4">
      <c r="A83" s="9"/>
      <c r="B83" s="9"/>
      <c r="C83" s="9"/>
      <c r="D83" s="9"/>
      <c r="E83" s="9"/>
      <c r="F83" s="9"/>
      <c r="G83" s="9"/>
    </row>
    <row r="84" spans="1:7" ht="15.5" x14ac:dyDescent="0.4">
      <c r="A84" s="9"/>
      <c r="B84" s="23"/>
      <c r="C84" s="23"/>
      <c r="D84" s="23"/>
      <c r="E84" s="9"/>
      <c r="F84" s="9"/>
      <c r="G84" s="9"/>
    </row>
    <row r="85" spans="1:7" ht="15.5" x14ac:dyDescent="0.4">
      <c r="A85" s="9"/>
      <c r="B85" s="9"/>
      <c r="C85" s="9"/>
      <c r="D85" s="9"/>
      <c r="E85" s="9"/>
      <c r="F85" s="9"/>
      <c r="G85" s="9"/>
    </row>
    <row r="86" spans="1:7" ht="15.5" x14ac:dyDescent="0.4">
      <c r="A86" s="9"/>
      <c r="B86" s="9"/>
      <c r="C86" s="9"/>
      <c r="D86" s="9"/>
      <c r="E86" s="9"/>
      <c r="F86" s="9"/>
      <c r="G86" s="9"/>
    </row>
    <row r="87" spans="1:7" ht="15.5" x14ac:dyDescent="0.4">
      <c r="A87" s="24"/>
      <c r="B87" s="9"/>
      <c r="C87" s="9"/>
      <c r="D87" s="9"/>
      <c r="E87" s="9"/>
      <c r="F87" s="9"/>
      <c r="G87" s="9"/>
    </row>
    <row r="88" spans="1:7" ht="15.5" x14ac:dyDescent="0.4">
      <c r="A88" s="9"/>
      <c r="B88" s="9"/>
      <c r="C88" s="9"/>
      <c r="D88" s="9"/>
      <c r="E88" s="9"/>
      <c r="F88" s="9"/>
      <c r="G88" s="9"/>
    </row>
    <row r="89" spans="1:7" x14ac:dyDescent="0.35">
      <c r="A89" s="2"/>
    </row>
    <row r="90" spans="1:7" x14ac:dyDescent="0.35">
      <c r="A90" s="3"/>
    </row>
    <row r="91" spans="1:7" x14ac:dyDescent="0.35">
      <c r="A91" s="3"/>
    </row>
    <row r="92" spans="1:7" x14ac:dyDescent="0.35">
      <c r="A92" s="2"/>
    </row>
  </sheetData>
  <mergeCells count="4">
    <mergeCell ref="A9:A10"/>
    <mergeCell ref="B9:B10"/>
    <mergeCell ref="C9:G9"/>
    <mergeCell ref="A81:G8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9:L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0.7265625" style="4" customWidth="1"/>
    <col min="2" max="7" width="20.7265625" style="4" customWidth="1"/>
    <col min="8" max="8" width="11.453125" style="4"/>
    <col min="9" max="9" width="15.1796875" style="4" bestFit="1" customWidth="1"/>
    <col min="10" max="10" width="13.1796875" style="4" bestFit="1" customWidth="1"/>
    <col min="11" max="11" width="14.1796875" style="4" bestFit="1" customWidth="1"/>
    <col min="12" max="12" width="16.81640625" style="4" bestFit="1" customWidth="1"/>
    <col min="13" max="16384" width="11.453125" style="4"/>
  </cols>
  <sheetData>
    <row r="9" spans="1:7" s="9" customFormat="1" ht="15.5" x14ac:dyDescent="0.4">
      <c r="A9" s="33" t="s">
        <v>0</v>
      </c>
      <c r="B9" s="35" t="s">
        <v>1</v>
      </c>
      <c r="C9" s="32" t="s">
        <v>2</v>
      </c>
      <c r="D9" s="32"/>
      <c r="E9" s="32"/>
      <c r="F9" s="32"/>
      <c r="G9" s="32"/>
    </row>
    <row r="10" spans="1:7" s="9" customFormat="1" ht="31.5" thickBot="1" x14ac:dyDescent="0.45">
      <c r="A10" s="34"/>
      <c r="B10" s="36"/>
      <c r="C10" s="31" t="s">
        <v>3</v>
      </c>
      <c r="D10" s="31" t="s">
        <v>50</v>
      </c>
      <c r="E10" s="31" t="s">
        <v>48</v>
      </c>
      <c r="F10" s="31" t="s">
        <v>45</v>
      </c>
      <c r="G10" s="31" t="s">
        <v>51</v>
      </c>
    </row>
    <row r="11" spans="1:7" ht="16" thickTop="1" x14ac:dyDescent="0.4">
      <c r="A11" s="9"/>
      <c r="B11" s="9"/>
      <c r="C11" s="9"/>
      <c r="D11" s="9"/>
      <c r="E11" s="9"/>
      <c r="F11" s="9"/>
      <c r="G11" s="9"/>
    </row>
    <row r="12" spans="1:7" ht="15.5" x14ac:dyDescent="0.4">
      <c r="A12" s="10" t="s">
        <v>4</v>
      </c>
      <c r="B12" s="9"/>
      <c r="C12" s="9"/>
      <c r="D12" s="9"/>
      <c r="E12" s="9"/>
      <c r="F12" s="9"/>
      <c r="G12" s="9"/>
    </row>
    <row r="13" spans="1:7" ht="15.5" x14ac:dyDescent="0.4">
      <c r="A13" s="9"/>
      <c r="B13" s="9"/>
      <c r="C13" s="9"/>
      <c r="D13" s="9"/>
      <c r="E13" s="9"/>
      <c r="F13" s="9"/>
      <c r="G13" s="9"/>
    </row>
    <row r="14" spans="1:7" ht="15.5" x14ac:dyDescent="0.4">
      <c r="A14" s="10" t="s">
        <v>5</v>
      </c>
      <c r="B14" s="9"/>
      <c r="C14" s="9"/>
      <c r="D14" s="9"/>
      <c r="E14" s="9"/>
      <c r="F14" s="9"/>
      <c r="G14" s="9"/>
    </row>
    <row r="15" spans="1:7" ht="15.5" x14ac:dyDescent="0.4">
      <c r="A15" s="11" t="s">
        <v>65</v>
      </c>
      <c r="B15" s="12">
        <f>SUM(C15:G15)</f>
        <v>1035</v>
      </c>
      <c r="C15" s="12">
        <v>172</v>
      </c>
      <c r="D15" s="12">
        <v>0</v>
      </c>
      <c r="E15" s="12">
        <v>60</v>
      </c>
      <c r="F15" s="12">
        <v>349</v>
      </c>
      <c r="G15" s="12">
        <v>454</v>
      </c>
    </row>
    <row r="16" spans="1:7" ht="15.5" x14ac:dyDescent="0.4">
      <c r="A16" s="13" t="s">
        <v>33</v>
      </c>
      <c r="B16" s="12">
        <f t="shared" ref="B16:B28" si="0">SUM(C16:G16)</f>
        <v>17006</v>
      </c>
      <c r="C16" s="12">
        <v>439</v>
      </c>
      <c r="D16" s="12">
        <v>676</v>
      </c>
      <c r="E16" s="12">
        <v>274</v>
      </c>
      <c r="F16" s="12">
        <v>14015</v>
      </c>
      <c r="G16" s="12">
        <v>1602</v>
      </c>
    </row>
    <row r="17" spans="1:12" ht="15.5" x14ac:dyDescent="0.4">
      <c r="A17" s="11" t="s">
        <v>102</v>
      </c>
      <c r="B17" s="12">
        <f t="shared" si="0"/>
        <v>5523</v>
      </c>
      <c r="C17" s="12">
        <v>222</v>
      </c>
      <c r="D17" s="12">
        <v>1930</v>
      </c>
      <c r="E17" s="12">
        <v>90</v>
      </c>
      <c r="F17" s="12">
        <v>2356</v>
      </c>
      <c r="G17" s="12">
        <v>925</v>
      </c>
    </row>
    <row r="18" spans="1:12" ht="15.5" x14ac:dyDescent="0.4">
      <c r="A18" s="13" t="s">
        <v>33</v>
      </c>
      <c r="B18" s="12">
        <f t="shared" si="0"/>
        <v>23851</v>
      </c>
      <c r="C18" s="12">
        <v>1194</v>
      </c>
      <c r="D18" s="12">
        <v>5919</v>
      </c>
      <c r="E18" s="12">
        <v>650</v>
      </c>
      <c r="F18" s="12">
        <v>13173</v>
      </c>
      <c r="G18" s="12">
        <v>2915</v>
      </c>
    </row>
    <row r="19" spans="1:12" ht="15.5" x14ac:dyDescent="0.4">
      <c r="A19" s="11" t="s">
        <v>103</v>
      </c>
      <c r="B19" s="12">
        <f t="shared" si="0"/>
        <v>6005</v>
      </c>
      <c r="C19" s="12">
        <v>178</v>
      </c>
      <c r="D19" s="12">
        <v>568</v>
      </c>
      <c r="E19" s="12">
        <v>69</v>
      </c>
      <c r="F19" s="12">
        <v>4400</v>
      </c>
      <c r="G19" s="12">
        <v>790</v>
      </c>
    </row>
    <row r="20" spans="1:12" ht="15.5" x14ac:dyDescent="0.4">
      <c r="A20" s="13" t="s">
        <v>33</v>
      </c>
      <c r="B20" s="12">
        <f t="shared" si="0"/>
        <v>20619</v>
      </c>
      <c r="C20" s="12">
        <v>841</v>
      </c>
      <c r="D20" s="12">
        <v>4981</v>
      </c>
      <c r="E20" s="12">
        <v>721</v>
      </c>
      <c r="F20" s="12">
        <v>11463</v>
      </c>
      <c r="G20" s="12">
        <v>2613</v>
      </c>
    </row>
    <row r="21" spans="1:12" ht="15.5" x14ac:dyDescent="0.4">
      <c r="A21" s="11" t="s">
        <v>83</v>
      </c>
      <c r="B21" s="12">
        <f t="shared" si="0"/>
        <v>16069</v>
      </c>
      <c r="C21" s="12">
        <v>1772</v>
      </c>
      <c r="D21" s="12">
        <v>4930</v>
      </c>
      <c r="E21" s="12">
        <v>670</v>
      </c>
      <c r="F21" s="12">
        <v>6172</v>
      </c>
      <c r="G21" s="12">
        <v>2525</v>
      </c>
    </row>
    <row r="22" spans="1:12" ht="15.5" x14ac:dyDescent="0.4">
      <c r="A22" s="9"/>
      <c r="B22" s="12"/>
      <c r="C22" s="12"/>
      <c r="D22" s="12"/>
      <c r="E22" s="12"/>
      <c r="F22" s="12"/>
      <c r="G22" s="12"/>
    </row>
    <row r="23" spans="1:12" ht="15.5" x14ac:dyDescent="0.4">
      <c r="A23" s="14" t="s">
        <v>6</v>
      </c>
      <c r="B23" s="12"/>
      <c r="C23" s="12"/>
      <c r="D23" s="12"/>
      <c r="E23" s="12"/>
      <c r="F23" s="12"/>
      <c r="G23" s="12"/>
    </row>
    <row r="24" spans="1:12" ht="15.5" x14ac:dyDescent="0.4">
      <c r="A24" s="11" t="s">
        <v>65</v>
      </c>
      <c r="B24" s="12">
        <f t="shared" si="0"/>
        <v>2056957500</v>
      </c>
      <c r="C24" s="12">
        <v>85605000</v>
      </c>
      <c r="D24" s="12">
        <v>128017500</v>
      </c>
      <c r="E24" s="12">
        <v>41242500</v>
      </c>
      <c r="F24" s="12">
        <v>1489702500</v>
      </c>
      <c r="G24" s="27">
        <v>312390000</v>
      </c>
    </row>
    <row r="25" spans="1:12" ht="15.5" x14ac:dyDescent="0.4">
      <c r="A25" s="11" t="s">
        <v>102</v>
      </c>
      <c r="B25" s="12">
        <f t="shared" si="0"/>
        <v>5935312500</v>
      </c>
      <c r="C25" s="29">
        <v>232830000</v>
      </c>
      <c r="D25" s="12">
        <v>1154205000</v>
      </c>
      <c r="E25" s="12">
        <v>126750000</v>
      </c>
      <c r="F25" s="27">
        <v>3853102500</v>
      </c>
      <c r="G25" s="27">
        <v>568425000</v>
      </c>
    </row>
    <row r="26" spans="1:12" ht="15.5" x14ac:dyDescent="0.4">
      <c r="A26" s="11" t="s">
        <v>103</v>
      </c>
      <c r="B26" s="12">
        <f t="shared" si="0"/>
        <v>3934431150</v>
      </c>
      <c r="C26" s="12">
        <v>163897500</v>
      </c>
      <c r="D26" s="12">
        <v>963787500</v>
      </c>
      <c r="E26" s="12">
        <v>91845000</v>
      </c>
      <c r="F26" s="12">
        <v>2205366150</v>
      </c>
      <c r="G26" s="27">
        <v>509535000</v>
      </c>
      <c r="I26" s="1"/>
      <c r="J26" s="1"/>
      <c r="K26" s="1"/>
      <c r="L26" s="1"/>
    </row>
    <row r="27" spans="1:12" ht="15.5" x14ac:dyDescent="0.4">
      <c r="A27" s="11" t="s">
        <v>83</v>
      </c>
      <c r="B27" s="12">
        <f t="shared" si="0"/>
        <v>13813702500</v>
      </c>
      <c r="C27" s="12">
        <v>1026870000</v>
      </c>
      <c r="D27" s="12">
        <v>2884050000</v>
      </c>
      <c r="E27" s="12">
        <v>391950000</v>
      </c>
      <c r="F27" s="12">
        <v>8072707500</v>
      </c>
      <c r="G27" s="12">
        <v>1438125000</v>
      </c>
    </row>
    <row r="28" spans="1:12" ht="15.5" x14ac:dyDescent="0.4">
      <c r="A28" s="11" t="s">
        <v>104</v>
      </c>
      <c r="B28" s="12">
        <f t="shared" si="0"/>
        <v>3934431150</v>
      </c>
      <c r="C28" s="12">
        <f>C26</f>
        <v>163897500</v>
      </c>
      <c r="D28" s="12">
        <f>D26</f>
        <v>963787500</v>
      </c>
      <c r="E28" s="12">
        <f>E26</f>
        <v>91845000</v>
      </c>
      <c r="F28" s="12">
        <f>F26</f>
        <v>2205366150</v>
      </c>
      <c r="G28" s="12">
        <f>G26</f>
        <v>509535000</v>
      </c>
    </row>
    <row r="29" spans="1:12" ht="15.5" x14ac:dyDescent="0.4">
      <c r="A29" s="9"/>
      <c r="B29" s="12"/>
      <c r="C29" s="12"/>
      <c r="D29" s="12"/>
      <c r="E29" s="12"/>
      <c r="F29" s="12"/>
      <c r="G29" s="27"/>
    </row>
    <row r="30" spans="1:12" ht="15.5" x14ac:dyDescent="0.4">
      <c r="A30" s="10" t="s">
        <v>7</v>
      </c>
      <c r="B30" s="12"/>
      <c r="C30" s="12"/>
      <c r="D30" s="12"/>
      <c r="E30" s="12"/>
      <c r="F30" s="12"/>
      <c r="G30" s="27"/>
    </row>
    <row r="31" spans="1:12" ht="15.5" x14ac:dyDescent="0.4">
      <c r="A31" s="17" t="s">
        <v>102</v>
      </c>
      <c r="B31" s="12">
        <f>B25</f>
        <v>5935312500</v>
      </c>
      <c r="C31" s="12"/>
      <c r="D31" s="12"/>
      <c r="E31" s="12"/>
      <c r="F31" s="12"/>
      <c r="G31" s="12"/>
    </row>
    <row r="32" spans="1:12" ht="15.5" x14ac:dyDescent="0.4">
      <c r="A32" s="17" t="s">
        <v>103</v>
      </c>
      <c r="B32" s="12">
        <v>3069258850.6700001</v>
      </c>
      <c r="C32" s="12"/>
      <c r="D32" s="12"/>
      <c r="E32" s="12"/>
      <c r="F32" s="12"/>
      <c r="G32" s="27"/>
    </row>
    <row r="33" spans="1:7" ht="15.5" x14ac:dyDescent="0.4">
      <c r="A33" s="9"/>
      <c r="B33" s="16"/>
      <c r="C33" s="16"/>
      <c r="D33" s="16"/>
      <c r="E33" s="16"/>
      <c r="F33" s="16"/>
      <c r="G33" s="16"/>
    </row>
    <row r="34" spans="1:7" ht="15.5" x14ac:dyDescent="0.4">
      <c r="A34" s="10" t="s">
        <v>8</v>
      </c>
      <c r="B34" s="16"/>
      <c r="C34" s="16"/>
      <c r="D34" s="16"/>
      <c r="E34" s="16"/>
      <c r="F34" s="16"/>
      <c r="G34" s="16"/>
    </row>
    <row r="35" spans="1:7" ht="15.5" x14ac:dyDescent="0.4">
      <c r="A35" s="9" t="s">
        <v>66</v>
      </c>
      <c r="B35" s="19">
        <v>1.0641</v>
      </c>
      <c r="C35" s="19">
        <v>1.0641</v>
      </c>
      <c r="D35" s="19">
        <v>1.0641</v>
      </c>
      <c r="E35" s="19">
        <v>1.0641</v>
      </c>
      <c r="F35" s="19">
        <v>1.0641</v>
      </c>
      <c r="G35" s="19">
        <v>1.0641</v>
      </c>
    </row>
    <row r="36" spans="1:7" ht="15.5" x14ac:dyDescent="0.4">
      <c r="A36" s="9" t="s">
        <v>105</v>
      </c>
      <c r="B36" s="19">
        <v>1.0863</v>
      </c>
      <c r="C36" s="19">
        <v>1.0863</v>
      </c>
      <c r="D36" s="19">
        <v>1.0863</v>
      </c>
      <c r="E36" s="19">
        <v>1.0863</v>
      </c>
      <c r="F36" s="19">
        <v>1.0863</v>
      </c>
      <c r="G36" s="19">
        <v>1.0863</v>
      </c>
    </row>
    <row r="37" spans="1:7" ht="15.5" x14ac:dyDescent="0.4">
      <c r="A37" s="9" t="s">
        <v>9</v>
      </c>
      <c r="B37" s="12">
        <f>+C37+F37</f>
        <v>241177</v>
      </c>
      <c r="C37" s="12">
        <v>192454</v>
      </c>
      <c r="D37" s="12">
        <v>192454</v>
      </c>
      <c r="E37" s="12">
        <v>192454</v>
      </c>
      <c r="F37" s="12">
        <v>48723</v>
      </c>
      <c r="G37" s="12">
        <v>192454</v>
      </c>
    </row>
    <row r="38" spans="1:7" ht="15.5" x14ac:dyDescent="0.4">
      <c r="A38" s="9"/>
      <c r="B38" s="12"/>
      <c r="C38" s="12"/>
      <c r="D38" s="12"/>
      <c r="E38" s="12"/>
      <c r="F38" s="12"/>
      <c r="G38" s="12"/>
    </row>
    <row r="39" spans="1:7" ht="15.5" x14ac:dyDescent="0.4">
      <c r="A39" s="10" t="s">
        <v>10</v>
      </c>
      <c r="B39" s="12"/>
      <c r="C39" s="12"/>
      <c r="D39" s="12"/>
      <c r="E39" s="12"/>
      <c r="F39" s="12"/>
      <c r="G39" s="12"/>
    </row>
    <row r="40" spans="1:7" ht="15.5" x14ac:dyDescent="0.4">
      <c r="A40" s="9" t="s">
        <v>67</v>
      </c>
      <c r="B40" s="12">
        <f t="shared" ref="B40:C40" si="1">B24/B35</f>
        <v>1933049055.5398927</v>
      </c>
      <c r="C40" s="12">
        <f t="shared" si="1"/>
        <v>80448266.140400335</v>
      </c>
      <c r="D40" s="12">
        <f t="shared" ref="D40:G40" si="2">D24/D35</f>
        <v>120305892.30335495</v>
      </c>
      <c r="E40" s="12">
        <f t="shared" si="2"/>
        <v>38758105.441217929</v>
      </c>
      <c r="F40" s="12">
        <f t="shared" si="2"/>
        <v>1399964758.9512262</v>
      </c>
      <c r="G40" s="12">
        <f t="shared" si="2"/>
        <v>293572032.70369327</v>
      </c>
    </row>
    <row r="41" spans="1:7" ht="15.5" x14ac:dyDescent="0.4">
      <c r="A41" s="9" t="s">
        <v>106</v>
      </c>
      <c r="B41" s="12">
        <f t="shared" ref="B41:C41" si="3">B26/B36</f>
        <v>3621864264.0154653</v>
      </c>
      <c r="C41" s="12">
        <f t="shared" si="3"/>
        <v>150876829.60508147</v>
      </c>
      <c r="D41" s="12">
        <f t="shared" ref="D41:G41" si="4">D26/D36</f>
        <v>887220381.11019051</v>
      </c>
      <c r="E41" s="12">
        <f t="shared" si="4"/>
        <v>84548467.274233639</v>
      </c>
      <c r="F41" s="12">
        <f t="shared" si="4"/>
        <v>2030163076.4982049</v>
      </c>
      <c r="G41" s="12">
        <f t="shared" si="4"/>
        <v>469055509.52775472</v>
      </c>
    </row>
    <row r="42" spans="1:7" ht="15.5" x14ac:dyDescent="0.4">
      <c r="A42" s="9" t="s">
        <v>68</v>
      </c>
      <c r="B42" s="12">
        <f t="shared" ref="B42:C42" si="5">B40/B15</f>
        <v>1867680.2468984469</v>
      </c>
      <c r="C42" s="12">
        <f t="shared" si="5"/>
        <v>467722.47756046709</v>
      </c>
      <c r="D42" s="12" t="s">
        <v>80</v>
      </c>
      <c r="E42" s="12">
        <f t="shared" ref="E42:G42" si="6">E40/E15</f>
        <v>645968.42402029887</v>
      </c>
      <c r="F42" s="12">
        <f t="shared" si="6"/>
        <v>4011360.3408344593</v>
      </c>
      <c r="G42" s="12">
        <f t="shared" si="6"/>
        <v>646634.43326804682</v>
      </c>
    </row>
    <row r="43" spans="1:7" ht="15.5" x14ac:dyDescent="0.4">
      <c r="A43" s="9" t="s">
        <v>107</v>
      </c>
      <c r="B43" s="12">
        <f t="shared" ref="B43:C43" si="7">B41/B19</f>
        <v>603141.42614745465</v>
      </c>
      <c r="C43" s="12">
        <f t="shared" si="7"/>
        <v>847622.63823079481</v>
      </c>
      <c r="D43" s="12">
        <f t="shared" ref="D43:G43" si="8">D41/D19</f>
        <v>1562007.7132221663</v>
      </c>
      <c r="E43" s="12">
        <f t="shared" si="8"/>
        <v>1225340.1054236759</v>
      </c>
      <c r="F43" s="12">
        <f t="shared" si="8"/>
        <v>461400.69920413749</v>
      </c>
      <c r="G43" s="12">
        <f t="shared" si="8"/>
        <v>593741.15130095533</v>
      </c>
    </row>
    <row r="44" spans="1:7" ht="15.5" x14ac:dyDescent="0.4">
      <c r="A44" s="9"/>
      <c r="B44" s="16"/>
      <c r="C44" s="16"/>
      <c r="D44" s="16"/>
      <c r="E44" s="16"/>
      <c r="F44" s="16"/>
      <c r="G44" s="16"/>
    </row>
    <row r="45" spans="1:7" ht="15.5" x14ac:dyDescent="0.4">
      <c r="A45" s="10" t="s">
        <v>11</v>
      </c>
      <c r="B45" s="16"/>
      <c r="C45" s="16"/>
      <c r="D45" s="16"/>
      <c r="E45" s="16"/>
      <c r="F45" s="16"/>
      <c r="G45" s="16"/>
    </row>
    <row r="46" spans="1:7" ht="15.5" x14ac:dyDescent="0.4">
      <c r="A46" s="9"/>
      <c r="B46" s="16"/>
      <c r="C46" s="16"/>
      <c r="D46" s="16"/>
      <c r="E46" s="16"/>
      <c r="F46" s="16"/>
      <c r="G46" s="16"/>
    </row>
    <row r="47" spans="1:7" ht="15.5" x14ac:dyDescent="0.4">
      <c r="A47" s="10" t="s">
        <v>12</v>
      </c>
      <c r="B47" s="16"/>
      <c r="C47" s="16"/>
      <c r="D47" s="16"/>
      <c r="E47" s="16"/>
      <c r="F47" s="16"/>
      <c r="G47" s="16"/>
    </row>
    <row r="48" spans="1:7" ht="15.5" x14ac:dyDescent="0.4">
      <c r="A48" s="9" t="s">
        <v>13</v>
      </c>
      <c r="B48" s="18">
        <f t="shared" ref="B48:G48" si="9">B17/B37*100</f>
        <v>2.2900193633721293</v>
      </c>
      <c r="C48" s="18">
        <f t="shared" si="9"/>
        <v>0.11535224001579598</v>
      </c>
      <c r="D48" s="18">
        <f t="shared" si="9"/>
        <v>1.0028370415787669</v>
      </c>
      <c r="E48" s="18">
        <f t="shared" si="9"/>
        <v>4.6764421628025396E-2</v>
      </c>
      <c r="F48" s="18">
        <f t="shared" si="9"/>
        <v>4.8354986351415139</v>
      </c>
      <c r="G48" s="18">
        <f t="shared" si="9"/>
        <v>0.48063433339914996</v>
      </c>
    </row>
    <row r="49" spans="1:7" ht="15.5" x14ac:dyDescent="0.4">
      <c r="A49" s="9" t="s">
        <v>14</v>
      </c>
      <c r="B49" s="18">
        <f t="shared" ref="B49:G49" si="10">B19/B37*100</f>
        <v>2.4898725832065245</v>
      </c>
      <c r="C49" s="18">
        <f t="shared" si="10"/>
        <v>9.2489633886539122E-2</v>
      </c>
      <c r="D49" s="18">
        <f t="shared" si="10"/>
        <v>0.29513546094131587</v>
      </c>
      <c r="E49" s="18">
        <f t="shared" si="10"/>
        <v>3.5852723248152807E-2</v>
      </c>
      <c r="F49" s="18">
        <f t="shared" si="10"/>
        <v>9.0306426123186174</v>
      </c>
      <c r="G49" s="18">
        <f t="shared" si="10"/>
        <v>0.41048770095711179</v>
      </c>
    </row>
    <row r="50" spans="1:7" ht="15.5" x14ac:dyDescent="0.4">
      <c r="A50" s="9"/>
      <c r="B50" s="18"/>
      <c r="C50" s="18"/>
      <c r="D50" s="18"/>
      <c r="E50" s="18"/>
      <c r="F50" s="18"/>
      <c r="G50" s="18"/>
    </row>
    <row r="51" spans="1:7" ht="15.5" x14ac:dyDescent="0.4">
      <c r="A51" s="10" t="s">
        <v>15</v>
      </c>
      <c r="B51" s="18"/>
      <c r="C51" s="18"/>
      <c r="D51" s="18"/>
      <c r="E51" s="18"/>
      <c r="F51" s="18"/>
      <c r="G51" s="18"/>
    </row>
    <row r="52" spans="1:7" ht="15.5" x14ac:dyDescent="0.4">
      <c r="A52" s="9" t="s">
        <v>16</v>
      </c>
      <c r="B52" s="18">
        <f t="shared" ref="B52:G52" si="11">B19/B17*100</f>
        <v>108.72714104653267</v>
      </c>
      <c r="C52" s="18">
        <f t="shared" si="11"/>
        <v>80.180180180180187</v>
      </c>
      <c r="D52" s="18">
        <f t="shared" si="11"/>
        <v>29.430051813471504</v>
      </c>
      <c r="E52" s="18">
        <f t="shared" si="11"/>
        <v>76.666666666666671</v>
      </c>
      <c r="F52" s="18">
        <f t="shared" si="11"/>
        <v>186.75721561969439</v>
      </c>
      <c r="G52" s="18">
        <f t="shared" si="11"/>
        <v>85.405405405405403</v>
      </c>
    </row>
    <row r="53" spans="1:7" ht="15.5" x14ac:dyDescent="0.4">
      <c r="A53" s="9" t="s">
        <v>17</v>
      </c>
      <c r="B53" s="18">
        <f t="shared" ref="B53:G53" si="12">B26/B25*100</f>
        <v>66.288525667351124</v>
      </c>
      <c r="C53" s="18">
        <f t="shared" si="12"/>
        <v>70.393634840871016</v>
      </c>
      <c r="D53" s="18">
        <f t="shared" si="12"/>
        <v>83.502280790674092</v>
      </c>
      <c r="E53" s="18">
        <f t="shared" si="12"/>
        <v>72.461538461538467</v>
      </c>
      <c r="F53" s="18">
        <f t="shared" si="12"/>
        <v>57.236114274146608</v>
      </c>
      <c r="G53" s="18">
        <f t="shared" si="12"/>
        <v>89.63979416809606</v>
      </c>
    </row>
    <row r="54" spans="1:7" ht="15.5" x14ac:dyDescent="0.4">
      <c r="A54" s="9" t="s">
        <v>18</v>
      </c>
      <c r="B54" s="18">
        <f t="shared" ref="B54:G54" si="13">AVERAGE(B52:B53)</f>
        <v>87.507833356941887</v>
      </c>
      <c r="C54" s="18">
        <f t="shared" si="13"/>
        <v>75.286907510525594</v>
      </c>
      <c r="D54" s="18">
        <f t="shared" si="13"/>
        <v>56.4661663020728</v>
      </c>
      <c r="E54" s="18">
        <f t="shared" si="13"/>
        <v>74.564102564102569</v>
      </c>
      <c r="F54" s="18">
        <f t="shared" si="13"/>
        <v>121.9966649469205</v>
      </c>
      <c r="G54" s="18">
        <f t="shared" si="13"/>
        <v>87.522599786750732</v>
      </c>
    </row>
    <row r="55" spans="1:7" ht="15.5" x14ac:dyDescent="0.4">
      <c r="A55" s="9"/>
      <c r="B55" s="18"/>
      <c r="C55" s="18"/>
      <c r="D55" s="18"/>
      <c r="E55" s="18"/>
      <c r="F55" s="18"/>
      <c r="G55" s="18"/>
    </row>
    <row r="56" spans="1:7" ht="15.5" x14ac:dyDescent="0.4">
      <c r="A56" s="10" t="s">
        <v>19</v>
      </c>
      <c r="B56" s="18"/>
      <c r="C56" s="18"/>
      <c r="D56" s="18"/>
      <c r="E56" s="18"/>
      <c r="F56" s="18"/>
      <c r="G56" s="18"/>
    </row>
    <row r="57" spans="1:7" ht="15.5" x14ac:dyDescent="0.4">
      <c r="A57" s="9" t="s">
        <v>20</v>
      </c>
      <c r="B57" s="18">
        <f t="shared" ref="B57:G57" si="14">B19/B21*100</f>
        <v>37.370091480490387</v>
      </c>
      <c r="C57" s="18">
        <f t="shared" si="14"/>
        <v>10.045146726862303</v>
      </c>
      <c r="D57" s="18">
        <f t="shared" si="14"/>
        <v>11.52129817444219</v>
      </c>
      <c r="E57" s="18">
        <f t="shared" si="14"/>
        <v>10.298507462686567</v>
      </c>
      <c r="F57" s="18">
        <f t="shared" si="14"/>
        <v>71.28969539857421</v>
      </c>
      <c r="G57" s="18">
        <f t="shared" si="14"/>
        <v>31.287128712871286</v>
      </c>
    </row>
    <row r="58" spans="1:7" ht="15.5" x14ac:dyDescent="0.4">
      <c r="A58" s="9" t="s">
        <v>21</v>
      </c>
      <c r="B58" s="18">
        <f t="shared" ref="B58:G58" si="15">B26/B27*100</f>
        <v>28.482089794535536</v>
      </c>
      <c r="C58" s="18">
        <f t="shared" si="15"/>
        <v>15.960881124192936</v>
      </c>
      <c r="D58" s="18">
        <f t="shared" si="15"/>
        <v>33.417849898580123</v>
      </c>
      <c r="E58" s="18">
        <f t="shared" si="15"/>
        <v>23.432835820895523</v>
      </c>
      <c r="F58" s="18">
        <f t="shared" si="15"/>
        <v>27.318791743662207</v>
      </c>
      <c r="G58" s="18">
        <f t="shared" si="15"/>
        <v>35.430508474576271</v>
      </c>
    </row>
    <row r="59" spans="1:7" ht="15.5" x14ac:dyDescent="0.4">
      <c r="A59" s="9" t="s">
        <v>22</v>
      </c>
      <c r="B59" s="18">
        <f t="shared" ref="B59:G59" si="16">(B57+B58)/2</f>
        <v>32.926090637512964</v>
      </c>
      <c r="C59" s="18">
        <f t="shared" si="16"/>
        <v>13.003013925527618</v>
      </c>
      <c r="D59" s="18">
        <f t="shared" si="16"/>
        <v>22.469574036511155</v>
      </c>
      <c r="E59" s="18">
        <f t="shared" si="16"/>
        <v>16.865671641791046</v>
      </c>
      <c r="F59" s="18">
        <f t="shared" si="16"/>
        <v>49.304243571118207</v>
      </c>
      <c r="G59" s="18">
        <f t="shared" si="16"/>
        <v>33.358818593723782</v>
      </c>
    </row>
    <row r="60" spans="1:7" ht="15.5" x14ac:dyDescent="0.4">
      <c r="A60" s="9"/>
      <c r="B60" s="18"/>
      <c r="C60" s="18"/>
      <c r="D60" s="18"/>
      <c r="E60" s="18"/>
      <c r="F60" s="18"/>
      <c r="G60" s="18"/>
    </row>
    <row r="61" spans="1:7" ht="15.5" x14ac:dyDescent="0.4">
      <c r="A61" s="10" t="s">
        <v>52</v>
      </c>
      <c r="B61" s="18"/>
      <c r="C61" s="18"/>
      <c r="D61" s="18"/>
      <c r="E61" s="18"/>
      <c r="F61" s="18"/>
      <c r="G61" s="18"/>
    </row>
    <row r="62" spans="1:7" ht="15.5" x14ac:dyDescent="0.4">
      <c r="A62" s="9" t="s">
        <v>23</v>
      </c>
      <c r="B62" s="18">
        <f>B28/B26*100</f>
        <v>100</v>
      </c>
      <c r="C62" s="18"/>
      <c r="D62" s="18"/>
      <c r="E62" s="18"/>
      <c r="F62" s="18"/>
      <c r="G62" s="18"/>
    </row>
    <row r="63" spans="1:7" ht="15.5" x14ac:dyDescent="0.4">
      <c r="A63" s="9"/>
      <c r="B63" s="18"/>
      <c r="C63" s="18"/>
      <c r="D63" s="18"/>
      <c r="E63" s="18"/>
      <c r="F63" s="18"/>
      <c r="G63" s="18"/>
    </row>
    <row r="64" spans="1:7" ht="15.5" x14ac:dyDescent="0.4">
      <c r="A64" s="10" t="s">
        <v>24</v>
      </c>
      <c r="B64" s="18"/>
      <c r="C64" s="18"/>
      <c r="D64" s="18"/>
      <c r="E64" s="18"/>
      <c r="F64" s="18"/>
      <c r="G64" s="18"/>
    </row>
    <row r="65" spans="1:7" ht="15.5" x14ac:dyDescent="0.4">
      <c r="A65" s="9" t="s">
        <v>25</v>
      </c>
      <c r="B65" s="18">
        <f t="shared" ref="B65:C65" si="17">((B19/B15)-1)*100</f>
        <v>480.19323671497585</v>
      </c>
      <c r="C65" s="18">
        <f t="shared" si="17"/>
        <v>3.488372093023262</v>
      </c>
      <c r="D65" s="18" t="s">
        <v>80</v>
      </c>
      <c r="E65" s="18">
        <f t="shared" ref="E65:G65" si="18">((E19/E15)-1)*100</f>
        <v>14.999999999999991</v>
      </c>
      <c r="F65" s="18">
        <f t="shared" si="18"/>
        <v>1160.7449856733524</v>
      </c>
      <c r="G65" s="18">
        <f t="shared" si="18"/>
        <v>74.008810572687224</v>
      </c>
    </row>
    <row r="66" spans="1:7" ht="15.5" x14ac:dyDescent="0.4">
      <c r="A66" s="9" t="s">
        <v>26</v>
      </c>
      <c r="B66" s="18">
        <f t="shared" ref="B66:C66" si="19">((B41/B40)-1)*100</f>
        <v>87.365357006105242</v>
      </c>
      <c r="C66" s="18">
        <f t="shared" si="19"/>
        <v>87.545160192473801</v>
      </c>
      <c r="D66" s="18">
        <f t="shared" ref="D66" si="20">((D41/D40)-1)*100</f>
        <v>637.47042985478834</v>
      </c>
      <c r="E66" s="18">
        <f t="shared" ref="E66:G66" si="21">((E41/E40)-1)*100</f>
        <v>118.14396320909744</v>
      </c>
      <c r="F66" s="18">
        <f t="shared" si="21"/>
        <v>45.015298672167091</v>
      </c>
      <c r="G66" s="18">
        <f t="shared" si="21"/>
        <v>59.775270555550364</v>
      </c>
    </row>
    <row r="67" spans="1:7" ht="15.5" x14ac:dyDescent="0.4">
      <c r="A67" s="9" t="s">
        <v>27</v>
      </c>
      <c r="B67" s="18">
        <f t="shared" ref="B67:C67" si="22">((B43/B42)-1)*100</f>
        <v>-67.706387260396511</v>
      </c>
      <c r="C67" s="18">
        <f t="shared" si="22"/>
        <v>81.223413219693768</v>
      </c>
      <c r="D67" s="18" t="s">
        <v>80</v>
      </c>
      <c r="E67" s="18">
        <f t="shared" ref="E67:G67" si="23">((E43/E42)-1)*100</f>
        <v>89.690402790519499</v>
      </c>
      <c r="F67" s="18">
        <f t="shared" si="23"/>
        <v>-88.497650173503104</v>
      </c>
      <c r="G67" s="18">
        <f t="shared" si="23"/>
        <v>-8.1797812250381412</v>
      </c>
    </row>
    <row r="68" spans="1:7" ht="15.5" x14ac:dyDescent="0.4">
      <c r="A68" s="9"/>
      <c r="B68" s="18"/>
      <c r="C68" s="18"/>
      <c r="D68" s="18"/>
      <c r="E68" s="18"/>
      <c r="F68" s="18"/>
      <c r="G68" s="18"/>
    </row>
    <row r="69" spans="1:7" ht="15.5" x14ac:dyDescent="0.4">
      <c r="A69" s="10" t="s">
        <v>28</v>
      </c>
      <c r="B69" s="18"/>
      <c r="C69" s="18"/>
      <c r="D69" s="18"/>
      <c r="E69" s="18"/>
      <c r="F69" s="18"/>
      <c r="G69" s="18"/>
    </row>
    <row r="70" spans="1:7" ht="15.5" x14ac:dyDescent="0.4">
      <c r="A70" s="9" t="s">
        <v>43</v>
      </c>
      <c r="B70" s="18">
        <f t="shared" ref="B70:C70" si="24">B25/(B18)</f>
        <v>248849.62894637542</v>
      </c>
      <c r="C70" s="18">
        <f t="shared" si="24"/>
        <v>195000</v>
      </c>
      <c r="D70" s="18">
        <f t="shared" ref="D70:G70" si="25">D25/(D18)</f>
        <v>195000</v>
      </c>
      <c r="E70" s="18">
        <f t="shared" si="25"/>
        <v>195000</v>
      </c>
      <c r="F70" s="18">
        <f t="shared" si="25"/>
        <v>292500</v>
      </c>
      <c r="G70" s="18">
        <f t="shared" si="25"/>
        <v>195000</v>
      </c>
    </row>
    <row r="71" spans="1:7" ht="15.5" x14ac:dyDescent="0.4">
      <c r="A71" s="9" t="s">
        <v>44</v>
      </c>
      <c r="B71" s="18">
        <f t="shared" ref="B71:C71" si="26">B26/(B20)</f>
        <v>190815.80823512294</v>
      </c>
      <c r="C71" s="18">
        <f t="shared" si="26"/>
        <v>194884.06658739597</v>
      </c>
      <c r="D71" s="18">
        <f t="shared" ref="D71:G71" si="27">D26/(D20)</f>
        <v>193492.77253563542</v>
      </c>
      <c r="E71" s="18">
        <f t="shared" si="27"/>
        <v>127385.57558945908</v>
      </c>
      <c r="F71" s="18">
        <f t="shared" si="27"/>
        <v>192389.96336037686</v>
      </c>
      <c r="G71" s="18">
        <f t="shared" si="27"/>
        <v>195000</v>
      </c>
    </row>
    <row r="72" spans="1:7" ht="15.5" hidden="1" x14ac:dyDescent="0.4">
      <c r="A72" s="9" t="s">
        <v>34</v>
      </c>
      <c r="B72" s="18">
        <f t="shared" ref="B72:C72" si="28">B26/B20</f>
        <v>190815.80823512294</v>
      </c>
      <c r="C72" s="18">
        <f t="shared" si="28"/>
        <v>194884.06658739597</v>
      </c>
      <c r="D72" s="18">
        <f t="shared" ref="D72:G72" si="29">D26/D20</f>
        <v>193492.77253563542</v>
      </c>
      <c r="E72" s="18">
        <f t="shared" si="29"/>
        <v>127385.57558945908</v>
      </c>
      <c r="F72" s="18">
        <f t="shared" si="29"/>
        <v>192389.96336037686</v>
      </c>
      <c r="G72" s="18">
        <f t="shared" si="29"/>
        <v>195000</v>
      </c>
    </row>
    <row r="73" spans="1:7" ht="15.5" x14ac:dyDescent="0.4">
      <c r="A73" s="9" t="s">
        <v>29</v>
      </c>
      <c r="B73" s="18">
        <f t="shared" ref="B73:C73" si="30">(B71/B70)*B54</f>
        <v>67.100272640983292</v>
      </c>
      <c r="C73" s="18">
        <f t="shared" si="30"/>
        <v>75.242147161232779</v>
      </c>
      <c r="D73" s="18">
        <f t="shared" ref="D73:G73" si="31">(D71/D70)*D54</f>
        <v>56.029718319211966</v>
      </c>
      <c r="E73" s="18">
        <f t="shared" si="31"/>
        <v>48.709698068921377</v>
      </c>
      <c r="F73" s="18">
        <f t="shared" si="31"/>
        <v>80.242509057183625</v>
      </c>
      <c r="G73" s="18">
        <f t="shared" si="31"/>
        <v>87.522599786750732</v>
      </c>
    </row>
    <row r="74" spans="1:7" ht="15.5" x14ac:dyDescent="0.4">
      <c r="A74" s="9" t="s">
        <v>37</v>
      </c>
      <c r="B74" s="18">
        <f t="shared" ref="B74:C74" si="32">(B25/B18)*3</f>
        <v>746548.88683912624</v>
      </c>
      <c r="C74" s="18">
        <f t="shared" si="32"/>
        <v>585000</v>
      </c>
      <c r="D74" s="18">
        <f t="shared" ref="D74:G74" si="33">(D25/D18)*3</f>
        <v>585000</v>
      </c>
      <c r="E74" s="18">
        <f t="shared" si="33"/>
        <v>585000</v>
      </c>
      <c r="F74" s="18">
        <f t="shared" si="33"/>
        <v>877500</v>
      </c>
      <c r="G74" s="18">
        <f t="shared" si="33"/>
        <v>585000</v>
      </c>
    </row>
    <row r="75" spans="1:7" ht="15.5" x14ac:dyDescent="0.4">
      <c r="A75" s="9" t="s">
        <v>38</v>
      </c>
      <c r="B75" s="18">
        <f t="shared" ref="B75:C75" si="34">(B26/B20)*3</f>
        <v>572447.42470536882</v>
      </c>
      <c r="C75" s="18">
        <f t="shared" si="34"/>
        <v>584652.1997621879</v>
      </c>
      <c r="D75" s="18">
        <f t="shared" ref="D75:G75" si="35">(D26/D20)*3</f>
        <v>580478.31760690629</v>
      </c>
      <c r="E75" s="18">
        <f t="shared" si="35"/>
        <v>382156.72676837724</v>
      </c>
      <c r="F75" s="18">
        <f t="shared" si="35"/>
        <v>577169.89008113055</v>
      </c>
      <c r="G75" s="18">
        <f t="shared" si="35"/>
        <v>585000</v>
      </c>
    </row>
    <row r="76" spans="1:7" ht="15.5" x14ac:dyDescent="0.4">
      <c r="A76" s="9"/>
      <c r="B76" s="18"/>
      <c r="C76" s="18"/>
      <c r="D76" s="18"/>
      <c r="E76" s="18"/>
      <c r="F76" s="18"/>
      <c r="G76" s="18"/>
    </row>
    <row r="77" spans="1:7" ht="15.5" x14ac:dyDescent="0.4">
      <c r="A77" s="10" t="s">
        <v>30</v>
      </c>
      <c r="B77" s="18"/>
      <c r="C77" s="18"/>
      <c r="D77" s="18"/>
      <c r="E77" s="18"/>
      <c r="F77" s="18"/>
      <c r="G77" s="18"/>
    </row>
    <row r="78" spans="1:7" ht="15.5" x14ac:dyDescent="0.4">
      <c r="A78" s="9" t="s">
        <v>31</v>
      </c>
      <c r="B78" s="18">
        <f>(B32/B31)*100</f>
        <v>51.711832370578634</v>
      </c>
      <c r="C78" s="18"/>
      <c r="D78" s="18"/>
      <c r="E78" s="18"/>
      <c r="F78" s="18"/>
      <c r="G78" s="18"/>
    </row>
    <row r="79" spans="1:7" ht="15.5" x14ac:dyDescent="0.4">
      <c r="A79" s="9" t="s">
        <v>32</v>
      </c>
      <c r="B79" s="18">
        <f>(B26/B32)*100</f>
        <v>128.18831325162222</v>
      </c>
      <c r="C79" s="18"/>
      <c r="D79" s="18"/>
      <c r="E79" s="18"/>
      <c r="F79" s="18"/>
      <c r="G79" s="18"/>
    </row>
    <row r="80" spans="1:7" ht="16" thickBot="1" x14ac:dyDescent="0.45">
      <c r="A80" s="20"/>
      <c r="B80" s="20"/>
      <c r="C80" s="20"/>
      <c r="D80" s="20"/>
      <c r="E80" s="20"/>
      <c r="F80" s="20"/>
      <c r="G80" s="20"/>
    </row>
    <row r="81" spans="1:7" s="9" customFormat="1" ht="16.5" customHeight="1" thickTop="1" x14ac:dyDescent="0.4">
      <c r="A81" s="37" t="s">
        <v>88</v>
      </c>
      <c r="B81" s="37"/>
      <c r="C81" s="37"/>
      <c r="D81" s="37"/>
      <c r="E81" s="37"/>
      <c r="F81" s="37"/>
      <c r="G81" s="37"/>
    </row>
    <row r="82" spans="1:7" s="9" customFormat="1" ht="15.5" x14ac:dyDescent="0.4">
      <c r="A82" s="38" t="s">
        <v>129</v>
      </c>
      <c r="B82" s="38"/>
      <c r="C82" s="38"/>
      <c r="D82" s="38"/>
      <c r="E82" s="38"/>
      <c r="F82" s="38"/>
      <c r="G82" s="38"/>
    </row>
    <row r="84" spans="1:7" x14ac:dyDescent="0.35">
      <c r="B84" s="6"/>
      <c r="C84" s="6"/>
      <c r="D84" s="6"/>
    </row>
    <row r="87" spans="1:7" x14ac:dyDescent="0.35">
      <c r="A87" s="3"/>
    </row>
    <row r="89" spans="1:7" x14ac:dyDescent="0.35">
      <c r="A89" s="2"/>
    </row>
  </sheetData>
  <mergeCells count="5">
    <mergeCell ref="A9:A10"/>
    <mergeCell ref="B9:B10"/>
    <mergeCell ref="C9:G9"/>
    <mergeCell ref="A81:G81"/>
    <mergeCell ref="A82:G8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9:G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0.7265625" style="4" customWidth="1"/>
    <col min="2" max="7" width="20.7265625" style="4" customWidth="1"/>
    <col min="8" max="16384" width="11.453125" style="4"/>
  </cols>
  <sheetData>
    <row r="9" spans="1:7" ht="15.5" x14ac:dyDescent="0.35">
      <c r="A9" s="33" t="s">
        <v>0</v>
      </c>
      <c r="B9" s="35" t="s">
        <v>1</v>
      </c>
      <c r="C9" s="32" t="s">
        <v>2</v>
      </c>
      <c r="D9" s="32"/>
      <c r="E9" s="32"/>
      <c r="F9" s="32"/>
      <c r="G9" s="32"/>
    </row>
    <row r="10" spans="1:7" ht="31.5" thickBot="1" x14ac:dyDescent="0.4">
      <c r="A10" s="34"/>
      <c r="B10" s="36"/>
      <c r="C10" s="31" t="s">
        <v>3</v>
      </c>
      <c r="D10" s="31" t="s">
        <v>50</v>
      </c>
      <c r="E10" s="31" t="s">
        <v>48</v>
      </c>
      <c r="F10" s="31" t="s">
        <v>45</v>
      </c>
      <c r="G10" s="31" t="s">
        <v>51</v>
      </c>
    </row>
    <row r="11" spans="1:7" s="9" customFormat="1" ht="16" thickTop="1" x14ac:dyDescent="0.4"/>
    <row r="12" spans="1:7" s="9" customFormat="1" ht="15.5" x14ac:dyDescent="0.4">
      <c r="A12" s="10" t="s">
        <v>4</v>
      </c>
    </row>
    <row r="13" spans="1:7" s="9" customFormat="1" ht="15.5" x14ac:dyDescent="0.4"/>
    <row r="14" spans="1:7" s="9" customFormat="1" ht="15.5" x14ac:dyDescent="0.4">
      <c r="A14" s="10" t="s">
        <v>5</v>
      </c>
    </row>
    <row r="15" spans="1:7" s="9" customFormat="1" ht="15.5" x14ac:dyDescent="0.4">
      <c r="A15" s="11" t="s">
        <v>69</v>
      </c>
      <c r="B15" s="12">
        <f>SUM(C15:G15)</f>
        <v>10544</v>
      </c>
      <c r="C15" s="12">
        <f>+'I trimestre'!C15+'II Trimestre'!C15+'III Trimestre'!C15</f>
        <v>963</v>
      </c>
      <c r="D15" s="12">
        <f>+'I trimestre'!D15+'II Trimestre'!D15+'III Trimestre'!D15</f>
        <v>394</v>
      </c>
      <c r="E15" s="12">
        <f>+'I trimestre'!E15+'II Trimestre'!E15+'III Trimestre'!E15</f>
        <v>375</v>
      </c>
      <c r="F15" s="12">
        <f>+'I trimestre'!F15+'II Trimestre'!F15+'III Trimestre'!F15</f>
        <v>7640</v>
      </c>
      <c r="G15" s="12">
        <f>+'I trimestre'!G15+'II Trimestre'!G15+'III Trimestre'!G15</f>
        <v>1172</v>
      </c>
    </row>
    <row r="16" spans="1:7" s="9" customFormat="1" ht="15.5" x14ac:dyDescent="0.4">
      <c r="A16" s="13" t="s">
        <v>33</v>
      </c>
      <c r="B16" s="12">
        <f t="shared" ref="B16:B28" si="0">SUM(C16:G16)</f>
        <v>60893</v>
      </c>
      <c r="C16" s="12">
        <f>+'I trimestre'!C16+'II Trimestre'!C16+'III Trimestre'!C16</f>
        <v>2326</v>
      </c>
      <c r="D16" s="12">
        <f>+'I trimestre'!D16+'II Trimestre'!D16+'III Trimestre'!D16</f>
        <v>3405</v>
      </c>
      <c r="E16" s="12">
        <f>+'I trimestre'!E16+'II Trimestre'!E16+'III Trimestre'!E16</f>
        <v>1544</v>
      </c>
      <c r="F16" s="12">
        <f>+'I trimestre'!F16+'II Trimestre'!F16+'III Trimestre'!F16</f>
        <v>50577</v>
      </c>
      <c r="G16" s="12">
        <f>+'I trimestre'!G16+'II Trimestre'!G16+'III Trimestre'!G16</f>
        <v>3041</v>
      </c>
    </row>
    <row r="17" spans="1:7" s="9" customFormat="1" ht="15.5" x14ac:dyDescent="0.4">
      <c r="A17" s="11" t="s">
        <v>108</v>
      </c>
      <c r="B17" s="12">
        <f t="shared" si="0"/>
        <v>15669</v>
      </c>
      <c r="C17" s="12">
        <f>+'I trimestre'!C17+'II Trimestre'!C17+'III Trimestre'!C17</f>
        <v>1772</v>
      </c>
      <c r="D17" s="12">
        <f>+'I trimestre'!D17+'II Trimestre'!D17+'III Trimestre'!D17</f>
        <v>4930</v>
      </c>
      <c r="E17" s="12">
        <f>+'I trimestre'!E17+'II Trimestre'!E17+'III Trimestre'!E17</f>
        <v>670</v>
      </c>
      <c r="F17" s="12">
        <f>+'I trimestre'!F17+'II Trimestre'!F17+'III Trimestre'!F17</f>
        <v>6172</v>
      </c>
      <c r="G17" s="12">
        <f>+'I trimestre'!G17+'II Trimestre'!G17+'III Trimestre'!G17</f>
        <v>2125</v>
      </c>
    </row>
    <row r="18" spans="1:7" s="9" customFormat="1" ht="15.5" x14ac:dyDescent="0.4">
      <c r="A18" s="13" t="s">
        <v>33</v>
      </c>
      <c r="B18" s="12">
        <f t="shared" si="0"/>
        <v>51852</v>
      </c>
      <c r="C18" s="12">
        <f>+'I trimestre'!C18+'II Trimestre'!C18+'III Trimestre'!C18</f>
        <v>5194</v>
      </c>
      <c r="D18" s="12">
        <f>+'I trimestre'!D18+'II Trimestre'!D18+'III Trimestre'!D18</f>
        <v>13419</v>
      </c>
      <c r="E18" s="12">
        <f>+'I trimestre'!E18+'II Trimestre'!E18+'III Trimestre'!E18</f>
        <v>1890</v>
      </c>
      <c r="F18" s="12">
        <f>+'I trimestre'!F18+'II Trimestre'!F18+'III Trimestre'!F18</f>
        <v>25834</v>
      </c>
      <c r="G18" s="12">
        <f>+'I trimestre'!G18+'II Trimestre'!G18+'III Trimestre'!G18</f>
        <v>5515</v>
      </c>
    </row>
    <row r="19" spans="1:7" s="9" customFormat="1" ht="15.5" x14ac:dyDescent="0.4">
      <c r="A19" s="11" t="s">
        <v>109</v>
      </c>
      <c r="B19" s="12">
        <f t="shared" si="0"/>
        <v>15873</v>
      </c>
      <c r="C19" s="12">
        <f>+'I trimestre'!C19+'II Trimestre'!C19+'III Trimestre'!C19</f>
        <v>1446</v>
      </c>
      <c r="D19" s="12">
        <f>+'I trimestre'!D19+'II Trimestre'!D19+'III Trimestre'!D19</f>
        <v>1873</v>
      </c>
      <c r="E19" s="12">
        <f>+'I trimestre'!E19+'II Trimestre'!E19+'III Trimestre'!E19</f>
        <v>477</v>
      </c>
      <c r="F19" s="12">
        <f>+'I trimestre'!F19+'II Trimestre'!F19+'III Trimestre'!F19</f>
        <v>10294</v>
      </c>
      <c r="G19" s="12">
        <f>+'I trimestre'!G19+'II Trimestre'!G19+'III Trimestre'!G19</f>
        <v>1783</v>
      </c>
    </row>
    <row r="20" spans="1:7" s="9" customFormat="1" ht="15.5" x14ac:dyDescent="0.4">
      <c r="A20" s="13" t="s">
        <v>33</v>
      </c>
      <c r="B20" s="12">
        <f t="shared" si="0"/>
        <v>52011</v>
      </c>
      <c r="C20" s="12">
        <f>+'I trimestre'!C20+'II Trimestre'!C20+'III Trimestre'!C20</f>
        <v>4040</v>
      </c>
      <c r="D20" s="12">
        <f>+'I trimestre'!D20+'II Trimestre'!D20+'III Trimestre'!D20</f>
        <v>9721</v>
      </c>
      <c r="E20" s="12">
        <f>+'I trimestre'!E20+'II Trimestre'!E20+'III Trimestre'!E20</f>
        <v>1741</v>
      </c>
      <c r="F20" s="12">
        <f>+'I trimestre'!F20+'II Trimestre'!F20+'III Trimestre'!F20</f>
        <v>31845</v>
      </c>
      <c r="G20" s="12">
        <f>+'I trimestre'!G20+'II Trimestre'!G20+'III Trimestre'!G20</f>
        <v>4664</v>
      </c>
    </row>
    <row r="21" spans="1:7" s="9" customFormat="1" ht="15.5" x14ac:dyDescent="0.4">
      <c r="A21" s="11" t="s">
        <v>83</v>
      </c>
      <c r="B21" s="12">
        <f t="shared" si="0"/>
        <v>16069</v>
      </c>
      <c r="C21" s="12">
        <f>+'III Trimestre'!C21</f>
        <v>1772</v>
      </c>
      <c r="D21" s="12">
        <f>+'III Trimestre'!D21</f>
        <v>4930</v>
      </c>
      <c r="E21" s="12">
        <f>+'III Trimestre'!E21</f>
        <v>670</v>
      </c>
      <c r="F21" s="12">
        <f>+'III Trimestre'!F21</f>
        <v>6172</v>
      </c>
      <c r="G21" s="12">
        <f>+'III Trimestre'!G21</f>
        <v>2525</v>
      </c>
    </row>
    <row r="22" spans="1:7" s="9" customFormat="1" ht="15.5" x14ac:dyDescent="0.4">
      <c r="B22" s="12"/>
      <c r="C22" s="12"/>
      <c r="D22" s="12"/>
      <c r="E22" s="12"/>
      <c r="F22" s="12"/>
      <c r="G22" s="12"/>
    </row>
    <row r="23" spans="1:7" s="9" customFormat="1" ht="15.5" x14ac:dyDescent="0.4">
      <c r="A23" s="14" t="s">
        <v>6</v>
      </c>
      <c r="B23" s="12"/>
      <c r="C23" s="12"/>
      <c r="D23" s="12"/>
      <c r="E23" s="12"/>
      <c r="F23" s="12"/>
      <c r="G23" s="12"/>
    </row>
    <row r="24" spans="1:7" s="9" customFormat="1" ht="15.5" x14ac:dyDescent="0.4">
      <c r="A24" s="11" t="s">
        <v>110</v>
      </c>
      <c r="B24" s="12">
        <f t="shared" si="0"/>
        <v>10325981250</v>
      </c>
      <c r="C24" s="12">
        <f>+'I trimestre'!C24+'II Trimestre'!C24+'III Trimestre'!C24</f>
        <v>479115000</v>
      </c>
      <c r="D24" s="12">
        <f>+'I trimestre'!D24+'II Trimestre'!D24+'III Trimestre'!D24</f>
        <v>726082500</v>
      </c>
      <c r="E24" s="12">
        <f>+'I trimestre'!E24+'II Trimestre'!E24+'III Trimestre'!E24</f>
        <v>282945000</v>
      </c>
      <c r="F24" s="12">
        <f>+'I trimestre'!F24+'II Trimestre'!F24+'III Trimestre'!F24</f>
        <v>8240163750</v>
      </c>
      <c r="G24" s="12">
        <f>+'I trimestre'!G24+'II Trimestre'!G24+'III Trimestre'!G24</f>
        <v>597675000</v>
      </c>
    </row>
    <row r="25" spans="1:7" s="9" customFormat="1" ht="15.5" x14ac:dyDescent="0.4">
      <c r="A25" s="11" t="s">
        <v>108</v>
      </c>
      <c r="B25" s="12">
        <f t="shared" si="0"/>
        <v>11395507500</v>
      </c>
      <c r="C25" s="12">
        <f>+'I trimestre'!C25+'II Trimestre'!C25+'III Trimestre'!C25</f>
        <v>1012830000</v>
      </c>
      <c r="D25" s="12">
        <f>+'I trimestre'!D25+'II Trimestre'!D25+'III Trimestre'!D25</f>
        <v>2616705000</v>
      </c>
      <c r="E25" s="12">
        <f>+'I trimestre'!E25+'II Trimestre'!E25+'III Trimestre'!E25</f>
        <v>368550000</v>
      </c>
      <c r="F25" s="12">
        <f>+'I trimestre'!F25+'II Trimestre'!F25+'III Trimestre'!F25</f>
        <v>6321997500</v>
      </c>
      <c r="G25" s="12">
        <f>+'I trimestre'!G25+'II Trimestre'!G25+'III Trimestre'!G25</f>
        <v>1075425000</v>
      </c>
    </row>
    <row r="26" spans="1:7" s="9" customFormat="1" ht="15.5" x14ac:dyDescent="0.4">
      <c r="A26" s="11" t="s">
        <v>111</v>
      </c>
      <c r="B26" s="12">
        <f t="shared" si="0"/>
        <v>10270408650</v>
      </c>
      <c r="C26" s="12">
        <f>+'I trimestre'!C26+'II Trimestre'!C26+'III Trimestre'!C26</f>
        <v>811882500</v>
      </c>
      <c r="D26" s="12">
        <f>+'I trimestre'!D26+'II Trimestre'!D26+'III Trimestre'!D26</f>
        <v>1915482500</v>
      </c>
      <c r="E26" s="12">
        <f>+'I trimestre'!E26+'II Trimestre'!E26+'III Trimestre'!E26</f>
        <v>241263750</v>
      </c>
      <c r="F26" s="12">
        <f>+'I trimestre'!F26+'II Trimestre'!F26+'III Trimestre'!F26</f>
        <v>6391909900</v>
      </c>
      <c r="G26" s="12">
        <f>+'I trimestre'!G26+'II Trimestre'!G26+'III Trimestre'!G26</f>
        <v>909870000</v>
      </c>
    </row>
    <row r="27" spans="1:7" s="9" customFormat="1" ht="15.5" x14ac:dyDescent="0.4">
      <c r="A27" s="11" t="s">
        <v>83</v>
      </c>
      <c r="B27" s="12">
        <f t="shared" si="0"/>
        <v>13813702500</v>
      </c>
      <c r="C27" s="12">
        <f>+'III Trimestre'!C27</f>
        <v>1026870000</v>
      </c>
      <c r="D27" s="12">
        <f>+'III Trimestre'!D27</f>
        <v>2884050000</v>
      </c>
      <c r="E27" s="12">
        <f>+'III Trimestre'!E27</f>
        <v>391950000</v>
      </c>
      <c r="F27" s="12">
        <f>+'III Trimestre'!F27</f>
        <v>8072707500</v>
      </c>
      <c r="G27" s="12">
        <f>+'III Trimestre'!G27</f>
        <v>1438125000</v>
      </c>
    </row>
    <row r="28" spans="1:7" s="9" customFormat="1" ht="15.5" x14ac:dyDescent="0.4">
      <c r="A28" s="11" t="s">
        <v>112</v>
      </c>
      <c r="B28" s="12">
        <f t="shared" si="0"/>
        <v>10270408650</v>
      </c>
      <c r="C28" s="12">
        <f>C26</f>
        <v>811882500</v>
      </c>
      <c r="D28" s="12">
        <f>D26</f>
        <v>1915482500</v>
      </c>
      <c r="E28" s="12">
        <f>E26</f>
        <v>241263750</v>
      </c>
      <c r="F28" s="12">
        <f>F26</f>
        <v>6391909900</v>
      </c>
      <c r="G28" s="12">
        <f>G26</f>
        <v>909870000</v>
      </c>
    </row>
    <row r="29" spans="1:7" s="9" customFormat="1" ht="15.5" x14ac:dyDescent="0.4">
      <c r="B29" s="12"/>
      <c r="C29" s="12"/>
      <c r="D29" s="12"/>
      <c r="E29" s="12"/>
      <c r="F29" s="12"/>
      <c r="G29" s="12"/>
    </row>
    <row r="30" spans="1:7" s="9" customFormat="1" ht="15.5" x14ac:dyDescent="0.4">
      <c r="A30" s="10" t="s">
        <v>7</v>
      </c>
      <c r="B30" s="12"/>
      <c r="C30" s="12"/>
      <c r="D30" s="12"/>
      <c r="E30" s="12"/>
      <c r="F30" s="27"/>
      <c r="G30" s="12"/>
    </row>
    <row r="31" spans="1:7" s="9" customFormat="1" ht="15.5" x14ac:dyDescent="0.4">
      <c r="A31" s="17" t="s">
        <v>108</v>
      </c>
      <c r="B31" s="12">
        <f>B25</f>
        <v>11395507500</v>
      </c>
      <c r="C31" s="12"/>
      <c r="D31" s="12"/>
      <c r="E31" s="12"/>
      <c r="F31" s="12"/>
      <c r="G31" s="12"/>
    </row>
    <row r="32" spans="1:7" s="9" customFormat="1" ht="15.5" x14ac:dyDescent="0.4">
      <c r="A32" s="17" t="s">
        <v>109</v>
      </c>
      <c r="B32" s="12">
        <f>+'I trimestre'!B32+'II Trimestre'!B32+'III Trimestre'!B32</f>
        <v>10745291451.34</v>
      </c>
      <c r="C32" s="12"/>
      <c r="D32" s="12"/>
      <c r="E32" s="12"/>
      <c r="F32" s="27"/>
      <c r="G32" s="12"/>
    </row>
    <row r="33" spans="1:7" s="9" customFormat="1" ht="15.5" x14ac:dyDescent="0.4">
      <c r="B33" s="16"/>
      <c r="C33" s="16"/>
      <c r="D33" s="16"/>
      <c r="E33" s="16"/>
      <c r="F33" s="16"/>
      <c r="G33" s="16"/>
    </row>
    <row r="34" spans="1:7" s="9" customFormat="1" ht="15.5" x14ac:dyDescent="0.4">
      <c r="A34" s="10" t="s">
        <v>8</v>
      </c>
      <c r="B34" s="16"/>
      <c r="C34" s="16"/>
      <c r="D34" s="16"/>
      <c r="E34" s="16"/>
      <c r="F34" s="16"/>
      <c r="G34" s="16"/>
    </row>
    <row r="35" spans="1:7" s="9" customFormat="1" ht="15.5" x14ac:dyDescent="0.4">
      <c r="A35" s="9" t="s">
        <v>70</v>
      </c>
      <c r="B35" s="19">
        <v>1.0641</v>
      </c>
      <c r="C35" s="19">
        <v>1.0641</v>
      </c>
      <c r="D35" s="19">
        <v>1.0641</v>
      </c>
      <c r="E35" s="19">
        <v>1.0641</v>
      </c>
      <c r="F35" s="19">
        <v>1.0641</v>
      </c>
      <c r="G35" s="19">
        <v>1.0641</v>
      </c>
    </row>
    <row r="36" spans="1:7" s="9" customFormat="1" ht="15.5" x14ac:dyDescent="0.4">
      <c r="A36" s="9" t="s">
        <v>113</v>
      </c>
      <c r="B36" s="19">
        <v>1.0863</v>
      </c>
      <c r="C36" s="19">
        <v>1.0863</v>
      </c>
      <c r="D36" s="19">
        <v>1.0863</v>
      </c>
      <c r="E36" s="19">
        <v>1.0863</v>
      </c>
      <c r="F36" s="19">
        <v>1.0863</v>
      </c>
      <c r="G36" s="19">
        <v>1.0863</v>
      </c>
    </row>
    <row r="37" spans="1:7" s="9" customFormat="1" ht="15.5" x14ac:dyDescent="0.4">
      <c r="A37" s="9" t="s">
        <v>9</v>
      </c>
      <c r="B37" s="12">
        <f>+C37+F37</f>
        <v>241177</v>
      </c>
      <c r="C37" s="12">
        <v>192454</v>
      </c>
      <c r="D37" s="12">
        <v>192454</v>
      </c>
      <c r="E37" s="12">
        <v>192454</v>
      </c>
      <c r="F37" s="12">
        <v>48723</v>
      </c>
      <c r="G37" s="12">
        <v>192454</v>
      </c>
    </row>
    <row r="38" spans="1:7" s="9" customFormat="1" ht="15.5" x14ac:dyDescent="0.4">
      <c r="B38" s="12"/>
      <c r="C38" s="12"/>
      <c r="D38" s="12"/>
      <c r="E38" s="12"/>
      <c r="F38" s="12"/>
      <c r="G38" s="12"/>
    </row>
    <row r="39" spans="1:7" s="9" customFormat="1" ht="15.5" x14ac:dyDescent="0.4">
      <c r="A39" s="10" t="s">
        <v>10</v>
      </c>
      <c r="B39" s="12"/>
      <c r="C39" s="12"/>
      <c r="D39" s="12"/>
      <c r="E39" s="12"/>
      <c r="F39" s="12"/>
      <c r="G39" s="12"/>
    </row>
    <row r="40" spans="1:7" s="9" customFormat="1" ht="15.5" x14ac:dyDescent="0.4">
      <c r="A40" s="9" t="s">
        <v>114</v>
      </c>
      <c r="B40" s="12">
        <f t="shared" ref="B40:G40" si="1">B24/B35</f>
        <v>9703957569.777277</v>
      </c>
      <c r="C40" s="12">
        <f t="shared" si="1"/>
        <v>450253735.55116999</v>
      </c>
      <c r="D40" s="12">
        <f t="shared" si="1"/>
        <v>682344234.56442058</v>
      </c>
      <c r="E40" s="12">
        <f t="shared" si="1"/>
        <v>265900761.20665351</v>
      </c>
      <c r="F40" s="12">
        <f t="shared" si="1"/>
        <v>7743787003.1012115</v>
      </c>
      <c r="G40" s="12">
        <f t="shared" si="1"/>
        <v>561671835.35382009</v>
      </c>
    </row>
    <row r="41" spans="1:7" s="9" customFormat="1" ht="15.5" x14ac:dyDescent="0.4">
      <c r="A41" s="9" t="s">
        <v>115</v>
      </c>
      <c r="B41" s="12">
        <f t="shared" ref="B41:G41" si="2">B26/B36</f>
        <v>9454486467.8265667</v>
      </c>
      <c r="C41" s="12">
        <f t="shared" si="2"/>
        <v>747383319.52499306</v>
      </c>
      <c r="D41" s="12">
        <f t="shared" si="2"/>
        <v>1763308938.5989137</v>
      </c>
      <c r="E41" s="12">
        <f t="shared" si="2"/>
        <v>222096796.46506488</v>
      </c>
      <c r="F41" s="12">
        <f t="shared" si="2"/>
        <v>5884111111.1111107</v>
      </c>
      <c r="G41" s="12">
        <f t="shared" si="2"/>
        <v>837586302.12648439</v>
      </c>
    </row>
    <row r="42" spans="1:7" s="9" customFormat="1" ht="15.5" x14ac:dyDescent="0.4">
      <c r="A42" s="9" t="s">
        <v>71</v>
      </c>
      <c r="B42" s="12">
        <f t="shared" ref="B42:G42" si="3">B40/B15</f>
        <v>920329.81503957487</v>
      </c>
      <c r="C42" s="12">
        <f t="shared" si="3"/>
        <v>467553.20410298026</v>
      </c>
      <c r="D42" s="12">
        <f t="shared" si="3"/>
        <v>1731838.1587929456</v>
      </c>
      <c r="E42" s="12">
        <f t="shared" si="3"/>
        <v>709068.69655107602</v>
      </c>
      <c r="F42" s="12">
        <f t="shared" si="3"/>
        <v>1013584.686269792</v>
      </c>
      <c r="G42" s="12">
        <f t="shared" si="3"/>
        <v>479242.18033602397</v>
      </c>
    </row>
    <row r="43" spans="1:7" s="9" customFormat="1" ht="15.5" x14ac:dyDescent="0.4">
      <c r="A43" s="9" t="s">
        <v>116</v>
      </c>
      <c r="B43" s="12">
        <f t="shared" ref="B43:G43" si="4">B41/B19</f>
        <v>595633.24310631678</v>
      </c>
      <c r="C43" s="12">
        <f t="shared" si="4"/>
        <v>516862.59994812799</v>
      </c>
      <c r="D43" s="12">
        <f t="shared" si="4"/>
        <v>941435.6319268092</v>
      </c>
      <c r="E43" s="12">
        <f t="shared" si="4"/>
        <v>465611.73263116326</v>
      </c>
      <c r="F43" s="12">
        <f t="shared" si="4"/>
        <v>571605.89771819615</v>
      </c>
      <c r="G43" s="12">
        <f t="shared" si="4"/>
        <v>469762.36799017631</v>
      </c>
    </row>
    <row r="44" spans="1:7" s="9" customFormat="1" ht="15.5" x14ac:dyDescent="0.4">
      <c r="B44" s="16"/>
      <c r="C44" s="16"/>
      <c r="D44" s="16"/>
      <c r="E44" s="16"/>
      <c r="F44" s="16"/>
      <c r="G44" s="16"/>
    </row>
    <row r="45" spans="1:7" s="9" customFormat="1" ht="15.5" x14ac:dyDescent="0.4">
      <c r="A45" s="10" t="s">
        <v>11</v>
      </c>
      <c r="B45" s="16"/>
      <c r="C45" s="16"/>
      <c r="D45" s="16"/>
      <c r="E45" s="16"/>
      <c r="F45" s="16"/>
      <c r="G45" s="16"/>
    </row>
    <row r="46" spans="1:7" s="9" customFormat="1" ht="15.5" x14ac:dyDescent="0.4">
      <c r="B46" s="16"/>
      <c r="C46" s="16"/>
      <c r="D46" s="16"/>
      <c r="E46" s="16"/>
      <c r="F46" s="16"/>
      <c r="G46" s="16"/>
    </row>
    <row r="47" spans="1:7" s="9" customFormat="1" ht="15.5" x14ac:dyDescent="0.4">
      <c r="A47" s="10" t="s">
        <v>12</v>
      </c>
      <c r="B47" s="16"/>
      <c r="C47" s="16"/>
      <c r="D47" s="16"/>
      <c r="E47" s="16"/>
      <c r="F47" s="16"/>
      <c r="G47" s="16"/>
    </row>
    <row r="48" spans="1:7" s="9" customFormat="1" ht="15.5" x14ac:dyDescent="0.4">
      <c r="A48" s="9" t="s">
        <v>13</v>
      </c>
      <c r="B48" s="18">
        <f t="shared" ref="B48:G48" si="5">B17/B37*100</f>
        <v>6.4968881775625373</v>
      </c>
      <c r="C48" s="18">
        <f t="shared" si="5"/>
        <v>0.92073950138734439</v>
      </c>
      <c r="D48" s="18">
        <f t="shared" si="5"/>
        <v>2.5616510958462801</v>
      </c>
      <c r="E48" s="18">
        <f t="shared" si="5"/>
        <v>0.34813513878641128</v>
      </c>
      <c r="F48" s="18">
        <f t="shared" si="5"/>
        <v>12.667528682552387</v>
      </c>
      <c r="G48" s="18">
        <f t="shared" si="5"/>
        <v>1.1041599551061554</v>
      </c>
    </row>
    <row r="49" spans="1:7" s="9" customFormat="1" ht="15.5" x14ac:dyDescent="0.4">
      <c r="A49" s="9" t="s">
        <v>14</v>
      </c>
      <c r="B49" s="18">
        <f t="shared" ref="B49:G49" si="6">B19/B37*100</f>
        <v>6.5814733577414106</v>
      </c>
      <c r="C49" s="18">
        <f t="shared" si="6"/>
        <v>0.75134837415694145</v>
      </c>
      <c r="D49" s="18">
        <f t="shared" si="6"/>
        <v>0.97321957454768404</v>
      </c>
      <c r="E49" s="18">
        <f t="shared" si="6"/>
        <v>0.24785143462853462</v>
      </c>
      <c r="F49" s="18">
        <f t="shared" si="6"/>
        <v>21.127598875274511</v>
      </c>
      <c r="G49" s="18">
        <f t="shared" si="6"/>
        <v>0.92645515291965874</v>
      </c>
    </row>
    <row r="50" spans="1:7" s="9" customFormat="1" ht="15.5" x14ac:dyDescent="0.4">
      <c r="B50" s="18"/>
      <c r="C50" s="18"/>
      <c r="D50" s="18"/>
      <c r="E50" s="18"/>
      <c r="F50" s="18"/>
      <c r="G50" s="18"/>
    </row>
    <row r="51" spans="1:7" s="9" customFormat="1" ht="15.5" x14ac:dyDescent="0.4">
      <c r="A51" s="10" t="s">
        <v>15</v>
      </c>
      <c r="B51" s="18"/>
      <c r="C51" s="18"/>
      <c r="D51" s="18"/>
      <c r="E51" s="18"/>
      <c r="F51" s="18"/>
      <c r="G51" s="18"/>
    </row>
    <row r="52" spans="1:7" s="9" customFormat="1" ht="15.5" x14ac:dyDescent="0.4">
      <c r="A52" s="9" t="s">
        <v>16</v>
      </c>
      <c r="B52" s="18">
        <f t="shared" ref="B52:G52" si="7">B19/B17*100</f>
        <v>101.30193375454719</v>
      </c>
      <c r="C52" s="18">
        <f t="shared" si="7"/>
        <v>81.602708803611733</v>
      </c>
      <c r="D52" s="18">
        <f t="shared" si="7"/>
        <v>37.99188640973631</v>
      </c>
      <c r="E52" s="18">
        <f t="shared" si="7"/>
        <v>71.194029850746261</v>
      </c>
      <c r="F52" s="18">
        <f t="shared" si="7"/>
        <v>166.7854828256643</v>
      </c>
      <c r="G52" s="18">
        <f t="shared" si="7"/>
        <v>83.905882352941177</v>
      </c>
    </row>
    <row r="53" spans="1:7" s="9" customFormat="1" ht="15.5" x14ac:dyDescent="0.4">
      <c r="A53" s="9" t="s">
        <v>17</v>
      </c>
      <c r="B53" s="18">
        <f t="shared" ref="B53:G53" si="8">B26/B25*100</f>
        <v>90.126821030129634</v>
      </c>
      <c r="C53" s="18">
        <f t="shared" si="8"/>
        <v>80.159799768964191</v>
      </c>
      <c r="D53" s="18">
        <f t="shared" si="8"/>
        <v>73.202080479075775</v>
      </c>
      <c r="E53" s="18">
        <f t="shared" si="8"/>
        <v>65.462962962962962</v>
      </c>
      <c r="F53" s="18">
        <f t="shared" si="8"/>
        <v>101.10585934271566</v>
      </c>
      <c r="G53" s="18">
        <f t="shared" si="8"/>
        <v>84.605621033544878</v>
      </c>
    </row>
    <row r="54" spans="1:7" s="9" customFormat="1" ht="15.5" x14ac:dyDescent="0.4">
      <c r="A54" s="9" t="s">
        <v>18</v>
      </c>
      <c r="B54" s="18">
        <f t="shared" ref="B54:G54" si="9">AVERAGE(B52:B53)</f>
        <v>95.714377392338406</v>
      </c>
      <c r="C54" s="18">
        <f t="shared" si="9"/>
        <v>80.88125428628797</v>
      </c>
      <c r="D54" s="18">
        <f t="shared" si="9"/>
        <v>55.596983444406042</v>
      </c>
      <c r="E54" s="18">
        <f t="shared" si="9"/>
        <v>68.328496406854612</v>
      </c>
      <c r="F54" s="18">
        <f t="shared" si="9"/>
        <v>133.94567108419</v>
      </c>
      <c r="G54" s="18">
        <f t="shared" si="9"/>
        <v>84.255751693243027</v>
      </c>
    </row>
    <row r="55" spans="1:7" s="9" customFormat="1" ht="15.5" x14ac:dyDescent="0.4">
      <c r="B55" s="18"/>
      <c r="C55" s="18"/>
      <c r="D55" s="18"/>
      <c r="E55" s="18"/>
      <c r="F55" s="18"/>
      <c r="G55" s="18"/>
    </row>
    <row r="56" spans="1:7" s="9" customFormat="1" ht="15.5" x14ac:dyDescent="0.4">
      <c r="A56" s="10" t="s">
        <v>19</v>
      </c>
      <c r="B56" s="18"/>
      <c r="C56" s="18"/>
      <c r="D56" s="18"/>
      <c r="E56" s="18"/>
      <c r="F56" s="18"/>
      <c r="G56" s="18"/>
    </row>
    <row r="57" spans="1:7" s="9" customFormat="1" ht="15.5" x14ac:dyDescent="0.4">
      <c r="A57" s="9" t="s">
        <v>20</v>
      </c>
      <c r="B57" s="18">
        <f t="shared" ref="B57:G57" si="10">B19/B21*100</f>
        <v>98.780260128197156</v>
      </c>
      <c r="C57" s="18">
        <f t="shared" si="10"/>
        <v>81.602708803611733</v>
      </c>
      <c r="D57" s="18">
        <f t="shared" si="10"/>
        <v>37.99188640973631</v>
      </c>
      <c r="E57" s="18">
        <f t="shared" si="10"/>
        <v>71.194029850746261</v>
      </c>
      <c r="F57" s="18">
        <f t="shared" si="10"/>
        <v>166.7854828256643</v>
      </c>
      <c r="G57" s="18">
        <f t="shared" si="10"/>
        <v>70.613861386138609</v>
      </c>
    </row>
    <row r="58" spans="1:7" s="9" customFormat="1" ht="15.5" x14ac:dyDescent="0.4">
      <c r="A58" s="9" t="s">
        <v>21</v>
      </c>
      <c r="B58" s="18">
        <f t="shared" ref="B58:G58" si="11">B26/B27*100</f>
        <v>74.349426954866018</v>
      </c>
      <c r="C58" s="18">
        <f t="shared" si="11"/>
        <v>79.063805545005692</v>
      </c>
      <c r="D58" s="18">
        <f t="shared" si="11"/>
        <v>66.416410949879506</v>
      </c>
      <c r="E58" s="18">
        <f t="shared" si="11"/>
        <v>61.554726368159209</v>
      </c>
      <c r="F58" s="18">
        <f t="shared" si="11"/>
        <v>79.179258012259211</v>
      </c>
      <c r="G58" s="18">
        <f t="shared" si="11"/>
        <v>63.267796610169491</v>
      </c>
    </row>
    <row r="59" spans="1:7" s="9" customFormat="1" ht="15.5" x14ac:dyDescent="0.4">
      <c r="A59" s="9" t="s">
        <v>22</v>
      </c>
      <c r="B59" s="18">
        <f t="shared" ref="B59:G59" si="12">(B57+B58)/2</f>
        <v>86.564843541531587</v>
      </c>
      <c r="C59" s="18">
        <f t="shared" si="12"/>
        <v>80.333257174308713</v>
      </c>
      <c r="D59" s="18">
        <f t="shared" si="12"/>
        <v>52.204148679807908</v>
      </c>
      <c r="E59" s="18">
        <f t="shared" si="12"/>
        <v>66.374378109452735</v>
      </c>
      <c r="F59" s="18">
        <f t="shared" si="12"/>
        <v>122.98237041896175</v>
      </c>
      <c r="G59" s="18">
        <f t="shared" si="12"/>
        <v>66.940828998154046</v>
      </c>
    </row>
    <row r="60" spans="1:7" s="9" customFormat="1" ht="15.5" x14ac:dyDescent="0.4">
      <c r="B60" s="18"/>
      <c r="C60" s="18"/>
      <c r="D60" s="18"/>
      <c r="E60" s="18"/>
      <c r="F60" s="18"/>
      <c r="G60" s="18"/>
    </row>
    <row r="61" spans="1:7" s="9" customFormat="1" ht="15.5" x14ac:dyDescent="0.4">
      <c r="A61" s="10" t="s">
        <v>52</v>
      </c>
      <c r="B61" s="18"/>
      <c r="C61" s="18"/>
      <c r="D61" s="18"/>
      <c r="E61" s="18"/>
      <c r="F61" s="18"/>
      <c r="G61" s="18"/>
    </row>
    <row r="62" spans="1:7" s="9" customFormat="1" ht="15.5" x14ac:dyDescent="0.4">
      <c r="A62" s="9" t="s">
        <v>23</v>
      </c>
      <c r="B62" s="18">
        <f>B28/B26*100</f>
        <v>100</v>
      </c>
      <c r="C62" s="18"/>
      <c r="D62" s="18"/>
      <c r="E62" s="18"/>
      <c r="F62" s="18"/>
      <c r="G62" s="18"/>
    </row>
    <row r="63" spans="1:7" s="9" customFormat="1" ht="15.5" x14ac:dyDescent="0.4">
      <c r="B63" s="18"/>
      <c r="C63" s="18"/>
      <c r="D63" s="18"/>
      <c r="E63" s="18"/>
      <c r="F63" s="18"/>
      <c r="G63" s="18"/>
    </row>
    <row r="64" spans="1:7" s="9" customFormat="1" ht="15.5" x14ac:dyDescent="0.4">
      <c r="A64" s="10" t="s">
        <v>24</v>
      </c>
      <c r="B64" s="18"/>
      <c r="C64" s="18"/>
      <c r="D64" s="18"/>
      <c r="E64" s="18"/>
      <c r="F64" s="18"/>
      <c r="G64" s="18"/>
    </row>
    <row r="65" spans="1:7" s="9" customFormat="1" ht="15.5" x14ac:dyDescent="0.4">
      <c r="A65" s="9" t="s">
        <v>25</v>
      </c>
      <c r="B65" s="18">
        <f t="shared" ref="B65:G65" si="13">((B19/B15)-1)*100</f>
        <v>50.540591805766311</v>
      </c>
      <c r="C65" s="18">
        <f t="shared" si="13"/>
        <v>50.155763239875384</v>
      </c>
      <c r="D65" s="18">
        <f t="shared" si="13"/>
        <v>375.38071065989851</v>
      </c>
      <c r="E65" s="18">
        <f t="shared" si="13"/>
        <v>27.200000000000003</v>
      </c>
      <c r="F65" s="18">
        <f t="shared" si="13"/>
        <v>34.738219895287955</v>
      </c>
      <c r="G65" s="18">
        <f t="shared" si="13"/>
        <v>52.133105802047773</v>
      </c>
    </row>
    <row r="66" spans="1:7" s="9" customFormat="1" ht="15.5" x14ac:dyDescent="0.4">
      <c r="A66" s="9" t="s">
        <v>26</v>
      </c>
      <c r="B66" s="18">
        <f t="shared" ref="B66:G66" si="14">((B41/B40)-1)*100</f>
        <v>-2.5708181446266964</v>
      </c>
      <c r="C66" s="18">
        <f t="shared" si="14"/>
        <v>65.991586635055285</v>
      </c>
      <c r="D66" s="18">
        <f t="shared" si="14"/>
        <v>158.4192624891943</v>
      </c>
      <c r="E66" s="18">
        <f t="shared" si="14"/>
        <v>-16.473801933776688</v>
      </c>
      <c r="F66" s="18">
        <f t="shared" si="14"/>
        <v>-24.015070291129426</v>
      </c>
      <c r="G66" s="18">
        <f t="shared" si="14"/>
        <v>49.123785350364678</v>
      </c>
    </row>
    <row r="67" spans="1:7" s="9" customFormat="1" ht="15.5" x14ac:dyDescent="0.4">
      <c r="A67" s="9" t="s">
        <v>27</v>
      </c>
      <c r="B67" s="18">
        <f t="shared" ref="B67:G67" si="15">((B43/B42)-1)*100</f>
        <v>-35.280457791025263</v>
      </c>
      <c r="C67" s="18">
        <f t="shared" si="15"/>
        <v>10.5462641283252</v>
      </c>
      <c r="D67" s="18">
        <f t="shared" si="15"/>
        <v>-45.639514457692179</v>
      </c>
      <c r="E67" s="18">
        <f t="shared" si="15"/>
        <v>-34.334749947937645</v>
      </c>
      <c r="F67" s="18">
        <f t="shared" si="15"/>
        <v>-43.605511659629755</v>
      </c>
      <c r="G67" s="18">
        <f t="shared" si="15"/>
        <v>-1.9780838863559191</v>
      </c>
    </row>
    <row r="68" spans="1:7" s="9" customFormat="1" ht="15.5" x14ac:dyDescent="0.4">
      <c r="B68" s="18"/>
      <c r="C68" s="18"/>
      <c r="D68" s="18"/>
      <c r="E68" s="18"/>
      <c r="F68" s="18"/>
      <c r="G68" s="18"/>
    </row>
    <row r="69" spans="1:7" s="9" customFormat="1" ht="15.5" x14ac:dyDescent="0.4">
      <c r="A69" s="10" t="s">
        <v>28</v>
      </c>
      <c r="B69" s="18"/>
      <c r="C69" s="18"/>
      <c r="D69" s="18"/>
      <c r="E69" s="18"/>
      <c r="F69" s="18"/>
      <c r="G69" s="18"/>
    </row>
    <row r="70" spans="1:7" s="9" customFormat="1" ht="15.5" x14ac:dyDescent="0.4">
      <c r="A70" s="9" t="s">
        <v>43</v>
      </c>
      <c r="B70" s="18">
        <f t="shared" ref="B70:G70" si="16">B25/(B18)</f>
        <v>219769.87387178894</v>
      </c>
      <c r="C70" s="18">
        <f t="shared" si="16"/>
        <v>195000</v>
      </c>
      <c r="D70" s="18">
        <f t="shared" si="16"/>
        <v>195000</v>
      </c>
      <c r="E70" s="18">
        <f t="shared" si="16"/>
        <v>195000</v>
      </c>
      <c r="F70" s="18">
        <f t="shared" si="16"/>
        <v>244716.16861500349</v>
      </c>
      <c r="G70" s="18">
        <f t="shared" si="16"/>
        <v>195000</v>
      </c>
    </row>
    <row r="71" spans="1:7" s="9" customFormat="1" ht="15.5" x14ac:dyDescent="0.4">
      <c r="A71" s="9" t="s">
        <v>44</v>
      </c>
      <c r="B71" s="18">
        <f t="shared" ref="B71:G71" si="17">B26/(B20)</f>
        <v>197466.08698160003</v>
      </c>
      <c r="C71" s="18">
        <f t="shared" si="17"/>
        <v>200961.01485148515</v>
      </c>
      <c r="D71" s="18">
        <f t="shared" si="17"/>
        <v>197045.82861845489</v>
      </c>
      <c r="E71" s="18">
        <f t="shared" si="17"/>
        <v>138577.68523836875</v>
      </c>
      <c r="F71" s="18">
        <f t="shared" si="17"/>
        <v>200719.41906107709</v>
      </c>
      <c r="G71" s="18">
        <f t="shared" si="17"/>
        <v>195083.61921097769</v>
      </c>
    </row>
    <row r="72" spans="1:7" s="9" customFormat="1" ht="15.5" hidden="1" x14ac:dyDescent="0.4">
      <c r="A72" s="9" t="s">
        <v>34</v>
      </c>
      <c r="B72" s="18">
        <f t="shared" ref="B72:G72" si="18">B26/B20</f>
        <v>197466.08698160003</v>
      </c>
      <c r="C72" s="18">
        <f t="shared" si="18"/>
        <v>200961.01485148515</v>
      </c>
      <c r="D72" s="18">
        <f t="shared" si="18"/>
        <v>197045.82861845489</v>
      </c>
      <c r="E72" s="18">
        <f t="shared" si="18"/>
        <v>138577.68523836875</v>
      </c>
      <c r="F72" s="18">
        <f t="shared" si="18"/>
        <v>200719.41906107709</v>
      </c>
      <c r="G72" s="18">
        <f t="shared" si="18"/>
        <v>195083.61921097769</v>
      </c>
    </row>
    <row r="73" spans="1:7" s="9" customFormat="1" ht="15.5" x14ac:dyDescent="0.4">
      <c r="A73" s="9" t="s">
        <v>29</v>
      </c>
      <c r="B73" s="18">
        <f t="shared" ref="B73:G73" si="19">(B71/B70)*B54</f>
        <v>86.000611633291555</v>
      </c>
      <c r="C73" s="18">
        <f t="shared" si="19"/>
        <v>83.353738173504951</v>
      </c>
      <c r="D73" s="18">
        <f t="shared" si="19"/>
        <v>56.180275238407731</v>
      </c>
      <c r="E73" s="18">
        <f t="shared" si="19"/>
        <v>48.557973681436451</v>
      </c>
      <c r="F73" s="18">
        <f t="shared" si="19"/>
        <v>109.86400056002014</v>
      </c>
      <c r="G73" s="18">
        <f t="shared" si="19"/>
        <v>84.291881946970832</v>
      </c>
    </row>
    <row r="74" spans="1:7" s="9" customFormat="1" ht="15.5" x14ac:dyDescent="0.4">
      <c r="A74" s="9" t="s">
        <v>35</v>
      </c>
      <c r="B74" s="18">
        <f t="shared" ref="B74:G74" si="20">(B25/B18)*9</f>
        <v>1977928.8648461003</v>
      </c>
      <c r="C74" s="18">
        <f t="shared" si="20"/>
        <v>1755000</v>
      </c>
      <c r="D74" s="18">
        <f t="shared" si="20"/>
        <v>1755000</v>
      </c>
      <c r="E74" s="18">
        <f t="shared" si="20"/>
        <v>1755000</v>
      </c>
      <c r="F74" s="18">
        <f t="shared" si="20"/>
        <v>2202445.5175350313</v>
      </c>
      <c r="G74" s="18">
        <f t="shared" si="20"/>
        <v>1755000</v>
      </c>
    </row>
    <row r="75" spans="1:7" s="9" customFormat="1" ht="15.5" x14ac:dyDescent="0.4">
      <c r="A75" s="9" t="s">
        <v>36</v>
      </c>
      <c r="B75" s="18">
        <f t="shared" ref="B75:G75" si="21">(B26/B20)*9</f>
        <v>1777194.7828344004</v>
      </c>
      <c r="C75" s="18">
        <f t="shared" si="21"/>
        <v>1808649.1336633663</v>
      </c>
      <c r="D75" s="18">
        <f t="shared" si="21"/>
        <v>1773412.4575660941</v>
      </c>
      <c r="E75" s="18">
        <f t="shared" si="21"/>
        <v>1247199.1671453188</v>
      </c>
      <c r="F75" s="18">
        <f t="shared" si="21"/>
        <v>1806474.7715496938</v>
      </c>
      <c r="G75" s="18">
        <f t="shared" si="21"/>
        <v>1755752.5728987991</v>
      </c>
    </row>
    <row r="76" spans="1:7" s="9" customFormat="1" ht="15.5" x14ac:dyDescent="0.4">
      <c r="B76" s="18"/>
      <c r="C76" s="18"/>
      <c r="D76" s="18"/>
      <c r="E76" s="18"/>
      <c r="F76" s="18"/>
      <c r="G76" s="18"/>
    </row>
    <row r="77" spans="1:7" s="9" customFormat="1" ht="15.5" x14ac:dyDescent="0.4">
      <c r="A77" s="10" t="s">
        <v>30</v>
      </c>
      <c r="B77" s="18"/>
      <c r="C77" s="18"/>
      <c r="D77" s="18"/>
      <c r="E77" s="18"/>
      <c r="F77" s="18"/>
      <c r="G77" s="18"/>
    </row>
    <row r="78" spans="1:7" s="9" customFormat="1" ht="15.5" x14ac:dyDescent="0.4">
      <c r="A78" s="9" t="s">
        <v>31</v>
      </c>
      <c r="B78" s="18">
        <f>(B32/B31)*100</f>
        <v>94.294101876024399</v>
      </c>
      <c r="C78" s="18"/>
      <c r="D78" s="18"/>
      <c r="E78" s="18"/>
      <c r="F78" s="18"/>
      <c r="G78" s="18"/>
    </row>
    <row r="79" spans="1:7" s="9" customFormat="1" ht="15.5" x14ac:dyDescent="0.4">
      <c r="A79" s="9" t="s">
        <v>32</v>
      </c>
      <c r="B79" s="18">
        <f>(B26/B32)*100</f>
        <v>95.580549829750964</v>
      </c>
      <c r="C79" s="18"/>
      <c r="D79" s="18"/>
      <c r="E79" s="18"/>
      <c r="F79" s="18"/>
      <c r="G79" s="18"/>
    </row>
    <row r="80" spans="1:7" s="9" customFormat="1" ht="16" thickBot="1" x14ac:dyDescent="0.45">
      <c r="A80" s="20"/>
      <c r="B80" s="20"/>
      <c r="C80" s="20"/>
      <c r="D80" s="20"/>
      <c r="E80" s="20"/>
      <c r="F80" s="20"/>
      <c r="G80" s="20"/>
    </row>
    <row r="81" spans="1:7" s="9" customFormat="1" ht="16.5" customHeight="1" thickTop="1" x14ac:dyDescent="0.4">
      <c r="A81" s="37" t="s">
        <v>88</v>
      </c>
      <c r="B81" s="37"/>
      <c r="C81" s="37"/>
      <c r="D81" s="37"/>
      <c r="E81" s="37"/>
      <c r="F81" s="37"/>
      <c r="G81" s="37"/>
    </row>
    <row r="82" spans="1:7" s="9" customFormat="1" ht="15.5" x14ac:dyDescent="0.4">
      <c r="A82" s="22"/>
    </row>
    <row r="83" spans="1:7" s="9" customFormat="1" ht="15.5" x14ac:dyDescent="0.4"/>
    <row r="84" spans="1:7" ht="15.5" x14ac:dyDescent="0.4">
      <c r="A84" s="9"/>
      <c r="B84" s="23"/>
      <c r="C84" s="23"/>
      <c r="D84" s="23"/>
      <c r="E84" s="9"/>
      <c r="F84" s="9"/>
      <c r="G84" s="9"/>
    </row>
    <row r="85" spans="1:7" ht="15.5" x14ac:dyDescent="0.4">
      <c r="A85" s="9"/>
      <c r="B85" s="9"/>
      <c r="C85" s="9"/>
      <c r="D85" s="9"/>
      <c r="E85" s="9"/>
      <c r="F85" s="9"/>
      <c r="G85" s="9"/>
    </row>
    <row r="86" spans="1:7" ht="15.5" x14ac:dyDescent="0.4">
      <c r="A86" s="9"/>
      <c r="B86" s="9"/>
      <c r="C86" s="9"/>
      <c r="D86" s="9"/>
      <c r="E86" s="9"/>
      <c r="F86" s="9"/>
      <c r="G86" s="9"/>
    </row>
    <row r="87" spans="1:7" ht="15.5" x14ac:dyDescent="0.4">
      <c r="A87" s="24"/>
      <c r="B87" s="9"/>
      <c r="C87" s="9"/>
      <c r="D87" s="9"/>
      <c r="E87" s="9"/>
      <c r="F87" s="9"/>
      <c r="G87" s="9"/>
    </row>
    <row r="88" spans="1:7" ht="15.5" x14ac:dyDescent="0.4">
      <c r="A88" s="9"/>
      <c r="B88" s="9"/>
      <c r="C88" s="9"/>
      <c r="D88" s="9"/>
      <c r="E88" s="9"/>
      <c r="F88" s="9"/>
      <c r="G88" s="9"/>
    </row>
    <row r="89" spans="1:7" x14ac:dyDescent="0.35">
      <c r="A89" s="2"/>
    </row>
  </sheetData>
  <mergeCells count="4">
    <mergeCell ref="A9:A10"/>
    <mergeCell ref="B9:B10"/>
    <mergeCell ref="C9:G9"/>
    <mergeCell ref="A81:G8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L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0.7265625" style="4" customWidth="1"/>
    <col min="2" max="7" width="20.7265625" style="4" customWidth="1"/>
    <col min="8" max="8" width="11.453125" style="4"/>
    <col min="9" max="9" width="15.1796875" style="4" bestFit="1" customWidth="1"/>
    <col min="10" max="10" width="11.54296875" style="4" bestFit="1" customWidth="1"/>
    <col min="11" max="11" width="14.1796875" style="4" bestFit="1" customWidth="1"/>
    <col min="12" max="12" width="16.81640625" style="4" bestFit="1" customWidth="1"/>
    <col min="13" max="16384" width="11.453125" style="4"/>
  </cols>
  <sheetData>
    <row r="9" spans="1:7" s="10" customFormat="1" ht="15.5" x14ac:dyDescent="0.4">
      <c r="A9" s="33" t="s">
        <v>0</v>
      </c>
      <c r="B9" s="35" t="s">
        <v>1</v>
      </c>
      <c r="C9" s="32" t="s">
        <v>2</v>
      </c>
      <c r="D9" s="32"/>
      <c r="E9" s="32"/>
      <c r="F9" s="32"/>
      <c r="G9" s="32"/>
    </row>
    <row r="10" spans="1:7" s="10" customFormat="1" ht="31.5" thickBot="1" x14ac:dyDescent="0.45">
      <c r="A10" s="34"/>
      <c r="B10" s="36"/>
      <c r="C10" s="31" t="s">
        <v>3</v>
      </c>
      <c r="D10" s="31" t="s">
        <v>47</v>
      </c>
      <c r="E10" s="31" t="s">
        <v>48</v>
      </c>
      <c r="F10" s="31" t="s">
        <v>45</v>
      </c>
      <c r="G10" s="31" t="s">
        <v>49</v>
      </c>
    </row>
    <row r="11" spans="1:7" s="9" customFormat="1" ht="16" thickTop="1" x14ac:dyDescent="0.4"/>
    <row r="12" spans="1:7" s="9" customFormat="1" ht="15.5" x14ac:dyDescent="0.4">
      <c r="A12" s="10" t="s">
        <v>4</v>
      </c>
    </row>
    <row r="13" spans="1:7" s="9" customFormat="1" ht="15.5" x14ac:dyDescent="0.4"/>
    <row r="14" spans="1:7" s="9" customFormat="1" ht="15.5" x14ac:dyDescent="0.4">
      <c r="A14" s="10" t="s">
        <v>5</v>
      </c>
    </row>
    <row r="15" spans="1:7" s="9" customFormat="1" ht="15.5" x14ac:dyDescent="0.4">
      <c r="A15" s="11" t="s">
        <v>72</v>
      </c>
      <c r="B15" s="12">
        <f>SUM(C15:G15)</f>
        <v>2794</v>
      </c>
      <c r="C15" s="12">
        <v>944</v>
      </c>
      <c r="D15" s="12">
        <v>232</v>
      </c>
      <c r="E15" s="12">
        <v>162</v>
      </c>
      <c r="F15" s="12">
        <v>1098</v>
      </c>
      <c r="G15" s="12">
        <v>358</v>
      </c>
    </row>
    <row r="16" spans="1:7" s="9" customFormat="1" ht="15.5" x14ac:dyDescent="0.4">
      <c r="A16" s="13" t="s">
        <v>33</v>
      </c>
      <c r="B16" s="12">
        <f t="shared" ref="B16:B28" si="0">SUM(C16:G16)</f>
        <v>13238</v>
      </c>
      <c r="C16" s="12">
        <v>2307</v>
      </c>
      <c r="D16" s="12">
        <v>719</v>
      </c>
      <c r="E16" s="12">
        <v>458</v>
      </c>
      <c r="F16" s="12">
        <v>8317</v>
      </c>
      <c r="G16" s="12">
        <v>1437</v>
      </c>
    </row>
    <row r="17" spans="1:12" s="9" customFormat="1" ht="15.5" x14ac:dyDescent="0.4">
      <c r="A17" s="11" t="s">
        <v>117</v>
      </c>
      <c r="B17" s="12">
        <f t="shared" si="0"/>
        <v>400</v>
      </c>
      <c r="C17" s="12">
        <v>0</v>
      </c>
      <c r="D17" s="12">
        <v>0</v>
      </c>
      <c r="E17" s="12">
        <v>0</v>
      </c>
      <c r="F17" s="12">
        <v>0</v>
      </c>
      <c r="G17" s="12">
        <v>400</v>
      </c>
      <c r="H17" s="15"/>
    </row>
    <row r="18" spans="1:12" s="9" customFormat="1" ht="15.5" x14ac:dyDescent="0.4">
      <c r="A18" s="13" t="s">
        <v>33</v>
      </c>
      <c r="B18" s="12">
        <f t="shared" si="0"/>
        <v>12401</v>
      </c>
      <c r="C18" s="12">
        <v>72</v>
      </c>
      <c r="D18" s="12">
        <v>1371</v>
      </c>
      <c r="E18" s="12">
        <v>120</v>
      </c>
      <c r="F18" s="12">
        <v>8978</v>
      </c>
      <c r="G18" s="12">
        <v>1860</v>
      </c>
      <c r="H18" s="15"/>
    </row>
    <row r="19" spans="1:12" s="9" customFormat="1" ht="15.5" x14ac:dyDescent="0.4">
      <c r="A19" s="11" t="s">
        <v>118</v>
      </c>
      <c r="B19" s="12">
        <f>SUM(C19:G19)</f>
        <v>1184</v>
      </c>
      <c r="C19" s="12">
        <v>284</v>
      </c>
      <c r="D19" s="12">
        <v>263</v>
      </c>
      <c r="E19" s="12">
        <v>54</v>
      </c>
      <c r="F19" s="12">
        <v>372</v>
      </c>
      <c r="G19" s="12">
        <v>211</v>
      </c>
    </row>
    <row r="20" spans="1:12" s="9" customFormat="1" ht="15.5" x14ac:dyDescent="0.4">
      <c r="A20" s="13" t="s">
        <v>33</v>
      </c>
      <c r="B20" s="12">
        <f t="shared" si="0"/>
        <v>16270</v>
      </c>
      <c r="C20" s="12">
        <v>607</v>
      </c>
      <c r="D20" s="12">
        <v>4458</v>
      </c>
      <c r="E20" s="12">
        <v>347</v>
      </c>
      <c r="F20" s="12">
        <v>10110</v>
      </c>
      <c r="G20" s="12">
        <v>748</v>
      </c>
    </row>
    <row r="21" spans="1:12" s="9" customFormat="1" ht="15.5" x14ac:dyDescent="0.4">
      <c r="A21" s="11" t="s">
        <v>83</v>
      </c>
      <c r="B21" s="12">
        <f t="shared" si="0"/>
        <v>16069</v>
      </c>
      <c r="C21" s="12">
        <v>1772</v>
      </c>
      <c r="D21" s="12">
        <v>4930</v>
      </c>
      <c r="E21" s="12">
        <v>670</v>
      </c>
      <c r="F21" s="12">
        <v>6172</v>
      </c>
      <c r="G21" s="12">
        <v>2525</v>
      </c>
    </row>
    <row r="22" spans="1:12" s="9" customFormat="1" ht="15.5" x14ac:dyDescent="0.4">
      <c r="B22" s="12"/>
      <c r="C22" s="12"/>
      <c r="D22" s="12"/>
      <c r="E22" s="12"/>
      <c r="F22" s="12"/>
      <c r="G22" s="12"/>
    </row>
    <row r="23" spans="1:12" s="9" customFormat="1" ht="15.5" x14ac:dyDescent="0.4">
      <c r="A23" s="14" t="s">
        <v>6</v>
      </c>
      <c r="B23" s="12"/>
      <c r="C23" s="12"/>
      <c r="D23" s="12"/>
      <c r="E23" s="12"/>
      <c r="F23" s="12"/>
      <c r="G23" s="12"/>
    </row>
    <row r="24" spans="1:12" s="9" customFormat="1" ht="15.5" x14ac:dyDescent="0.4">
      <c r="A24" s="11" t="s">
        <v>72</v>
      </c>
      <c r="B24" s="12">
        <f t="shared" si="0"/>
        <v>2283986250</v>
      </c>
      <c r="C24" s="27">
        <v>449865000</v>
      </c>
      <c r="D24" s="27">
        <v>136402500</v>
      </c>
      <c r="E24" s="27">
        <v>78877500</v>
      </c>
      <c r="F24" s="27">
        <v>1338626250</v>
      </c>
      <c r="G24" s="27">
        <v>280215000</v>
      </c>
    </row>
    <row r="25" spans="1:12" s="9" customFormat="1" ht="14.25" customHeight="1" x14ac:dyDescent="0.4">
      <c r="A25" s="11" t="s">
        <v>117</v>
      </c>
      <c r="B25" s="12">
        <f t="shared" si="0"/>
        <v>2418195000</v>
      </c>
      <c r="C25" s="29">
        <v>14040000</v>
      </c>
      <c r="D25" s="12">
        <v>267345000</v>
      </c>
      <c r="E25" s="12">
        <v>23400000</v>
      </c>
      <c r="F25" s="27">
        <v>1750710000</v>
      </c>
      <c r="G25" s="27">
        <v>362700000</v>
      </c>
    </row>
    <row r="26" spans="1:12" s="9" customFormat="1" ht="15.5" x14ac:dyDescent="0.4">
      <c r="A26" s="11" t="s">
        <v>118</v>
      </c>
      <c r="B26" s="12">
        <f t="shared" si="0"/>
        <v>3223644450</v>
      </c>
      <c r="C26" s="27">
        <v>116902500</v>
      </c>
      <c r="D26" s="27">
        <v>869310000</v>
      </c>
      <c r="E26" s="27">
        <v>47677500</v>
      </c>
      <c r="F26" s="27">
        <v>2043894450</v>
      </c>
      <c r="G26" s="27">
        <v>145860000</v>
      </c>
      <c r="I26" s="26"/>
      <c r="J26" s="26"/>
      <c r="K26" s="26"/>
      <c r="L26" s="26"/>
    </row>
    <row r="27" spans="1:12" s="9" customFormat="1" ht="15.5" x14ac:dyDescent="0.4">
      <c r="A27" s="11" t="s">
        <v>83</v>
      </c>
      <c r="B27" s="12">
        <f t="shared" si="0"/>
        <v>13813702500</v>
      </c>
      <c r="C27" s="12">
        <v>1026870000</v>
      </c>
      <c r="D27" s="12">
        <v>2884050000</v>
      </c>
      <c r="E27" s="12">
        <v>391950000</v>
      </c>
      <c r="F27" s="12">
        <v>8072707500</v>
      </c>
      <c r="G27" s="12">
        <v>1438125000</v>
      </c>
    </row>
    <row r="28" spans="1:12" s="9" customFormat="1" ht="15.5" x14ac:dyDescent="0.4">
      <c r="A28" s="11" t="s">
        <v>119</v>
      </c>
      <c r="B28" s="12">
        <f t="shared" si="0"/>
        <v>3223644450</v>
      </c>
      <c r="C28" s="12">
        <f>C26</f>
        <v>116902500</v>
      </c>
      <c r="D28" s="12">
        <f>D26</f>
        <v>869310000</v>
      </c>
      <c r="E28" s="12">
        <f>E26</f>
        <v>47677500</v>
      </c>
      <c r="F28" s="12">
        <f>F26</f>
        <v>2043894450</v>
      </c>
      <c r="G28" s="12">
        <f>G26</f>
        <v>145860000</v>
      </c>
    </row>
    <row r="29" spans="1:12" s="9" customFormat="1" ht="15.5" x14ac:dyDescent="0.4">
      <c r="B29" s="12"/>
      <c r="C29" s="12"/>
      <c r="D29" s="12"/>
      <c r="E29" s="12"/>
      <c r="F29" s="12"/>
      <c r="G29" s="27"/>
    </row>
    <row r="30" spans="1:12" s="9" customFormat="1" ht="15.5" x14ac:dyDescent="0.4">
      <c r="A30" s="10" t="s">
        <v>7</v>
      </c>
      <c r="B30" s="12"/>
      <c r="C30" s="12"/>
      <c r="D30" s="12"/>
      <c r="E30" s="12"/>
      <c r="F30" s="12"/>
      <c r="G30" s="27"/>
    </row>
    <row r="31" spans="1:12" s="9" customFormat="1" ht="15.5" x14ac:dyDescent="0.4">
      <c r="A31" s="17" t="s">
        <v>117</v>
      </c>
      <c r="B31" s="12">
        <f>B25</f>
        <v>2418195000</v>
      </c>
      <c r="C31" s="12"/>
      <c r="D31" s="12"/>
      <c r="E31" s="12"/>
      <c r="F31" s="12"/>
      <c r="G31" s="12"/>
    </row>
    <row r="32" spans="1:12" s="9" customFormat="1" ht="15.5" x14ac:dyDescent="0.4">
      <c r="A32" s="17" t="s">
        <v>118</v>
      </c>
      <c r="B32" s="12">
        <v>3069258850.6700001</v>
      </c>
      <c r="C32" s="12"/>
      <c r="D32" s="12"/>
      <c r="E32" s="12"/>
      <c r="F32" s="12"/>
      <c r="G32" s="27"/>
    </row>
    <row r="33" spans="1:9" s="9" customFormat="1" ht="15.5" x14ac:dyDescent="0.4">
      <c r="B33" s="16"/>
      <c r="C33" s="16"/>
      <c r="D33" s="16"/>
      <c r="E33" s="16"/>
      <c r="F33" s="16"/>
      <c r="G33" s="16"/>
    </row>
    <row r="34" spans="1:9" s="9" customFormat="1" ht="15.5" x14ac:dyDescent="0.4">
      <c r="A34" s="10" t="s">
        <v>8</v>
      </c>
      <c r="B34" s="16"/>
      <c r="C34" s="16"/>
      <c r="D34" s="16"/>
      <c r="E34" s="16"/>
      <c r="F34" s="16"/>
      <c r="G34" s="16"/>
    </row>
    <row r="35" spans="1:9" s="9" customFormat="1" ht="15.5" x14ac:dyDescent="0.4">
      <c r="A35" s="9" t="s">
        <v>73</v>
      </c>
      <c r="B35" s="19">
        <v>1.0706</v>
      </c>
      <c r="C35" s="19">
        <v>1.0706</v>
      </c>
      <c r="D35" s="19">
        <v>1.0706</v>
      </c>
      <c r="E35" s="19">
        <v>1.0706</v>
      </c>
      <c r="F35" s="19">
        <v>1.0706</v>
      </c>
      <c r="G35" s="19">
        <v>1.0706</v>
      </c>
    </row>
    <row r="36" spans="1:9" s="9" customFormat="1" ht="15.5" x14ac:dyDescent="0.4">
      <c r="A36" s="9" t="s">
        <v>120</v>
      </c>
      <c r="B36" s="19">
        <v>1.0863</v>
      </c>
      <c r="C36" s="19">
        <v>1.0863</v>
      </c>
      <c r="D36" s="19">
        <v>1.0863</v>
      </c>
      <c r="E36" s="19">
        <v>1.0863</v>
      </c>
      <c r="F36" s="19">
        <v>1.0863</v>
      </c>
      <c r="G36" s="19">
        <v>1.0863</v>
      </c>
    </row>
    <row r="37" spans="1:9" s="9" customFormat="1" ht="15.5" x14ac:dyDescent="0.4">
      <c r="A37" s="9" t="s">
        <v>9</v>
      </c>
      <c r="B37" s="12">
        <f>+C37+F37</f>
        <v>241177</v>
      </c>
      <c r="C37" s="12">
        <v>192454</v>
      </c>
      <c r="D37" s="12">
        <v>192454</v>
      </c>
      <c r="E37" s="12">
        <v>192454</v>
      </c>
      <c r="F37" s="12">
        <v>48723</v>
      </c>
      <c r="G37" s="12">
        <v>192454</v>
      </c>
    </row>
    <row r="38" spans="1:9" s="9" customFormat="1" ht="15.5" x14ac:dyDescent="0.4">
      <c r="B38" s="12"/>
      <c r="C38" s="12"/>
      <c r="D38" s="12"/>
      <c r="E38" s="12"/>
      <c r="F38" s="12"/>
      <c r="G38" s="12"/>
    </row>
    <row r="39" spans="1:9" s="9" customFormat="1" ht="15.5" x14ac:dyDescent="0.4">
      <c r="A39" s="10" t="s">
        <v>10</v>
      </c>
      <c r="B39" s="12"/>
      <c r="C39" s="12"/>
      <c r="D39" s="12"/>
      <c r="E39" s="12"/>
      <c r="F39" s="12"/>
      <c r="G39" s="12"/>
    </row>
    <row r="40" spans="1:9" s="9" customFormat="1" ht="15.5" x14ac:dyDescent="0.4">
      <c r="A40" s="9" t="s">
        <v>74</v>
      </c>
      <c r="B40" s="12">
        <f t="shared" ref="B40" si="1">B24/B35</f>
        <v>2133370306.3702598</v>
      </c>
      <c r="C40" s="12">
        <f t="shared" ref="C40:G40" si="2">C24/C35</f>
        <v>420198953.85764992</v>
      </c>
      <c r="D40" s="12">
        <f t="shared" si="2"/>
        <v>127407528.48869793</v>
      </c>
      <c r="E40" s="12">
        <f t="shared" si="2"/>
        <v>73675976.08817485</v>
      </c>
      <c r="F40" s="12">
        <f t="shared" si="2"/>
        <v>1250351438.4457314</v>
      </c>
      <c r="G40" s="12">
        <f t="shared" si="2"/>
        <v>261736409.49000561</v>
      </c>
      <c r="I40" s="19"/>
    </row>
    <row r="41" spans="1:9" s="9" customFormat="1" ht="15.5" x14ac:dyDescent="0.4">
      <c r="A41" s="9" t="s">
        <v>121</v>
      </c>
      <c r="B41" s="12">
        <f t="shared" ref="B41" si="3">B26/B36</f>
        <v>2967545291.355979</v>
      </c>
      <c r="C41" s="12">
        <f t="shared" ref="C41:G41" si="4">C26/C36</f>
        <v>107615299.64098315</v>
      </c>
      <c r="D41" s="12">
        <f t="shared" si="4"/>
        <v>800248550.12427509</v>
      </c>
      <c r="E41" s="12">
        <f t="shared" si="4"/>
        <v>43889809.444904722</v>
      </c>
      <c r="F41" s="12">
        <f t="shared" si="4"/>
        <v>1881519331.6763325</v>
      </c>
      <c r="G41" s="12">
        <f t="shared" si="4"/>
        <v>134272300.46948355</v>
      </c>
      <c r="I41" s="30"/>
    </row>
    <row r="42" spans="1:9" s="9" customFormat="1" ht="15.5" x14ac:dyDescent="0.4">
      <c r="A42" s="9" t="s">
        <v>75</v>
      </c>
      <c r="B42" s="12">
        <f t="shared" ref="B42" si="5">B40/B15</f>
        <v>763554.15403373644</v>
      </c>
      <c r="C42" s="12">
        <f t="shared" ref="C42:G42" si="6">C40/C15</f>
        <v>445126.01044242579</v>
      </c>
      <c r="D42" s="12">
        <f t="shared" si="6"/>
        <v>549170.38141680148</v>
      </c>
      <c r="E42" s="12">
        <f t="shared" si="6"/>
        <v>454789.97585293115</v>
      </c>
      <c r="F42" s="12">
        <f t="shared" si="6"/>
        <v>1138753.5869268957</v>
      </c>
      <c r="G42" s="12">
        <f t="shared" si="6"/>
        <v>731107.28907822794</v>
      </c>
      <c r="I42" s="30"/>
    </row>
    <row r="43" spans="1:9" s="9" customFormat="1" ht="15.5" x14ac:dyDescent="0.4">
      <c r="A43" s="9" t="s">
        <v>122</v>
      </c>
      <c r="B43" s="12">
        <f t="shared" ref="B43" si="7">B41/B19</f>
        <v>2506372.712293901</v>
      </c>
      <c r="C43" s="12">
        <f t="shared" ref="C43:G43" si="8">C41/C19</f>
        <v>378927.11141191248</v>
      </c>
      <c r="D43" s="12">
        <f t="shared" si="8"/>
        <v>3042770.1525637838</v>
      </c>
      <c r="E43" s="12">
        <f t="shared" si="8"/>
        <v>812774.24897971703</v>
      </c>
      <c r="F43" s="12">
        <f t="shared" si="8"/>
        <v>5057847.6657965928</v>
      </c>
      <c r="G43" s="12">
        <f t="shared" si="8"/>
        <v>636361.61359944812</v>
      </c>
      <c r="I43" s="30"/>
    </row>
    <row r="44" spans="1:9" s="9" customFormat="1" ht="15.5" x14ac:dyDescent="0.4">
      <c r="B44" s="16"/>
      <c r="C44" s="16"/>
      <c r="D44" s="16"/>
      <c r="E44" s="16"/>
      <c r="F44" s="16"/>
      <c r="G44" s="16"/>
    </row>
    <row r="45" spans="1:9" s="9" customFormat="1" ht="15.5" x14ac:dyDescent="0.4">
      <c r="A45" s="10" t="s">
        <v>11</v>
      </c>
      <c r="B45" s="16"/>
      <c r="C45" s="16"/>
      <c r="D45" s="16"/>
      <c r="E45" s="16"/>
      <c r="F45" s="16"/>
      <c r="G45" s="16"/>
    </row>
    <row r="46" spans="1:9" s="9" customFormat="1" ht="15.5" x14ac:dyDescent="0.4">
      <c r="B46" s="16"/>
      <c r="C46" s="16"/>
      <c r="D46" s="16"/>
      <c r="E46" s="16"/>
      <c r="F46" s="16"/>
      <c r="G46" s="16"/>
    </row>
    <row r="47" spans="1:9" s="9" customFormat="1" ht="15.5" x14ac:dyDescent="0.4">
      <c r="A47" s="10" t="s">
        <v>12</v>
      </c>
      <c r="B47" s="16"/>
      <c r="C47" s="16"/>
      <c r="D47" s="16"/>
      <c r="E47" s="16"/>
      <c r="F47" s="16"/>
      <c r="G47" s="16"/>
    </row>
    <row r="48" spans="1:9" s="9" customFormat="1" ht="15.5" x14ac:dyDescent="0.4">
      <c r="A48" s="9" t="s">
        <v>13</v>
      </c>
      <c r="B48" s="18">
        <f t="shared" ref="B48" si="9">B17/B37*100</f>
        <v>0.16585329446837799</v>
      </c>
      <c r="C48" s="18">
        <f t="shared" ref="C48:G48" si="10">C17/C37*100</f>
        <v>0</v>
      </c>
      <c r="D48" s="18">
        <f t="shared" si="10"/>
        <v>0</v>
      </c>
      <c r="E48" s="18">
        <f t="shared" si="10"/>
        <v>0</v>
      </c>
      <c r="F48" s="18">
        <f t="shared" si="10"/>
        <v>0</v>
      </c>
      <c r="G48" s="18">
        <f t="shared" si="10"/>
        <v>0.20784187390233511</v>
      </c>
    </row>
    <row r="49" spans="1:7" s="9" customFormat="1" ht="15.5" x14ac:dyDescent="0.4">
      <c r="A49" s="9" t="s">
        <v>14</v>
      </c>
      <c r="B49" s="18">
        <f t="shared" ref="B49" si="11">B19/B37*100</f>
        <v>0.49092575162639884</v>
      </c>
      <c r="C49" s="18">
        <f t="shared" ref="C49:G49" si="12">C19/C37*100</f>
        <v>0.14756773047065794</v>
      </c>
      <c r="D49" s="18">
        <f t="shared" si="12"/>
        <v>0.13665603209078533</v>
      </c>
      <c r="E49" s="18">
        <f t="shared" si="12"/>
        <v>2.805865297681524E-2</v>
      </c>
      <c r="F49" s="18">
        <f t="shared" si="12"/>
        <v>0.76349978449602862</v>
      </c>
      <c r="G49" s="18">
        <f t="shared" si="12"/>
        <v>0.10963658848348176</v>
      </c>
    </row>
    <row r="50" spans="1:7" s="9" customFormat="1" ht="15.5" x14ac:dyDescent="0.4">
      <c r="B50" s="18"/>
      <c r="C50" s="18"/>
      <c r="D50" s="18"/>
      <c r="E50" s="18"/>
      <c r="F50" s="18"/>
      <c r="G50" s="18"/>
    </row>
    <row r="51" spans="1:7" s="9" customFormat="1" ht="15.5" x14ac:dyDescent="0.4">
      <c r="A51" s="10" t="s">
        <v>15</v>
      </c>
      <c r="B51" s="18"/>
      <c r="C51" s="18"/>
      <c r="D51" s="18"/>
      <c r="E51" s="18"/>
      <c r="F51" s="18"/>
      <c r="G51" s="18"/>
    </row>
    <row r="52" spans="1:7" s="9" customFormat="1" ht="15.5" x14ac:dyDescent="0.4">
      <c r="A52" s="9" t="s">
        <v>16</v>
      </c>
      <c r="B52" s="18">
        <f t="shared" ref="B52:G52" si="13">B19/B17*100</f>
        <v>296</v>
      </c>
      <c r="C52" s="18" t="s">
        <v>80</v>
      </c>
      <c r="D52" s="18" t="s">
        <v>80</v>
      </c>
      <c r="E52" s="18" t="s">
        <v>80</v>
      </c>
      <c r="F52" s="18" t="s">
        <v>80</v>
      </c>
      <c r="G52" s="18">
        <f t="shared" si="13"/>
        <v>52.75</v>
      </c>
    </row>
    <row r="53" spans="1:7" s="9" customFormat="1" ht="15.5" x14ac:dyDescent="0.4">
      <c r="A53" s="9" t="s">
        <v>17</v>
      </c>
      <c r="B53" s="18">
        <f t="shared" ref="B53:G53" si="14">B26/B25*100</f>
        <v>133.30787839690348</v>
      </c>
      <c r="C53" s="18">
        <f t="shared" si="14"/>
        <v>832.63888888888891</v>
      </c>
      <c r="D53" s="18">
        <f t="shared" si="14"/>
        <v>325.16411378555802</v>
      </c>
      <c r="E53" s="18">
        <f t="shared" si="14"/>
        <v>203.75</v>
      </c>
      <c r="F53" s="18">
        <f t="shared" si="14"/>
        <v>116.74660280686122</v>
      </c>
      <c r="G53" s="18">
        <f t="shared" si="14"/>
        <v>40.215053763440864</v>
      </c>
    </row>
    <row r="54" spans="1:7" s="9" customFormat="1" ht="15.5" x14ac:dyDescent="0.4">
      <c r="A54" s="9" t="s">
        <v>18</v>
      </c>
      <c r="B54" s="18">
        <f t="shared" ref="B54:G54" si="15">AVERAGE(B52:B53)</f>
        <v>214.65393919845172</v>
      </c>
      <c r="C54" s="18" t="s">
        <v>80</v>
      </c>
      <c r="D54" s="18" t="s">
        <v>80</v>
      </c>
      <c r="E54" s="18" t="s">
        <v>80</v>
      </c>
      <c r="F54" s="18" t="s">
        <v>80</v>
      </c>
      <c r="G54" s="18">
        <f t="shared" si="15"/>
        <v>46.482526881720432</v>
      </c>
    </row>
    <row r="55" spans="1:7" s="9" customFormat="1" ht="15.5" x14ac:dyDescent="0.4">
      <c r="B55" s="18"/>
      <c r="C55" s="18"/>
      <c r="D55" s="18"/>
      <c r="E55" s="18"/>
      <c r="F55" s="18"/>
      <c r="G55" s="18"/>
    </row>
    <row r="56" spans="1:7" s="9" customFormat="1" ht="15.5" x14ac:dyDescent="0.4">
      <c r="A56" s="10" t="s">
        <v>19</v>
      </c>
      <c r="B56" s="18"/>
      <c r="C56" s="18"/>
      <c r="D56" s="18"/>
      <c r="E56" s="18"/>
      <c r="F56" s="18"/>
      <c r="G56" s="18"/>
    </row>
    <row r="57" spans="1:7" s="9" customFormat="1" ht="15.5" x14ac:dyDescent="0.4">
      <c r="A57" s="9" t="s">
        <v>20</v>
      </c>
      <c r="B57" s="18">
        <f t="shared" ref="B57:G57" si="16">B19/B21*100</f>
        <v>7.3682245317070141</v>
      </c>
      <c r="C57" s="18">
        <f t="shared" si="16"/>
        <v>16.02708803611738</v>
      </c>
      <c r="D57" s="18">
        <f t="shared" si="16"/>
        <v>5.3346855983772823</v>
      </c>
      <c r="E57" s="18">
        <f t="shared" si="16"/>
        <v>8.0597014925373127</v>
      </c>
      <c r="F57" s="18">
        <f t="shared" si="16"/>
        <v>6.0272197018794555</v>
      </c>
      <c r="G57" s="18">
        <f t="shared" si="16"/>
        <v>8.3564356435643568</v>
      </c>
    </row>
    <row r="58" spans="1:7" s="9" customFormat="1" ht="15.5" x14ac:dyDescent="0.4">
      <c r="A58" s="9" t="s">
        <v>21</v>
      </c>
      <c r="B58" s="18">
        <f t="shared" ref="B58:G58" si="17">B26/B27*100</f>
        <v>23.336570698550947</v>
      </c>
      <c r="C58" s="18">
        <f t="shared" si="17"/>
        <v>11.384352449677174</v>
      </c>
      <c r="D58" s="18">
        <f t="shared" si="17"/>
        <v>30.141987829614603</v>
      </c>
      <c r="E58" s="18">
        <f t="shared" si="17"/>
        <v>12.164179104477611</v>
      </c>
      <c r="F58" s="18">
        <f t="shared" si="17"/>
        <v>25.318574344481082</v>
      </c>
      <c r="G58" s="18">
        <f t="shared" si="17"/>
        <v>10.142372881355932</v>
      </c>
    </row>
    <row r="59" spans="1:7" s="9" customFormat="1" ht="15.5" x14ac:dyDescent="0.4">
      <c r="A59" s="9" t="s">
        <v>22</v>
      </c>
      <c r="B59" s="18">
        <f t="shared" ref="B59:G59" si="18">(B57+B58)/2</f>
        <v>15.35239761512898</v>
      </c>
      <c r="C59" s="18">
        <f t="shared" si="18"/>
        <v>13.705720242897277</v>
      </c>
      <c r="D59" s="18">
        <f t="shared" si="18"/>
        <v>17.738336713995942</v>
      </c>
      <c r="E59" s="18">
        <f t="shared" si="18"/>
        <v>10.111940298507463</v>
      </c>
      <c r="F59" s="18">
        <f t="shared" si="18"/>
        <v>15.672897023180269</v>
      </c>
      <c r="G59" s="18">
        <f t="shared" si="18"/>
        <v>9.2494042624601445</v>
      </c>
    </row>
    <row r="60" spans="1:7" s="9" customFormat="1" ht="15.5" x14ac:dyDescent="0.4">
      <c r="B60" s="18"/>
      <c r="C60" s="18"/>
      <c r="D60" s="18"/>
      <c r="E60" s="18"/>
      <c r="F60" s="18"/>
      <c r="G60" s="18"/>
    </row>
    <row r="61" spans="1:7" s="9" customFormat="1" ht="15.5" x14ac:dyDescent="0.4">
      <c r="A61" s="10" t="s">
        <v>52</v>
      </c>
      <c r="B61" s="18"/>
      <c r="C61" s="18"/>
      <c r="D61" s="18"/>
      <c r="E61" s="18"/>
      <c r="F61" s="18"/>
      <c r="G61" s="18"/>
    </row>
    <row r="62" spans="1:7" s="9" customFormat="1" ht="15.5" x14ac:dyDescent="0.4">
      <c r="A62" s="9" t="s">
        <v>23</v>
      </c>
      <c r="B62" s="18">
        <f>B28/B26*100</f>
        <v>100</v>
      </c>
      <c r="C62" s="18"/>
      <c r="D62" s="18"/>
      <c r="E62" s="18"/>
      <c r="F62" s="18"/>
      <c r="G62" s="18"/>
    </row>
    <row r="63" spans="1:7" s="9" customFormat="1" ht="15.5" x14ac:dyDescent="0.4">
      <c r="B63" s="18"/>
      <c r="C63" s="18"/>
      <c r="D63" s="18"/>
      <c r="E63" s="18"/>
      <c r="F63" s="18"/>
      <c r="G63" s="18"/>
    </row>
    <row r="64" spans="1:7" s="9" customFormat="1" ht="15.5" x14ac:dyDescent="0.4">
      <c r="A64" s="10" t="s">
        <v>24</v>
      </c>
      <c r="B64" s="18"/>
      <c r="C64" s="18"/>
      <c r="D64" s="18"/>
      <c r="E64" s="18"/>
      <c r="F64" s="18"/>
      <c r="G64" s="18"/>
    </row>
    <row r="65" spans="1:7" s="9" customFormat="1" ht="15.5" x14ac:dyDescent="0.4">
      <c r="A65" s="9" t="s">
        <v>25</v>
      </c>
      <c r="B65" s="18">
        <f t="shared" ref="B65" si="19">((B19/B15)-1)*100</f>
        <v>-57.623478883321397</v>
      </c>
      <c r="C65" s="18">
        <f t="shared" ref="C65:G65" si="20">((C19/C15)-1)*100</f>
        <v>-69.915254237288138</v>
      </c>
      <c r="D65" s="18">
        <f t="shared" si="20"/>
        <v>13.362068965517238</v>
      </c>
      <c r="E65" s="18">
        <f t="shared" si="20"/>
        <v>-66.666666666666671</v>
      </c>
      <c r="F65" s="18">
        <f t="shared" si="20"/>
        <v>-66.120218579234972</v>
      </c>
      <c r="G65" s="18">
        <f t="shared" si="20"/>
        <v>-41.061452513966479</v>
      </c>
    </row>
    <row r="66" spans="1:7" s="9" customFormat="1" ht="15.5" x14ac:dyDescent="0.4">
      <c r="A66" s="9" t="s">
        <v>26</v>
      </c>
      <c r="B66" s="18">
        <f t="shared" ref="B66" si="21">((B41/B40)-1)*100</f>
        <v>39.101274752670292</v>
      </c>
      <c r="C66" s="18">
        <f t="shared" ref="C66:G66" si="22">((C41/C40)-1)*100</f>
        <v>-74.389441322255223</v>
      </c>
      <c r="D66" s="18">
        <f t="shared" si="22"/>
        <v>528.10146277601132</v>
      </c>
      <c r="E66" s="18">
        <f t="shared" si="22"/>
        <v>-40.428601322664889</v>
      </c>
      <c r="F66" s="18">
        <f t="shared" si="22"/>
        <v>50.479239182160171</v>
      </c>
      <c r="G66" s="18">
        <f t="shared" si="22"/>
        <v>-48.699418345688464</v>
      </c>
    </row>
    <row r="67" spans="1:7" s="9" customFormat="1" ht="15.5" x14ac:dyDescent="0.4">
      <c r="A67" s="9" t="s">
        <v>27</v>
      </c>
      <c r="B67" s="18">
        <f t="shared" ref="B67" si="23">((B43/B42)-1)*100</f>
        <v>228.25081221196015</v>
      </c>
      <c r="C67" s="18">
        <f t="shared" ref="C67:G67" si="24">((C43/C42)-1)*100</f>
        <v>-14.871945803552567</v>
      </c>
      <c r="D67" s="18">
        <f t="shared" si="24"/>
        <v>454.06668959708981</v>
      </c>
      <c r="E67" s="18">
        <f t="shared" si="24"/>
        <v>78.714196032005319</v>
      </c>
      <c r="F67" s="18">
        <f t="shared" si="24"/>
        <v>344.15646403766635</v>
      </c>
      <c r="G67" s="18">
        <f t="shared" si="24"/>
        <v>-12.95920269078894</v>
      </c>
    </row>
    <row r="68" spans="1:7" s="9" customFormat="1" ht="15.5" x14ac:dyDescent="0.4">
      <c r="B68" s="18"/>
      <c r="C68" s="18"/>
      <c r="D68" s="18"/>
      <c r="E68" s="18"/>
      <c r="F68" s="18"/>
      <c r="G68" s="18"/>
    </row>
    <row r="69" spans="1:7" s="9" customFormat="1" ht="15.5" x14ac:dyDescent="0.4">
      <c r="A69" s="10" t="s">
        <v>28</v>
      </c>
      <c r="B69" s="18"/>
      <c r="C69" s="18"/>
      <c r="D69" s="18"/>
      <c r="E69" s="18"/>
      <c r="F69" s="18"/>
      <c r="G69" s="18"/>
    </row>
    <row r="70" spans="1:7" s="9" customFormat="1" ht="15.5" x14ac:dyDescent="0.4">
      <c r="A70" s="9" t="s">
        <v>43</v>
      </c>
      <c r="B70" s="18">
        <f t="shared" ref="B70" si="25">B25/(B18)</f>
        <v>195000</v>
      </c>
      <c r="C70" s="18">
        <f t="shared" ref="C70:G70" si="26">C25/(C18)</f>
        <v>195000</v>
      </c>
      <c r="D70" s="18">
        <f t="shared" si="26"/>
        <v>195000</v>
      </c>
      <c r="E70" s="18">
        <f t="shared" si="26"/>
        <v>195000</v>
      </c>
      <c r="F70" s="18">
        <f t="shared" si="26"/>
        <v>195000</v>
      </c>
      <c r="G70" s="18">
        <f t="shared" si="26"/>
        <v>195000</v>
      </c>
    </row>
    <row r="71" spans="1:7" s="9" customFormat="1" ht="15.5" x14ac:dyDescent="0.4">
      <c r="A71" s="9" t="s">
        <v>44</v>
      </c>
      <c r="B71" s="18">
        <f t="shared" ref="B71" si="27">B26/(B20)</f>
        <v>198134.26244622003</v>
      </c>
      <c r="C71" s="18">
        <f t="shared" ref="C71:G71" si="28">C26/(C20)</f>
        <v>192590.60955518947</v>
      </c>
      <c r="D71" s="18">
        <f t="shared" si="28"/>
        <v>195000</v>
      </c>
      <c r="E71" s="18">
        <f t="shared" si="28"/>
        <v>137399.13544668589</v>
      </c>
      <c r="F71" s="18">
        <f t="shared" si="28"/>
        <v>202165.6231454006</v>
      </c>
      <c r="G71" s="18">
        <f t="shared" si="28"/>
        <v>195000</v>
      </c>
    </row>
    <row r="72" spans="1:7" s="9" customFormat="1" ht="15.5" hidden="1" x14ac:dyDescent="0.4">
      <c r="A72" s="9" t="s">
        <v>34</v>
      </c>
      <c r="B72" s="18">
        <f t="shared" ref="B72" si="29">B26/B20</f>
        <v>198134.26244622003</v>
      </c>
      <c r="C72" s="18">
        <f t="shared" ref="C72:G72" si="30">C26/C20</f>
        <v>192590.60955518947</v>
      </c>
      <c r="D72" s="18">
        <f t="shared" si="30"/>
        <v>195000</v>
      </c>
      <c r="E72" s="18">
        <f t="shared" si="30"/>
        <v>137399.13544668589</v>
      </c>
      <c r="F72" s="18">
        <f t="shared" si="30"/>
        <v>202165.6231454006</v>
      </c>
      <c r="G72" s="18">
        <f t="shared" si="30"/>
        <v>195000</v>
      </c>
    </row>
    <row r="73" spans="1:7" s="9" customFormat="1" ht="15.5" x14ac:dyDescent="0.4">
      <c r="A73" s="9" t="s">
        <v>29</v>
      </c>
      <c r="B73" s="18">
        <f t="shared" ref="B73" si="31">(B71/B70)*B54</f>
        <v>218.10410217569736</v>
      </c>
      <c r="C73" s="18" t="s">
        <v>80</v>
      </c>
      <c r="D73" s="18" t="s">
        <v>80</v>
      </c>
      <c r="E73" s="18" t="s">
        <v>80</v>
      </c>
      <c r="F73" s="18" t="s">
        <v>80</v>
      </c>
      <c r="G73" s="18">
        <f t="shared" ref="G73" si="32">(G71/G70)*G54</f>
        <v>46.482526881720432</v>
      </c>
    </row>
    <row r="74" spans="1:7" s="9" customFormat="1" ht="15.5" x14ac:dyDescent="0.4">
      <c r="A74" s="9" t="s">
        <v>37</v>
      </c>
      <c r="B74" s="18">
        <f t="shared" ref="B74" si="33">(B25/B18)*3</f>
        <v>585000</v>
      </c>
      <c r="C74" s="18">
        <f t="shared" ref="C74:G74" si="34">(C25/C18)*3</f>
        <v>585000</v>
      </c>
      <c r="D74" s="18">
        <f t="shared" si="34"/>
        <v>585000</v>
      </c>
      <c r="E74" s="18">
        <f t="shared" si="34"/>
        <v>585000</v>
      </c>
      <c r="F74" s="18">
        <f t="shared" si="34"/>
        <v>585000</v>
      </c>
      <c r="G74" s="18">
        <f t="shared" si="34"/>
        <v>585000</v>
      </c>
    </row>
    <row r="75" spans="1:7" s="9" customFormat="1" ht="15.5" x14ac:dyDescent="0.4">
      <c r="A75" s="9" t="s">
        <v>38</v>
      </c>
      <c r="B75" s="18">
        <f t="shared" ref="B75" si="35">(B26/B20)*3</f>
        <v>594402.7873386601</v>
      </c>
      <c r="C75" s="18">
        <f t="shared" ref="C75:G75" si="36">(C26/C20)*3</f>
        <v>577771.82866556838</v>
      </c>
      <c r="D75" s="18">
        <f t="shared" si="36"/>
        <v>585000</v>
      </c>
      <c r="E75" s="18">
        <f t="shared" si="36"/>
        <v>412197.40634005767</v>
      </c>
      <c r="F75" s="18">
        <f t="shared" si="36"/>
        <v>606496.86943620187</v>
      </c>
      <c r="G75" s="18">
        <f t="shared" si="36"/>
        <v>585000</v>
      </c>
    </row>
    <row r="76" spans="1:7" s="9" customFormat="1" ht="15.5" x14ac:dyDescent="0.4">
      <c r="B76" s="18"/>
      <c r="C76" s="18"/>
      <c r="D76" s="18"/>
      <c r="E76" s="18"/>
      <c r="F76" s="18"/>
      <c r="G76" s="18"/>
    </row>
    <row r="77" spans="1:7" s="9" customFormat="1" ht="15.5" x14ac:dyDescent="0.4">
      <c r="A77" s="10" t="s">
        <v>30</v>
      </c>
      <c r="B77" s="18"/>
      <c r="C77" s="18"/>
      <c r="D77" s="18"/>
      <c r="E77" s="18"/>
      <c r="F77" s="18"/>
      <c r="G77" s="18"/>
    </row>
    <row r="78" spans="1:7" s="9" customFormat="1" ht="15.5" x14ac:dyDescent="0.4">
      <c r="A78" s="9" t="s">
        <v>31</v>
      </c>
      <c r="B78" s="18">
        <f>(B32/B31)*100</f>
        <v>126.92354630912726</v>
      </c>
      <c r="C78" s="18"/>
      <c r="D78" s="18"/>
      <c r="E78" s="18"/>
      <c r="F78" s="18"/>
      <c r="G78" s="18"/>
    </row>
    <row r="79" spans="1:7" s="9" customFormat="1" ht="15.5" x14ac:dyDescent="0.4">
      <c r="A79" s="9" t="s">
        <v>32</v>
      </c>
      <c r="B79" s="18">
        <f>(B26/B32)*100</f>
        <v>105.03006122459493</v>
      </c>
      <c r="C79" s="18"/>
      <c r="D79" s="18"/>
      <c r="E79" s="18"/>
      <c r="F79" s="18"/>
      <c r="G79" s="18"/>
    </row>
    <row r="80" spans="1:7" s="9" customFormat="1" ht="16" thickBot="1" x14ac:dyDescent="0.45">
      <c r="A80" s="20"/>
      <c r="B80" s="20"/>
      <c r="C80" s="20"/>
      <c r="D80" s="20"/>
      <c r="E80" s="20"/>
      <c r="F80" s="20"/>
      <c r="G80" s="20"/>
    </row>
    <row r="81" spans="1:7" s="9" customFormat="1" ht="16.5" customHeight="1" thickTop="1" x14ac:dyDescent="0.4">
      <c r="A81" s="37" t="s">
        <v>88</v>
      </c>
      <c r="B81" s="37"/>
      <c r="C81" s="37"/>
      <c r="D81" s="37"/>
      <c r="E81" s="37"/>
      <c r="F81" s="37"/>
      <c r="G81" s="37"/>
    </row>
    <row r="82" spans="1:7" s="9" customFormat="1" ht="15.5" x14ac:dyDescent="0.4">
      <c r="A82" s="22"/>
    </row>
    <row r="83" spans="1:7" s="9" customFormat="1" ht="15.5" x14ac:dyDescent="0.4"/>
    <row r="84" spans="1:7" s="9" customFormat="1" ht="15.5" x14ac:dyDescent="0.4">
      <c r="B84" s="23"/>
      <c r="C84" s="23"/>
      <c r="D84" s="23"/>
    </row>
    <row r="85" spans="1:7" s="9" customFormat="1" ht="15.5" x14ac:dyDescent="0.4"/>
    <row r="86" spans="1:7" s="9" customFormat="1" ht="15.5" x14ac:dyDescent="0.4"/>
    <row r="87" spans="1:7" s="9" customFormat="1" ht="15.5" x14ac:dyDescent="0.4">
      <c r="A87" s="24"/>
    </row>
    <row r="88" spans="1:7" s="9" customFormat="1" ht="15.5" x14ac:dyDescent="0.4"/>
    <row r="89" spans="1:7" x14ac:dyDescent="0.35">
      <c r="A89" s="2"/>
    </row>
  </sheetData>
  <mergeCells count="4">
    <mergeCell ref="A9:A10"/>
    <mergeCell ref="B9:B10"/>
    <mergeCell ref="C9:G9"/>
    <mergeCell ref="A81:G8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9:I90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0.54296875" style="4" customWidth="1"/>
    <col min="2" max="7" width="20.7265625" style="4" customWidth="1"/>
    <col min="8" max="16384" width="11.453125" style="4"/>
  </cols>
  <sheetData>
    <row r="9" spans="1:8" s="10" customFormat="1" ht="15.5" x14ac:dyDescent="0.4">
      <c r="A9" s="33" t="s">
        <v>0</v>
      </c>
      <c r="B9" s="35" t="s">
        <v>1</v>
      </c>
      <c r="C9" s="32" t="s">
        <v>2</v>
      </c>
      <c r="D9" s="32"/>
      <c r="E9" s="32"/>
      <c r="F9" s="32"/>
      <c r="G9" s="32"/>
    </row>
    <row r="10" spans="1:8" s="10" customFormat="1" ht="31.5" thickBot="1" x14ac:dyDescent="0.45">
      <c r="A10" s="34"/>
      <c r="B10" s="36"/>
      <c r="C10" s="31" t="s">
        <v>3</v>
      </c>
      <c r="D10" s="31" t="s">
        <v>47</v>
      </c>
      <c r="E10" s="31" t="s">
        <v>48</v>
      </c>
      <c r="F10" s="31" t="s">
        <v>45</v>
      </c>
      <c r="G10" s="31" t="s">
        <v>49</v>
      </c>
    </row>
    <row r="11" spans="1:8" s="9" customFormat="1" ht="16" thickTop="1" x14ac:dyDescent="0.4"/>
    <row r="12" spans="1:8" s="9" customFormat="1" ht="15.5" x14ac:dyDescent="0.4">
      <c r="A12" s="10" t="s">
        <v>4</v>
      </c>
    </row>
    <row r="13" spans="1:8" s="9" customFormat="1" ht="15.5" x14ac:dyDescent="0.4"/>
    <row r="14" spans="1:8" s="9" customFormat="1" ht="15.5" x14ac:dyDescent="0.4">
      <c r="A14" s="10" t="s">
        <v>5</v>
      </c>
    </row>
    <row r="15" spans="1:8" s="9" customFormat="1" ht="15.5" x14ac:dyDescent="0.4">
      <c r="A15" s="11" t="s">
        <v>76</v>
      </c>
      <c r="B15" s="12">
        <f>SUM(C15:G15)</f>
        <v>13338</v>
      </c>
      <c r="C15" s="12">
        <f>+'I trimestre'!C15+'II Trimestre'!C15+'III Trimestre'!C15+'IV Trimestre'!C15</f>
        <v>1907</v>
      </c>
      <c r="D15" s="12">
        <f>+'I trimestre'!D15+'II Trimestre'!D15+'III Trimestre'!D15+'IV Trimestre'!D15</f>
        <v>626</v>
      </c>
      <c r="E15" s="12">
        <f>+'I trimestre'!E15+'II Trimestre'!E15+'III Trimestre'!E15+'IV Trimestre'!E15</f>
        <v>537</v>
      </c>
      <c r="F15" s="12">
        <f>+'I trimestre'!F15+'II Trimestre'!F15+'III Trimestre'!F15+'IV Trimestre'!F15</f>
        <v>8738</v>
      </c>
      <c r="G15" s="12">
        <f>+'I trimestre'!G15+'II Trimestre'!G15+'III Trimestre'!G15+'IV Trimestre'!G15</f>
        <v>1530</v>
      </c>
      <c r="H15" s="15"/>
    </row>
    <row r="16" spans="1:8" s="9" customFormat="1" ht="15.5" x14ac:dyDescent="0.4">
      <c r="A16" s="13" t="s">
        <v>33</v>
      </c>
      <c r="B16" s="12">
        <f t="shared" ref="B16:B21" si="0">SUM(C16:G16)</f>
        <v>74131</v>
      </c>
      <c r="C16" s="12">
        <f>+'I trimestre'!C16+'II Trimestre'!C16+'III Trimestre'!C16+'IV Trimestre'!C16</f>
        <v>4633</v>
      </c>
      <c r="D16" s="12">
        <f>+'I trimestre'!D16+'II Trimestre'!D16+'III Trimestre'!D16+'IV Trimestre'!D16</f>
        <v>4124</v>
      </c>
      <c r="E16" s="12">
        <f>+'I trimestre'!E16+'II Trimestre'!E16+'III Trimestre'!E16+'IV Trimestre'!E16</f>
        <v>2002</v>
      </c>
      <c r="F16" s="12">
        <f>+'I trimestre'!F16+'II Trimestre'!F16+'III Trimestre'!F16+'IV Trimestre'!F16</f>
        <v>58894</v>
      </c>
      <c r="G16" s="12">
        <f>+'I trimestre'!G16+'II Trimestre'!G16+'III Trimestre'!G16+'IV Trimestre'!G16</f>
        <v>4478</v>
      </c>
      <c r="H16" s="15"/>
    </row>
    <row r="17" spans="1:9" s="9" customFormat="1" ht="15.5" x14ac:dyDescent="0.4">
      <c r="A17" s="11" t="s">
        <v>123</v>
      </c>
      <c r="B17" s="12">
        <f>SUM(C17:G17)</f>
        <v>16069</v>
      </c>
      <c r="C17" s="12">
        <f>+'I trimestre'!C17+'II Trimestre'!C17+'III Trimestre'!C17+'IV Trimestre'!C17</f>
        <v>1772</v>
      </c>
      <c r="D17" s="12">
        <f>+'I trimestre'!D17+'II Trimestre'!D17+'III Trimestre'!D17+'IV Trimestre'!D17</f>
        <v>4930</v>
      </c>
      <c r="E17" s="12">
        <f>+'I trimestre'!E17+'II Trimestre'!E17+'III Trimestre'!E17+'IV Trimestre'!E17</f>
        <v>670</v>
      </c>
      <c r="F17" s="12">
        <f>+'I trimestre'!F17+'II Trimestre'!F17+'III Trimestre'!F17+'IV Trimestre'!F17</f>
        <v>6172</v>
      </c>
      <c r="G17" s="12">
        <f>+'I trimestre'!G17+'II Trimestre'!G17+'III Trimestre'!G17+'IV Trimestre'!G17</f>
        <v>2525</v>
      </c>
      <c r="H17" s="15"/>
    </row>
    <row r="18" spans="1:9" s="9" customFormat="1" ht="15.5" x14ac:dyDescent="0.4">
      <c r="A18" s="13" t="s">
        <v>33</v>
      </c>
      <c r="B18" s="12">
        <f t="shared" si="0"/>
        <v>64253</v>
      </c>
      <c r="C18" s="12">
        <f>+'I trimestre'!C18+'II Trimestre'!C18+'III Trimestre'!C18+'IV Trimestre'!C18</f>
        <v>5266</v>
      </c>
      <c r="D18" s="12">
        <f>+'I trimestre'!D18+'II Trimestre'!D18+'III Trimestre'!D18+'IV Trimestre'!D18</f>
        <v>14790</v>
      </c>
      <c r="E18" s="12">
        <f>+'I trimestre'!E18+'II Trimestre'!E18+'III Trimestre'!E18+'IV Trimestre'!E18</f>
        <v>2010</v>
      </c>
      <c r="F18" s="12">
        <f>+'I trimestre'!F18+'II Trimestre'!F18+'III Trimestre'!F18+'IV Trimestre'!F18</f>
        <v>34812</v>
      </c>
      <c r="G18" s="12">
        <f>+'I trimestre'!G18+'II Trimestre'!G18+'III Trimestre'!G18+'IV Trimestre'!G18</f>
        <v>7375</v>
      </c>
      <c r="H18" s="15"/>
    </row>
    <row r="19" spans="1:9" s="9" customFormat="1" ht="15.5" x14ac:dyDescent="0.4">
      <c r="A19" s="11" t="s">
        <v>124</v>
      </c>
      <c r="B19" s="12">
        <f t="shared" si="0"/>
        <v>17057</v>
      </c>
      <c r="C19" s="12">
        <f>+'I trimestre'!C19+'II Trimestre'!C19+'III Trimestre'!C19+'IV Trimestre'!C19</f>
        <v>1730</v>
      </c>
      <c r="D19" s="12">
        <f>+'I trimestre'!D19+'II Trimestre'!D19+'III Trimestre'!D19+'IV Trimestre'!D19</f>
        <v>2136</v>
      </c>
      <c r="E19" s="12">
        <f>+'I trimestre'!E19+'II Trimestre'!E19+'III Trimestre'!E19+'IV Trimestre'!E19</f>
        <v>531</v>
      </c>
      <c r="F19" s="12">
        <f>+'I trimestre'!F19+'II Trimestre'!F19+'III Trimestre'!F19+'IV Trimestre'!F19</f>
        <v>10666</v>
      </c>
      <c r="G19" s="12">
        <f>+'I trimestre'!G19+'II Trimestre'!G19+'III Trimestre'!G19+'IV Trimestre'!G19</f>
        <v>1994</v>
      </c>
      <c r="H19" s="15"/>
    </row>
    <row r="20" spans="1:9" s="9" customFormat="1" ht="15.5" x14ac:dyDescent="0.4">
      <c r="A20" s="13" t="s">
        <v>33</v>
      </c>
      <c r="B20" s="12">
        <f t="shared" si="0"/>
        <v>68281</v>
      </c>
      <c r="C20" s="12">
        <f>+'I trimestre'!C20+'II Trimestre'!C20+'III Trimestre'!C20+'IV Trimestre'!C20</f>
        <v>4647</v>
      </c>
      <c r="D20" s="12">
        <f>+'I trimestre'!D20+'II Trimestre'!D20+'III Trimestre'!D20+'IV Trimestre'!D20</f>
        <v>14179</v>
      </c>
      <c r="E20" s="12">
        <f>+'I trimestre'!E20+'II Trimestre'!E20+'III Trimestre'!E20+'IV Trimestre'!E20</f>
        <v>2088</v>
      </c>
      <c r="F20" s="12">
        <f>+'I trimestre'!F20+'II Trimestre'!F20+'III Trimestre'!F20+'IV Trimestre'!F20</f>
        <v>41955</v>
      </c>
      <c r="G20" s="12">
        <f>+'I trimestre'!G20+'II Trimestre'!G20+'III Trimestre'!G20+'IV Trimestre'!G20</f>
        <v>5412</v>
      </c>
      <c r="H20" s="15"/>
    </row>
    <row r="21" spans="1:9" s="9" customFormat="1" ht="15.5" x14ac:dyDescent="0.4">
      <c r="A21" s="11" t="s">
        <v>83</v>
      </c>
      <c r="B21" s="12">
        <f t="shared" si="0"/>
        <v>16069</v>
      </c>
      <c r="C21" s="12">
        <f>+'IV Trimestre'!C21</f>
        <v>1772</v>
      </c>
      <c r="D21" s="12">
        <f>+'IV Trimestre'!D21</f>
        <v>4930</v>
      </c>
      <c r="E21" s="12">
        <f>+'IV Trimestre'!E21</f>
        <v>670</v>
      </c>
      <c r="F21" s="12">
        <f>+'IV Trimestre'!F21</f>
        <v>6172</v>
      </c>
      <c r="G21" s="12">
        <f>+'IV Trimestre'!G21</f>
        <v>2525</v>
      </c>
      <c r="H21" s="15"/>
    </row>
    <row r="22" spans="1:9" s="9" customFormat="1" ht="15.5" x14ac:dyDescent="0.4">
      <c r="B22" s="12"/>
      <c r="C22" s="12"/>
      <c r="D22" s="12"/>
      <c r="E22" s="12"/>
      <c r="F22" s="12"/>
      <c r="G22" s="12"/>
    </row>
    <row r="23" spans="1:9" s="9" customFormat="1" ht="15.5" x14ac:dyDescent="0.4">
      <c r="A23" s="14" t="s">
        <v>6</v>
      </c>
      <c r="B23" s="12"/>
      <c r="C23" s="12"/>
      <c r="D23" s="12"/>
      <c r="E23" s="12"/>
      <c r="F23" s="12"/>
      <c r="G23" s="12"/>
    </row>
    <row r="24" spans="1:9" s="9" customFormat="1" ht="15.5" x14ac:dyDescent="0.4">
      <c r="A24" s="11" t="s">
        <v>76</v>
      </c>
      <c r="B24" s="12">
        <f>SUM(C24:G24)</f>
        <v>12609967500</v>
      </c>
      <c r="C24" s="12">
        <f>+'I trimestre'!C24+'II Trimestre'!C24+'III Trimestre'!C24+'IV Trimestre'!C24</f>
        <v>928980000</v>
      </c>
      <c r="D24" s="12">
        <f>+'I trimestre'!D24+'II Trimestre'!D24+'III Trimestre'!D24+'IV Trimestre'!D24</f>
        <v>862485000</v>
      </c>
      <c r="E24" s="12">
        <f>+'I trimestre'!E24+'II Trimestre'!E24+'III Trimestre'!E24+'IV Trimestre'!E24</f>
        <v>361822500</v>
      </c>
      <c r="F24" s="12">
        <f>+'I trimestre'!F24+'II Trimestre'!F24+'III Trimestre'!F24+'IV Trimestre'!F24</f>
        <v>9578790000</v>
      </c>
      <c r="G24" s="12">
        <f>+'I trimestre'!G24+'II Trimestre'!G24+'III Trimestre'!G24+'IV Trimestre'!G24</f>
        <v>877890000</v>
      </c>
      <c r="H24" s="15"/>
    </row>
    <row r="25" spans="1:9" s="9" customFormat="1" ht="15.5" x14ac:dyDescent="0.4">
      <c r="A25" s="11" t="s">
        <v>123</v>
      </c>
      <c r="B25" s="12">
        <f>SUM(C25:G25)</f>
        <v>13813702500</v>
      </c>
      <c r="C25" s="12">
        <f>+'I trimestre'!C25+'II Trimestre'!C25+'III Trimestre'!C25+'IV Trimestre'!C25</f>
        <v>1026870000</v>
      </c>
      <c r="D25" s="12">
        <f>+'I trimestre'!D25+'II Trimestre'!D25+'III Trimestre'!D25+'IV Trimestre'!D25</f>
        <v>2884050000</v>
      </c>
      <c r="E25" s="12">
        <f>+'I trimestre'!E25+'II Trimestre'!E25+'III Trimestre'!E25+'IV Trimestre'!E25</f>
        <v>391950000</v>
      </c>
      <c r="F25" s="12">
        <f>+'I trimestre'!F25+'II Trimestre'!F25+'III Trimestre'!F25+'IV Trimestre'!F25</f>
        <v>8072707500</v>
      </c>
      <c r="G25" s="12">
        <f>+'I trimestre'!G25+'II Trimestre'!G25+'III Trimestre'!G25+'IV Trimestre'!G25</f>
        <v>1438125000</v>
      </c>
      <c r="H25" s="15"/>
      <c r="I25" s="15"/>
    </row>
    <row r="26" spans="1:9" s="9" customFormat="1" ht="15.5" x14ac:dyDescent="0.4">
      <c r="A26" s="11" t="s">
        <v>124</v>
      </c>
      <c r="B26" s="12">
        <f>SUM(C26:G26)</f>
        <v>13494053100</v>
      </c>
      <c r="C26" s="12">
        <f>+'I trimestre'!C26+'II Trimestre'!C26+'III Trimestre'!C26+'IV Trimestre'!C26</f>
        <v>928785000</v>
      </c>
      <c r="D26" s="12">
        <f>+'I trimestre'!D26+'II Trimestre'!D26+'III Trimestre'!D26+'IV Trimestre'!D26</f>
        <v>2784792500</v>
      </c>
      <c r="E26" s="12">
        <f>+'I trimestre'!E26+'II Trimestre'!E26+'III Trimestre'!E26+'IV Trimestre'!E26</f>
        <v>288941250</v>
      </c>
      <c r="F26" s="12">
        <f>+'I trimestre'!F26+'II Trimestre'!F26+'III Trimestre'!F26+'IV Trimestre'!F26</f>
        <v>8435804350</v>
      </c>
      <c r="G26" s="12">
        <f>+'I trimestre'!G26+'II Trimestre'!G26+'III Trimestre'!G26+'IV Trimestre'!G26</f>
        <v>1055730000</v>
      </c>
      <c r="H26" s="15"/>
    </row>
    <row r="27" spans="1:9" s="9" customFormat="1" ht="15.5" x14ac:dyDescent="0.4">
      <c r="A27" s="11" t="s">
        <v>83</v>
      </c>
      <c r="B27" s="12">
        <f>SUM(C27:G27)</f>
        <v>13813702500</v>
      </c>
      <c r="C27" s="12">
        <f>+'IV Trimestre'!C27</f>
        <v>1026870000</v>
      </c>
      <c r="D27" s="12">
        <f>+'IV Trimestre'!D27</f>
        <v>2884050000</v>
      </c>
      <c r="E27" s="12">
        <f>+'IV Trimestre'!E27</f>
        <v>391950000</v>
      </c>
      <c r="F27" s="12">
        <f>+'IV Trimestre'!F27</f>
        <v>8072707500</v>
      </c>
      <c r="G27" s="12">
        <f>+'IV Trimestre'!G27</f>
        <v>1438125000</v>
      </c>
      <c r="H27" s="15"/>
    </row>
    <row r="28" spans="1:9" s="9" customFormat="1" ht="15.5" x14ac:dyDescent="0.4">
      <c r="A28" s="11" t="s">
        <v>125</v>
      </c>
      <c r="B28" s="12">
        <f>SUM(C28:G28)</f>
        <v>13494053100</v>
      </c>
      <c r="C28" s="12">
        <f>+C26</f>
        <v>928785000</v>
      </c>
      <c r="D28" s="12">
        <f>+D26</f>
        <v>2784792500</v>
      </c>
      <c r="E28" s="12">
        <f>+E26</f>
        <v>288941250</v>
      </c>
      <c r="F28" s="12">
        <f>+F26</f>
        <v>8435804350</v>
      </c>
      <c r="G28" s="12">
        <f>+G26</f>
        <v>1055730000</v>
      </c>
      <c r="H28" s="15"/>
    </row>
    <row r="29" spans="1:9" s="9" customFormat="1" ht="15.5" x14ac:dyDescent="0.4">
      <c r="B29" s="12"/>
      <c r="C29" s="12"/>
      <c r="D29" s="12"/>
      <c r="E29" s="12"/>
      <c r="F29" s="27"/>
      <c r="G29" s="12"/>
    </row>
    <row r="30" spans="1:9" s="9" customFormat="1" ht="15.5" x14ac:dyDescent="0.4">
      <c r="A30" s="10" t="s">
        <v>7</v>
      </c>
      <c r="B30" s="12"/>
      <c r="C30" s="12"/>
      <c r="D30" s="12"/>
      <c r="E30" s="12"/>
      <c r="F30" s="27"/>
      <c r="G30" s="12"/>
    </row>
    <row r="31" spans="1:9" s="9" customFormat="1" ht="15.5" x14ac:dyDescent="0.4">
      <c r="A31" s="17" t="s">
        <v>123</v>
      </c>
      <c r="B31" s="12">
        <f>B25</f>
        <v>13813702500</v>
      </c>
      <c r="C31" s="12"/>
      <c r="D31" s="12"/>
      <c r="E31" s="12"/>
      <c r="F31" s="12"/>
      <c r="G31" s="12"/>
    </row>
    <row r="32" spans="1:9" s="9" customFormat="1" ht="15.5" x14ac:dyDescent="0.4">
      <c r="A32" s="17" t="s">
        <v>124</v>
      </c>
      <c r="B32" s="12">
        <f>+'I trimestre'!B32+'II Trimestre'!B32+'III Trimestre'!B32+'IV Trimestre'!B32</f>
        <v>13814550302.01</v>
      </c>
      <c r="C32" s="12"/>
      <c r="D32" s="12"/>
      <c r="E32" s="12"/>
      <c r="F32" s="27"/>
      <c r="G32" s="12"/>
    </row>
    <row r="33" spans="1:7" s="9" customFormat="1" ht="15.5" x14ac:dyDescent="0.4">
      <c r="B33" s="16"/>
      <c r="C33" s="16"/>
      <c r="D33" s="16"/>
      <c r="E33" s="16"/>
      <c r="F33" s="16"/>
      <c r="G33" s="16"/>
    </row>
    <row r="34" spans="1:7" s="9" customFormat="1" ht="15.5" x14ac:dyDescent="0.4">
      <c r="A34" s="10" t="s">
        <v>8</v>
      </c>
      <c r="B34" s="16"/>
      <c r="C34" s="16"/>
      <c r="D34" s="16"/>
      <c r="E34" s="16"/>
      <c r="F34" s="16"/>
      <c r="G34" s="16"/>
    </row>
    <row r="35" spans="1:7" s="9" customFormat="1" ht="15.5" x14ac:dyDescent="0.4">
      <c r="A35" s="9" t="s">
        <v>77</v>
      </c>
      <c r="B35" s="19">
        <v>1.0706</v>
      </c>
      <c r="C35" s="19">
        <v>1.0706</v>
      </c>
      <c r="D35" s="19">
        <v>1.0706</v>
      </c>
      <c r="E35" s="19">
        <v>1.0706</v>
      </c>
      <c r="F35" s="19">
        <v>1.0706</v>
      </c>
      <c r="G35" s="19">
        <v>1.0706</v>
      </c>
    </row>
    <row r="36" spans="1:7" s="9" customFormat="1" ht="15.5" x14ac:dyDescent="0.4">
      <c r="A36" s="9" t="s">
        <v>126</v>
      </c>
      <c r="B36" s="19">
        <v>1.0863</v>
      </c>
      <c r="C36" s="19">
        <v>1.0863</v>
      </c>
      <c r="D36" s="19">
        <v>1.0863</v>
      </c>
      <c r="E36" s="19">
        <v>1.0863</v>
      </c>
      <c r="F36" s="19">
        <v>1.0863</v>
      </c>
      <c r="G36" s="19">
        <v>1.0863</v>
      </c>
    </row>
    <row r="37" spans="1:7" s="9" customFormat="1" ht="15.5" x14ac:dyDescent="0.4">
      <c r="A37" s="9" t="s">
        <v>9</v>
      </c>
      <c r="B37" s="12">
        <f>+C37+F37</f>
        <v>241177</v>
      </c>
      <c r="C37" s="12">
        <v>192454</v>
      </c>
      <c r="D37" s="12">
        <v>192454</v>
      </c>
      <c r="E37" s="12">
        <v>192454</v>
      </c>
      <c r="F37" s="12">
        <v>48723</v>
      </c>
      <c r="G37" s="12">
        <v>192454</v>
      </c>
    </row>
    <row r="38" spans="1:7" s="9" customFormat="1" ht="15.5" x14ac:dyDescent="0.4">
      <c r="B38" s="12"/>
      <c r="C38" s="12"/>
      <c r="D38" s="12"/>
      <c r="E38" s="12"/>
      <c r="F38" s="12"/>
      <c r="G38" s="12"/>
    </row>
    <row r="39" spans="1:7" s="9" customFormat="1" ht="15.5" x14ac:dyDescent="0.4">
      <c r="A39" s="10" t="s">
        <v>10</v>
      </c>
      <c r="B39" s="12"/>
      <c r="C39" s="12"/>
      <c r="D39" s="12"/>
      <c r="E39" s="12"/>
      <c r="F39" s="12"/>
      <c r="G39" s="12"/>
    </row>
    <row r="40" spans="1:7" s="9" customFormat="1" ht="15.5" x14ac:dyDescent="0.4">
      <c r="A40" s="9" t="s">
        <v>78</v>
      </c>
      <c r="B40" s="12">
        <f t="shared" ref="B40" si="1">B24/B35</f>
        <v>11778411638.333645</v>
      </c>
      <c r="C40" s="12">
        <f t="shared" ref="C40:G40" si="2">C24/C35</f>
        <v>867719036.05454886</v>
      </c>
      <c r="D40" s="12">
        <f t="shared" si="2"/>
        <v>805609004.29665613</v>
      </c>
      <c r="E40" s="12">
        <f t="shared" si="2"/>
        <v>337962357.55651039</v>
      </c>
      <c r="F40" s="12">
        <f t="shared" si="2"/>
        <v>8947123108.5372696</v>
      </c>
      <c r="G40" s="12">
        <f t="shared" si="2"/>
        <v>819998131.88866055</v>
      </c>
    </row>
    <row r="41" spans="1:7" s="9" customFormat="1" ht="15.5" x14ac:dyDescent="0.4">
      <c r="A41" s="9" t="s">
        <v>127</v>
      </c>
      <c r="B41" s="12">
        <f t="shared" ref="B41" si="3">B26/B36</f>
        <v>12422031759.182547</v>
      </c>
      <c r="C41" s="12">
        <f t="shared" ref="C41:G41" si="4">C26/C36</f>
        <v>854998619.16597617</v>
      </c>
      <c r="D41" s="12">
        <f t="shared" si="4"/>
        <v>2563557488.7231889</v>
      </c>
      <c r="E41" s="12">
        <f t="shared" si="4"/>
        <v>265986605.9099696</v>
      </c>
      <c r="F41" s="12">
        <f t="shared" si="4"/>
        <v>7765630442.7874432</v>
      </c>
      <c r="G41" s="12">
        <f t="shared" si="4"/>
        <v>971858602.59596789</v>
      </c>
    </row>
    <row r="42" spans="1:7" s="9" customFormat="1" ht="15.5" x14ac:dyDescent="0.4">
      <c r="A42" s="9" t="s">
        <v>79</v>
      </c>
      <c r="B42" s="12">
        <f t="shared" ref="B42" si="5">B40/B15</f>
        <v>883071.79774581234</v>
      </c>
      <c r="C42" s="12">
        <f t="shared" ref="C42:G42" si="6">C40/C15</f>
        <v>455017.84795728832</v>
      </c>
      <c r="D42" s="12">
        <f t="shared" si="6"/>
        <v>1286915.3423269268</v>
      </c>
      <c r="E42" s="12">
        <f t="shared" si="6"/>
        <v>629352.62114806403</v>
      </c>
      <c r="F42" s="12">
        <f t="shared" si="6"/>
        <v>1023932.6056920657</v>
      </c>
      <c r="G42" s="12">
        <f t="shared" si="6"/>
        <v>535946.49143049715</v>
      </c>
    </row>
    <row r="43" spans="1:7" s="9" customFormat="1" ht="15.5" x14ac:dyDescent="0.4">
      <c r="A43" s="9" t="s">
        <v>128</v>
      </c>
      <c r="B43" s="12">
        <f t="shared" ref="B43" si="7">B41/B19</f>
        <v>728265.91775708192</v>
      </c>
      <c r="C43" s="12">
        <f t="shared" ref="C43:G43" si="8">C41/C19</f>
        <v>494218.8550092348</v>
      </c>
      <c r="D43" s="12">
        <f t="shared" si="8"/>
        <v>1200167.3636344518</v>
      </c>
      <c r="E43" s="12">
        <f t="shared" si="8"/>
        <v>500916.39531067718</v>
      </c>
      <c r="F43" s="12">
        <f t="shared" si="8"/>
        <v>728073.35859623505</v>
      </c>
      <c r="G43" s="12">
        <f t="shared" si="8"/>
        <v>487391.4757251594</v>
      </c>
    </row>
    <row r="44" spans="1:7" s="9" customFormat="1" ht="15.5" x14ac:dyDescent="0.4">
      <c r="B44" s="16"/>
      <c r="C44" s="16"/>
      <c r="D44" s="16"/>
      <c r="E44" s="16"/>
      <c r="F44" s="16"/>
      <c r="G44" s="16"/>
    </row>
    <row r="45" spans="1:7" s="9" customFormat="1" ht="15.5" x14ac:dyDescent="0.4">
      <c r="A45" s="10" t="s">
        <v>11</v>
      </c>
      <c r="B45" s="16"/>
      <c r="C45" s="16"/>
      <c r="D45" s="16"/>
      <c r="E45" s="16"/>
      <c r="F45" s="16"/>
      <c r="G45" s="16"/>
    </row>
    <row r="46" spans="1:7" s="9" customFormat="1" ht="15.5" x14ac:dyDescent="0.4">
      <c r="B46" s="16"/>
      <c r="C46" s="16"/>
      <c r="D46" s="16"/>
      <c r="E46" s="16"/>
      <c r="F46" s="16"/>
      <c r="G46" s="16"/>
    </row>
    <row r="47" spans="1:7" s="9" customFormat="1" ht="15.5" x14ac:dyDescent="0.4">
      <c r="A47" s="10" t="s">
        <v>12</v>
      </c>
      <c r="B47" s="16"/>
      <c r="C47" s="16"/>
      <c r="D47" s="16"/>
      <c r="E47" s="16"/>
      <c r="F47" s="16"/>
      <c r="G47" s="16"/>
    </row>
    <row r="48" spans="1:7" s="9" customFormat="1" ht="15.5" x14ac:dyDescent="0.4">
      <c r="A48" s="9" t="s">
        <v>13</v>
      </c>
      <c r="B48" s="18">
        <f t="shared" ref="B48" si="9">B17/B37*100</f>
        <v>6.6627414720309153</v>
      </c>
      <c r="C48" s="18">
        <f t="shared" ref="C48:G48" si="10">C17/C37*100</f>
        <v>0.92073950138734439</v>
      </c>
      <c r="D48" s="18">
        <f t="shared" si="10"/>
        <v>2.5616510958462801</v>
      </c>
      <c r="E48" s="18">
        <f t="shared" si="10"/>
        <v>0.34813513878641128</v>
      </c>
      <c r="F48" s="18">
        <f t="shared" si="10"/>
        <v>12.667528682552387</v>
      </c>
      <c r="G48" s="18">
        <f t="shared" si="10"/>
        <v>1.3120018290084903</v>
      </c>
    </row>
    <row r="49" spans="1:7" s="9" customFormat="1" ht="15.5" x14ac:dyDescent="0.4">
      <c r="A49" s="9" t="s">
        <v>14</v>
      </c>
      <c r="B49" s="18">
        <f t="shared" ref="B49" si="11">B19/B37*100</f>
        <v>7.0723991093678089</v>
      </c>
      <c r="C49" s="18">
        <f t="shared" ref="C49:G49" si="12">C19/C37*100</f>
        <v>0.8989161046275993</v>
      </c>
      <c r="D49" s="18">
        <f t="shared" si="12"/>
        <v>1.1098756066384694</v>
      </c>
      <c r="E49" s="18">
        <f t="shared" si="12"/>
        <v>0.27591008760534985</v>
      </c>
      <c r="F49" s="18">
        <f t="shared" si="12"/>
        <v>21.891098659770538</v>
      </c>
      <c r="G49" s="18">
        <f t="shared" si="12"/>
        <v>1.0360917414031405</v>
      </c>
    </row>
    <row r="50" spans="1:7" s="9" customFormat="1" ht="15.5" x14ac:dyDescent="0.4">
      <c r="B50" s="18"/>
      <c r="C50" s="18"/>
      <c r="D50" s="18"/>
      <c r="E50" s="18"/>
      <c r="F50" s="18"/>
      <c r="G50" s="18"/>
    </row>
    <row r="51" spans="1:7" s="9" customFormat="1" ht="15.5" x14ac:dyDescent="0.4">
      <c r="A51" s="10" t="s">
        <v>15</v>
      </c>
      <c r="B51" s="18"/>
      <c r="C51" s="18"/>
      <c r="D51" s="18"/>
      <c r="E51" s="18"/>
      <c r="F51" s="18"/>
      <c r="G51" s="18"/>
    </row>
    <row r="52" spans="1:7" s="9" customFormat="1" ht="15.5" x14ac:dyDescent="0.4">
      <c r="A52" s="9" t="s">
        <v>16</v>
      </c>
      <c r="B52" s="18">
        <f t="shared" ref="B52" si="13">B19/B17*100</f>
        <v>106.14848465990417</v>
      </c>
      <c r="C52" s="18">
        <f t="shared" ref="C52:G52" si="14">C19/C17*100</f>
        <v>97.629796839729124</v>
      </c>
      <c r="D52" s="18">
        <f t="shared" si="14"/>
        <v>43.326572008113587</v>
      </c>
      <c r="E52" s="18">
        <f t="shared" si="14"/>
        <v>79.25373134328359</v>
      </c>
      <c r="F52" s="18">
        <f t="shared" si="14"/>
        <v>172.81270252754376</v>
      </c>
      <c r="G52" s="18">
        <f t="shared" si="14"/>
        <v>78.970297029702976</v>
      </c>
    </row>
    <row r="53" spans="1:7" s="9" customFormat="1" ht="15.5" x14ac:dyDescent="0.4">
      <c r="A53" s="9" t="s">
        <v>17</v>
      </c>
      <c r="B53" s="18">
        <f t="shared" ref="B53" si="15">B26/B25*100</f>
        <v>97.685997653416962</v>
      </c>
      <c r="C53" s="18">
        <f t="shared" ref="C53:G53" si="16">C26/C25*100</f>
        <v>90.448157994682873</v>
      </c>
      <c r="D53" s="18">
        <f>D26/D25*100</f>
        <v>96.558398779494112</v>
      </c>
      <c r="E53" s="18">
        <f t="shared" si="16"/>
        <v>73.71890547263682</v>
      </c>
      <c r="F53" s="18">
        <f t="shared" si="16"/>
        <v>104.49783235674029</v>
      </c>
      <c r="G53" s="18">
        <f t="shared" si="16"/>
        <v>73.410169491525423</v>
      </c>
    </row>
    <row r="54" spans="1:7" s="9" customFormat="1" ht="15.5" x14ac:dyDescent="0.4">
      <c r="A54" s="9" t="s">
        <v>18</v>
      </c>
      <c r="B54" s="18">
        <f t="shared" ref="B54" si="17">AVERAGE(B52:B53)</f>
        <v>101.91724115666057</v>
      </c>
      <c r="C54" s="18">
        <f t="shared" ref="C54:G54" si="18">AVERAGE(C52:C53)</f>
        <v>94.038977417205999</v>
      </c>
      <c r="D54" s="18">
        <f t="shared" si="18"/>
        <v>69.94248539380385</v>
      </c>
      <c r="E54" s="18">
        <f t="shared" si="18"/>
        <v>76.486318407960198</v>
      </c>
      <c r="F54" s="18">
        <f t="shared" si="18"/>
        <v>138.65526744214202</v>
      </c>
      <c r="G54" s="18">
        <f t="shared" si="18"/>
        <v>76.190233260614207</v>
      </c>
    </row>
    <row r="55" spans="1:7" s="9" customFormat="1" ht="15.5" x14ac:dyDescent="0.4">
      <c r="B55" s="18"/>
      <c r="C55" s="18"/>
      <c r="D55" s="18"/>
      <c r="E55" s="18"/>
      <c r="F55" s="18"/>
      <c r="G55" s="18"/>
    </row>
    <row r="56" spans="1:7" s="9" customFormat="1" ht="15.5" x14ac:dyDescent="0.4">
      <c r="A56" s="10" t="s">
        <v>19</v>
      </c>
      <c r="B56" s="18"/>
      <c r="C56" s="18"/>
      <c r="D56" s="18"/>
      <c r="E56" s="18"/>
      <c r="F56" s="18"/>
      <c r="G56" s="18"/>
    </row>
    <row r="57" spans="1:7" s="9" customFormat="1" ht="15.5" x14ac:dyDescent="0.4">
      <c r="A57" s="9" t="s">
        <v>20</v>
      </c>
      <c r="B57" s="18">
        <f t="shared" ref="B57" si="19">B19/B21*100</f>
        <v>106.14848465990417</v>
      </c>
      <c r="C57" s="18">
        <f t="shared" ref="C57:G57" si="20">C19/C21*100</f>
        <v>97.629796839729124</v>
      </c>
      <c r="D57" s="18">
        <f t="shared" si="20"/>
        <v>43.326572008113587</v>
      </c>
      <c r="E57" s="18">
        <f t="shared" si="20"/>
        <v>79.25373134328359</v>
      </c>
      <c r="F57" s="18">
        <f t="shared" si="20"/>
        <v>172.81270252754376</v>
      </c>
      <c r="G57" s="18">
        <f t="shared" si="20"/>
        <v>78.970297029702976</v>
      </c>
    </row>
    <row r="58" spans="1:7" s="9" customFormat="1" ht="15.5" x14ac:dyDescent="0.4">
      <c r="A58" s="9" t="s">
        <v>21</v>
      </c>
      <c r="B58" s="18">
        <f t="shared" ref="B58" si="21">B26/B27*100</f>
        <v>97.685997653416962</v>
      </c>
      <c r="C58" s="18">
        <f t="shared" ref="C58:G58" si="22">C26/C27*100</f>
        <v>90.448157994682873</v>
      </c>
      <c r="D58" s="18">
        <f t="shared" si="22"/>
        <v>96.558398779494112</v>
      </c>
      <c r="E58" s="18">
        <f t="shared" si="22"/>
        <v>73.71890547263682</v>
      </c>
      <c r="F58" s="18">
        <f t="shared" si="22"/>
        <v>104.49783235674029</v>
      </c>
      <c r="G58" s="18">
        <f t="shared" si="22"/>
        <v>73.410169491525423</v>
      </c>
    </row>
    <row r="59" spans="1:7" s="9" customFormat="1" ht="15.5" x14ac:dyDescent="0.4">
      <c r="A59" s="9" t="s">
        <v>22</v>
      </c>
      <c r="B59" s="18">
        <f t="shared" ref="B59" si="23">(B57+B58)/2</f>
        <v>101.91724115666057</v>
      </c>
      <c r="C59" s="18">
        <f t="shared" ref="C59:G59" si="24">(C57+C58)/2</f>
        <v>94.038977417205999</v>
      </c>
      <c r="D59" s="18">
        <f t="shared" si="24"/>
        <v>69.94248539380385</v>
      </c>
      <c r="E59" s="18">
        <f t="shared" si="24"/>
        <v>76.486318407960198</v>
      </c>
      <c r="F59" s="18">
        <f t="shared" si="24"/>
        <v>138.65526744214202</v>
      </c>
      <c r="G59" s="18">
        <f t="shared" si="24"/>
        <v>76.190233260614207</v>
      </c>
    </row>
    <row r="60" spans="1:7" s="9" customFormat="1" ht="14.25" customHeight="1" x14ac:dyDescent="0.4">
      <c r="B60" s="18"/>
      <c r="C60" s="18"/>
      <c r="D60" s="18"/>
      <c r="E60" s="18"/>
      <c r="F60" s="18"/>
      <c r="G60" s="18"/>
    </row>
    <row r="61" spans="1:7" s="9" customFormat="1" ht="14.25" customHeight="1" x14ac:dyDescent="0.4">
      <c r="A61" s="10" t="s">
        <v>52</v>
      </c>
      <c r="B61" s="18"/>
      <c r="C61" s="18"/>
      <c r="D61" s="18"/>
      <c r="E61" s="18"/>
      <c r="F61" s="18"/>
      <c r="G61" s="18"/>
    </row>
    <row r="62" spans="1:7" s="9" customFormat="1" ht="15.5" x14ac:dyDescent="0.4">
      <c r="A62" s="9" t="s">
        <v>23</v>
      </c>
      <c r="B62" s="18">
        <f>B28/B26*100</f>
        <v>100</v>
      </c>
      <c r="C62" s="18"/>
      <c r="D62" s="18"/>
      <c r="E62" s="18"/>
      <c r="F62" s="18"/>
      <c r="G62" s="18"/>
    </row>
    <row r="63" spans="1:7" s="9" customFormat="1" ht="15.5" x14ac:dyDescent="0.4">
      <c r="B63" s="18"/>
      <c r="C63" s="18"/>
      <c r="D63" s="18"/>
      <c r="E63" s="18"/>
      <c r="F63" s="18"/>
      <c r="G63" s="18"/>
    </row>
    <row r="64" spans="1:7" s="9" customFormat="1" ht="15.5" x14ac:dyDescent="0.4">
      <c r="A64" s="10" t="s">
        <v>24</v>
      </c>
      <c r="B64" s="18"/>
      <c r="C64" s="18"/>
      <c r="D64" s="18"/>
      <c r="E64" s="18"/>
      <c r="F64" s="18"/>
      <c r="G64" s="18"/>
    </row>
    <row r="65" spans="1:7" s="9" customFormat="1" ht="15.5" x14ac:dyDescent="0.4">
      <c r="A65" s="9" t="s">
        <v>25</v>
      </c>
      <c r="B65" s="18">
        <f t="shared" ref="B65" si="25">((B19/B15)-1)*100</f>
        <v>27.882741040635771</v>
      </c>
      <c r="C65" s="18">
        <f t="shared" ref="C65:G65" si="26">((C19/C15)-1)*100</f>
        <v>-9.2815941269008935</v>
      </c>
      <c r="D65" s="18">
        <f t="shared" si="26"/>
        <v>241.21405750798721</v>
      </c>
      <c r="E65" s="18">
        <f t="shared" si="26"/>
        <v>-1.1173184357541888</v>
      </c>
      <c r="F65" s="18">
        <f t="shared" si="26"/>
        <v>22.064545662623036</v>
      </c>
      <c r="G65" s="18">
        <f t="shared" si="26"/>
        <v>30.326797385620917</v>
      </c>
    </row>
    <row r="66" spans="1:7" s="9" customFormat="1" ht="15.5" x14ac:dyDescent="0.4">
      <c r="A66" s="9" t="s">
        <v>26</v>
      </c>
      <c r="B66" s="18">
        <f t="shared" ref="B66" si="27">((B41/B40)-1)*100</f>
        <v>5.4644050540243905</v>
      </c>
      <c r="C66" s="18">
        <f t="shared" ref="C66:G66" si="28">((C41/C40)-1)*100</f>
        <v>-1.4659603350885786</v>
      </c>
      <c r="D66" s="18">
        <f t="shared" si="28"/>
        <v>218.21360921373079</v>
      </c>
      <c r="E66" s="18">
        <f t="shared" si="28"/>
        <v>-21.296972883882724</v>
      </c>
      <c r="F66" s="18">
        <f t="shared" si="28"/>
        <v>-13.205280081845039</v>
      </c>
      <c r="G66" s="18">
        <f t="shared" si="28"/>
        <v>18.519611789545753</v>
      </c>
    </row>
    <row r="67" spans="1:7" s="9" customFormat="1" ht="15.5" x14ac:dyDescent="0.4">
      <c r="A67" s="9" t="s">
        <v>27</v>
      </c>
      <c r="B67" s="18">
        <f t="shared" ref="B67" si="29">((B43/B42)-1)*100</f>
        <v>-17.530384322531667</v>
      </c>
      <c r="C67" s="18">
        <f t="shared" ref="C67:G67" si="30">((C43/C42)-1)*100</f>
        <v>8.6152680005699978</v>
      </c>
      <c r="D67" s="18">
        <f t="shared" si="30"/>
        <v>-6.7407680862380808</v>
      </c>
      <c r="E67" s="18">
        <f t="shared" si="30"/>
        <v>-20.407673142457671</v>
      </c>
      <c r="F67" s="18">
        <f t="shared" si="30"/>
        <v>-28.894406277438776</v>
      </c>
      <c r="G67" s="18">
        <f t="shared" si="30"/>
        <v>-9.0596760090245869</v>
      </c>
    </row>
    <row r="68" spans="1:7" s="9" customFormat="1" ht="15.5" x14ac:dyDescent="0.4">
      <c r="B68" s="18"/>
      <c r="C68" s="18"/>
      <c r="D68" s="18"/>
      <c r="E68" s="18"/>
      <c r="F68" s="18"/>
      <c r="G68" s="18"/>
    </row>
    <row r="69" spans="1:7" s="9" customFormat="1" ht="15.5" x14ac:dyDescent="0.4">
      <c r="A69" s="10" t="s">
        <v>28</v>
      </c>
      <c r="B69" s="18"/>
      <c r="C69" s="18"/>
      <c r="D69" s="18"/>
      <c r="E69" s="18"/>
      <c r="F69" s="18"/>
      <c r="G69" s="18"/>
    </row>
    <row r="70" spans="1:7" s="9" customFormat="1" ht="15.5" x14ac:dyDescent="0.4">
      <c r="A70" s="9" t="s">
        <v>43</v>
      </c>
      <c r="B70" s="18">
        <f t="shared" ref="B70" si="31">B25/(B18)</f>
        <v>214989.2222931225</v>
      </c>
      <c r="C70" s="18">
        <f t="shared" ref="C70:G70" si="32">C25/(C18)</f>
        <v>195000</v>
      </c>
      <c r="D70" s="18">
        <f t="shared" si="32"/>
        <v>195000</v>
      </c>
      <c r="E70" s="18">
        <f t="shared" si="32"/>
        <v>195000</v>
      </c>
      <c r="F70" s="18">
        <f t="shared" si="32"/>
        <v>231894.3898655636</v>
      </c>
      <c r="G70" s="18">
        <f t="shared" si="32"/>
        <v>195000</v>
      </c>
    </row>
    <row r="71" spans="1:7" s="9" customFormat="1" ht="15.5" x14ac:dyDescent="0.4">
      <c r="A71" s="9" t="s">
        <v>44</v>
      </c>
      <c r="B71" s="18">
        <f t="shared" ref="B71" si="33">B26/(B20)</f>
        <v>197625.29986379814</v>
      </c>
      <c r="C71" s="18">
        <f t="shared" ref="C71:G71" si="34">C26/(C20)</f>
        <v>199867.65655261459</v>
      </c>
      <c r="D71" s="18">
        <f t="shared" si="34"/>
        <v>196402.60244022851</v>
      </c>
      <c r="E71" s="18">
        <f t="shared" si="34"/>
        <v>138381.82471264369</v>
      </c>
      <c r="F71" s="18">
        <f t="shared" si="34"/>
        <v>201067.91443212968</v>
      </c>
      <c r="G71" s="18">
        <f t="shared" si="34"/>
        <v>195072.0620842572</v>
      </c>
    </row>
    <row r="72" spans="1:7" s="9" customFormat="1" ht="15.5" hidden="1" x14ac:dyDescent="0.4">
      <c r="A72" s="9" t="s">
        <v>34</v>
      </c>
      <c r="B72" s="18">
        <f t="shared" ref="B72" si="35">B26/B20</f>
        <v>197625.29986379814</v>
      </c>
      <c r="C72" s="18">
        <f t="shared" ref="C72:G72" si="36">C26/C20</f>
        <v>199867.65655261459</v>
      </c>
      <c r="D72" s="18">
        <f t="shared" si="36"/>
        <v>196402.60244022851</v>
      </c>
      <c r="E72" s="18">
        <f t="shared" si="36"/>
        <v>138381.82471264369</v>
      </c>
      <c r="F72" s="18">
        <f t="shared" si="36"/>
        <v>201067.91443212968</v>
      </c>
      <c r="G72" s="18">
        <f t="shared" si="36"/>
        <v>195072.0620842572</v>
      </c>
    </row>
    <row r="73" spans="1:7" s="9" customFormat="1" ht="15.5" x14ac:dyDescent="0.4">
      <c r="A73" s="9" t="s">
        <v>29</v>
      </c>
      <c r="B73" s="18">
        <f t="shared" ref="B73" si="37">(B71/B70)*B54</f>
        <v>93.685744476133195</v>
      </c>
      <c r="C73" s="18">
        <f t="shared" ref="C73:G73" si="38">(C71/C70)*C54</f>
        <v>96.386410466570297</v>
      </c>
      <c r="D73" s="18">
        <f t="shared" si="38"/>
        <v>70.445570012721788</v>
      </c>
      <c r="E73" s="18">
        <f t="shared" si="38"/>
        <v>54.278545163311797</v>
      </c>
      <c r="F73" s="18">
        <f t="shared" si="38"/>
        <v>120.22337179344039</v>
      </c>
      <c r="G73" s="18">
        <f t="shared" si="38"/>
        <v>76.218389296556779</v>
      </c>
    </row>
    <row r="74" spans="1:7" s="9" customFormat="1" ht="15.5" x14ac:dyDescent="0.4">
      <c r="A74" s="9" t="s">
        <v>41</v>
      </c>
      <c r="B74" s="18">
        <f t="shared" ref="B74" si="39">(B25/B18)*12</f>
        <v>2579870.6675174702</v>
      </c>
      <c r="C74" s="18">
        <f t="shared" ref="C74:G74" si="40">(C25/C18)*12</f>
        <v>2340000</v>
      </c>
      <c r="D74" s="18">
        <f t="shared" si="40"/>
        <v>2340000</v>
      </c>
      <c r="E74" s="18">
        <f t="shared" si="40"/>
        <v>2340000</v>
      </c>
      <c r="F74" s="18">
        <f t="shared" si="40"/>
        <v>2782732.6783867632</v>
      </c>
      <c r="G74" s="18">
        <f t="shared" si="40"/>
        <v>2340000</v>
      </c>
    </row>
    <row r="75" spans="1:7" s="9" customFormat="1" ht="15.5" x14ac:dyDescent="0.4">
      <c r="A75" s="9" t="s">
        <v>42</v>
      </c>
      <c r="B75" s="18">
        <f t="shared" ref="B75" si="41">(B26/B20)*12</f>
        <v>2371503.5983655779</v>
      </c>
      <c r="C75" s="18">
        <f t="shared" ref="C75:G75" si="42">(C26/C20)*12</f>
        <v>2398411.8786313748</v>
      </c>
      <c r="D75" s="18">
        <f t="shared" si="42"/>
        <v>2356831.2292827424</v>
      </c>
      <c r="E75" s="18">
        <f t="shared" si="42"/>
        <v>1660581.8965517243</v>
      </c>
      <c r="F75" s="18">
        <f t="shared" si="42"/>
        <v>2412814.973185556</v>
      </c>
      <c r="G75" s="18">
        <f t="shared" si="42"/>
        <v>2340864.7450110866</v>
      </c>
    </row>
    <row r="76" spans="1:7" s="9" customFormat="1" ht="15.5" x14ac:dyDescent="0.4">
      <c r="B76" s="18"/>
      <c r="C76" s="18"/>
      <c r="D76" s="18"/>
      <c r="E76" s="18"/>
      <c r="F76" s="18"/>
      <c r="G76" s="18"/>
    </row>
    <row r="77" spans="1:7" s="9" customFormat="1" ht="15.5" x14ac:dyDescent="0.4">
      <c r="A77" s="10" t="s">
        <v>30</v>
      </c>
      <c r="B77" s="18"/>
      <c r="C77" s="18"/>
      <c r="D77" s="18"/>
      <c r="E77" s="18"/>
      <c r="F77" s="18"/>
      <c r="G77" s="18"/>
    </row>
    <row r="78" spans="1:7" s="9" customFormat="1" ht="15.5" x14ac:dyDescent="0.4">
      <c r="A78" s="9" t="s">
        <v>31</v>
      </c>
      <c r="B78" s="18">
        <f>(B32/B31)*100</f>
        <v>100.00613739878936</v>
      </c>
      <c r="C78" s="18"/>
      <c r="D78" s="18"/>
      <c r="E78" s="18"/>
      <c r="F78" s="18"/>
      <c r="G78" s="18"/>
    </row>
    <row r="79" spans="1:7" s="9" customFormat="1" ht="15.5" x14ac:dyDescent="0.4">
      <c r="A79" s="9" t="s">
        <v>32</v>
      </c>
      <c r="B79" s="18">
        <f>(B26/B32)*100</f>
        <v>97.680002642117358</v>
      </c>
      <c r="C79" s="18"/>
      <c r="D79" s="18"/>
      <c r="E79" s="18"/>
      <c r="F79" s="18"/>
      <c r="G79" s="18"/>
    </row>
    <row r="80" spans="1:7" s="9" customFormat="1" ht="16" thickBot="1" x14ac:dyDescent="0.45">
      <c r="A80" s="20"/>
      <c r="B80" s="20"/>
      <c r="C80" s="20"/>
      <c r="D80" s="20"/>
      <c r="E80" s="20"/>
      <c r="F80" s="20"/>
      <c r="G80" s="20"/>
    </row>
    <row r="81" spans="1:7" s="9" customFormat="1" ht="16.5" customHeight="1" thickTop="1" x14ac:dyDescent="0.4">
      <c r="A81" s="37" t="s">
        <v>88</v>
      </c>
      <c r="B81" s="37"/>
      <c r="C81" s="37"/>
      <c r="D81" s="37"/>
      <c r="E81" s="37"/>
      <c r="F81" s="37"/>
      <c r="G81" s="37"/>
    </row>
    <row r="82" spans="1:7" s="9" customFormat="1" ht="15.5" x14ac:dyDescent="0.4">
      <c r="A82" s="22"/>
    </row>
    <row r="83" spans="1:7" s="9" customFormat="1" ht="15.5" x14ac:dyDescent="0.4"/>
    <row r="84" spans="1:7" s="9" customFormat="1" ht="15.5" x14ac:dyDescent="0.4">
      <c r="B84" s="23"/>
      <c r="C84" s="23"/>
      <c r="D84" s="23"/>
    </row>
    <row r="85" spans="1:7" s="9" customFormat="1" ht="15.5" x14ac:dyDescent="0.4"/>
    <row r="87" spans="1:7" x14ac:dyDescent="0.35">
      <c r="A87" s="3"/>
    </row>
    <row r="89" spans="1:7" x14ac:dyDescent="0.35">
      <c r="A89" s="2"/>
    </row>
    <row r="90" spans="1:7" x14ac:dyDescent="0.35">
      <c r="A90" s="3"/>
    </row>
  </sheetData>
  <mergeCells count="4">
    <mergeCell ref="A9:A10"/>
    <mergeCell ref="B9:B10"/>
    <mergeCell ref="C9:G9"/>
    <mergeCell ref="A81:G81"/>
  </mergeCells>
  <pageMargins left="0.7" right="0.7" top="0.75" bottom="0.75" header="0.3" footer="0.3"/>
  <pageSetup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Stephanie Salas Soto</cp:lastModifiedBy>
  <cp:lastPrinted>2020-03-03T13:20:55Z</cp:lastPrinted>
  <dcterms:created xsi:type="dcterms:W3CDTF">2012-04-23T17:10:47Z</dcterms:created>
  <dcterms:modified xsi:type="dcterms:W3CDTF">2023-02-17T21:23:48Z</dcterms:modified>
</cp:coreProperties>
</file>