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" documentId="11_A0217899D9C392FE89E78D80EA385AE203B9A3A8" xr6:coauthVersionLast="47" xr6:coauthVersionMax="47" xr10:uidLastSave="{2D0427F5-0B75-46A5-971A-0E1577347EA3}"/>
  <bookViews>
    <workbookView xWindow="-110" yWindow="-110" windowWidth="19420" windowHeight="10300" tabRatio="738" xr2:uid="{00000000-000D-0000-FFFF-FFFF00000000}"/>
  </bookViews>
  <sheets>
    <sheet name="I Trimestre" sheetId="1" r:id="rId1"/>
    <sheet name="II trimestre" sheetId="2" r:id="rId2"/>
    <sheet name="I Semestre" sheetId="6" r:id="rId3"/>
    <sheet name="III Trimestre" sheetId="3" r:id="rId4"/>
    <sheet name="III T Acumulado" sheetId="7" r:id="rId5"/>
    <sheet name="IV Trimestre" sheetId="4" r:id="rId6"/>
    <sheet name="Anual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4" l="1"/>
  <c r="E67" i="4"/>
  <c r="F67" i="4"/>
  <c r="G67" i="4"/>
  <c r="G69" i="4" s="1"/>
  <c r="H67" i="4"/>
  <c r="C68" i="4"/>
  <c r="E68" i="4"/>
  <c r="E69" i="4" s="1"/>
  <c r="F68" i="4"/>
  <c r="F69" i="4" s="1"/>
  <c r="G68" i="4"/>
  <c r="H68" i="4"/>
  <c r="H69" i="4" s="1"/>
  <c r="C70" i="4"/>
  <c r="E70" i="4"/>
  <c r="F70" i="4"/>
  <c r="G70" i="4"/>
  <c r="H70" i="4"/>
  <c r="C71" i="4"/>
  <c r="E71" i="4"/>
  <c r="F71" i="4"/>
  <c r="G71" i="4"/>
  <c r="H71" i="4"/>
  <c r="C49" i="4"/>
  <c r="E49" i="4"/>
  <c r="F49" i="4"/>
  <c r="G49" i="4"/>
  <c r="H49" i="4"/>
  <c r="C50" i="4"/>
  <c r="E50" i="4"/>
  <c r="F50" i="4"/>
  <c r="G50" i="4"/>
  <c r="H50" i="4"/>
  <c r="C51" i="4"/>
  <c r="C69" i="4" s="1"/>
  <c r="E51" i="4"/>
  <c r="F51" i="4"/>
  <c r="G51" i="4"/>
  <c r="H51" i="4"/>
  <c r="C37" i="4"/>
  <c r="E37" i="4"/>
  <c r="F37" i="4"/>
  <c r="G37" i="4"/>
  <c r="H37" i="4"/>
  <c r="C38" i="4"/>
  <c r="E38" i="4"/>
  <c r="E40" i="4" s="1"/>
  <c r="F38" i="4"/>
  <c r="F40" i="4" s="1"/>
  <c r="G38" i="4"/>
  <c r="H38" i="4"/>
  <c r="H40" i="4" s="1"/>
  <c r="C40" i="4"/>
  <c r="G40" i="4"/>
  <c r="C37" i="3"/>
  <c r="E37" i="3"/>
  <c r="F37" i="3"/>
  <c r="G37" i="3"/>
  <c r="H37" i="3"/>
  <c r="C38" i="3"/>
  <c r="E38" i="3"/>
  <c r="F38" i="3"/>
  <c r="G38" i="3"/>
  <c r="H38" i="3"/>
  <c r="C63" i="3"/>
  <c r="E63" i="3"/>
  <c r="H15" i="5"/>
  <c r="G15" i="5"/>
  <c r="F15" i="5"/>
  <c r="E15" i="5"/>
  <c r="D15" i="5" s="1"/>
  <c r="C15" i="5"/>
  <c r="C17" i="5"/>
  <c r="D17" i="1" l="1"/>
  <c r="C17" i="6"/>
  <c r="H17" i="5"/>
  <c r="G17" i="5"/>
  <c r="F17" i="5"/>
  <c r="E17" i="5"/>
  <c r="D17" i="5" l="1"/>
  <c r="B17" i="1"/>
  <c r="E16" i="5" l="1"/>
  <c r="H16" i="5"/>
  <c r="G16" i="5"/>
  <c r="F16" i="5"/>
  <c r="C16" i="5"/>
  <c r="D16" i="5" l="1"/>
  <c r="D23" i="4"/>
  <c r="D38" i="4" l="1"/>
  <c r="H15" i="7"/>
  <c r="G15" i="7"/>
  <c r="F15" i="7"/>
  <c r="E15" i="7"/>
  <c r="D15" i="7" s="1"/>
  <c r="C15" i="7"/>
  <c r="C18" i="2"/>
  <c r="F25" i="1"/>
  <c r="G25" i="1"/>
  <c r="H25" i="1"/>
  <c r="E25" i="1"/>
  <c r="C25" i="1"/>
  <c r="F18" i="1"/>
  <c r="G18" i="1"/>
  <c r="H18" i="1"/>
  <c r="E18" i="1"/>
  <c r="C18" i="5" l="1"/>
  <c r="C68" i="1" l="1"/>
  <c r="C67" i="1"/>
  <c r="H68" i="1" l="1"/>
  <c r="H67" i="1"/>
  <c r="G68" i="1"/>
  <c r="G67" i="1"/>
  <c r="F68" i="1"/>
  <c r="F67" i="1"/>
  <c r="E68" i="1"/>
  <c r="E67" i="1"/>
  <c r="C67" i="2"/>
  <c r="C68" i="2"/>
  <c r="H17" i="7" l="1"/>
  <c r="H46" i="7" s="1"/>
  <c r="G17" i="7"/>
  <c r="G46" i="7" s="1"/>
  <c r="F17" i="7"/>
  <c r="F46" i="7" s="1"/>
  <c r="E17" i="7"/>
  <c r="D17" i="7" s="1"/>
  <c r="C17" i="7"/>
  <c r="C46" i="7" s="1"/>
  <c r="H16" i="7"/>
  <c r="H45" i="7" s="1"/>
  <c r="G16" i="7"/>
  <c r="G45" i="7" s="1"/>
  <c r="F16" i="7"/>
  <c r="E16" i="7"/>
  <c r="C16" i="7"/>
  <c r="C18" i="7"/>
  <c r="E18" i="7"/>
  <c r="F18" i="7"/>
  <c r="G18" i="7"/>
  <c r="H18" i="7"/>
  <c r="C21" i="7"/>
  <c r="C37" i="7" s="1"/>
  <c r="C39" i="7" s="1"/>
  <c r="E21" i="7"/>
  <c r="F21" i="7"/>
  <c r="G21" i="7"/>
  <c r="G37" i="7" s="1"/>
  <c r="G39" i="7" s="1"/>
  <c r="H21" i="7"/>
  <c r="H37" i="7" s="1"/>
  <c r="C22" i="7"/>
  <c r="E22" i="7"/>
  <c r="F22" i="7"/>
  <c r="G22" i="7"/>
  <c r="H22" i="7"/>
  <c r="C23" i="7"/>
  <c r="E23" i="7"/>
  <c r="F23" i="7"/>
  <c r="G23" i="7"/>
  <c r="G38" i="7" s="1"/>
  <c r="G63" i="7" s="1"/>
  <c r="H23" i="7"/>
  <c r="H25" i="7" s="1"/>
  <c r="H59" i="7" s="1"/>
  <c r="C24" i="7"/>
  <c r="E24" i="7"/>
  <c r="F24" i="7"/>
  <c r="G24" i="7"/>
  <c r="H24" i="7"/>
  <c r="B29" i="7"/>
  <c r="D34" i="7"/>
  <c r="B34" i="7" s="1"/>
  <c r="E37" i="7"/>
  <c r="F37" i="7"/>
  <c r="F39" i="7" s="1"/>
  <c r="H25" i="3"/>
  <c r="G25" i="3"/>
  <c r="F25" i="3"/>
  <c r="E25" i="3"/>
  <c r="C25" i="3"/>
  <c r="H25" i="2"/>
  <c r="G25" i="2"/>
  <c r="F25" i="2"/>
  <c r="E25" i="2"/>
  <c r="C25" i="2"/>
  <c r="H18" i="2"/>
  <c r="G18" i="2"/>
  <c r="F18" i="2"/>
  <c r="E18" i="2"/>
  <c r="H38" i="7" l="1"/>
  <c r="H63" i="7" s="1"/>
  <c r="E45" i="7"/>
  <c r="D16" i="7"/>
  <c r="G55" i="7"/>
  <c r="H50" i="7"/>
  <c r="C50" i="7"/>
  <c r="G70" i="7"/>
  <c r="G62" i="7"/>
  <c r="H55" i="7"/>
  <c r="G54" i="7"/>
  <c r="H67" i="7"/>
  <c r="F67" i="7"/>
  <c r="H71" i="7"/>
  <c r="C70" i="7"/>
  <c r="H54" i="7"/>
  <c r="H56" i="7" s="1"/>
  <c r="H49" i="7"/>
  <c r="H40" i="7"/>
  <c r="H68" i="7"/>
  <c r="G67" i="7"/>
  <c r="H62" i="7"/>
  <c r="E62" i="7"/>
  <c r="G49" i="7"/>
  <c r="C45" i="7"/>
  <c r="G56" i="7"/>
  <c r="G50" i="7"/>
  <c r="G68" i="7"/>
  <c r="E25" i="7"/>
  <c r="E59" i="7" s="1"/>
  <c r="E68" i="7"/>
  <c r="C25" i="7"/>
  <c r="C59" i="7" s="1"/>
  <c r="C68" i="7"/>
  <c r="F70" i="7"/>
  <c r="G71" i="7"/>
  <c r="E55" i="7"/>
  <c r="C55" i="7"/>
  <c r="E38" i="7"/>
  <c r="E40" i="7" s="1"/>
  <c r="C38" i="7"/>
  <c r="C63" i="7" s="1"/>
  <c r="F50" i="7"/>
  <c r="F68" i="7"/>
  <c r="E70" i="7"/>
  <c r="E67" i="7"/>
  <c r="C67" i="7"/>
  <c r="H70" i="7"/>
  <c r="E63" i="7"/>
  <c r="F54" i="7"/>
  <c r="F62" i="7"/>
  <c r="C49" i="7"/>
  <c r="C54" i="7"/>
  <c r="C56" i="7" s="1"/>
  <c r="C62" i="7"/>
  <c r="C71" i="7"/>
  <c r="F49" i="7"/>
  <c r="F45" i="7"/>
  <c r="F51" i="7"/>
  <c r="E49" i="7"/>
  <c r="E46" i="7"/>
  <c r="E71" i="7"/>
  <c r="E54" i="7"/>
  <c r="E50" i="7"/>
  <c r="H39" i="7"/>
  <c r="F55" i="7"/>
  <c r="G40" i="7"/>
  <c r="G64" i="7" s="1"/>
  <c r="G25" i="7"/>
  <c r="G59" i="7" s="1"/>
  <c r="E39" i="7"/>
  <c r="F25" i="7"/>
  <c r="F59" i="7" s="1"/>
  <c r="F38" i="7"/>
  <c r="F71" i="7"/>
  <c r="C40" i="7" l="1"/>
  <c r="C64" i="7" s="1"/>
  <c r="C51" i="7"/>
  <c r="C69" i="7" s="1"/>
  <c r="H51" i="7"/>
  <c r="H69" i="7" s="1"/>
  <c r="E56" i="7"/>
  <c r="H64" i="7"/>
  <c r="G51" i="7"/>
  <c r="G69" i="7" s="1"/>
  <c r="F56" i="7"/>
  <c r="F69" i="7"/>
  <c r="E51" i="7"/>
  <c r="E69" i="7" s="1"/>
  <c r="E64" i="7"/>
  <c r="F63" i="7"/>
  <c r="F40" i="7"/>
  <c r="F64" i="7" s="1"/>
  <c r="C18" i="1" l="1"/>
  <c r="B29" i="5" l="1"/>
  <c r="D16" i="1" l="1"/>
  <c r="D17" i="4" l="1"/>
  <c r="B17" i="4" l="1"/>
  <c r="D68" i="4"/>
  <c r="D71" i="4"/>
  <c r="D40" i="4"/>
  <c r="D24" i="2"/>
  <c r="D34" i="1" l="1"/>
  <c r="D34" i="2"/>
  <c r="C45" i="5" l="1"/>
  <c r="C22" i="5"/>
  <c r="C23" i="5"/>
  <c r="D22" i="1"/>
  <c r="D23" i="1"/>
  <c r="E45" i="5"/>
  <c r="E22" i="5"/>
  <c r="E67" i="5" s="1"/>
  <c r="E23" i="5"/>
  <c r="E68" i="5" s="1"/>
  <c r="F45" i="5"/>
  <c r="F22" i="5"/>
  <c r="F67" i="5" s="1"/>
  <c r="F23" i="5"/>
  <c r="F68" i="5" s="1"/>
  <c r="G45" i="5"/>
  <c r="G22" i="5"/>
  <c r="G67" i="5" s="1"/>
  <c r="G23" i="5"/>
  <c r="G68" i="5" s="1"/>
  <c r="H45" i="5"/>
  <c r="H22" i="5"/>
  <c r="H67" i="5" s="1"/>
  <c r="H23" i="5"/>
  <c r="H68" i="5" s="1"/>
  <c r="C16" i="6"/>
  <c r="C45" i="6" s="1"/>
  <c r="C22" i="6"/>
  <c r="C23" i="6"/>
  <c r="E16" i="6"/>
  <c r="E22" i="6"/>
  <c r="E67" i="6" s="1"/>
  <c r="E17" i="6"/>
  <c r="E23" i="6"/>
  <c r="F16" i="6"/>
  <c r="F45" i="6" s="1"/>
  <c r="F22" i="6"/>
  <c r="F17" i="6"/>
  <c r="F23" i="6"/>
  <c r="G16" i="6"/>
  <c r="G45" i="6" s="1"/>
  <c r="G22" i="6"/>
  <c r="G17" i="6"/>
  <c r="G23" i="6"/>
  <c r="H16" i="6"/>
  <c r="H45" i="6" s="1"/>
  <c r="H22" i="6"/>
  <c r="H17" i="6"/>
  <c r="H23" i="6"/>
  <c r="C49" i="1"/>
  <c r="C50" i="1"/>
  <c r="E49" i="1"/>
  <c r="E50" i="1"/>
  <c r="F49" i="1"/>
  <c r="F50" i="1"/>
  <c r="G49" i="1"/>
  <c r="G50" i="1"/>
  <c r="H49" i="1"/>
  <c r="H50" i="1"/>
  <c r="D21" i="4"/>
  <c r="D16" i="3"/>
  <c r="B16" i="3" s="1"/>
  <c r="D15" i="3"/>
  <c r="B15" i="3" s="1"/>
  <c r="D21" i="3"/>
  <c r="D37" i="3" s="1"/>
  <c r="D21" i="2"/>
  <c r="D37" i="2" s="1"/>
  <c r="D15" i="2"/>
  <c r="B15" i="2" s="1"/>
  <c r="D22" i="4"/>
  <c r="D24" i="4"/>
  <c r="D24" i="5" s="1"/>
  <c r="D15" i="4"/>
  <c r="B15" i="4" s="1"/>
  <c r="D23" i="3"/>
  <c r="D38" i="3" s="1"/>
  <c r="D63" i="3" s="1"/>
  <c r="D17" i="3"/>
  <c r="B17" i="3" s="1"/>
  <c r="D24" i="3"/>
  <c r="D24" i="7" s="1"/>
  <c r="D22" i="3"/>
  <c r="B22" i="3" s="1"/>
  <c r="D23" i="2"/>
  <c r="B23" i="2" s="1"/>
  <c r="D17" i="2"/>
  <c r="B17" i="2" s="1"/>
  <c r="B24" i="2"/>
  <c r="B24" i="6" s="1"/>
  <c r="D22" i="2"/>
  <c r="D21" i="1"/>
  <c r="D15" i="1"/>
  <c r="D24" i="1"/>
  <c r="B24" i="1" s="1"/>
  <c r="D16" i="4"/>
  <c r="D16" i="2"/>
  <c r="B16" i="2" s="1"/>
  <c r="D34" i="5"/>
  <c r="B34" i="5" s="1"/>
  <c r="C55" i="4"/>
  <c r="E55" i="4"/>
  <c r="F55" i="4"/>
  <c r="G55" i="4"/>
  <c r="H55" i="4"/>
  <c r="E54" i="4"/>
  <c r="C46" i="4"/>
  <c r="E46" i="4"/>
  <c r="F46" i="4"/>
  <c r="G46" i="4"/>
  <c r="H46" i="4"/>
  <c r="C45" i="4"/>
  <c r="E45" i="4"/>
  <c r="F45" i="4"/>
  <c r="G45" i="4"/>
  <c r="H45" i="4"/>
  <c r="D34" i="4"/>
  <c r="F54" i="4"/>
  <c r="C54" i="4"/>
  <c r="H54" i="3"/>
  <c r="G54" i="3"/>
  <c r="H54" i="2"/>
  <c r="G18" i="6"/>
  <c r="E18" i="6"/>
  <c r="E54" i="1"/>
  <c r="F54" i="1"/>
  <c r="G54" i="1"/>
  <c r="H54" i="1"/>
  <c r="C54" i="1"/>
  <c r="D34" i="6"/>
  <c r="B34" i="6" s="1"/>
  <c r="B34" i="1"/>
  <c r="D34" i="3"/>
  <c r="B34" i="3" s="1"/>
  <c r="B34" i="2"/>
  <c r="G54" i="2"/>
  <c r="E54" i="3"/>
  <c r="F54" i="3"/>
  <c r="C59" i="2"/>
  <c r="F59" i="2"/>
  <c r="G59" i="2"/>
  <c r="H59" i="2"/>
  <c r="C59" i="1"/>
  <c r="G59" i="1"/>
  <c r="H59" i="1"/>
  <c r="E15" i="6"/>
  <c r="F15" i="6"/>
  <c r="G15" i="6"/>
  <c r="H15" i="6"/>
  <c r="F18" i="6"/>
  <c r="C15" i="6"/>
  <c r="C70" i="2"/>
  <c r="E70" i="2"/>
  <c r="F70" i="2"/>
  <c r="G70" i="2"/>
  <c r="H70" i="2"/>
  <c r="C71" i="2"/>
  <c r="E71" i="2"/>
  <c r="F71" i="2"/>
  <c r="G71" i="2"/>
  <c r="H71" i="2"/>
  <c r="E67" i="2"/>
  <c r="F67" i="2"/>
  <c r="G67" i="2"/>
  <c r="H67" i="2"/>
  <c r="E68" i="2"/>
  <c r="F68" i="2"/>
  <c r="G68" i="2"/>
  <c r="H68" i="2"/>
  <c r="D25" i="2"/>
  <c r="D59" i="2" s="1"/>
  <c r="C70" i="1"/>
  <c r="E70" i="1"/>
  <c r="F70" i="1"/>
  <c r="G70" i="1"/>
  <c r="H70" i="1"/>
  <c r="C71" i="1"/>
  <c r="E71" i="1"/>
  <c r="F71" i="1"/>
  <c r="G71" i="1"/>
  <c r="H71" i="1"/>
  <c r="D18" i="1"/>
  <c r="C21" i="5"/>
  <c r="C37" i="5" s="1"/>
  <c r="E21" i="5"/>
  <c r="E37" i="5" s="1"/>
  <c r="F21" i="5"/>
  <c r="F37" i="5" s="1"/>
  <c r="G21" i="5"/>
  <c r="G37" i="5" s="1"/>
  <c r="H21" i="5"/>
  <c r="H37" i="5" s="1"/>
  <c r="E24" i="5"/>
  <c r="F24" i="5"/>
  <c r="G24" i="5"/>
  <c r="H24" i="5"/>
  <c r="C24" i="5"/>
  <c r="C24" i="6"/>
  <c r="E24" i="6"/>
  <c r="F24" i="6"/>
  <c r="G24" i="6"/>
  <c r="H24" i="6"/>
  <c r="C21" i="6"/>
  <c r="C37" i="6" s="1"/>
  <c r="E21" i="6"/>
  <c r="E37" i="6" s="1"/>
  <c r="F21" i="6"/>
  <c r="F37" i="6" s="1"/>
  <c r="F39" i="6" s="1"/>
  <c r="G21" i="6"/>
  <c r="G37" i="6" s="1"/>
  <c r="H21" i="6"/>
  <c r="H37" i="6" s="1"/>
  <c r="H25" i="4"/>
  <c r="H59" i="4" s="1"/>
  <c r="G25" i="4"/>
  <c r="G59" i="4" s="1"/>
  <c r="F25" i="4"/>
  <c r="F59" i="4" s="1"/>
  <c r="E25" i="4"/>
  <c r="E59" i="4" s="1"/>
  <c r="C25" i="4"/>
  <c r="C59" i="4" s="1"/>
  <c r="C59" i="3"/>
  <c r="B29" i="6"/>
  <c r="C46" i="2"/>
  <c r="E46" i="2"/>
  <c r="F46" i="2"/>
  <c r="G46" i="2"/>
  <c r="H46" i="2"/>
  <c r="F45" i="1"/>
  <c r="H45" i="1"/>
  <c r="C46" i="1"/>
  <c r="E46" i="1"/>
  <c r="F46" i="1"/>
  <c r="G46" i="1"/>
  <c r="H46" i="1"/>
  <c r="H45" i="2"/>
  <c r="G45" i="2"/>
  <c r="F45" i="2"/>
  <c r="C45" i="2"/>
  <c r="D46" i="1"/>
  <c r="E45" i="2"/>
  <c r="G45" i="1"/>
  <c r="E45" i="1"/>
  <c r="C45" i="1"/>
  <c r="E38" i="1"/>
  <c r="E40" i="1" s="1"/>
  <c r="E55" i="1"/>
  <c r="E59" i="1"/>
  <c r="E55" i="3"/>
  <c r="E37" i="2"/>
  <c r="E39" i="2" s="1"/>
  <c r="E38" i="2"/>
  <c r="E49" i="2"/>
  <c r="E50" i="2"/>
  <c r="E55" i="2"/>
  <c r="E59" i="2"/>
  <c r="E37" i="1"/>
  <c r="H37" i="1"/>
  <c r="H39" i="1" s="1"/>
  <c r="H55" i="3"/>
  <c r="G55" i="3"/>
  <c r="F55" i="3"/>
  <c r="C55" i="3"/>
  <c r="C55" i="2"/>
  <c r="F55" i="2"/>
  <c r="G55" i="2"/>
  <c r="H55" i="2"/>
  <c r="C50" i="2"/>
  <c r="F50" i="2"/>
  <c r="G50" i="2"/>
  <c r="H50" i="2"/>
  <c r="F59" i="1"/>
  <c r="C55" i="1"/>
  <c r="F55" i="1"/>
  <c r="G55" i="1"/>
  <c r="H55" i="1"/>
  <c r="H38" i="2"/>
  <c r="G38" i="2"/>
  <c r="G40" i="2" s="1"/>
  <c r="F38" i="2"/>
  <c r="F40" i="2" s="1"/>
  <c r="C38" i="2"/>
  <c r="C40" i="2" s="1"/>
  <c r="H37" i="2"/>
  <c r="H39" i="2" s="1"/>
  <c r="G37" i="2"/>
  <c r="G39" i="2" s="1"/>
  <c r="F37" i="2"/>
  <c r="F39" i="2" s="1"/>
  <c r="C37" i="2"/>
  <c r="C39" i="2" s="1"/>
  <c r="H38" i="1"/>
  <c r="H40" i="1" s="1"/>
  <c r="G38" i="1"/>
  <c r="G40" i="1" s="1"/>
  <c r="F38" i="1"/>
  <c r="C38" i="1"/>
  <c r="C40" i="1" s="1"/>
  <c r="G37" i="1"/>
  <c r="F37" i="1"/>
  <c r="F39" i="1" s="1"/>
  <c r="C37" i="1"/>
  <c r="E62" i="2"/>
  <c r="E62" i="1"/>
  <c r="C62" i="1"/>
  <c r="G62" i="1"/>
  <c r="G62" i="2"/>
  <c r="C62" i="2"/>
  <c r="C49" i="2"/>
  <c r="G49" i="2"/>
  <c r="F62" i="2"/>
  <c r="F49" i="2"/>
  <c r="H62" i="2"/>
  <c r="H49" i="2"/>
  <c r="F62" i="1"/>
  <c r="H62" i="1"/>
  <c r="B21" i="4" l="1"/>
  <c r="B37" i="4" s="1"/>
  <c r="D37" i="4"/>
  <c r="B17" i="5"/>
  <c r="B17" i="6"/>
  <c r="B22" i="4"/>
  <c r="D67" i="4"/>
  <c r="D70" i="4"/>
  <c r="D50" i="4"/>
  <c r="E45" i="6"/>
  <c r="D16" i="6"/>
  <c r="B16" i="4"/>
  <c r="B49" i="4" s="1"/>
  <c r="D49" i="4"/>
  <c r="C71" i="5"/>
  <c r="C68" i="5"/>
  <c r="E46" i="6"/>
  <c r="D17" i="6"/>
  <c r="D46" i="6" s="1"/>
  <c r="C67" i="5"/>
  <c r="C70" i="5"/>
  <c r="D15" i="6"/>
  <c r="D21" i="7"/>
  <c r="D37" i="7" s="1"/>
  <c r="D39" i="7" s="1"/>
  <c r="C62" i="6"/>
  <c r="C67" i="6"/>
  <c r="D45" i="7"/>
  <c r="E55" i="6"/>
  <c r="D49" i="2"/>
  <c r="G51" i="1"/>
  <c r="G69" i="1" s="1"/>
  <c r="H67" i="6"/>
  <c r="G67" i="6"/>
  <c r="F67" i="6"/>
  <c r="H38" i="6"/>
  <c r="H40" i="6" s="1"/>
  <c r="H68" i="6"/>
  <c r="G38" i="6"/>
  <c r="G63" i="6" s="1"/>
  <c r="G68" i="6"/>
  <c r="F25" i="6"/>
  <c r="F59" i="6" s="1"/>
  <c r="F68" i="6"/>
  <c r="E25" i="6"/>
  <c r="E59" i="6" s="1"/>
  <c r="E68" i="6"/>
  <c r="C38" i="6"/>
  <c r="C40" i="6" s="1"/>
  <c r="C68" i="6"/>
  <c r="D38" i="1"/>
  <c r="D40" i="1" s="1"/>
  <c r="D68" i="1"/>
  <c r="D23" i="7"/>
  <c r="B22" i="1"/>
  <c r="D67" i="1"/>
  <c r="D22" i="7"/>
  <c r="G25" i="6"/>
  <c r="G59" i="6" s="1"/>
  <c r="D70" i="1"/>
  <c r="F38" i="5"/>
  <c r="F63" i="5" s="1"/>
  <c r="H25" i="5"/>
  <c r="H59" i="5" s="1"/>
  <c r="E38" i="5"/>
  <c r="E40" i="5" s="1"/>
  <c r="C25" i="5"/>
  <c r="C59" i="5" s="1"/>
  <c r="F63" i="1"/>
  <c r="D39" i="2"/>
  <c r="G55" i="6"/>
  <c r="E38" i="6"/>
  <c r="E63" i="6" s="1"/>
  <c r="G71" i="6"/>
  <c r="D21" i="5"/>
  <c r="D37" i="5" s="1"/>
  <c r="B21" i="2"/>
  <c r="G40" i="6"/>
  <c r="C25" i="6"/>
  <c r="C59" i="6" s="1"/>
  <c r="H55" i="6"/>
  <c r="D25" i="1"/>
  <c r="D59" i="1" s="1"/>
  <c r="C39" i="5"/>
  <c r="C55" i="6"/>
  <c r="G50" i="6"/>
  <c r="F38" i="6"/>
  <c r="F63" i="6" s="1"/>
  <c r="B21" i="1"/>
  <c r="F40" i="1"/>
  <c r="F64" i="1" s="1"/>
  <c r="F56" i="4"/>
  <c r="G55" i="5"/>
  <c r="F70" i="6"/>
  <c r="F70" i="5"/>
  <c r="C51" i="1"/>
  <c r="C69" i="1" s="1"/>
  <c r="E70" i="6"/>
  <c r="E70" i="5"/>
  <c r="G56" i="2"/>
  <c r="D55" i="2"/>
  <c r="D38" i="2"/>
  <c r="D40" i="2" s="1"/>
  <c r="E51" i="2"/>
  <c r="E69" i="2" s="1"/>
  <c r="H55" i="5"/>
  <c r="F55" i="6"/>
  <c r="E62" i="6"/>
  <c r="E51" i="1"/>
  <c r="E69" i="1" s="1"/>
  <c r="B21" i="3"/>
  <c r="B37" i="3" s="1"/>
  <c r="D37" i="1"/>
  <c r="D39" i="1" s="1"/>
  <c r="D64" i="1" s="1"/>
  <c r="B15" i="1"/>
  <c r="B15" i="5" s="1"/>
  <c r="D22" i="5"/>
  <c r="D67" i="5" s="1"/>
  <c r="D21" i="6"/>
  <c r="D37" i="6" s="1"/>
  <c r="D50" i="1"/>
  <c r="C51" i="2"/>
  <c r="C69" i="2" s="1"/>
  <c r="F18" i="5"/>
  <c r="F54" i="5" s="1"/>
  <c r="C63" i="1"/>
  <c r="G39" i="5"/>
  <c r="C39" i="1"/>
  <c r="C64" i="1" s="1"/>
  <c r="E54" i="2"/>
  <c r="E56" i="2" s="1"/>
  <c r="E56" i="4"/>
  <c r="B24" i="4"/>
  <c r="D55" i="4"/>
  <c r="H64" i="1"/>
  <c r="D55" i="1"/>
  <c r="D67" i="2"/>
  <c r="B24" i="3"/>
  <c r="B24" i="7" s="1"/>
  <c r="D24" i="6"/>
  <c r="H39" i="5"/>
  <c r="D62" i="1"/>
  <c r="D49" i="1"/>
  <c r="G70" i="6"/>
  <c r="C56" i="1"/>
  <c r="E50" i="6"/>
  <c r="E56" i="1"/>
  <c r="C49" i="6"/>
  <c r="E71" i="5"/>
  <c r="C54" i="5"/>
  <c r="B23" i="3"/>
  <c r="B38" i="3" s="1"/>
  <c r="B63" i="3" s="1"/>
  <c r="D55" i="3"/>
  <c r="D25" i="3"/>
  <c r="D59" i="3" s="1"/>
  <c r="E62" i="5"/>
  <c r="H56" i="1"/>
  <c r="H56" i="3"/>
  <c r="E55" i="5"/>
  <c r="C64" i="2"/>
  <c r="D45" i="4"/>
  <c r="G63" i="1"/>
  <c r="H63" i="1"/>
  <c r="E63" i="2"/>
  <c r="F56" i="1"/>
  <c r="D18" i="2"/>
  <c r="D18" i="6" s="1"/>
  <c r="F51" i="1"/>
  <c r="F69" i="1" s="1"/>
  <c r="G56" i="3"/>
  <c r="C54" i="3"/>
  <c r="C56" i="3" s="1"/>
  <c r="H25" i="6"/>
  <c r="H59" i="6" s="1"/>
  <c r="H56" i="2"/>
  <c r="G51" i="2"/>
  <c r="G69" i="2" s="1"/>
  <c r="B25" i="2"/>
  <c r="B59" i="2" s="1"/>
  <c r="B38" i="2"/>
  <c r="B75" i="2"/>
  <c r="F55" i="5"/>
  <c r="F25" i="5"/>
  <c r="F59" i="5" s="1"/>
  <c r="E25" i="5"/>
  <c r="E59" i="5" s="1"/>
  <c r="E71" i="6"/>
  <c r="E40" i="2"/>
  <c r="E64" i="2" s="1"/>
  <c r="B55" i="2"/>
  <c r="H62" i="5"/>
  <c r="G54" i="6"/>
  <c r="D62" i="2"/>
  <c r="F62" i="5"/>
  <c r="C46" i="6"/>
  <c r="C71" i="6"/>
  <c r="H70" i="6"/>
  <c r="H51" i="2"/>
  <c r="H69" i="2" s="1"/>
  <c r="F51" i="2"/>
  <c r="F69" i="2" s="1"/>
  <c r="D22" i="6"/>
  <c r="D50" i="2"/>
  <c r="D70" i="2"/>
  <c r="B22" i="2"/>
  <c r="B70" i="2" s="1"/>
  <c r="F54" i="2"/>
  <c r="F56" i="2" s="1"/>
  <c r="H70" i="5"/>
  <c r="G70" i="5"/>
  <c r="B45" i="2"/>
  <c r="E39" i="5"/>
  <c r="H63" i="2"/>
  <c r="F64" i="2"/>
  <c r="C63" i="2"/>
  <c r="G64" i="2"/>
  <c r="E39" i="6"/>
  <c r="H39" i="6"/>
  <c r="F39" i="5"/>
  <c r="G39" i="6"/>
  <c r="C39" i="6"/>
  <c r="H40" i="2"/>
  <c r="H64" i="2" s="1"/>
  <c r="G63" i="2"/>
  <c r="C54" i="2"/>
  <c r="C56" i="2" s="1"/>
  <c r="C18" i="6"/>
  <c r="C54" i="6" s="1"/>
  <c r="H18" i="5"/>
  <c r="H54" i="5" s="1"/>
  <c r="H54" i="4"/>
  <c r="H56" i="4" s="1"/>
  <c r="H71" i="6"/>
  <c r="H62" i="6"/>
  <c r="F54" i="6"/>
  <c r="F62" i="6"/>
  <c r="C50" i="5"/>
  <c r="G39" i="1"/>
  <c r="G64" i="1" s="1"/>
  <c r="H46" i="6"/>
  <c r="B24" i="5"/>
  <c r="G18" i="5"/>
  <c r="G54" i="5" s="1"/>
  <c r="G54" i="4"/>
  <c r="G56" i="4" s="1"/>
  <c r="C50" i="6"/>
  <c r="H46" i="5"/>
  <c r="H49" i="5"/>
  <c r="G50" i="5"/>
  <c r="G71" i="5"/>
  <c r="E49" i="5"/>
  <c r="E46" i="5"/>
  <c r="C49" i="5"/>
  <c r="C62" i="5"/>
  <c r="F63" i="2"/>
  <c r="E63" i="1"/>
  <c r="E39" i="1"/>
  <c r="E64" i="1" s="1"/>
  <c r="D45" i="2"/>
  <c r="B28" i="4"/>
  <c r="B74" i="4" s="1"/>
  <c r="C38" i="5"/>
  <c r="G56" i="1"/>
  <c r="F56" i="3"/>
  <c r="D18" i="4"/>
  <c r="E18" i="5"/>
  <c r="E54" i="5" s="1"/>
  <c r="D46" i="4"/>
  <c r="F50" i="5"/>
  <c r="C55" i="5"/>
  <c r="F46" i="6"/>
  <c r="C70" i="6"/>
  <c r="F71" i="6"/>
  <c r="B28" i="3"/>
  <c r="F71" i="5"/>
  <c r="G25" i="5"/>
  <c r="G59" i="5" s="1"/>
  <c r="G38" i="5"/>
  <c r="D54" i="1"/>
  <c r="B18" i="1"/>
  <c r="C46" i="5"/>
  <c r="H18" i="6"/>
  <c r="H54" i="6" s="1"/>
  <c r="E56" i="3"/>
  <c r="B34" i="4"/>
  <c r="D18" i="3"/>
  <c r="D18" i="7" s="1"/>
  <c r="D71" i="2"/>
  <c r="D68" i="2"/>
  <c r="D46" i="2"/>
  <c r="D25" i="4"/>
  <c r="D59" i="4" s="1"/>
  <c r="B23" i="4"/>
  <c r="D23" i="5"/>
  <c r="D68" i="5" s="1"/>
  <c r="H49" i="6"/>
  <c r="G49" i="6"/>
  <c r="G46" i="6"/>
  <c r="G62" i="6"/>
  <c r="F49" i="6"/>
  <c r="E49" i="6"/>
  <c r="E54" i="6"/>
  <c r="F49" i="5"/>
  <c r="B16" i="1"/>
  <c r="B16" i="5" s="1"/>
  <c r="D45" i="6"/>
  <c r="D45" i="1"/>
  <c r="H50" i="5"/>
  <c r="H71" i="5"/>
  <c r="G49" i="5"/>
  <c r="G46" i="5"/>
  <c r="G62" i="5"/>
  <c r="H38" i="5"/>
  <c r="F46" i="5"/>
  <c r="C56" i="4"/>
  <c r="H51" i="1"/>
  <c r="H69" i="1" s="1"/>
  <c r="E50" i="5"/>
  <c r="B23" i="1"/>
  <c r="D23" i="6"/>
  <c r="D71" i="1"/>
  <c r="H50" i="6"/>
  <c r="F50" i="6"/>
  <c r="B70" i="4" l="1"/>
  <c r="B67" i="4"/>
  <c r="D51" i="4"/>
  <c r="D69" i="4" s="1"/>
  <c r="B75" i="4"/>
  <c r="B71" i="4"/>
  <c r="B38" i="4"/>
  <c r="B40" i="4" s="1"/>
  <c r="B68" i="4"/>
  <c r="B50" i="4"/>
  <c r="B51" i="4" s="1"/>
  <c r="B23" i="5"/>
  <c r="B68" i="5" s="1"/>
  <c r="D68" i="6"/>
  <c r="D51" i="2"/>
  <c r="B15" i="7"/>
  <c r="F56" i="6"/>
  <c r="F40" i="5"/>
  <c r="F64" i="5" s="1"/>
  <c r="D64" i="2"/>
  <c r="E56" i="6"/>
  <c r="C63" i="6"/>
  <c r="G51" i="6"/>
  <c r="G69" i="6" s="1"/>
  <c r="G56" i="6"/>
  <c r="D67" i="6"/>
  <c r="B37" i="1"/>
  <c r="B39" i="1" s="1"/>
  <c r="B21" i="7"/>
  <c r="B37" i="7" s="1"/>
  <c r="D54" i="7"/>
  <c r="D62" i="7"/>
  <c r="D49" i="7"/>
  <c r="D46" i="7"/>
  <c r="B17" i="7"/>
  <c r="D25" i="7"/>
  <c r="D59" i="7" s="1"/>
  <c r="D68" i="7"/>
  <c r="D50" i="7"/>
  <c r="D38" i="7"/>
  <c r="D55" i="7"/>
  <c r="D71" i="7"/>
  <c r="B68" i="1"/>
  <c r="B23" i="7"/>
  <c r="B45" i="5"/>
  <c r="B16" i="7"/>
  <c r="B45" i="7" s="1"/>
  <c r="B54" i="1"/>
  <c r="H63" i="6"/>
  <c r="B46" i="1"/>
  <c r="B15" i="6"/>
  <c r="D67" i="7"/>
  <c r="D70" i="7"/>
  <c r="B28" i="1"/>
  <c r="B67" i="1"/>
  <c r="B22" i="7"/>
  <c r="E63" i="5"/>
  <c r="E40" i="6"/>
  <c r="E64" i="6" s="1"/>
  <c r="D63" i="2"/>
  <c r="B21" i="6"/>
  <c r="B37" i="6" s="1"/>
  <c r="B62" i="1"/>
  <c r="H56" i="6"/>
  <c r="G64" i="6"/>
  <c r="G56" i="5"/>
  <c r="F40" i="6"/>
  <c r="F64" i="6" s="1"/>
  <c r="B18" i="2"/>
  <c r="B18" i="6" s="1"/>
  <c r="D39" i="5"/>
  <c r="E64" i="5"/>
  <c r="B21" i="5"/>
  <c r="B37" i="5" s="1"/>
  <c r="B37" i="2"/>
  <c r="B39" i="2" s="1"/>
  <c r="H64" i="6"/>
  <c r="C64" i="6"/>
  <c r="C56" i="6"/>
  <c r="D63" i="1"/>
  <c r="D39" i="6"/>
  <c r="H56" i="5"/>
  <c r="D54" i="2"/>
  <c r="D56" i="2" s="1"/>
  <c r="D51" i="1"/>
  <c r="D69" i="1" s="1"/>
  <c r="C51" i="5"/>
  <c r="C69" i="5" s="1"/>
  <c r="D62" i="6"/>
  <c r="C51" i="6"/>
  <c r="C69" i="6" s="1"/>
  <c r="G51" i="5"/>
  <c r="G69" i="5" s="1"/>
  <c r="D56" i="1"/>
  <c r="D54" i="6"/>
  <c r="E51" i="6"/>
  <c r="E69" i="6" s="1"/>
  <c r="B25" i="3"/>
  <c r="B59" i="3" s="1"/>
  <c r="B75" i="3"/>
  <c r="B55" i="3"/>
  <c r="E56" i="5"/>
  <c r="F56" i="5"/>
  <c r="H51" i="6"/>
  <c r="H69" i="6" s="1"/>
  <c r="F51" i="5"/>
  <c r="F69" i="5" s="1"/>
  <c r="B22" i="6"/>
  <c r="B67" i="2"/>
  <c r="B50" i="2"/>
  <c r="D69" i="2"/>
  <c r="B22" i="5"/>
  <c r="B67" i="5" s="1"/>
  <c r="B28" i="2"/>
  <c r="B28" i="6" s="1"/>
  <c r="B74" i="6" s="1"/>
  <c r="D62" i="5"/>
  <c r="D46" i="5"/>
  <c r="D49" i="5"/>
  <c r="H40" i="5"/>
  <c r="H64" i="5" s="1"/>
  <c r="H63" i="5"/>
  <c r="B16" i="6"/>
  <c r="B70" i="1"/>
  <c r="B45" i="1"/>
  <c r="D50" i="5"/>
  <c r="D38" i="5"/>
  <c r="D71" i="5"/>
  <c r="D25" i="5"/>
  <c r="D59" i="5" s="1"/>
  <c r="D55" i="5"/>
  <c r="B68" i="2"/>
  <c r="B46" i="2"/>
  <c r="B62" i="2"/>
  <c r="B71" i="2"/>
  <c r="B49" i="2"/>
  <c r="C63" i="5"/>
  <c r="C40" i="5"/>
  <c r="C64" i="5" s="1"/>
  <c r="B50" i="1"/>
  <c r="B71" i="1"/>
  <c r="B23" i="6"/>
  <c r="B25" i="1"/>
  <c r="B59" i="1" s="1"/>
  <c r="B38" i="1"/>
  <c r="B55" i="1"/>
  <c r="B75" i="1"/>
  <c r="B45" i="4"/>
  <c r="B46" i="4"/>
  <c r="G63" i="5"/>
  <c r="G40" i="5"/>
  <c r="G64" i="5" s="1"/>
  <c r="B40" i="2"/>
  <c r="D45" i="5"/>
  <c r="D70" i="5"/>
  <c r="B49" i="1"/>
  <c r="D70" i="6"/>
  <c r="F51" i="6"/>
  <c r="F69" i="6" s="1"/>
  <c r="B25" i="4"/>
  <c r="B59" i="4" s="1"/>
  <c r="B55" i="4"/>
  <c r="D18" i="5"/>
  <c r="D54" i="5" s="1"/>
  <c r="B18" i="4"/>
  <c r="D54" i="4"/>
  <c r="D56" i="4" s="1"/>
  <c r="D50" i="6"/>
  <c r="D71" i="6"/>
  <c r="D38" i="6"/>
  <c r="D25" i="6"/>
  <c r="D59" i="6" s="1"/>
  <c r="D55" i="6"/>
  <c r="B18" i="3"/>
  <c r="B18" i="7" s="1"/>
  <c r="D54" i="3"/>
  <c r="D56" i="3" s="1"/>
  <c r="D49" i="6"/>
  <c r="C56" i="5"/>
  <c r="E51" i="5"/>
  <c r="E69" i="5" s="1"/>
  <c r="H51" i="5"/>
  <c r="H69" i="5" s="1"/>
  <c r="B39" i="6" l="1"/>
  <c r="B69" i="4"/>
  <c r="B54" i="2"/>
  <c r="B56" i="2" s="1"/>
  <c r="B56" i="1"/>
  <c r="D51" i="7"/>
  <c r="D69" i="7" s="1"/>
  <c r="D56" i="7"/>
  <c r="B68" i="6"/>
  <c r="B67" i="6"/>
  <c r="B67" i="7"/>
  <c r="B70" i="7"/>
  <c r="B74" i="1"/>
  <c r="B28" i="7"/>
  <c r="B74" i="7" s="1"/>
  <c r="B68" i="7"/>
  <c r="B25" i="7"/>
  <c r="B59" i="7" s="1"/>
  <c r="B50" i="7"/>
  <c r="B75" i="7"/>
  <c r="B38" i="7"/>
  <c r="B55" i="7"/>
  <c r="D40" i="7"/>
  <c r="D64" i="7" s="1"/>
  <c r="D63" i="7"/>
  <c r="B71" i="7"/>
  <c r="B49" i="7"/>
  <c r="B62" i="7"/>
  <c r="B46" i="7"/>
  <c r="B54" i="7"/>
  <c r="B39" i="7"/>
  <c r="B63" i="2"/>
  <c r="B64" i="2"/>
  <c r="B39" i="5"/>
  <c r="D56" i="6"/>
  <c r="B51" i="1"/>
  <c r="B69" i="1" s="1"/>
  <c r="D51" i="6"/>
  <c r="D69" i="6" s="1"/>
  <c r="D56" i="5"/>
  <c r="B51" i="2"/>
  <c r="B69" i="2" s="1"/>
  <c r="D51" i="5"/>
  <c r="D69" i="5" s="1"/>
  <c r="B74" i="2"/>
  <c r="B28" i="5"/>
  <c r="B74" i="5" s="1"/>
  <c r="B70" i="5"/>
  <c r="B54" i="3"/>
  <c r="B56" i="3" s="1"/>
  <c r="D40" i="6"/>
  <c r="D64" i="6" s="1"/>
  <c r="D63" i="6"/>
  <c r="B63" i="1"/>
  <c r="B40" i="1"/>
  <c r="B64" i="1" s="1"/>
  <c r="B49" i="6"/>
  <c r="B62" i="6"/>
  <c r="B46" i="6"/>
  <c r="B54" i="6"/>
  <c r="B49" i="5"/>
  <c r="B62" i="5"/>
  <c r="B46" i="5"/>
  <c r="B50" i="6"/>
  <c r="B25" i="6"/>
  <c r="B59" i="6" s="1"/>
  <c r="B75" i="6"/>
  <c r="B71" i="6"/>
  <c r="B38" i="6"/>
  <c r="B55" i="6"/>
  <c r="D40" i="5"/>
  <c r="D64" i="5" s="1"/>
  <c r="D63" i="5"/>
  <c r="B70" i="6"/>
  <c r="B45" i="6"/>
  <c r="B18" i="5"/>
  <c r="B54" i="5" s="1"/>
  <c r="B54" i="4"/>
  <c r="B56" i="4" s="1"/>
  <c r="B75" i="5"/>
  <c r="B38" i="5"/>
  <c r="B55" i="5"/>
  <c r="B50" i="5"/>
  <c r="B25" i="5"/>
  <c r="B59" i="5" s="1"/>
  <c r="B71" i="5"/>
  <c r="B56" i="7" l="1"/>
  <c r="B40" i="7"/>
  <c r="B64" i="7" s="1"/>
  <c r="B63" i="7"/>
  <c r="B51" i="7"/>
  <c r="B69" i="7" s="1"/>
  <c r="B51" i="5"/>
  <c r="B69" i="5" s="1"/>
  <c r="B56" i="6"/>
  <c r="B63" i="6"/>
  <c r="B40" i="6"/>
  <c r="B64" i="6" s="1"/>
  <c r="B51" i="6"/>
  <c r="B69" i="6" s="1"/>
  <c r="B56" i="5"/>
  <c r="B40" i="5"/>
  <c r="B64" i="5" s="1"/>
  <c r="B63" i="5"/>
</calcChain>
</file>

<file path=xl/sharedStrings.xml><?xml version="1.0" encoding="utf-8"?>
<sst xmlns="http://schemas.openxmlformats.org/spreadsheetml/2006/main" count="566" uniqueCount="121">
  <si>
    <t>Indicador</t>
  </si>
  <si>
    <t>Total programa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</si>
  <si>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</si>
  <si>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</si>
  <si>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</si>
  <si>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</si>
  <si>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</si>
  <si>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</si>
  <si>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</si>
  <si>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</si>
  <si>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</si>
  <si>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</si>
  <si>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</si>
  <si>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</si>
  <si>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</si>
  <si>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</si>
  <si>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</si>
  <si>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</si>
  <si>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</si>
  <si>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</si>
  <si>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</si>
  <si>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</si>
  <si>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</si>
  <si>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</si>
  <si>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</si>
  <si>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</si>
  <si>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</si>
  <si>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</si>
  <si>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</si>
  <si>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</si>
  <si>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</si>
  <si>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</si>
  <si>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</si>
  <si>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Secundaria total</t>
  </si>
  <si>
    <t xml:space="preserve">Gasto programado mensual por beneficiario (GPB) </t>
  </si>
  <si>
    <t xml:space="preserve">Gasto efectivo mensual por beneficiario (GEB) </t>
  </si>
  <si>
    <t xml:space="preserve">Gasto programado acumulado por beneficiario (GPB) </t>
  </si>
  <si>
    <t xml:space="preserve">Gasto efectivo acumulado por beneficiario (GEB) </t>
  </si>
  <si>
    <t>Alimentos preescolar y primaria</t>
  </si>
  <si>
    <t>Alimentos secundaria académica</t>
  </si>
  <si>
    <t>Alimentos secundaria técnica</t>
  </si>
  <si>
    <t>Alimentos educación especial</t>
  </si>
  <si>
    <t xml:space="preserve">Alimentos educación jóvenes y adultos (nocturna) </t>
  </si>
  <si>
    <t>n.d.</t>
  </si>
  <si>
    <t>Efectivos 1T 2020</t>
  </si>
  <si>
    <t>Programados año 2020</t>
  </si>
  <si>
    <t>IPC (1T 2020)</t>
  </si>
  <si>
    <t>Gasto efectivo real 1T 2020</t>
  </si>
  <si>
    <t>Gasto efectivo real por beneficiario 1T 2020</t>
  </si>
  <si>
    <t>Efectivos 2T 2020</t>
  </si>
  <si>
    <t>IPC (2T 2020)</t>
  </si>
  <si>
    <t>Gasto efectivo real 2T 2020</t>
  </si>
  <si>
    <t>Gasto efectivo real por beneficiario 2T 2020</t>
  </si>
  <si>
    <t>Efectivos 1S 2020</t>
  </si>
  <si>
    <t>IPC (1S 2020)</t>
  </si>
  <si>
    <t>Gasto efectivo real 1S 2020</t>
  </si>
  <si>
    <t>Gasto efectivo real por beneficiario 1S 2020</t>
  </si>
  <si>
    <t>Efectivos 3T 2020</t>
  </si>
  <si>
    <t>IPC (3T 2020)</t>
  </si>
  <si>
    <t>Gasto efectivo real 3T 2020</t>
  </si>
  <si>
    <t>Gasto efectivo real por beneficiario 3T 2020</t>
  </si>
  <si>
    <t>Efectivos 3TA 2020</t>
  </si>
  <si>
    <t>IPC (3TA 2020)</t>
  </si>
  <si>
    <t>Gasto efectivo real 3TA 2020</t>
  </si>
  <si>
    <t>Gasto efectivo real por beneficiario 3TA 2020</t>
  </si>
  <si>
    <t>Efectivos 4T 2020</t>
  </si>
  <si>
    <t>IPC (4T 2020)</t>
  </si>
  <si>
    <t>Gasto efectivo real 4T 2020</t>
  </si>
  <si>
    <t>Gasto efectivo real por beneficiario 4T 2020</t>
  </si>
  <si>
    <t>Efectivos 2020</t>
  </si>
  <si>
    <t>IPC (2020)</t>
  </si>
  <si>
    <t>Gasto efectivo real 2020</t>
  </si>
  <si>
    <t>Gasto efectivo real por beneficiario 2020</t>
  </si>
  <si>
    <r>
      <rPr>
        <b/>
        <sz val="11"/>
        <color theme="1"/>
        <rFont val="Palatino Linotype"/>
        <family val="1"/>
      </rPr>
      <t>Nota:</t>
    </r>
    <r>
      <rPr>
        <sz val="11"/>
        <color theme="1"/>
        <rFont val="Palatino Linotype"/>
        <family val="1"/>
      </rPr>
      <t xml:space="preserve"> El cálculo de los indicadores de gasto medio mensual se multiplica por 5, esto debido a que en el Cronograma de Metas e Inversión solamente se programaron 5 meses (febrero-junio). </t>
    </r>
  </si>
  <si>
    <t>Programados 1T 2021</t>
  </si>
  <si>
    <t>Efectivos 1T 2021</t>
  </si>
  <si>
    <t>Programados año 2021</t>
  </si>
  <si>
    <t>En transferencias 1T 2021</t>
  </si>
  <si>
    <t>IPC (1T 2021)</t>
  </si>
  <si>
    <t>Gasto efectivo real 1T 2021</t>
  </si>
  <si>
    <t>Gasto efectivo real por beneficiario 1T 2021</t>
  </si>
  <si>
    <r>
      <rPr>
        <b/>
        <sz val="11"/>
        <color theme="1"/>
        <rFont val="Palatino Linotype"/>
        <family val="1"/>
      </rPr>
      <t>Fuentes:</t>
    </r>
    <r>
      <rPr>
        <sz val="11"/>
        <color theme="1"/>
        <rFont val="Palatino Linotype"/>
        <family val="1"/>
      </rPr>
      <t xml:space="preserve">  Informes Trimestrales PANEA 2020 y 2021 - Cronogramas de Metas e Inversión - Modificaciones 2021 - IPC, INEC 2020 y 2021</t>
    </r>
  </si>
  <si>
    <r>
      <rPr>
        <b/>
        <sz val="11"/>
        <color theme="1"/>
        <rFont val="Palatino Linotype"/>
        <family val="1"/>
      </rPr>
      <t xml:space="preserve">Nota: </t>
    </r>
    <r>
      <rPr>
        <sz val="11"/>
        <color theme="1"/>
        <rFont val="Palatino Linotype"/>
        <family val="1"/>
      </rPr>
      <t xml:space="preserve">El cálculo de los indicadores de gasto medio mensual se multiplica por 2, esto debido a que en el I Trimestre solamente cuenta con programación para 2 meses (febrero y marzo). </t>
    </r>
  </si>
  <si>
    <t>Programados 2T 2021</t>
  </si>
  <si>
    <t>Efectivos 2T 2021</t>
  </si>
  <si>
    <t>En transferencias 2T 2021</t>
  </si>
  <si>
    <t>IPC (2T 2021)</t>
  </si>
  <si>
    <t>Gasto efectivo real 2T 2021</t>
  </si>
  <si>
    <t>Gasto efectivo real por beneficiario 2T 2021</t>
  </si>
  <si>
    <t>Programados 1S 2021</t>
  </si>
  <si>
    <t>Efectivos 1S 2021</t>
  </si>
  <si>
    <t>En transferencias 1S 2021</t>
  </si>
  <si>
    <t>IPC (1S 2021)</t>
  </si>
  <si>
    <t>Gasto efectivo real 1S 2021</t>
  </si>
  <si>
    <t>Gasto efectivo real por beneficiario 1S 2021</t>
  </si>
  <si>
    <t>Programados 3T 2021</t>
  </si>
  <si>
    <t>Efectivos 3T 2021</t>
  </si>
  <si>
    <t>En transferencias 3T 2021</t>
  </si>
  <si>
    <t>IPC (3T 2021)</t>
  </si>
  <si>
    <t>Gasto efectivo real 3T 2021</t>
  </si>
  <si>
    <t>Gasto efectivo real por beneficiario 3T 2021</t>
  </si>
  <si>
    <t>Programados 3TA 2021</t>
  </si>
  <si>
    <t>Efectivos 3TA 2021</t>
  </si>
  <si>
    <t>En transferencias 3TA 2021</t>
  </si>
  <si>
    <t>IPC (3TA 2021)</t>
  </si>
  <si>
    <t>Gasto efectivo real 3TA 2021</t>
  </si>
  <si>
    <t>Gasto efectivo real por beneficiario 3TA 2021</t>
  </si>
  <si>
    <t>Programados 4T 2021</t>
  </si>
  <si>
    <t>Efectivos 4T 2021</t>
  </si>
  <si>
    <t>En transferencias 4T 2021</t>
  </si>
  <si>
    <t>IPC (4T 2021)</t>
  </si>
  <si>
    <t>Gasto efectivo real 4T 2021</t>
  </si>
  <si>
    <t>Gasto efectivo real por beneficiario 4T 2021</t>
  </si>
  <si>
    <t>Programados 2021</t>
  </si>
  <si>
    <t>Efectivos 2021</t>
  </si>
  <si>
    <t>En transferencias 2021</t>
  </si>
  <si>
    <t>IPC (2021)</t>
  </si>
  <si>
    <t>Gasto efectivo real 2021</t>
  </si>
  <si>
    <t>Gasto efectivo real por beneficiario 2021</t>
  </si>
  <si>
    <r>
      <rPr>
        <b/>
        <sz val="11"/>
        <color theme="1"/>
        <rFont val="Palatino Linotype"/>
        <family val="1"/>
      </rPr>
      <t xml:space="preserve">Nota: </t>
    </r>
    <r>
      <rPr>
        <sz val="11"/>
        <color theme="1"/>
        <rFont val="Palatino Linotype"/>
        <family val="1"/>
      </rPr>
      <t>El dato de las personas efectivas se modificó, esto en coordinación con la UE del programa (8-3-2022) / El objetivo es que los resultados reflejen con mayor exactitud la realidad del programa.</t>
    </r>
  </si>
  <si>
    <r>
      <rPr>
        <b/>
        <sz val="11"/>
        <color theme="1"/>
        <rFont val="Palatino Linotype"/>
        <family val="1"/>
      </rPr>
      <t>Nota:</t>
    </r>
    <r>
      <rPr>
        <sz val="11"/>
        <color theme="1"/>
        <rFont val="Palatino Linotype"/>
        <family val="1"/>
      </rPr>
      <t xml:space="preserve"> El cálculo de los indicadores de gasto medio mensual se multiplica por 6, esto debido a que en el Cronograma de Metas e Inversión solamente se programaron 6 meses (febrero-junio y diciembre).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</si>
</sst>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____"/>
    <numFmt numFmtId="166" formatCode="#,##0.0"/>
    <numFmt numFmtId="167" formatCode="#,##0.0000"/>
    <numFmt numFmtId="168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"/>
      <name val="Palatino Linotype"/>
      <family val="1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1" fillId="0" borderId="0" applyFont="0" applyFill="0" applyBorder="0" applyAlignment="0" applyProtection="0"/>
  </cellStyleXfs>
  <cellXfs count="45">
    <xf numFmtId="0" fontId="0" fillId="0" borderId="0" xfId="0"/>
    <xf numFmtId="168" fontId="0" fillId="0" borderId="0" xfId="1" applyNumberFormat="1" applyFont="1" applyFill="1"/>
    <xf numFmtId="164" fontId="0" fillId="0" borderId="0" xfId="1" applyFont="1" applyFill="1"/>
    <xf numFmtId="168" fontId="0" fillId="0" borderId="0" xfId="3" applyNumberFormat="1" applyFont="1" applyFill="1"/>
    <xf numFmtId="0" fontId="3" fillId="0" borderId="0" xfId="0" applyFont="1" applyFill="1"/>
    <xf numFmtId="0" fontId="0" fillId="0" borderId="0" xfId="0" applyFont="1" applyFill="1"/>
    <xf numFmtId="4" fontId="0" fillId="0" borderId="0" xfId="0" applyNumberFormat="1" applyFont="1" applyFill="1"/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left" indent="1"/>
    </xf>
    <xf numFmtId="3" fontId="6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/>
    </xf>
    <xf numFmtId="3" fontId="6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horizontal="right"/>
    </xf>
    <xf numFmtId="167" fontId="6" fillId="0" borderId="0" xfId="0" applyNumberFormat="1" applyFont="1" applyFill="1" applyAlignment="1">
      <alignment horizontal="right"/>
    </xf>
    <xf numFmtId="2" fontId="6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left" indent="1"/>
    </xf>
    <xf numFmtId="4" fontId="6" fillId="0" borderId="0" xfId="0" applyNumberFormat="1" applyFont="1" applyFill="1" applyAlignment="1">
      <alignment horizontal="right"/>
    </xf>
    <xf numFmtId="0" fontId="6" fillId="0" borderId="3" xfId="0" applyFont="1" applyFill="1" applyBorder="1"/>
    <xf numFmtId="0" fontId="6" fillId="0" borderId="3" xfId="0" applyFont="1" applyFill="1" applyBorder="1" applyAlignment="1">
      <alignment horizontal="right"/>
    </xf>
    <xf numFmtId="0" fontId="7" fillId="0" borderId="0" xfId="0" applyFont="1" applyFill="1"/>
    <xf numFmtId="164" fontId="6" fillId="0" borderId="0" xfId="1" applyNumberFormat="1" applyFont="1" applyFill="1" applyAlignment="1">
      <alignment horizontal="right"/>
    </xf>
    <xf numFmtId="3" fontId="6" fillId="0" borderId="0" xfId="0" applyNumberFormat="1" applyFont="1" applyFill="1"/>
    <xf numFmtId="164" fontId="6" fillId="0" borderId="0" xfId="1" applyNumberFormat="1" applyFont="1" applyFill="1"/>
    <xf numFmtId="4" fontId="6" fillId="0" borderId="0" xfId="0" applyNumberFormat="1" applyFont="1" applyFill="1"/>
    <xf numFmtId="165" fontId="0" fillId="0" borderId="0" xfId="0" applyNumberFormat="1" applyFont="1" applyFill="1"/>
    <xf numFmtId="166" fontId="0" fillId="0" borderId="0" xfId="0" applyNumberFormat="1" applyFont="1" applyFill="1"/>
    <xf numFmtId="166" fontId="6" fillId="0" borderId="0" xfId="0" applyNumberFormat="1" applyFont="1" applyFill="1"/>
    <xf numFmtId="0" fontId="2" fillId="0" borderId="0" xfId="0" applyFont="1" applyFill="1" applyAlignment="1">
      <alignment wrapText="1"/>
    </xf>
    <xf numFmtId="0" fontId="6" fillId="0" borderId="0" xfId="0" applyFont="1" applyFill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3" fontId="8" fillId="0" borderId="0" xfId="0" applyNumberFormat="1" applyFont="1" applyFill="1" applyAlignment="1">
      <alignment horizontal="right"/>
    </xf>
    <xf numFmtId="3" fontId="0" fillId="0" borderId="0" xfId="0" applyNumberFormat="1" applyFont="1" applyFill="1"/>
    <xf numFmtId="3" fontId="9" fillId="0" borderId="0" xfId="0" applyNumberFormat="1" applyFont="1" applyFill="1"/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PANEA: Indicadores de cobertura potencial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2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4.8057079204998056E-2"/>
          <c:y val="0.14576064017427792"/>
          <c:w val="0.9316780971200016"/>
          <c:h val="0.5647986356746481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Anual!$B$45:$H$45</c:f>
              <c:numCache>
                <c:formatCode>#,##0.00</c:formatCode>
                <c:ptCount val="7"/>
                <c:pt idx="0">
                  <c:v>173.2619939520487</c:v>
                </c:pt>
                <c:pt idx="1">
                  <c:v>199.3015608905792</c:v>
                </c:pt>
                <c:pt idx="2">
                  <c:v>119.98816758377467</c:v>
                </c:pt>
                <c:pt idx="3">
                  <c:v>91.835263092834481</c:v>
                </c:pt>
                <c:pt idx="4">
                  <c:v>263.90956326358656</c:v>
                </c:pt>
                <c:pt idx="5">
                  <c:v>173.54559748427673</c:v>
                </c:pt>
                <c:pt idx="6">
                  <c:v>310.48514097028192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F-42AA-9954-4079866367BC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Anual!$B$46:$H$46</c:f>
              <c:numCache>
                <c:formatCode>#,##0.00</c:formatCode>
                <c:ptCount val="7"/>
                <c:pt idx="0">
                  <c:v>172.01258912780105</c:v>
                </c:pt>
                <c:pt idx="1">
                  <c:v>207.92838655151468</c:v>
                </c:pt>
                <c:pt idx="2">
                  <c:v>109.73331112362004</c:v>
                </c:pt>
                <c:pt idx="3">
                  <c:v>82.613393400817685</c:v>
                </c:pt>
                <c:pt idx="4">
                  <c:v>248.37394092589992</c:v>
                </c:pt>
                <c:pt idx="5">
                  <c:v>152.75812368972746</c:v>
                </c:pt>
                <c:pt idx="6">
                  <c:v>264.76420286173902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F-42AA-9954-407986636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44337032"/>
        <c:axId val="244306008"/>
        <c:axId val="0"/>
      </c:bar3DChart>
      <c:catAx>
        <c:axId val="244337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306008"/>
        <c:crosses val="autoZero"/>
        <c:auto val="1"/>
        <c:lblAlgn val="ctr"/>
        <c:lblOffset val="100"/>
        <c:noMultiLvlLbl val="0"/>
      </c:catAx>
      <c:valAx>
        <c:axId val="244306008"/>
        <c:scaling>
          <c:orientation val="minMax"/>
          <c:max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337032"/>
        <c:crosses val="autoZero"/>
        <c:crossBetween val="between"/>
        <c:majorUnit val="100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PANEA: Indicadores de resultado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2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Anual!$B$49:$H$49</c:f>
              <c:numCache>
                <c:formatCode>#,##0.00</c:formatCode>
                <c:ptCount val="7"/>
                <c:pt idx="0">
                  <c:v>99.278892735937546</c:v>
                </c:pt>
                <c:pt idx="1">
                  <c:v>104.3285288998172</c:v>
                </c:pt>
                <c:pt idx="2">
                  <c:v>91.453443563095689</c:v>
                </c:pt>
                <c:pt idx="3">
                  <c:v>89.958247647535373</c:v>
                </c:pt>
                <c:pt idx="4">
                  <c:v>94.11327799357916</c:v>
                </c:pt>
                <c:pt idx="5">
                  <c:v>88.021895054737627</c:v>
                </c:pt>
                <c:pt idx="6">
                  <c:v>85.274355492290994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FA-499A-9BB5-012B2CDD586B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5099088062637061E-3"/>
                  <c:y val="-7.5917051309994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B4-4C6B-96F9-F07382E4C1FE}"/>
                </c:ext>
              </c:extLst>
            </c:dLbl>
            <c:dLbl>
              <c:idx val="1"/>
              <c:layout>
                <c:manualLayout>
                  <c:x val="2.7681341670947075E-17"/>
                  <c:y val="-5.2557958599226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B4-4C6B-96F9-F07382E4C1FE}"/>
                </c:ext>
              </c:extLst>
            </c:dLbl>
            <c:dLbl>
              <c:idx val="2"/>
              <c:layout>
                <c:manualLayout>
                  <c:x val="1.5099088062636647E-3"/>
                  <c:y val="-6.4237504954610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B4-4C6B-96F9-F07382E4C1FE}"/>
                </c:ext>
              </c:extLst>
            </c:dLbl>
            <c:dLbl>
              <c:idx val="3"/>
              <c:layout>
                <c:manualLayout>
                  <c:x val="-5.5362683341894149E-17"/>
                  <c:y val="-4.37982988326891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B4-4C6B-96F9-F07382E4C1FE}"/>
                </c:ext>
              </c:extLst>
            </c:dLbl>
            <c:dLbl>
              <c:idx val="4"/>
              <c:layout>
                <c:manualLayout>
                  <c:x val="-1.107253666837883E-16"/>
                  <c:y val="-3.2118752477305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B4-4C6B-96F9-F07382E4C1FE}"/>
                </c:ext>
              </c:extLst>
            </c:dLbl>
            <c:dLbl>
              <c:idx val="5"/>
              <c:layout>
                <c:manualLayout>
                  <c:x val="0"/>
                  <c:y val="-3.5038639066151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B4-4C6B-96F9-F07382E4C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Anual!$B$50:$H$50</c:f>
              <c:numCache>
                <c:formatCode>#,##0.00</c:formatCode>
                <c:ptCount val="7"/>
                <c:pt idx="0">
                  <c:v>99.958971819045132</c:v>
                </c:pt>
                <c:pt idx="1">
                  <c:v>105.46376165737242</c:v>
                </c:pt>
                <c:pt idx="2">
                  <c:v>92.755345741853134</c:v>
                </c:pt>
                <c:pt idx="3">
                  <c:v>89.703523831052195</c:v>
                </c:pt>
                <c:pt idx="4">
                  <c:v>98.362645923639079</c:v>
                </c:pt>
                <c:pt idx="5">
                  <c:v>95.452471992245719</c:v>
                </c:pt>
                <c:pt idx="6">
                  <c:v>76.103670635437908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FA-499A-9BB5-012B2CDD586B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Anual!$B$51:$H$51</c:f>
              <c:numCache>
                <c:formatCode>#,##0.00</c:formatCode>
                <c:ptCount val="7"/>
                <c:pt idx="0">
                  <c:v>99.618932277491339</c:v>
                </c:pt>
                <c:pt idx="1">
                  <c:v>104.89614527859482</c:v>
                </c:pt>
                <c:pt idx="2">
                  <c:v>92.104394652474411</c:v>
                </c:pt>
                <c:pt idx="3">
                  <c:v>89.830885739293791</c:v>
                </c:pt>
                <c:pt idx="4">
                  <c:v>96.23796195860912</c:v>
                </c:pt>
                <c:pt idx="5">
                  <c:v>91.737183523491666</c:v>
                </c:pt>
                <c:pt idx="6">
                  <c:v>80.689013063864451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FA-499A-9BB5-012B2CDD5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44595176"/>
        <c:axId val="244471584"/>
        <c:axId val="0"/>
      </c:bar3DChart>
      <c:catAx>
        <c:axId val="244595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471584"/>
        <c:crosses val="autoZero"/>
        <c:auto val="1"/>
        <c:lblAlgn val="ctr"/>
        <c:lblOffset val="100"/>
        <c:noMultiLvlLbl val="0"/>
      </c:catAx>
      <c:valAx>
        <c:axId val="24447158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595176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PANEA: Indicadores de avance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0233406822832441E-3"/>
                  <c:y val="-5.328428612318575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2-4AEF-AA9F-DB88FDB3007B}"/>
                </c:ext>
              </c:extLst>
            </c:dLbl>
            <c:dLbl>
              <c:idx val="4"/>
              <c:layout>
                <c:manualLayout>
                  <c:x val="-1.2046681364566488E-2"/>
                  <c:y val="-5.328428612318575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2-4AEF-AA9F-DB88FDB3007B}"/>
                </c:ext>
              </c:extLst>
            </c:dLbl>
            <c:dLbl>
              <c:idx val="6"/>
              <c:layout>
                <c:manualLayout>
                  <c:x val="-3.01167034114173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92-4AEF-AA9F-DB88FDB300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Anual!$B$54:$H$54</c:f>
              <c:numCache>
                <c:formatCode>#,##0.00</c:formatCode>
                <c:ptCount val="7"/>
                <c:pt idx="0">
                  <c:v>99.278892735937546</c:v>
                </c:pt>
                <c:pt idx="1">
                  <c:v>104.3285288998172</c:v>
                </c:pt>
                <c:pt idx="2">
                  <c:v>91.453443563095689</c:v>
                </c:pt>
                <c:pt idx="3">
                  <c:v>89.958247647535373</c:v>
                </c:pt>
                <c:pt idx="4">
                  <c:v>94.11327799357916</c:v>
                </c:pt>
                <c:pt idx="5">
                  <c:v>88.021895054737627</c:v>
                </c:pt>
                <c:pt idx="6">
                  <c:v>85.274355492290994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0B-4C13-9C59-2BAFABE92B8B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0116703411416086E-3"/>
                  <c:y val="-2.61580426369229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23-4440-A57A-99845F0E72CC}"/>
                </c:ext>
              </c:extLst>
            </c:dLbl>
            <c:dLbl>
              <c:idx val="1"/>
              <c:layout>
                <c:manualLayout>
                  <c:x val="2.7606659212648544E-17"/>
                  <c:y val="-5.5222534455726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23-4440-A57A-99845F0E72C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E23-4440-A57A-99845F0E72CC}"/>
                </c:ext>
              </c:extLst>
            </c:dLbl>
            <c:dLbl>
              <c:idx val="3"/>
              <c:layout>
                <c:manualLayout>
                  <c:x val="-5.5213318425297088E-17"/>
                  <c:y val="-3.7783839364444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23-4440-A57A-99845F0E72CC}"/>
                </c:ext>
              </c:extLst>
            </c:dLbl>
            <c:dLbl>
              <c:idx val="4"/>
              <c:layout>
                <c:manualLayout>
                  <c:x val="1.505835170570811E-3"/>
                  <c:y val="-2.9064491818803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23-4440-A57A-99845F0E72CC}"/>
                </c:ext>
              </c:extLst>
            </c:dLbl>
            <c:dLbl>
              <c:idx val="5"/>
              <c:layout>
                <c:manualLayout>
                  <c:x val="-1.505835170570811E-3"/>
                  <c:y val="-4.0690288546324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23-4440-A57A-99845F0E72CC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/>
                  </a:pPr>
                  <a:endParaRPr lang="es-C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E23-4440-A57A-99845F0E72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Anual!$B$55:$H$55</c:f>
              <c:numCache>
                <c:formatCode>#,##0.00</c:formatCode>
                <c:ptCount val="7"/>
                <c:pt idx="0">
                  <c:v>99.958971819045132</c:v>
                </c:pt>
                <c:pt idx="1">
                  <c:v>105.46376165737242</c:v>
                </c:pt>
                <c:pt idx="2">
                  <c:v>92.755345741853134</c:v>
                </c:pt>
                <c:pt idx="3">
                  <c:v>89.703523831052195</c:v>
                </c:pt>
                <c:pt idx="4">
                  <c:v>98.362645923639064</c:v>
                </c:pt>
                <c:pt idx="5">
                  <c:v>95.452471992245734</c:v>
                </c:pt>
                <c:pt idx="6">
                  <c:v>76.103670635437908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0B-4C13-9C59-2BAFABE92B8B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(Anual!$B$9,Anual!$C$10:$H$10)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Anual!$B$56:$H$56</c:f>
              <c:numCache>
                <c:formatCode>#,##0.00</c:formatCode>
                <c:ptCount val="7"/>
                <c:pt idx="0">
                  <c:v>99.618932277491339</c:v>
                </c:pt>
                <c:pt idx="1">
                  <c:v>104.89614527859482</c:v>
                </c:pt>
                <c:pt idx="2">
                  <c:v>92.104394652474411</c:v>
                </c:pt>
                <c:pt idx="3">
                  <c:v>89.830885739293791</c:v>
                </c:pt>
                <c:pt idx="4">
                  <c:v>96.237961958609105</c:v>
                </c:pt>
                <c:pt idx="5">
                  <c:v>91.73718352349168</c:v>
                </c:pt>
                <c:pt idx="6">
                  <c:v>80.689013063864451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0B-4C13-9C59-2BAFABE92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44563784"/>
        <c:axId val="244905632"/>
        <c:axId val="0"/>
      </c:bar3DChart>
      <c:catAx>
        <c:axId val="24456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905632"/>
        <c:crosses val="autoZero"/>
        <c:auto val="1"/>
        <c:lblAlgn val="ctr"/>
        <c:lblOffset val="100"/>
        <c:noMultiLvlLbl val="0"/>
      </c:catAx>
      <c:valAx>
        <c:axId val="244905632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563784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PANEA: Indicadores de expansión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2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4.3394007968018865E-2"/>
          <c:y val="0.14078146088892401"/>
          <c:w val="0.94073584324791626"/>
          <c:h val="0.537172044328371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Anual!$B$62:$H$62</c:f>
              <c:numCache>
                <c:formatCode>#,##0.00</c:formatCode>
                <c:ptCount val="7"/>
                <c:pt idx="0">
                  <c:v>10.647557295859977</c:v>
                </c:pt>
                <c:pt idx="1">
                  <c:v>15.37082336683444</c:v>
                </c:pt>
                <c:pt idx="2">
                  <c:v>2.4961885643518089</c:v>
                </c:pt>
                <c:pt idx="3">
                  <c:v>1.439132023498324</c:v>
                </c:pt>
                <c:pt idx="4">
                  <c:v>4.3450793377662444</c:v>
                </c:pt>
                <c:pt idx="5">
                  <c:v>5.626274065685144</c:v>
                </c:pt>
                <c:pt idx="6">
                  <c:v>-0.9615232352279679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0-4FB3-BC20-96706F001A85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0991855898594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6F-44BE-A86A-8B83A3021549}"/>
                </c:ext>
              </c:extLst>
            </c:dLbl>
            <c:dLbl>
              <c:idx val="1"/>
              <c:layout>
                <c:manualLayout>
                  <c:x val="-8.6564447913081381E-3"/>
                  <c:y val="2.7336383671956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6F-44BE-A86A-8B83A3021549}"/>
                </c:ext>
              </c:extLst>
            </c:dLbl>
            <c:dLbl>
              <c:idx val="2"/>
              <c:layout>
                <c:manualLayout>
                  <c:x val="4.328222395654056E-3"/>
                  <c:y val="-5.46731695164831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6F-44BE-A86A-8B83A3021549}"/>
                </c:ext>
              </c:extLst>
            </c:dLbl>
            <c:dLbl>
              <c:idx val="3"/>
              <c:layout>
                <c:manualLayout>
                  <c:x val="-1.1541926388410815E-2"/>
                  <c:y val="-5.46727673439130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6F-44BE-A86A-8B83A3021549}"/>
                </c:ext>
              </c:extLst>
            </c:dLbl>
            <c:dLbl>
              <c:idx val="5"/>
              <c:layout>
                <c:manualLayout>
                  <c:x val="-1.442740798551246E-3"/>
                  <c:y val="-7.15629823939641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6F-44BE-A86A-8B83A3021549}"/>
                </c:ext>
              </c:extLst>
            </c:dLbl>
            <c:dLbl>
              <c:idx val="6"/>
              <c:layout>
                <c:manualLayout>
                  <c:x val="-1.154192638841081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6F-44BE-A86A-8B83A30215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Anual!$B$63:$H$63</c:f>
              <c:numCache>
                <c:formatCode>#,##0.00</c:formatCode>
                <c:ptCount val="7"/>
                <c:pt idx="0">
                  <c:v>35.993585700414933</c:v>
                </c:pt>
                <c:pt idx="1">
                  <c:v>41.833198858802056</c:v>
                </c:pt>
                <c:pt idx="2">
                  <c:v>29.45012481402669</c:v>
                </c:pt>
                <c:pt idx="3">
                  <c:v>23.745868720749307</c:v>
                </c:pt>
                <c:pt idx="4">
                  <c:v>40.285798972876293</c:v>
                </c:pt>
                <c:pt idx="5">
                  <c:v>6.0389238887825103</c:v>
                </c:pt>
                <c:pt idx="6">
                  <c:v>6.5519759236215336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0-4FB3-BC20-96706F001A85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Anual!$B$64:$H$64</c:f>
              <c:numCache>
                <c:formatCode>#,##0.00</c:formatCode>
                <c:ptCount val="7"/>
                <c:pt idx="0">
                  <c:v>22.906993180863754</c:v>
                </c:pt>
                <c:pt idx="1">
                  <c:v>22.936800414284587</c:v>
                </c:pt>
                <c:pt idx="2">
                  <c:v>26.297501036101423</c:v>
                </c:pt>
                <c:pt idx="3">
                  <c:v>21.990267712546707</c:v>
                </c:pt>
                <c:pt idx="4">
                  <c:v>34.444096322711594</c:v>
                </c:pt>
                <c:pt idx="5">
                  <c:v>0.39066967641097072</c:v>
                </c:pt>
                <c:pt idx="6">
                  <c:v>7.5864445862742214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0-4FB3-BC20-96706F001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44775816"/>
        <c:axId val="244776200"/>
        <c:axId val="0"/>
      </c:bar3DChart>
      <c:catAx>
        <c:axId val="24477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776200"/>
        <c:crosses val="autoZero"/>
        <c:auto val="1"/>
        <c:lblAlgn val="ctr"/>
        <c:lblOffset val="100"/>
        <c:noMultiLvlLbl val="0"/>
      </c:catAx>
      <c:valAx>
        <c:axId val="244776200"/>
        <c:scaling>
          <c:orientation val="minMax"/>
          <c:max val="80"/>
          <c:min val="-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775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1943555286768201E-3"/>
          <c:y val="0.87397674832495043"/>
          <c:w val="0.99680564447132314"/>
          <c:h val="0.10612056812483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PANEA: Indicadores de gasto medio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5.6641100443720782E-2"/>
          <c:y val="0.12308622958059126"/>
          <c:w val="0.92765863282032313"/>
          <c:h val="0.388008680575970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Anual!$B$70:$H$70</c:f>
              <c:numCache>
                <c:formatCode>#,##0.00</c:formatCode>
                <c:ptCount val="7"/>
                <c:pt idx="0">
                  <c:v>91269.400229013729</c:v>
                </c:pt>
                <c:pt idx="1">
                  <c:v>92947.504267219541</c:v>
                </c:pt>
                <c:pt idx="2">
                  <c:v>90184.418209261028</c:v>
                </c:pt>
                <c:pt idx="3">
                  <c:v>91228.607840717887</c:v>
                </c:pt>
                <c:pt idx="4">
                  <c:v>88326.888032246032</c:v>
                </c:pt>
                <c:pt idx="5">
                  <c:v>73287.808462061163</c:v>
                </c:pt>
                <c:pt idx="6">
                  <c:v>82463.99882197025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F-4C23-B23C-CF4F38417930}"/>
            </c:ext>
          </c:extLst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Anual!$B$71:$H$71</c:f>
              <c:numCache>
                <c:formatCode>#,##0.00</c:formatCode>
                <c:ptCount val="7"/>
                <c:pt idx="0">
                  <c:v>91894.612782387208</c:v>
                </c:pt>
                <c:pt idx="1">
                  <c:v>93958.896382970299</c:v>
                </c:pt>
                <c:pt idx="2">
                  <c:v>91468.254946098648</c:v>
                </c:pt>
                <c:pt idx="3">
                  <c:v>90970.286899955638</c:v>
                </c:pt>
                <c:pt idx="4">
                  <c:v>92314.991022260117</c:v>
                </c:pt>
                <c:pt idx="5">
                  <c:v>79474.572550928511</c:v>
                </c:pt>
                <c:pt idx="6">
                  <c:v>73595.548971293159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F-4C23-B23C-CF4F38417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4636000"/>
        <c:axId val="244636392"/>
        <c:axId val="0"/>
      </c:bar3DChart>
      <c:catAx>
        <c:axId val="24463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636392"/>
        <c:crosses val="autoZero"/>
        <c:auto val="1"/>
        <c:lblAlgn val="ctr"/>
        <c:lblOffset val="100"/>
        <c:noMultiLvlLbl val="0"/>
      </c:catAx>
      <c:valAx>
        <c:axId val="244636392"/>
        <c:scaling>
          <c:orientation val="minMax"/>
          <c:max val="1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636000"/>
        <c:crosses val="autoZero"/>
        <c:crossBetween val="between"/>
        <c:majorUnit val="2000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PANEA: Índice de eficiencia (IE) 2021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(Anual!$B$9,Anual!$C$10,Anual!$D$10,Anual!$E$10,Anual!$F$10,Anual!$G$10,Anual!$H$10)</c:f>
              <c:strCache>
                <c:ptCount val="7"/>
                <c:pt idx="0">
                  <c:v>Total programa</c:v>
                </c:pt>
                <c:pt idx="1">
                  <c:v>Alimentos preescolar y primaria</c:v>
                </c:pt>
                <c:pt idx="2">
                  <c:v>Secundaria total</c:v>
                </c:pt>
                <c:pt idx="3">
                  <c:v>Alimentos secundaria académica</c:v>
                </c:pt>
                <c:pt idx="4">
                  <c:v>Alimentos secundaria técnica</c:v>
                </c:pt>
                <c:pt idx="5">
                  <c:v>Alimentos educación especial</c:v>
                </c:pt>
                <c:pt idx="6">
                  <c:v>Alimentos educación jóvenes y adultos (nocturna) </c:v>
                </c:pt>
              </c:strCache>
            </c:strRef>
          </c:cat>
          <c:val>
            <c:numRef>
              <c:f>Anual!$B$69:$H$69</c:f>
              <c:numCache>
                <c:formatCode>#,##0.00</c:formatCode>
                <c:ptCount val="7"/>
                <c:pt idx="0">
                  <c:v>100.30134069539777</c:v>
                </c:pt>
                <c:pt idx="1">
                  <c:v>106.03755445513828</c:v>
                </c:pt>
                <c:pt idx="2">
                  <c:v>93.415563564211041</c:v>
                </c:pt>
                <c:pt idx="3">
                  <c:v>89.57652255801851</c:v>
                </c:pt>
                <c:pt idx="4">
                  <c:v>100.58326283346696</c:v>
                </c:pt>
                <c:pt idx="5">
                  <c:v>99.481395344626677</c:v>
                </c:pt>
                <c:pt idx="6">
                  <c:v>72.01145102370225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0-4492-9098-452DC1371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44635216"/>
        <c:axId val="244637176"/>
        <c:axId val="0"/>
      </c:bar3DChart>
      <c:catAx>
        <c:axId val="24463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637176"/>
        <c:crosses val="autoZero"/>
        <c:auto val="1"/>
        <c:lblAlgn val="ctr"/>
        <c:lblOffset val="100"/>
        <c:noMultiLvlLbl val="0"/>
      </c:catAx>
      <c:valAx>
        <c:axId val="244637176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6352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PANEA: Indicadores de giro de recursos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7027723870478065E-2"/>
          <c:y val="0.24413526619932041"/>
          <c:w val="0.90892322125591751"/>
          <c:h val="0.52383310359110713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4071B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8-0AF5-459A-938E-1B1DF0882400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40E-41EC-8D6F-BAD83C78D91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#,##0.00</c:formatCode>
                <c:ptCount val="2"/>
                <c:pt idx="0">
                  <c:v>99.958971819045132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E-41EC-8D6F-BAD83C78D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44637960"/>
        <c:axId val="244638352"/>
      </c:barChart>
      <c:catAx>
        <c:axId val="2446379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low"/>
        <c:crossAx val="244638352"/>
        <c:crosses val="autoZero"/>
        <c:auto val="1"/>
        <c:lblAlgn val="ctr"/>
        <c:lblOffset val="100"/>
        <c:noMultiLvlLbl val="0"/>
      </c:catAx>
      <c:valAx>
        <c:axId val="24463835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244637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4462124" cy="38100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4462124" cy="3810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23812</xdr:colOff>
      <xdr:row>6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806487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1274718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926875" cy="993321"/>
        </a:xfrm>
        <a:prstGeom prst="rect">
          <a:avLst/>
        </a:prstGeom>
      </xdr:spPr>
    </xdr:pic>
    <xdr:clientData/>
  </xdr:twoCellAnchor>
  <xdr:twoCellAnchor>
    <xdr:from>
      <xdr:col>0</xdr:col>
      <xdr:colOff>468312</xdr:colOff>
      <xdr:row>6</xdr:row>
      <xdr:rowOff>43656</xdr:rowOff>
    </xdr:from>
    <xdr:to>
      <xdr:col>7</xdr:col>
      <xdr:colOff>432591</xdr:colOff>
      <xdr:row>7</xdr:row>
      <xdr:rowOff>126999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468312" y="1186656"/>
          <a:ext cx="12365829" cy="273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Educación Pública          Programa  de Alimentación y Nutrición del Escolar y del Adolescente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12-05-2021</a:t>
          </a: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4462124" cy="392906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4462124" cy="39290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23812</xdr:colOff>
      <xdr:row>6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816012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1274718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936400" cy="993321"/>
        </a:xfrm>
        <a:prstGeom prst="rect">
          <a:avLst/>
        </a:prstGeom>
      </xdr:spPr>
    </xdr:pic>
    <xdr:clientData/>
  </xdr:twoCellAnchor>
  <xdr:twoCellAnchor>
    <xdr:from>
      <xdr:col>0</xdr:col>
      <xdr:colOff>472281</xdr:colOff>
      <xdr:row>6</xdr:row>
      <xdr:rowOff>39688</xdr:rowOff>
    </xdr:from>
    <xdr:to>
      <xdr:col>7</xdr:col>
      <xdr:colOff>746122</xdr:colOff>
      <xdr:row>7</xdr:row>
      <xdr:rowOff>63500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472281" y="1182688"/>
          <a:ext cx="12684916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Educación Pública          Programa  de Alimentación y Nutrición del Escolar y del Adolescente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09-08-2021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3822308" cy="38100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3822308" cy="3810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23812</xdr:colOff>
      <xdr:row>6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806487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1274718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926875" cy="993321"/>
        </a:xfrm>
        <a:prstGeom prst="rect">
          <a:avLst/>
        </a:prstGeom>
      </xdr:spPr>
    </xdr:pic>
    <xdr:clientData/>
  </xdr:twoCellAnchor>
  <xdr:twoCellAnchor>
    <xdr:from>
      <xdr:col>0</xdr:col>
      <xdr:colOff>519906</xdr:colOff>
      <xdr:row>6</xdr:row>
      <xdr:rowOff>43657</xdr:rowOff>
    </xdr:from>
    <xdr:to>
      <xdr:col>7</xdr:col>
      <xdr:colOff>234155</xdr:colOff>
      <xdr:row>7</xdr:row>
      <xdr:rowOff>55562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519906" y="1186657"/>
          <a:ext cx="12115799" cy="202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Educación Pública          Programa  de Alimentación y Nutrición del Escolar y del Adolescente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06-08-2020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oneCellAnchor>
    <xdr:from>
      <xdr:col>0</xdr:col>
      <xdr:colOff>0</xdr:colOff>
      <xdr:row>6</xdr:row>
      <xdr:rowOff>0</xdr:rowOff>
    </xdr:from>
    <xdr:ext cx="14470062" cy="381000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4470062" cy="3810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23812</xdr:colOff>
      <xdr:row>6</xdr:row>
      <xdr:rowOff>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806487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1274718</xdr:colOff>
      <xdr:row>5</xdr:row>
      <xdr:rowOff>136071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926875" cy="993321"/>
        </a:xfrm>
        <a:prstGeom prst="rect">
          <a:avLst/>
        </a:prstGeom>
      </xdr:spPr>
    </xdr:pic>
    <xdr:clientData/>
  </xdr:twoCellAnchor>
  <xdr:twoCellAnchor>
    <xdr:from>
      <xdr:col>0</xdr:col>
      <xdr:colOff>519906</xdr:colOff>
      <xdr:row>6</xdr:row>
      <xdr:rowOff>43657</xdr:rowOff>
    </xdr:from>
    <xdr:to>
      <xdr:col>7</xdr:col>
      <xdr:colOff>234155</xdr:colOff>
      <xdr:row>7</xdr:row>
      <xdr:rowOff>55562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519906" y="1186657"/>
          <a:ext cx="12115799" cy="202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Educación Pública          Programa  de Alimentación y Nutrición del Escolar y del Adolescente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09-08-2021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4470062" cy="392906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4470062" cy="39290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23812</xdr:colOff>
      <xdr:row>6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816012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1274718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936400" cy="993321"/>
        </a:xfrm>
        <a:prstGeom prst="rect">
          <a:avLst/>
        </a:prstGeom>
      </xdr:spPr>
    </xdr:pic>
    <xdr:clientData/>
  </xdr:twoCellAnchor>
  <xdr:twoCellAnchor>
    <xdr:from>
      <xdr:col>0</xdr:col>
      <xdr:colOff>472281</xdr:colOff>
      <xdr:row>6</xdr:row>
      <xdr:rowOff>39688</xdr:rowOff>
    </xdr:from>
    <xdr:to>
      <xdr:col>7</xdr:col>
      <xdr:colOff>746122</xdr:colOff>
      <xdr:row>7</xdr:row>
      <xdr:rowOff>63500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472281" y="1182688"/>
          <a:ext cx="12684916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Educación Pública          Programa  de Alimentación y Nutrición del Escolar y del Adolescente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08-11-2021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3822308" cy="381000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3822308" cy="3810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23812</xdr:colOff>
      <xdr:row>6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806487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1274718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926875" cy="993321"/>
        </a:xfrm>
        <a:prstGeom prst="rect">
          <a:avLst/>
        </a:prstGeom>
      </xdr:spPr>
    </xdr:pic>
    <xdr:clientData/>
  </xdr:twoCellAnchor>
  <xdr:twoCellAnchor>
    <xdr:from>
      <xdr:col>0</xdr:col>
      <xdr:colOff>519906</xdr:colOff>
      <xdr:row>6</xdr:row>
      <xdr:rowOff>43657</xdr:rowOff>
    </xdr:from>
    <xdr:to>
      <xdr:col>7</xdr:col>
      <xdr:colOff>234155</xdr:colOff>
      <xdr:row>7</xdr:row>
      <xdr:rowOff>55562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519906" y="1186657"/>
          <a:ext cx="12115799" cy="202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Educación Pública          Programa  de Alimentación y Nutrición del Escolar y del Adolescente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2020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06-08-2020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oneCellAnchor>
    <xdr:from>
      <xdr:col>0</xdr:col>
      <xdr:colOff>0</xdr:colOff>
      <xdr:row>6</xdr:row>
      <xdr:rowOff>0</xdr:rowOff>
    </xdr:from>
    <xdr:ext cx="14470062" cy="381000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4470062" cy="38100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23812</xdr:colOff>
      <xdr:row>6</xdr:row>
      <xdr:rowOff>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806487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1274718</xdr:colOff>
      <xdr:row>5</xdr:row>
      <xdr:rowOff>136071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926875" cy="993321"/>
        </a:xfrm>
        <a:prstGeom prst="rect">
          <a:avLst/>
        </a:prstGeom>
      </xdr:spPr>
    </xdr:pic>
    <xdr:clientData/>
  </xdr:twoCellAnchor>
  <xdr:twoCellAnchor>
    <xdr:from>
      <xdr:col>0</xdr:col>
      <xdr:colOff>11906</xdr:colOff>
      <xdr:row>6</xdr:row>
      <xdr:rowOff>43656</xdr:rowOff>
    </xdr:from>
    <xdr:to>
      <xdr:col>7</xdr:col>
      <xdr:colOff>1333499</xdr:colOff>
      <xdr:row>7</xdr:row>
      <xdr:rowOff>190499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1906" y="1186656"/>
          <a:ext cx="13723143" cy="3373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Educación Pública          Programa  de Alimentación y Nutrición del Escolar y del Adolescente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Acumulado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08-11-2021</a:t>
          </a: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4470062" cy="392906"/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4470062" cy="39290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8</xdr:col>
      <xdr:colOff>33337</xdr:colOff>
      <xdr:row>6</xdr:row>
      <xdr:rowOff>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816012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1284243</xdr:colOff>
      <xdr:row>5</xdr:row>
      <xdr:rowOff>136071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936400" cy="993321"/>
        </a:xfrm>
        <a:prstGeom prst="rect">
          <a:avLst/>
        </a:prstGeom>
      </xdr:spPr>
    </xdr:pic>
    <xdr:clientData/>
  </xdr:twoCellAnchor>
  <xdr:twoCellAnchor>
    <xdr:from>
      <xdr:col>0</xdr:col>
      <xdr:colOff>472281</xdr:colOff>
      <xdr:row>6</xdr:row>
      <xdr:rowOff>39688</xdr:rowOff>
    </xdr:from>
    <xdr:to>
      <xdr:col>7</xdr:col>
      <xdr:colOff>746122</xdr:colOff>
      <xdr:row>7</xdr:row>
      <xdr:rowOff>63500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472281" y="1182688"/>
          <a:ext cx="12684916" cy="214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Educación Pública          Programa  de Alimentación y Nutrición del Escolar y del Adolescente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 IV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08-03-2022</a:t>
          </a:r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23812</xdr:colOff>
      <xdr:row>13</xdr:row>
      <xdr:rowOff>18785</xdr:rowOff>
    </xdr:from>
    <xdr:to>
      <xdr:col>20</xdr:col>
      <xdr:colOff>59531</xdr:colOff>
      <xdr:row>33</xdr:row>
      <xdr:rowOff>95248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137582</xdr:colOff>
      <xdr:row>13</xdr:row>
      <xdr:rowOff>32015</xdr:rowOff>
    </xdr:from>
    <xdr:to>
      <xdr:col>31</xdr:col>
      <xdr:colOff>166686</xdr:colOff>
      <xdr:row>33</xdr:row>
      <xdr:rowOff>95249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31486</xdr:colOff>
      <xdr:row>34</xdr:row>
      <xdr:rowOff>35719</xdr:rowOff>
    </xdr:from>
    <xdr:to>
      <xdr:col>20</xdr:col>
      <xdr:colOff>83344</xdr:colOff>
      <xdr:row>54</xdr:row>
      <xdr:rowOff>119062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19841</xdr:colOff>
      <xdr:row>76</xdr:row>
      <xdr:rowOff>45239</xdr:rowOff>
    </xdr:from>
    <xdr:to>
      <xdr:col>20</xdr:col>
      <xdr:colOff>440531</xdr:colOff>
      <xdr:row>94</xdr:row>
      <xdr:rowOff>178593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138905</xdr:colOff>
      <xdr:row>34</xdr:row>
      <xdr:rowOff>42596</xdr:rowOff>
    </xdr:from>
    <xdr:to>
      <xdr:col>32</xdr:col>
      <xdr:colOff>583406</xdr:colOff>
      <xdr:row>54</xdr:row>
      <xdr:rowOff>59531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29101</xdr:colOff>
      <xdr:row>55</xdr:row>
      <xdr:rowOff>71702</xdr:rowOff>
    </xdr:from>
    <xdr:to>
      <xdr:col>20</xdr:col>
      <xdr:colOff>71437</xdr:colOff>
      <xdr:row>75</xdr:row>
      <xdr:rowOff>154783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146843</xdr:colOff>
      <xdr:row>55</xdr:row>
      <xdr:rowOff>79637</xdr:rowOff>
    </xdr:from>
    <xdr:to>
      <xdr:col>31</xdr:col>
      <xdr:colOff>273843</xdr:colOff>
      <xdr:row>75</xdr:row>
      <xdr:rowOff>154780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4478000" cy="381000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095375"/>
          <a:ext cx="14478000" cy="3810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59533</xdr:rowOff>
    </xdr:from>
    <xdr:to>
      <xdr:col>7</xdr:col>
      <xdr:colOff>321468</xdr:colOff>
      <xdr:row>7</xdr:row>
      <xdr:rowOff>166687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0" y="1202533"/>
          <a:ext cx="12727781" cy="2976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          Ministerio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de Educación Pública          Programa  de Alimentación y Nutrición del Escolar y del Adolescente     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 Anual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23-3-2022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23812</xdr:colOff>
      <xdr:row>6</xdr:row>
      <xdr:rowOff>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3811250" cy="1143000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1274718</xdr:colOff>
      <xdr:row>5</xdr:row>
      <xdr:rowOff>136071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2643" y="95250"/>
          <a:ext cx="4931638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147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7265625" style="5" customWidth="1"/>
    <col min="2" max="8" width="20.7265625" style="5" customWidth="1"/>
    <col min="9" max="9" width="11.453125" style="5"/>
    <col min="10" max="10" width="15.26953125" style="5" bestFit="1" customWidth="1"/>
    <col min="11" max="16384" width="11.453125" style="5"/>
  </cols>
  <sheetData>
    <row r="9" spans="1:8" ht="15.5" x14ac:dyDescent="0.35">
      <c r="A9" s="37" t="s">
        <v>0</v>
      </c>
      <c r="B9" s="39" t="s">
        <v>1</v>
      </c>
      <c r="C9" s="41" t="s">
        <v>2</v>
      </c>
      <c r="D9" s="41"/>
      <c r="E9" s="41"/>
      <c r="F9" s="41"/>
      <c r="G9" s="41"/>
      <c r="H9" s="41"/>
    </row>
    <row r="10" spans="1:8" ht="47" thickBot="1" x14ac:dyDescent="0.4">
      <c r="A10" s="38"/>
      <c r="B10" s="40"/>
      <c r="C10" s="31" t="s">
        <v>38</v>
      </c>
      <c r="D10" s="30" t="s">
        <v>33</v>
      </c>
      <c r="E10" s="31" t="s">
        <v>39</v>
      </c>
      <c r="F10" s="31" t="s">
        <v>40</v>
      </c>
      <c r="G10" s="31" t="s">
        <v>41</v>
      </c>
      <c r="H10" s="31" t="s">
        <v>42</v>
      </c>
    </row>
    <row r="11" spans="1:8" ht="16" thickTop="1" x14ac:dyDescent="0.4">
      <c r="A11" s="7"/>
      <c r="B11" s="7"/>
      <c r="C11" s="7"/>
      <c r="D11" s="7"/>
      <c r="E11" s="7"/>
      <c r="F11" s="7"/>
      <c r="G11" s="7"/>
      <c r="H11" s="7"/>
    </row>
    <row r="12" spans="1:8" ht="15.5" x14ac:dyDescent="0.4">
      <c r="A12" s="8" t="s">
        <v>3</v>
      </c>
      <c r="B12" s="7"/>
      <c r="C12" s="7"/>
      <c r="D12" s="7"/>
      <c r="E12" s="7"/>
      <c r="F12" s="7"/>
      <c r="G12" s="7"/>
      <c r="H12" s="7"/>
    </row>
    <row r="13" spans="1:8" ht="15.5" x14ac:dyDescent="0.4">
      <c r="A13" s="7"/>
      <c r="B13" s="7"/>
      <c r="C13" s="7"/>
      <c r="D13" s="7"/>
      <c r="E13" s="7"/>
      <c r="F13" s="7"/>
      <c r="G13" s="7"/>
      <c r="H13" s="7"/>
    </row>
    <row r="14" spans="1:8" ht="15.5" x14ac:dyDescent="0.4">
      <c r="A14" s="8" t="s">
        <v>4</v>
      </c>
      <c r="B14" s="7"/>
      <c r="C14" s="7"/>
      <c r="D14" s="7"/>
      <c r="E14" s="7"/>
      <c r="F14" s="7"/>
      <c r="G14" s="7"/>
      <c r="H14" s="7"/>
    </row>
    <row r="15" spans="1:8" ht="15.5" x14ac:dyDescent="0.4">
      <c r="A15" s="9" t="s">
        <v>44</v>
      </c>
      <c r="B15" s="10">
        <f>+C15+D15+G15+H15</f>
        <v>835935</v>
      </c>
      <c r="C15" s="10">
        <v>544708</v>
      </c>
      <c r="D15" s="10">
        <f>E15+F15</f>
        <v>223947</v>
      </c>
      <c r="E15" s="10">
        <v>142586</v>
      </c>
      <c r="F15" s="10">
        <v>81361</v>
      </c>
      <c r="G15" s="10">
        <v>4415</v>
      </c>
      <c r="H15" s="10">
        <v>62865</v>
      </c>
    </row>
    <row r="16" spans="1:8" ht="15.5" x14ac:dyDescent="0.4">
      <c r="A16" s="9" t="s">
        <v>74</v>
      </c>
      <c r="B16" s="10">
        <f>C16+D16+G16+H16</f>
        <v>777508</v>
      </c>
      <c r="C16" s="10">
        <v>503077</v>
      </c>
      <c r="D16" s="10">
        <f>E16+F16</f>
        <v>208897</v>
      </c>
      <c r="E16" s="10">
        <v>133725</v>
      </c>
      <c r="F16" s="10">
        <v>75172</v>
      </c>
      <c r="G16" s="10">
        <v>4415</v>
      </c>
      <c r="H16" s="10">
        <v>61119</v>
      </c>
    </row>
    <row r="17" spans="1:10" ht="15.5" x14ac:dyDescent="0.4">
      <c r="A17" s="9" t="s">
        <v>75</v>
      </c>
      <c r="B17" s="10">
        <f>C17+D17+G17+H17</f>
        <v>833626</v>
      </c>
      <c r="C17" s="10">
        <v>540109</v>
      </c>
      <c r="D17" s="10">
        <f>E17+F17</f>
        <v>226809</v>
      </c>
      <c r="E17" s="10">
        <v>142560</v>
      </c>
      <c r="F17" s="10">
        <v>84249</v>
      </c>
      <c r="G17" s="10">
        <v>4631</v>
      </c>
      <c r="H17" s="10">
        <v>62077</v>
      </c>
    </row>
    <row r="18" spans="1:10" ht="15.5" x14ac:dyDescent="0.4">
      <c r="A18" s="9" t="s">
        <v>76</v>
      </c>
      <c r="B18" s="10">
        <f t="shared" ref="B18" si="0">C18+D18+G18+H18</f>
        <v>777508</v>
      </c>
      <c r="C18" s="10">
        <f>C16</f>
        <v>503077</v>
      </c>
      <c r="D18" s="10">
        <f t="shared" ref="D18" si="1">D16</f>
        <v>208897</v>
      </c>
      <c r="E18" s="10">
        <f>+E16</f>
        <v>133725</v>
      </c>
      <c r="F18" s="10">
        <f t="shared" ref="F18:H18" si="2">+F16</f>
        <v>75172</v>
      </c>
      <c r="G18" s="10">
        <f t="shared" si="2"/>
        <v>4415</v>
      </c>
      <c r="H18" s="10">
        <f t="shared" si="2"/>
        <v>61119</v>
      </c>
    </row>
    <row r="19" spans="1:10" ht="15.5" x14ac:dyDescent="0.4">
      <c r="A19" s="7"/>
      <c r="B19" s="10"/>
      <c r="C19" s="10"/>
      <c r="D19" s="10"/>
      <c r="E19" s="10"/>
      <c r="F19" s="10"/>
      <c r="G19" s="10"/>
      <c r="H19" s="10"/>
    </row>
    <row r="20" spans="1:10" ht="15.5" x14ac:dyDescent="0.4">
      <c r="A20" s="11" t="s">
        <v>5</v>
      </c>
      <c r="B20" s="10"/>
      <c r="C20" s="10"/>
      <c r="D20" s="10"/>
      <c r="E20" s="10"/>
      <c r="F20" s="10"/>
      <c r="G20" s="10"/>
      <c r="H20" s="10"/>
    </row>
    <row r="21" spans="1:10" ht="15.5" x14ac:dyDescent="0.4">
      <c r="A21" s="9" t="s">
        <v>44</v>
      </c>
      <c r="B21" s="10">
        <f>C21+D21+G21+H21</f>
        <v>16959774986.839996</v>
      </c>
      <c r="C21" s="10">
        <v>11111985618.110001</v>
      </c>
      <c r="D21" s="10">
        <f>E21+F21</f>
        <v>4511955509.2499943</v>
      </c>
      <c r="E21" s="10">
        <v>2882628008.8499947</v>
      </c>
      <c r="F21" s="10">
        <v>1629327500.3999999</v>
      </c>
      <c r="G21" s="10">
        <v>89899274.870000005</v>
      </c>
      <c r="H21" s="10">
        <v>1245934584.6100001</v>
      </c>
      <c r="J21" s="6"/>
    </row>
    <row r="22" spans="1:10" ht="15.5" x14ac:dyDescent="0.4">
      <c r="A22" s="9" t="s">
        <v>74</v>
      </c>
      <c r="B22" s="10">
        <f>C22+D22+G22+H22</f>
        <v>24044279135.25</v>
      </c>
      <c r="C22" s="10">
        <v>15757498227.049999</v>
      </c>
      <c r="D22" s="10">
        <f>E22+F22</f>
        <v>6509346777.4499998</v>
      </c>
      <c r="E22" s="10">
        <v>4224654521.25</v>
      </c>
      <c r="F22" s="10">
        <v>2284692256.1999998</v>
      </c>
      <c r="G22" s="10">
        <v>118848880.75</v>
      </c>
      <c r="H22" s="10">
        <v>1658585250</v>
      </c>
    </row>
    <row r="23" spans="1:10" ht="15.5" x14ac:dyDescent="0.4">
      <c r="A23" s="9" t="s">
        <v>75</v>
      </c>
      <c r="B23" s="10">
        <f>C23+D23+G23+H23</f>
        <v>25413502834.389992</v>
      </c>
      <c r="C23" s="10">
        <v>16453243671.879993</v>
      </c>
      <c r="D23" s="10">
        <f>E23+F23</f>
        <v>7079982100.4399986</v>
      </c>
      <c r="E23" s="10">
        <v>4386779766.0699987</v>
      </c>
      <c r="F23" s="10">
        <v>2693202334.3699999</v>
      </c>
      <c r="G23" s="10">
        <v>124680662.67000002</v>
      </c>
      <c r="H23" s="10">
        <v>1755596399.4000001</v>
      </c>
    </row>
    <row r="24" spans="1:10" ht="15.5" x14ac:dyDescent="0.4">
      <c r="A24" s="9" t="s">
        <v>76</v>
      </c>
      <c r="B24" s="10">
        <f>C24+D24+G24+H24</f>
        <v>51520291318</v>
      </c>
      <c r="C24" s="10">
        <v>33528168944.32</v>
      </c>
      <c r="D24" s="10">
        <f>E24+F24</f>
        <v>14008739465.879999</v>
      </c>
      <c r="E24" s="10">
        <v>9087634851</v>
      </c>
      <c r="F24" s="10">
        <v>4921104614.8799992</v>
      </c>
      <c r="G24" s="10">
        <v>245382913.79999998</v>
      </c>
      <c r="H24" s="10">
        <v>3737999994</v>
      </c>
    </row>
    <row r="25" spans="1:10" ht="15.5" x14ac:dyDescent="0.4">
      <c r="A25" s="9" t="s">
        <v>77</v>
      </c>
      <c r="B25" s="12">
        <f>B23</f>
        <v>25413502834.389992</v>
      </c>
      <c r="C25" s="12">
        <f>+C22</f>
        <v>15757498227.049999</v>
      </c>
      <c r="D25" s="12">
        <f t="shared" ref="D25" si="3">D23</f>
        <v>7079982100.4399986</v>
      </c>
      <c r="E25" s="12">
        <f>+E23</f>
        <v>4386779766.0699987</v>
      </c>
      <c r="F25" s="12">
        <f t="shared" ref="F25:H25" si="4">+F23</f>
        <v>2693202334.3699999</v>
      </c>
      <c r="G25" s="12">
        <f t="shared" si="4"/>
        <v>124680662.67000002</v>
      </c>
      <c r="H25" s="12">
        <f t="shared" si="4"/>
        <v>1755596399.4000001</v>
      </c>
    </row>
    <row r="26" spans="1:10" ht="15.5" x14ac:dyDescent="0.4">
      <c r="A26" s="7"/>
      <c r="B26" s="10"/>
      <c r="C26" s="10"/>
      <c r="D26" s="10"/>
      <c r="E26" s="10"/>
      <c r="F26" s="10"/>
      <c r="G26" s="10"/>
      <c r="H26" s="10"/>
    </row>
    <row r="27" spans="1:10" ht="15.5" x14ac:dyDescent="0.4">
      <c r="A27" s="11" t="s">
        <v>6</v>
      </c>
      <c r="B27" s="10"/>
      <c r="C27" s="10"/>
      <c r="D27" s="10"/>
      <c r="E27" s="10"/>
      <c r="F27" s="10"/>
      <c r="G27" s="10"/>
      <c r="H27" s="10"/>
    </row>
    <row r="28" spans="1:10" ht="15.5" x14ac:dyDescent="0.4">
      <c r="A28" s="9" t="s">
        <v>74</v>
      </c>
      <c r="B28" s="10">
        <f>B22</f>
        <v>24044279135.25</v>
      </c>
      <c r="C28" s="10"/>
      <c r="D28" s="10"/>
      <c r="E28" s="10"/>
      <c r="F28" s="10"/>
      <c r="G28" s="10"/>
      <c r="H28" s="10"/>
    </row>
    <row r="29" spans="1:10" ht="15.5" x14ac:dyDescent="0.4">
      <c r="A29" s="9" t="s">
        <v>75</v>
      </c>
      <c r="B29" s="10">
        <v>25413502834.389999</v>
      </c>
      <c r="C29" s="10"/>
      <c r="D29" s="10"/>
      <c r="E29" s="10"/>
      <c r="F29" s="10"/>
      <c r="G29" s="10"/>
      <c r="H29" s="10"/>
    </row>
    <row r="30" spans="1:10" ht="15.5" x14ac:dyDescent="0.4">
      <c r="A30" s="7"/>
      <c r="B30" s="13"/>
      <c r="C30" s="13"/>
      <c r="D30" s="13"/>
      <c r="E30" s="14"/>
      <c r="F30" s="13"/>
      <c r="G30" s="13"/>
      <c r="H30" s="13"/>
    </row>
    <row r="31" spans="1:10" ht="15.5" x14ac:dyDescent="0.4">
      <c r="A31" s="8" t="s">
        <v>7</v>
      </c>
      <c r="B31" s="13"/>
      <c r="C31" s="13"/>
      <c r="D31" s="13"/>
      <c r="E31" s="13"/>
      <c r="F31" s="13"/>
      <c r="G31" s="13"/>
      <c r="H31" s="13"/>
    </row>
    <row r="32" spans="1:10" ht="15.5" x14ac:dyDescent="0.4">
      <c r="A32" s="9" t="s">
        <v>46</v>
      </c>
      <c r="B32" s="15">
        <v>1.0649999999999999</v>
      </c>
      <c r="C32" s="15">
        <v>1.0649999999999999</v>
      </c>
      <c r="D32" s="15">
        <v>1.0649999999999999</v>
      </c>
      <c r="E32" s="15">
        <v>1.0649999999999999</v>
      </c>
      <c r="F32" s="15">
        <v>1.0649999999999999</v>
      </c>
      <c r="G32" s="15">
        <v>1.0649999999999999</v>
      </c>
      <c r="H32" s="15">
        <v>1.0649999999999999</v>
      </c>
    </row>
    <row r="33" spans="1:8" ht="15.5" x14ac:dyDescent="0.4">
      <c r="A33" s="9" t="s">
        <v>78</v>
      </c>
      <c r="B33" s="15">
        <v>1.07</v>
      </c>
      <c r="C33" s="15">
        <v>1.07</v>
      </c>
      <c r="D33" s="15">
        <v>1.07</v>
      </c>
      <c r="E33" s="15">
        <v>1.07</v>
      </c>
      <c r="F33" s="15">
        <v>1.07</v>
      </c>
      <c r="G33" s="15">
        <v>1.07</v>
      </c>
      <c r="H33" s="15">
        <v>1.07</v>
      </c>
    </row>
    <row r="34" spans="1:8" ht="15.5" x14ac:dyDescent="0.4">
      <c r="A34" s="9" t="s">
        <v>8</v>
      </c>
      <c r="B34" s="10">
        <f>C34+D34+G34+H34</f>
        <v>448747</v>
      </c>
      <c r="C34" s="10">
        <v>252420</v>
      </c>
      <c r="D34" s="10">
        <f>E34+F34</f>
        <v>174098</v>
      </c>
      <c r="E34" s="10">
        <v>145614</v>
      </c>
      <c r="F34" s="10">
        <v>28484</v>
      </c>
      <c r="G34" s="10">
        <v>2544</v>
      </c>
      <c r="H34" s="10">
        <v>19685</v>
      </c>
    </row>
    <row r="35" spans="1:8" ht="15.5" x14ac:dyDescent="0.4">
      <c r="A35" s="7"/>
      <c r="B35" s="10"/>
      <c r="C35" s="10"/>
      <c r="D35" s="10"/>
      <c r="E35" s="10"/>
      <c r="F35" s="10"/>
      <c r="G35" s="10"/>
      <c r="H35" s="10"/>
    </row>
    <row r="36" spans="1:8" ht="15.5" x14ac:dyDescent="0.4">
      <c r="A36" s="16" t="s">
        <v>9</v>
      </c>
      <c r="B36" s="10"/>
      <c r="C36" s="10"/>
      <c r="D36" s="10"/>
      <c r="E36" s="10"/>
      <c r="F36" s="10"/>
      <c r="G36" s="10"/>
      <c r="H36" s="10"/>
    </row>
    <row r="37" spans="1:8" ht="15.5" x14ac:dyDescent="0.4">
      <c r="A37" s="9" t="s">
        <v>47</v>
      </c>
      <c r="B37" s="10">
        <f>B21/B32</f>
        <v>15924671349.145536</v>
      </c>
      <c r="C37" s="10">
        <f t="shared" ref="C37:G37" si="5">C21/C32</f>
        <v>10433789312.779345</v>
      </c>
      <c r="D37" s="10">
        <f t="shared" ref="D37" si="6">D21/D32</f>
        <v>4236577942.9577413</v>
      </c>
      <c r="E37" s="10">
        <f t="shared" si="5"/>
        <v>2706692966.0563331</v>
      </c>
      <c r="F37" s="10">
        <f t="shared" si="5"/>
        <v>1529884976.9014084</v>
      </c>
      <c r="G37" s="10">
        <f t="shared" si="5"/>
        <v>84412464.666666672</v>
      </c>
      <c r="H37" s="10">
        <f>H21/H32</f>
        <v>1169891628.7417843</v>
      </c>
    </row>
    <row r="38" spans="1:8" ht="15.5" x14ac:dyDescent="0.4">
      <c r="A38" s="9" t="s">
        <v>79</v>
      </c>
      <c r="B38" s="10">
        <f>B23/B33</f>
        <v>23750937228.401859</v>
      </c>
      <c r="C38" s="10">
        <f t="shared" ref="C38:H38" si="7">C23/C33</f>
        <v>15376863244.747656</v>
      </c>
      <c r="D38" s="10">
        <f t="shared" ref="D38" si="8">D23/D33</f>
        <v>6616805701.3457928</v>
      </c>
      <c r="E38" s="10">
        <f t="shared" si="7"/>
        <v>4099794173.8971949</v>
      </c>
      <c r="F38" s="10">
        <f t="shared" si="7"/>
        <v>2517011527.4485979</v>
      </c>
      <c r="G38" s="10">
        <f t="shared" si="7"/>
        <v>116523983.80373833</v>
      </c>
      <c r="H38" s="10">
        <f t="shared" si="7"/>
        <v>1640744298.504673</v>
      </c>
    </row>
    <row r="39" spans="1:8" ht="15.5" x14ac:dyDescent="0.4">
      <c r="A39" s="9" t="s">
        <v>48</v>
      </c>
      <c r="B39" s="10">
        <f>B37/B15</f>
        <v>19050.131109650316</v>
      </c>
      <c r="C39" s="10">
        <f t="shared" ref="C39:H39" si="9">C37/C15</f>
        <v>19154.830317857173</v>
      </c>
      <c r="D39" s="10">
        <f t="shared" ref="D39" si="10">D37/D15</f>
        <v>18917.770467823822</v>
      </c>
      <c r="E39" s="10">
        <f t="shared" si="9"/>
        <v>18982.880269145167</v>
      </c>
      <c r="F39" s="10">
        <f t="shared" si="9"/>
        <v>18803.664862789399</v>
      </c>
      <c r="G39" s="10">
        <f t="shared" si="9"/>
        <v>19119.471045677616</v>
      </c>
      <c r="H39" s="10">
        <f t="shared" si="9"/>
        <v>18609.586077177832</v>
      </c>
    </row>
    <row r="40" spans="1:8" ht="15.5" x14ac:dyDescent="0.4">
      <c r="A40" s="9" t="s">
        <v>80</v>
      </c>
      <c r="B40" s="10">
        <f>B38/B17</f>
        <v>28491.118593232288</v>
      </c>
      <c r="C40" s="10">
        <f t="shared" ref="C40:H40" si="11">C38/C17</f>
        <v>28469.925968179861</v>
      </c>
      <c r="D40" s="10">
        <f t="shared" ref="D40" si="12">D38/D17</f>
        <v>29173.470635405971</v>
      </c>
      <c r="E40" s="10">
        <f t="shared" si="11"/>
        <v>28758.376640693004</v>
      </c>
      <c r="F40" s="10">
        <f t="shared" si="11"/>
        <v>29875.862353839191</v>
      </c>
      <c r="G40" s="10">
        <f t="shared" si="11"/>
        <v>25161.732628749367</v>
      </c>
      <c r="H40" s="10">
        <f t="shared" si="11"/>
        <v>26430.79237889513</v>
      </c>
    </row>
    <row r="41" spans="1:8" ht="15.5" x14ac:dyDescent="0.4">
      <c r="A41" s="7"/>
      <c r="B41" s="13"/>
      <c r="C41" s="13"/>
      <c r="D41" s="13"/>
      <c r="E41" s="13"/>
      <c r="F41" s="13"/>
      <c r="G41" s="13"/>
      <c r="H41" s="13"/>
    </row>
    <row r="42" spans="1:8" ht="15.5" x14ac:dyDescent="0.4">
      <c r="A42" s="8" t="s">
        <v>10</v>
      </c>
      <c r="B42" s="13"/>
      <c r="C42" s="13"/>
      <c r="D42" s="13"/>
      <c r="E42" s="13"/>
      <c r="F42" s="13"/>
      <c r="G42" s="13"/>
      <c r="H42" s="13"/>
    </row>
    <row r="43" spans="1:8" ht="15.5" x14ac:dyDescent="0.4">
      <c r="A43" s="7"/>
      <c r="B43" s="13"/>
      <c r="C43" s="13"/>
      <c r="D43" s="13"/>
      <c r="E43" s="13"/>
      <c r="F43" s="13"/>
      <c r="G43" s="13"/>
      <c r="H43" s="13"/>
    </row>
    <row r="44" spans="1:8" ht="15.5" x14ac:dyDescent="0.4">
      <c r="A44" s="8" t="s">
        <v>11</v>
      </c>
      <c r="B44" s="13"/>
      <c r="C44" s="13"/>
      <c r="D44" s="13"/>
      <c r="E44" s="13"/>
      <c r="F44" s="13"/>
      <c r="G44" s="13"/>
      <c r="H44" s="13"/>
    </row>
    <row r="45" spans="1:8" ht="15.5" x14ac:dyDescent="0.4">
      <c r="A45" s="7" t="s">
        <v>12</v>
      </c>
      <c r="B45" s="17">
        <f>(B16)/B34*100</f>
        <v>173.2619939520487</v>
      </c>
      <c r="C45" s="17">
        <f t="shared" ref="C45:H45" si="13">(C16)/C34*100</f>
        <v>199.3015608905792</v>
      </c>
      <c r="D45" s="17">
        <f t="shared" si="13"/>
        <v>119.98816758377467</v>
      </c>
      <c r="E45" s="17">
        <f t="shared" si="13"/>
        <v>91.835263092834481</v>
      </c>
      <c r="F45" s="17">
        <f t="shared" si="13"/>
        <v>263.90956326358656</v>
      </c>
      <c r="G45" s="17">
        <f t="shared" si="13"/>
        <v>173.54559748427673</v>
      </c>
      <c r="H45" s="17">
        <f t="shared" si="13"/>
        <v>310.48514097028192</v>
      </c>
    </row>
    <row r="46" spans="1:8" ht="15.5" x14ac:dyDescent="0.4">
      <c r="A46" s="7" t="s">
        <v>13</v>
      </c>
      <c r="B46" s="17">
        <f>(B17)/B34*100</f>
        <v>185.76748145391502</v>
      </c>
      <c r="C46" s="17">
        <f t="shared" ref="C46:H46" si="14">(C17)/C34*100</f>
        <v>213.97234767451073</v>
      </c>
      <c r="D46" s="17">
        <f t="shared" si="14"/>
        <v>130.27662580845271</v>
      </c>
      <c r="E46" s="17">
        <f t="shared" si="14"/>
        <v>97.902674193415478</v>
      </c>
      <c r="F46" s="17">
        <f t="shared" si="14"/>
        <v>295.7765763235501</v>
      </c>
      <c r="G46" s="17">
        <f t="shared" si="14"/>
        <v>182.03616352201257</v>
      </c>
      <c r="H46" s="17">
        <f t="shared" si="14"/>
        <v>315.3517907035814</v>
      </c>
    </row>
    <row r="47" spans="1:8" ht="15.5" x14ac:dyDescent="0.4">
      <c r="A47" s="7"/>
      <c r="B47" s="17"/>
      <c r="C47" s="17"/>
      <c r="D47" s="17"/>
      <c r="E47" s="17"/>
      <c r="F47" s="17"/>
      <c r="G47" s="17"/>
      <c r="H47" s="17"/>
    </row>
    <row r="48" spans="1:8" ht="15.5" x14ac:dyDescent="0.4">
      <c r="A48" s="8" t="s">
        <v>14</v>
      </c>
      <c r="B48" s="17"/>
      <c r="C48" s="17"/>
      <c r="D48" s="17"/>
      <c r="E48" s="17"/>
      <c r="F48" s="17"/>
      <c r="G48" s="17"/>
      <c r="H48" s="17"/>
    </row>
    <row r="49" spans="1:18" ht="15.5" x14ac:dyDescent="0.4">
      <c r="A49" s="7" t="s">
        <v>15</v>
      </c>
      <c r="B49" s="17">
        <f>B17/B16*100</f>
        <v>107.21767493067595</v>
      </c>
      <c r="C49" s="17">
        <f t="shared" ref="C49:H49" si="15">C17/C16*100</f>
        <v>107.36109979188078</v>
      </c>
      <c r="D49" s="17">
        <f t="shared" ref="D49" si="16">D17/D16*100</f>
        <v>108.5745606686549</v>
      </c>
      <c r="E49" s="17">
        <f t="shared" si="15"/>
        <v>106.60684240044868</v>
      </c>
      <c r="F49" s="17">
        <f t="shared" si="15"/>
        <v>112.0749747246315</v>
      </c>
      <c r="G49" s="17">
        <f t="shared" si="15"/>
        <v>104.89241223103059</v>
      </c>
      <c r="H49" s="17">
        <f t="shared" si="15"/>
        <v>101.56743402215352</v>
      </c>
    </row>
    <row r="50" spans="1:18" ht="15.5" x14ac:dyDescent="0.4">
      <c r="A50" s="7" t="s">
        <v>16</v>
      </c>
      <c r="B50" s="17">
        <f>B23/B22*100</f>
        <v>105.69459242856919</v>
      </c>
      <c r="C50" s="17">
        <f t="shared" ref="C50:H50" si="17">C23/C22*100</f>
        <v>104.41532935498384</v>
      </c>
      <c r="D50" s="17">
        <f t="shared" ref="D50" si="18">D23/D22*100</f>
        <v>108.76639918719376</v>
      </c>
      <c r="E50" s="17">
        <f t="shared" si="17"/>
        <v>103.8375977018833</v>
      </c>
      <c r="F50" s="17">
        <f t="shared" si="17"/>
        <v>117.8803108848214</v>
      </c>
      <c r="G50" s="17">
        <f t="shared" si="17"/>
        <v>104.90688838060431</v>
      </c>
      <c r="H50" s="17">
        <f t="shared" si="17"/>
        <v>105.84903003327686</v>
      </c>
    </row>
    <row r="51" spans="1:18" ht="15.5" x14ac:dyDescent="0.4">
      <c r="A51" s="7" t="s">
        <v>17</v>
      </c>
      <c r="B51" s="17">
        <f>AVERAGE(B49:B50)</f>
        <v>106.45613367962258</v>
      </c>
      <c r="C51" s="17">
        <f t="shared" ref="C51:H51" si="19">AVERAGE(C49:C50)</f>
        <v>105.88821457343231</v>
      </c>
      <c r="D51" s="17">
        <f t="shared" ref="D51" si="20">AVERAGE(D49:D50)</f>
        <v>108.67047992792433</v>
      </c>
      <c r="E51" s="17">
        <f t="shared" si="19"/>
        <v>105.22222005116599</v>
      </c>
      <c r="F51" s="17">
        <f t="shared" si="19"/>
        <v>114.97764280472646</v>
      </c>
      <c r="G51" s="17">
        <f t="shared" si="19"/>
        <v>104.89965030581746</v>
      </c>
      <c r="H51" s="17">
        <f t="shared" si="19"/>
        <v>103.70823202771518</v>
      </c>
    </row>
    <row r="52" spans="1:18" ht="15.5" x14ac:dyDescent="0.4">
      <c r="A52" s="7"/>
      <c r="B52" s="17"/>
      <c r="C52" s="17"/>
      <c r="D52" s="17"/>
      <c r="E52" s="17"/>
      <c r="F52" s="17"/>
      <c r="G52" s="17"/>
      <c r="H52" s="17"/>
    </row>
    <row r="53" spans="1:18" ht="15.5" x14ac:dyDescent="0.4">
      <c r="A53" s="8" t="s">
        <v>18</v>
      </c>
      <c r="B53" s="17"/>
      <c r="C53" s="17"/>
      <c r="D53" s="17"/>
      <c r="E53" s="17"/>
      <c r="F53" s="17"/>
      <c r="G53" s="17"/>
      <c r="H53" s="17"/>
    </row>
    <row r="54" spans="1:18" ht="15.5" x14ac:dyDescent="0.4">
      <c r="A54" s="7" t="s">
        <v>19</v>
      </c>
      <c r="B54" s="17">
        <f>B17/B18*100</f>
        <v>107.21767493067595</v>
      </c>
      <c r="C54" s="17">
        <f t="shared" ref="C54:H54" si="21">C17/C18*100</f>
        <v>107.36109979188078</v>
      </c>
      <c r="D54" s="17">
        <f t="shared" si="21"/>
        <v>108.5745606686549</v>
      </c>
      <c r="E54" s="17">
        <f t="shared" si="21"/>
        <v>106.60684240044868</v>
      </c>
      <c r="F54" s="17">
        <f t="shared" si="21"/>
        <v>112.0749747246315</v>
      </c>
      <c r="G54" s="17">
        <f t="shared" si="21"/>
        <v>104.89241223103059</v>
      </c>
      <c r="H54" s="17">
        <f t="shared" si="21"/>
        <v>101.56743402215352</v>
      </c>
    </row>
    <row r="55" spans="1:18" ht="15.5" x14ac:dyDescent="0.4">
      <c r="A55" s="7" t="s">
        <v>20</v>
      </c>
      <c r="B55" s="17">
        <f>B23/B24*100</f>
        <v>49.327172234973567</v>
      </c>
      <c r="C55" s="17">
        <f t="shared" ref="C55:H55" si="22">C23/C24*100</f>
        <v>49.072896581986875</v>
      </c>
      <c r="D55" s="17">
        <f t="shared" ref="D55" si="23">D23/D24*100</f>
        <v>50.539751400789214</v>
      </c>
      <c r="E55" s="17">
        <f t="shared" si="22"/>
        <v>48.271963365553574</v>
      </c>
      <c r="F55" s="17">
        <f t="shared" si="22"/>
        <v>54.727597666315276</v>
      </c>
      <c r="G55" s="17">
        <f t="shared" si="22"/>
        <v>50.810653740798486</v>
      </c>
      <c r="H55" s="17">
        <f t="shared" si="22"/>
        <v>46.966195885981051</v>
      </c>
    </row>
    <row r="56" spans="1:18" ht="15.5" x14ac:dyDescent="0.4">
      <c r="A56" s="7" t="s">
        <v>21</v>
      </c>
      <c r="B56" s="17">
        <f>(B54+B55)/2</f>
        <v>78.272423582824757</v>
      </c>
      <c r="C56" s="17">
        <f t="shared" ref="C56:H56" si="24">(C54+C55)/2</f>
        <v>78.216998186933822</v>
      </c>
      <c r="D56" s="17">
        <f t="shared" ref="D56" si="25">(D54+D55)/2</f>
        <v>79.557156034722055</v>
      </c>
      <c r="E56" s="17">
        <f t="shared" si="24"/>
        <v>77.439402883001122</v>
      </c>
      <c r="F56" s="17">
        <f t="shared" si="24"/>
        <v>83.401286195473389</v>
      </c>
      <c r="G56" s="17">
        <f t="shared" si="24"/>
        <v>77.851532985914531</v>
      </c>
      <c r="H56" s="17">
        <f t="shared" si="24"/>
        <v>74.266814954067286</v>
      </c>
    </row>
    <row r="57" spans="1:18" ht="15.5" x14ac:dyDescent="0.4">
      <c r="A57" s="7"/>
      <c r="B57" s="17"/>
      <c r="C57" s="17"/>
      <c r="D57" s="17"/>
      <c r="E57" s="17"/>
      <c r="F57" s="17"/>
      <c r="G57" s="17"/>
      <c r="H57" s="17"/>
    </row>
    <row r="58" spans="1:18" ht="15.5" x14ac:dyDescent="0.4">
      <c r="A58" s="8" t="s">
        <v>32</v>
      </c>
      <c r="B58" s="17"/>
      <c r="C58" s="17"/>
      <c r="D58" s="17"/>
      <c r="E58" s="17"/>
      <c r="F58" s="17"/>
      <c r="G58" s="17"/>
      <c r="H58" s="17"/>
    </row>
    <row r="59" spans="1:18" ht="15.5" x14ac:dyDescent="0.4">
      <c r="A59" s="7" t="s">
        <v>22</v>
      </c>
      <c r="B59" s="17">
        <f>B25/B23*100</f>
        <v>100</v>
      </c>
      <c r="C59" s="17">
        <f t="shared" ref="C59:H59" si="26">C25/C23*100</f>
        <v>95.771378223619934</v>
      </c>
      <c r="D59" s="17">
        <f t="shared" si="26"/>
        <v>100</v>
      </c>
      <c r="E59" s="17">
        <f t="shared" si="26"/>
        <v>100</v>
      </c>
      <c r="F59" s="17">
        <f t="shared" si="26"/>
        <v>100</v>
      </c>
      <c r="G59" s="17">
        <f t="shared" si="26"/>
        <v>100</v>
      </c>
      <c r="H59" s="17">
        <f t="shared" si="26"/>
        <v>100</v>
      </c>
    </row>
    <row r="60" spans="1:18" ht="15.5" x14ac:dyDescent="0.4">
      <c r="A60" s="7"/>
      <c r="B60" s="17"/>
      <c r="C60" s="17"/>
      <c r="D60" s="17"/>
      <c r="E60" s="17"/>
      <c r="F60" s="17"/>
      <c r="G60" s="17"/>
      <c r="H60" s="17"/>
    </row>
    <row r="61" spans="1:18" ht="15.5" x14ac:dyDescent="0.4">
      <c r="A61" s="8" t="s">
        <v>23</v>
      </c>
      <c r="B61" s="17"/>
      <c r="C61" s="17"/>
      <c r="D61" s="17"/>
      <c r="E61" s="17"/>
      <c r="F61" s="17"/>
      <c r="G61" s="17"/>
      <c r="H61" s="17"/>
    </row>
    <row r="62" spans="1:18" ht="15.5" x14ac:dyDescent="0.4">
      <c r="A62" s="7" t="s">
        <v>24</v>
      </c>
      <c r="B62" s="17">
        <f>((B17/B15)-1)*100</f>
        <v>-0.27621764850137565</v>
      </c>
      <c r="C62" s="17">
        <f t="shared" ref="C62:H62" si="27">((C17/C15)-1)*100</f>
        <v>-0.84430557289409958</v>
      </c>
      <c r="D62" s="17">
        <f t="shared" ref="D62" si="28">((D17/D15)-1)*100</f>
        <v>1.2779809508499884</v>
      </c>
      <c r="E62" s="17">
        <f t="shared" si="27"/>
        <v>-1.8234609288425574E-2</v>
      </c>
      <c r="F62" s="17">
        <f t="shared" si="27"/>
        <v>3.5496122220719961</v>
      </c>
      <c r="G62" s="17">
        <f t="shared" si="27"/>
        <v>4.8924122310305851</v>
      </c>
      <c r="H62" s="17">
        <f t="shared" si="27"/>
        <v>-1.2534796786765279</v>
      </c>
    </row>
    <row r="63" spans="1:18" ht="15.5" x14ac:dyDescent="0.4">
      <c r="A63" s="7" t="s">
        <v>25</v>
      </c>
      <c r="B63" s="17">
        <f>((B38/B37)-1)*100</f>
        <v>49.14554095131296</v>
      </c>
      <c r="C63" s="17">
        <f t="shared" ref="C63:H63" si="29">((C38/C37)-1)*100</f>
        <v>47.375634908728848</v>
      </c>
      <c r="D63" s="17">
        <f t="shared" si="29"/>
        <v>56.182791640705901</v>
      </c>
      <c r="E63" s="17">
        <f t="shared" si="29"/>
        <v>51.468756349953424</v>
      </c>
      <c r="F63" s="17">
        <f t="shared" si="29"/>
        <v>64.522925935679922</v>
      </c>
      <c r="G63" s="17">
        <f t="shared" si="29"/>
        <v>38.041205482952869</v>
      </c>
      <c r="H63" s="17">
        <f t="shared" si="29"/>
        <v>40.247545857669699</v>
      </c>
      <c r="J63" s="25"/>
      <c r="K63" s="25"/>
      <c r="L63" s="25"/>
      <c r="M63" s="25"/>
      <c r="N63" s="25"/>
      <c r="O63" s="25"/>
      <c r="P63" s="25"/>
      <c r="Q63" s="25"/>
      <c r="R63" s="25"/>
    </row>
    <row r="64" spans="1:18" ht="15.5" x14ac:dyDescent="0.4">
      <c r="A64" s="7" t="s">
        <v>26</v>
      </c>
      <c r="B64" s="17">
        <f>((B40/B39)-1)*100</f>
        <v>49.558648332868451</v>
      </c>
      <c r="C64" s="17">
        <f t="shared" ref="C64:H64" si="30">((C40/C39)-1)*100</f>
        <v>48.630530762982801</v>
      </c>
      <c r="D64" s="17">
        <f t="shared" ref="D64" si="31">((D40/D39)-1)*100</f>
        <v>54.211991762060421</v>
      </c>
      <c r="E64" s="17">
        <f t="shared" si="30"/>
        <v>51.496381123137347</v>
      </c>
      <c r="F64" s="17">
        <f t="shared" si="30"/>
        <v>58.883188845598823</v>
      </c>
      <c r="G64" s="17">
        <f t="shared" si="30"/>
        <v>31.602660809163652</v>
      </c>
      <c r="H64" s="17">
        <f t="shared" si="30"/>
        <v>42.027835918978141</v>
      </c>
    </row>
    <row r="65" spans="1:8" ht="15.5" x14ac:dyDescent="0.4">
      <c r="A65" s="7"/>
      <c r="B65" s="17"/>
      <c r="C65" s="17"/>
      <c r="D65" s="17"/>
      <c r="E65" s="17"/>
      <c r="F65" s="17"/>
      <c r="G65" s="17"/>
      <c r="H65" s="17"/>
    </row>
    <row r="66" spans="1:8" ht="15.5" x14ac:dyDescent="0.4">
      <c r="A66" s="8" t="s">
        <v>27</v>
      </c>
      <c r="B66" s="17"/>
      <c r="C66" s="17"/>
      <c r="D66" s="17"/>
      <c r="E66" s="17"/>
      <c r="F66" s="17"/>
      <c r="G66" s="17"/>
      <c r="H66" s="17"/>
    </row>
    <row r="67" spans="1:8" ht="15.5" x14ac:dyDescent="0.4">
      <c r="A67" s="7" t="s">
        <v>34</v>
      </c>
      <c r="B67" s="17">
        <f t="shared" ref="B67:H68" si="32">B22/(B16*2)</f>
        <v>15462.399830773446</v>
      </c>
      <c r="C67" s="17">
        <f>C22/(C16*2)</f>
        <v>15661.11969643812</v>
      </c>
      <c r="D67" s="17">
        <f t="shared" si="32"/>
        <v>15580.278265006198</v>
      </c>
      <c r="E67" s="17">
        <f t="shared" si="32"/>
        <v>15796.053547392035</v>
      </c>
      <c r="F67" s="17">
        <f t="shared" si="32"/>
        <v>15196.431225722343</v>
      </c>
      <c r="G67" s="17">
        <f t="shared" si="32"/>
        <v>13459.669394110986</v>
      </c>
      <c r="H67" s="17">
        <f t="shared" si="32"/>
        <v>13568.491385657488</v>
      </c>
    </row>
    <row r="68" spans="1:8" ht="15.5" x14ac:dyDescent="0.4">
      <c r="A68" s="7" t="s">
        <v>35</v>
      </c>
      <c r="B68" s="17">
        <f t="shared" si="32"/>
        <v>15242.748447379276</v>
      </c>
      <c r="C68" s="17">
        <f>C23/(C17*2)</f>
        <v>15231.410392976226</v>
      </c>
      <c r="D68" s="17">
        <f t="shared" si="32"/>
        <v>15607.806789942195</v>
      </c>
      <c r="E68" s="17">
        <f t="shared" si="32"/>
        <v>15385.731502770759</v>
      </c>
      <c r="F68" s="17">
        <f t="shared" si="32"/>
        <v>15983.586359303967</v>
      </c>
      <c r="G68" s="17">
        <f t="shared" si="32"/>
        <v>13461.526956380912</v>
      </c>
      <c r="H68" s="17">
        <f t="shared" si="32"/>
        <v>14140.473922708894</v>
      </c>
    </row>
    <row r="69" spans="1:8" ht="15.5" x14ac:dyDescent="0.4">
      <c r="A69" s="7" t="s">
        <v>28</v>
      </c>
      <c r="B69" s="17">
        <f>(B68/B67)*B51</f>
        <v>104.94386926469093</v>
      </c>
      <c r="C69" s="17">
        <f>(C68/C67)*C51</f>
        <v>102.9828571142513</v>
      </c>
      <c r="D69" s="17">
        <f t="shared" ref="D69:H69" si="33">(D68/D67)*D51</f>
        <v>108.86248792454796</v>
      </c>
      <c r="E69" s="17">
        <f t="shared" si="33"/>
        <v>102.4889426321291</v>
      </c>
      <c r="F69" s="17">
        <f t="shared" si="33"/>
        <v>120.93333335052121</v>
      </c>
      <c r="G69" s="17">
        <f t="shared" si="33"/>
        <v>104.91412745431428</v>
      </c>
      <c r="H69" s="17">
        <f t="shared" si="33"/>
        <v>108.08007381780776</v>
      </c>
    </row>
    <row r="70" spans="1:8" ht="15.5" x14ac:dyDescent="0.4">
      <c r="A70" s="7" t="s">
        <v>36</v>
      </c>
      <c r="B70" s="17">
        <f>B22/B16</f>
        <v>30924.799661546891</v>
      </c>
      <c r="C70" s="17">
        <f t="shared" ref="C70:H70" si="34">C22/C16</f>
        <v>31322.239392876239</v>
      </c>
      <c r="D70" s="17">
        <f t="shared" si="34"/>
        <v>31160.556530012396</v>
      </c>
      <c r="E70" s="17">
        <f t="shared" si="34"/>
        <v>31592.107094784071</v>
      </c>
      <c r="F70" s="17">
        <f t="shared" si="34"/>
        <v>30392.862451444686</v>
      </c>
      <c r="G70" s="17">
        <f t="shared" si="34"/>
        <v>26919.338788221972</v>
      </c>
      <c r="H70" s="17">
        <f t="shared" si="34"/>
        <v>27136.982771314975</v>
      </c>
    </row>
    <row r="71" spans="1:8" ht="15.5" x14ac:dyDescent="0.4">
      <c r="A71" s="7" t="s">
        <v>37</v>
      </c>
      <c r="B71" s="17">
        <f>B23/B17</f>
        <v>30485.496894758551</v>
      </c>
      <c r="C71" s="17">
        <f t="shared" ref="C71:H71" si="35">C23/C17</f>
        <v>30462.820785952452</v>
      </c>
      <c r="D71" s="17">
        <f t="shared" si="35"/>
        <v>31215.61357988439</v>
      </c>
      <c r="E71" s="17">
        <f t="shared" si="35"/>
        <v>30771.463005541518</v>
      </c>
      <c r="F71" s="17">
        <f t="shared" si="35"/>
        <v>31967.172718607933</v>
      </c>
      <c r="G71" s="17">
        <f t="shared" si="35"/>
        <v>26923.053912761825</v>
      </c>
      <c r="H71" s="17">
        <f t="shared" si="35"/>
        <v>28280.947845417788</v>
      </c>
    </row>
    <row r="72" spans="1:8" ht="15.5" x14ac:dyDescent="0.4">
      <c r="A72" s="7"/>
      <c r="B72" s="17"/>
      <c r="C72" s="17"/>
      <c r="D72" s="17"/>
      <c r="E72" s="17"/>
      <c r="F72" s="17"/>
      <c r="G72" s="17"/>
      <c r="H72" s="17"/>
    </row>
    <row r="73" spans="1:8" ht="15.5" x14ac:dyDescent="0.4">
      <c r="A73" s="8" t="s">
        <v>29</v>
      </c>
      <c r="B73" s="17"/>
      <c r="C73" s="17"/>
      <c r="D73" s="17"/>
      <c r="E73" s="17"/>
      <c r="F73" s="17"/>
      <c r="G73" s="17"/>
      <c r="H73" s="17"/>
    </row>
    <row r="74" spans="1:8" ht="15.5" x14ac:dyDescent="0.4">
      <c r="A74" s="7" t="s">
        <v>30</v>
      </c>
      <c r="B74" s="17">
        <f>(B29/B28)*100</f>
        <v>105.69459242856925</v>
      </c>
      <c r="C74" s="17"/>
      <c r="D74" s="17"/>
      <c r="E74" s="17"/>
      <c r="F74" s="17"/>
      <c r="G74" s="17"/>
      <c r="H74" s="17"/>
    </row>
    <row r="75" spans="1:8" ht="15.5" x14ac:dyDescent="0.4">
      <c r="A75" s="7" t="s">
        <v>31</v>
      </c>
      <c r="B75" s="17">
        <f>(B23/B29)*100</f>
        <v>99.999999999999972</v>
      </c>
      <c r="C75" s="17"/>
      <c r="D75" s="17"/>
      <c r="E75" s="17"/>
      <c r="F75" s="17"/>
      <c r="G75" s="17"/>
      <c r="H75" s="17"/>
    </row>
    <row r="76" spans="1:8" ht="16" thickBot="1" x14ac:dyDescent="0.45">
      <c r="A76" s="18"/>
      <c r="B76" s="19"/>
      <c r="C76" s="19"/>
      <c r="D76" s="19"/>
      <c r="E76" s="19"/>
      <c r="F76" s="19"/>
      <c r="G76" s="19"/>
      <c r="H76" s="19"/>
    </row>
    <row r="77" spans="1:8" ht="16" thickTop="1" x14ac:dyDescent="0.4">
      <c r="A77" s="35" t="s">
        <v>81</v>
      </c>
      <c r="B77" s="35"/>
      <c r="C77" s="35"/>
      <c r="D77" s="35"/>
      <c r="E77" s="35"/>
      <c r="F77" s="35"/>
      <c r="G77" s="7"/>
      <c r="H77" s="7"/>
    </row>
    <row r="78" spans="1:8" ht="30.75" customHeight="1" x14ac:dyDescent="0.35">
      <c r="A78" s="36" t="s">
        <v>82</v>
      </c>
      <c r="B78" s="36"/>
      <c r="C78" s="36"/>
      <c r="D78" s="36"/>
      <c r="E78" s="36"/>
      <c r="F78" s="36"/>
      <c r="G78" s="36"/>
      <c r="H78" s="36"/>
    </row>
    <row r="81" spans="1:8" ht="15.5" x14ac:dyDescent="0.4">
      <c r="A81" s="20"/>
      <c r="B81" s="7"/>
      <c r="C81" s="7"/>
      <c r="D81" s="7"/>
      <c r="E81" s="7"/>
      <c r="F81" s="7"/>
      <c r="G81" s="7"/>
      <c r="H81" s="7"/>
    </row>
    <row r="82" spans="1:8" ht="15.5" x14ac:dyDescent="0.4">
      <c r="A82" s="20"/>
      <c r="B82" s="7"/>
      <c r="C82" s="7"/>
      <c r="D82" s="7"/>
      <c r="E82" s="7"/>
      <c r="F82" s="7"/>
      <c r="G82" s="7"/>
      <c r="H82" s="7"/>
    </row>
    <row r="83" spans="1:8" ht="15.5" x14ac:dyDescent="0.4">
      <c r="A83" s="20"/>
      <c r="B83" s="7"/>
      <c r="C83" s="7"/>
      <c r="D83" s="7"/>
      <c r="E83" s="7"/>
      <c r="F83" s="7"/>
      <c r="G83" s="7"/>
      <c r="H83" s="7"/>
    </row>
    <row r="84" spans="1:8" ht="15.5" x14ac:dyDescent="0.4">
      <c r="A84" s="20"/>
      <c r="B84" s="7"/>
      <c r="C84" s="7"/>
      <c r="D84" s="7"/>
      <c r="E84" s="7"/>
      <c r="F84" s="7"/>
      <c r="G84" s="7"/>
      <c r="H84" s="7"/>
    </row>
    <row r="85" spans="1:8" ht="15.5" x14ac:dyDescent="0.4">
      <c r="A85" s="20"/>
      <c r="B85" s="7"/>
      <c r="C85" s="7"/>
      <c r="D85" s="7"/>
      <c r="E85" s="7"/>
      <c r="F85" s="7"/>
      <c r="G85" s="7"/>
      <c r="H85" s="7"/>
    </row>
    <row r="86" spans="1:8" ht="15.5" x14ac:dyDescent="0.4">
      <c r="A86" s="7"/>
      <c r="B86" s="7"/>
      <c r="C86" s="7"/>
      <c r="D86" s="7"/>
      <c r="E86" s="7"/>
      <c r="F86" s="7"/>
      <c r="G86" s="7"/>
      <c r="H86" s="7"/>
    </row>
    <row r="87" spans="1:8" ht="15.5" x14ac:dyDescent="0.4">
      <c r="A87" s="7"/>
      <c r="B87" s="7"/>
      <c r="C87" s="7"/>
      <c r="D87" s="7"/>
      <c r="E87" s="7"/>
      <c r="F87" s="7"/>
      <c r="G87" s="7"/>
      <c r="H87" s="7"/>
    </row>
    <row r="88" spans="1:8" ht="15.5" x14ac:dyDescent="0.4">
      <c r="A88" s="7"/>
      <c r="B88" s="7"/>
      <c r="C88" s="7"/>
      <c r="D88" s="7"/>
      <c r="E88" s="7"/>
      <c r="F88" s="7"/>
      <c r="G88" s="7"/>
      <c r="H88" s="7"/>
    </row>
    <row r="89" spans="1:8" ht="15.5" x14ac:dyDescent="0.4">
      <c r="A89" s="7"/>
      <c r="B89" s="7"/>
      <c r="C89" s="7"/>
      <c r="D89" s="7"/>
      <c r="E89" s="7"/>
      <c r="F89" s="7"/>
      <c r="G89" s="7"/>
      <c r="H89" s="7"/>
    </row>
    <row r="90" spans="1:8" ht="15.5" x14ac:dyDescent="0.4">
      <c r="A90" s="7"/>
      <c r="B90" s="7"/>
      <c r="C90" s="7"/>
      <c r="D90" s="7"/>
      <c r="E90" s="7"/>
      <c r="F90" s="7"/>
      <c r="G90" s="7"/>
      <c r="H90" s="7"/>
    </row>
    <row r="91" spans="1:8" ht="15.5" x14ac:dyDescent="0.4">
      <c r="A91" s="7"/>
      <c r="B91" s="7"/>
      <c r="C91" s="7"/>
      <c r="D91" s="7"/>
      <c r="E91" s="7"/>
      <c r="F91" s="7"/>
      <c r="G91" s="7"/>
      <c r="H91" s="7"/>
    </row>
    <row r="92" spans="1:8" ht="15.5" x14ac:dyDescent="0.4">
      <c r="A92" s="7"/>
      <c r="B92" s="7"/>
      <c r="C92" s="7"/>
      <c r="D92" s="7"/>
      <c r="E92" s="7"/>
      <c r="F92" s="7"/>
      <c r="G92" s="7"/>
      <c r="H92" s="7"/>
    </row>
    <row r="93" spans="1:8" ht="15.5" x14ac:dyDescent="0.4">
      <c r="A93" s="7"/>
      <c r="B93" s="7"/>
      <c r="C93" s="7"/>
      <c r="D93" s="7"/>
      <c r="E93" s="7"/>
      <c r="F93" s="7"/>
      <c r="G93" s="7"/>
      <c r="H93" s="7"/>
    </row>
    <row r="94" spans="1:8" ht="15.5" x14ac:dyDescent="0.4">
      <c r="A94" s="7"/>
      <c r="B94" s="7"/>
      <c r="C94" s="7"/>
      <c r="D94" s="7"/>
      <c r="E94" s="7"/>
      <c r="F94" s="7"/>
      <c r="G94" s="7"/>
      <c r="H94" s="7"/>
    </row>
    <row r="95" spans="1:8" ht="15.5" x14ac:dyDescent="0.4">
      <c r="A95" s="7"/>
      <c r="B95" s="7"/>
      <c r="C95" s="7"/>
      <c r="D95" s="7"/>
      <c r="E95" s="7"/>
      <c r="F95" s="7"/>
      <c r="G95" s="7"/>
      <c r="H95" s="7"/>
    </row>
    <row r="96" spans="1:8" ht="15.5" x14ac:dyDescent="0.4">
      <c r="A96" s="7"/>
      <c r="B96" s="7"/>
      <c r="C96" s="7"/>
      <c r="D96" s="7"/>
      <c r="E96" s="7"/>
      <c r="F96" s="7"/>
      <c r="G96" s="7"/>
      <c r="H96" s="7"/>
    </row>
    <row r="97" spans="1:8" ht="15.5" x14ac:dyDescent="0.4">
      <c r="A97" s="7"/>
      <c r="B97" s="7"/>
      <c r="C97" s="7"/>
      <c r="D97" s="7"/>
      <c r="E97" s="7"/>
      <c r="F97" s="7"/>
      <c r="G97" s="7"/>
      <c r="H97" s="7"/>
    </row>
    <row r="98" spans="1:8" ht="15.5" x14ac:dyDescent="0.4">
      <c r="A98" s="7"/>
      <c r="B98" s="7"/>
      <c r="C98" s="7"/>
      <c r="D98" s="7"/>
      <c r="E98" s="7"/>
      <c r="F98" s="7"/>
      <c r="G98" s="7"/>
      <c r="H98" s="7"/>
    </row>
    <row r="99" spans="1:8" ht="15.5" x14ac:dyDescent="0.4">
      <c r="A99" s="7"/>
      <c r="B99" s="7"/>
      <c r="C99" s="7"/>
      <c r="D99" s="7"/>
      <c r="E99" s="7"/>
      <c r="F99" s="7"/>
      <c r="G99" s="7"/>
      <c r="H99" s="7"/>
    </row>
    <row r="100" spans="1:8" ht="15.5" x14ac:dyDescent="0.4">
      <c r="A100" s="7"/>
      <c r="B100" s="7"/>
      <c r="C100" s="7"/>
      <c r="D100" s="7"/>
      <c r="E100" s="7"/>
      <c r="F100" s="7"/>
      <c r="G100" s="7"/>
      <c r="H100" s="7"/>
    </row>
    <row r="101" spans="1:8" ht="15.5" x14ac:dyDescent="0.4">
      <c r="A101" s="7"/>
      <c r="B101" s="7"/>
      <c r="C101" s="7"/>
      <c r="D101" s="7"/>
      <c r="E101" s="7"/>
      <c r="F101" s="7"/>
      <c r="G101" s="7"/>
      <c r="H101" s="7"/>
    </row>
    <row r="102" spans="1:8" ht="15.5" x14ac:dyDescent="0.4">
      <c r="A102" s="7"/>
      <c r="B102" s="7"/>
      <c r="C102" s="7"/>
      <c r="D102" s="7"/>
      <c r="E102" s="7"/>
      <c r="F102" s="7"/>
      <c r="G102" s="7"/>
      <c r="H102" s="7"/>
    </row>
    <row r="103" spans="1:8" ht="15.5" x14ac:dyDescent="0.4">
      <c r="A103" s="7"/>
      <c r="B103" s="7"/>
      <c r="C103" s="7"/>
      <c r="D103" s="7"/>
      <c r="E103" s="7"/>
      <c r="F103" s="7"/>
      <c r="G103" s="7"/>
      <c r="H103" s="7"/>
    </row>
    <row r="104" spans="1:8" ht="15.5" x14ac:dyDescent="0.4">
      <c r="A104" s="7"/>
      <c r="B104" s="7"/>
      <c r="C104" s="7"/>
      <c r="D104" s="7"/>
      <c r="E104" s="7"/>
      <c r="F104" s="7"/>
      <c r="G104" s="7"/>
      <c r="H104" s="7"/>
    </row>
    <row r="105" spans="1:8" ht="15.5" x14ac:dyDescent="0.4">
      <c r="A105" s="7"/>
      <c r="B105" s="7"/>
      <c r="C105" s="7"/>
      <c r="D105" s="7"/>
      <c r="E105" s="7"/>
      <c r="F105" s="7"/>
      <c r="G105" s="7"/>
      <c r="H105" s="7"/>
    </row>
    <row r="106" spans="1:8" ht="15.5" x14ac:dyDescent="0.4">
      <c r="A106" s="7"/>
      <c r="B106" s="7"/>
      <c r="C106" s="7"/>
      <c r="D106" s="7"/>
      <c r="E106" s="7"/>
      <c r="F106" s="7"/>
      <c r="G106" s="7"/>
      <c r="H106" s="7"/>
    </row>
    <row r="107" spans="1:8" ht="15.5" x14ac:dyDescent="0.4">
      <c r="A107" s="7"/>
      <c r="B107" s="7"/>
      <c r="C107" s="7"/>
      <c r="D107" s="7"/>
      <c r="E107" s="7"/>
      <c r="F107" s="7"/>
      <c r="G107" s="7"/>
      <c r="H107" s="7"/>
    </row>
    <row r="108" spans="1:8" ht="15.5" x14ac:dyDescent="0.4">
      <c r="A108" s="7"/>
      <c r="B108" s="7"/>
      <c r="C108" s="7"/>
      <c r="D108" s="7"/>
      <c r="E108" s="7"/>
      <c r="F108" s="7"/>
      <c r="G108" s="7"/>
      <c r="H108" s="7"/>
    </row>
    <row r="109" spans="1:8" ht="15.5" x14ac:dyDescent="0.4">
      <c r="A109" s="7"/>
      <c r="B109" s="7"/>
      <c r="C109" s="7"/>
      <c r="D109" s="7"/>
      <c r="E109" s="7"/>
      <c r="F109" s="7"/>
      <c r="G109" s="7"/>
      <c r="H109" s="7"/>
    </row>
    <row r="110" spans="1:8" ht="15.5" x14ac:dyDescent="0.4">
      <c r="A110" s="7"/>
      <c r="B110" s="7"/>
      <c r="C110" s="7"/>
      <c r="D110" s="7"/>
      <c r="E110" s="7"/>
      <c r="F110" s="7"/>
      <c r="G110" s="7"/>
      <c r="H110" s="7"/>
    </row>
    <row r="145" spans="8:13" x14ac:dyDescent="0.35">
      <c r="H145" s="1"/>
      <c r="I145" s="1"/>
      <c r="J145" s="1"/>
      <c r="K145" s="1"/>
      <c r="L145" s="1"/>
      <c r="M145" s="1"/>
    </row>
    <row r="146" spans="8:13" x14ac:dyDescent="0.35">
      <c r="H146" s="1"/>
      <c r="I146" s="1"/>
      <c r="J146" s="1"/>
      <c r="K146" s="1"/>
      <c r="L146" s="1"/>
      <c r="M146" s="1"/>
    </row>
    <row r="147" spans="8:13" x14ac:dyDescent="0.35">
      <c r="H147" s="1"/>
      <c r="I147" s="1"/>
      <c r="J147" s="1"/>
      <c r="K147" s="1"/>
      <c r="L147" s="1"/>
      <c r="M147" s="1"/>
    </row>
  </sheetData>
  <mergeCells count="5">
    <mergeCell ref="A77:F77"/>
    <mergeCell ref="A78:H78"/>
    <mergeCell ref="A9:A10"/>
    <mergeCell ref="B9:B10"/>
    <mergeCell ref="C9:H9"/>
  </mergeCells>
  <pageMargins left="0.7" right="0.7" top="0.75" bottom="0.75" header="0.3" footer="0.3"/>
  <pageSetup orientation="portrait" r:id="rId1"/>
  <ignoredErrors>
    <ignoredError sqref="C2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I82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81640625" style="5" customWidth="1"/>
    <col min="2" max="8" width="20.7265625" style="5" customWidth="1"/>
    <col min="9" max="9" width="17.81640625" style="5" bestFit="1" customWidth="1"/>
    <col min="10" max="16384" width="11.453125" style="5"/>
  </cols>
  <sheetData>
    <row r="9" spans="1:8" ht="15.5" x14ac:dyDescent="0.35">
      <c r="A9" s="37" t="s">
        <v>0</v>
      </c>
      <c r="B9" s="39" t="s">
        <v>1</v>
      </c>
      <c r="C9" s="41" t="s">
        <v>2</v>
      </c>
      <c r="D9" s="41"/>
      <c r="E9" s="41"/>
      <c r="F9" s="41"/>
      <c r="G9" s="41"/>
      <c r="H9" s="41"/>
    </row>
    <row r="10" spans="1:8" ht="47" thickBot="1" x14ac:dyDescent="0.4">
      <c r="A10" s="38"/>
      <c r="B10" s="40"/>
      <c r="C10" s="31" t="s">
        <v>38</v>
      </c>
      <c r="D10" s="30" t="s">
        <v>33</v>
      </c>
      <c r="E10" s="31" t="s">
        <v>39</v>
      </c>
      <c r="F10" s="31" t="s">
        <v>40</v>
      </c>
      <c r="G10" s="31" t="s">
        <v>41</v>
      </c>
      <c r="H10" s="31" t="s">
        <v>42</v>
      </c>
    </row>
    <row r="11" spans="1:8" ht="16" thickTop="1" x14ac:dyDescent="0.4">
      <c r="A11" s="7"/>
      <c r="B11" s="7"/>
      <c r="C11" s="7"/>
      <c r="D11" s="7"/>
      <c r="E11" s="7"/>
      <c r="F11" s="7"/>
      <c r="G11" s="7"/>
      <c r="H11" s="7"/>
    </row>
    <row r="12" spans="1:8" ht="15.5" x14ac:dyDescent="0.4">
      <c r="A12" s="8" t="s">
        <v>3</v>
      </c>
      <c r="B12" s="7"/>
      <c r="C12" s="7"/>
      <c r="D12" s="7"/>
      <c r="E12" s="7"/>
      <c r="F12" s="7"/>
      <c r="G12" s="7"/>
      <c r="H12" s="7"/>
    </row>
    <row r="13" spans="1:8" ht="15.5" x14ac:dyDescent="0.4">
      <c r="A13" s="7"/>
      <c r="B13" s="7"/>
      <c r="C13" s="7"/>
      <c r="D13" s="7"/>
      <c r="E13" s="7"/>
      <c r="F13" s="7"/>
      <c r="G13" s="7"/>
      <c r="H13" s="7"/>
    </row>
    <row r="14" spans="1:8" ht="15.5" x14ac:dyDescent="0.4">
      <c r="A14" s="8" t="s">
        <v>4</v>
      </c>
      <c r="B14" s="7"/>
      <c r="C14" s="7"/>
      <c r="D14" s="7"/>
      <c r="E14" s="7"/>
      <c r="F14" s="7"/>
      <c r="G14" s="7"/>
      <c r="H14" s="7"/>
    </row>
    <row r="15" spans="1:8" ht="15.5" x14ac:dyDescent="0.4">
      <c r="A15" s="9" t="s">
        <v>49</v>
      </c>
      <c r="B15" s="10">
        <f>C15+D15+G15+H15</f>
        <v>559308.33333333337</v>
      </c>
      <c r="C15" s="10">
        <v>365145.66666666669</v>
      </c>
      <c r="D15" s="10">
        <f>E15+F15</f>
        <v>148834.66666666666</v>
      </c>
      <c r="E15" s="10">
        <v>94594</v>
      </c>
      <c r="F15" s="10">
        <v>54240.666666666664</v>
      </c>
      <c r="G15" s="10">
        <v>2943.3333333333335</v>
      </c>
      <c r="H15" s="10">
        <v>42384.666666666664</v>
      </c>
    </row>
    <row r="16" spans="1:8" ht="15.5" x14ac:dyDescent="0.4">
      <c r="A16" s="9" t="s">
        <v>83</v>
      </c>
      <c r="B16" s="10">
        <f>C16+D16+G16+H16</f>
        <v>777508</v>
      </c>
      <c r="C16" s="10">
        <v>503077</v>
      </c>
      <c r="D16" s="10">
        <f>E16+F16</f>
        <v>208897</v>
      </c>
      <c r="E16" s="10">
        <v>133725</v>
      </c>
      <c r="F16" s="10">
        <v>75172</v>
      </c>
      <c r="G16" s="10">
        <v>4415</v>
      </c>
      <c r="H16" s="10">
        <v>61119</v>
      </c>
    </row>
    <row r="17" spans="1:9" ht="15.5" x14ac:dyDescent="0.4">
      <c r="A17" s="9" t="s">
        <v>84</v>
      </c>
      <c r="B17" s="32">
        <f>C17+D17+G17+H17</f>
        <v>635566</v>
      </c>
      <c r="C17" s="10">
        <v>488807.5</v>
      </c>
      <c r="D17" s="10">
        <f>E17+F17</f>
        <v>113404.5</v>
      </c>
      <c r="E17" s="10">
        <v>71280</v>
      </c>
      <c r="F17" s="10">
        <v>42124.5</v>
      </c>
      <c r="G17" s="10">
        <v>2315.5</v>
      </c>
      <c r="H17" s="10">
        <v>31038.5</v>
      </c>
    </row>
    <row r="18" spans="1:9" ht="15.5" x14ac:dyDescent="0.4">
      <c r="A18" s="9" t="s">
        <v>76</v>
      </c>
      <c r="B18" s="10">
        <f>C18+D18+G18+H18</f>
        <v>777508</v>
      </c>
      <c r="C18" s="10">
        <f>C16</f>
        <v>503077</v>
      </c>
      <c r="D18" s="10">
        <f t="shared" ref="D18" si="0">E18+F18</f>
        <v>208897</v>
      </c>
      <c r="E18" s="10">
        <f t="shared" ref="E18:H18" si="1">E16</f>
        <v>133725</v>
      </c>
      <c r="F18" s="10">
        <f t="shared" si="1"/>
        <v>75172</v>
      </c>
      <c r="G18" s="10">
        <f t="shared" si="1"/>
        <v>4415</v>
      </c>
      <c r="H18" s="10">
        <f t="shared" si="1"/>
        <v>61119</v>
      </c>
    </row>
    <row r="19" spans="1:9" ht="15.5" x14ac:dyDescent="0.4">
      <c r="A19" s="7"/>
      <c r="B19" s="10"/>
      <c r="C19" s="10"/>
      <c r="D19" s="10"/>
      <c r="E19" s="10"/>
      <c r="F19" s="10"/>
      <c r="G19" s="10"/>
      <c r="H19" s="10"/>
    </row>
    <row r="20" spans="1:9" ht="15.5" x14ac:dyDescent="0.4">
      <c r="A20" s="11" t="s">
        <v>5</v>
      </c>
      <c r="B20" s="10"/>
      <c r="C20" s="10"/>
      <c r="D20" s="10"/>
      <c r="E20" s="10"/>
      <c r="F20" s="10"/>
      <c r="G20" s="10"/>
      <c r="H20" s="10"/>
    </row>
    <row r="21" spans="1:9" ht="15.5" x14ac:dyDescent="0.4">
      <c r="A21" s="9" t="s">
        <v>49</v>
      </c>
      <c r="B21" s="10">
        <f>C21+D21+G21+H21</f>
        <v>33677612687.470009</v>
      </c>
      <c r="C21" s="10">
        <v>22458125946.610012</v>
      </c>
      <c r="D21" s="10">
        <f>E21+F21</f>
        <v>8720442837.3799934</v>
      </c>
      <c r="E21" s="10">
        <v>5761563511.2999935</v>
      </c>
      <c r="F21" s="10">
        <v>2958879326.0799994</v>
      </c>
      <c r="G21" s="10">
        <v>197153514.15000001</v>
      </c>
      <c r="H21" s="10">
        <v>2301890389.3299999</v>
      </c>
    </row>
    <row r="22" spans="1:9" ht="15.5" x14ac:dyDescent="0.4">
      <c r="A22" s="9" t="s">
        <v>83</v>
      </c>
      <c r="B22" s="10">
        <f>C22+D22+G22+H22</f>
        <v>27476012182.750004</v>
      </c>
      <c r="C22" s="10">
        <v>17770670717.270004</v>
      </c>
      <c r="D22" s="10">
        <f>E22+F22</f>
        <v>7499392688.4300003</v>
      </c>
      <c r="E22" s="10">
        <v>4862980329.75</v>
      </c>
      <c r="F22" s="10">
        <v>2636412358.6799998</v>
      </c>
      <c r="G22" s="10">
        <v>126534033.05</v>
      </c>
      <c r="H22" s="10">
        <v>2079414744</v>
      </c>
    </row>
    <row r="23" spans="1:9" ht="15" customHeight="1" x14ac:dyDescent="0.4">
      <c r="A23" s="9" t="s">
        <v>84</v>
      </c>
      <c r="B23" s="10">
        <f t="shared" ref="B23" si="2">C23+D23+G23+H23</f>
        <v>22131701991.160007</v>
      </c>
      <c r="C23" s="10">
        <v>16665886089.460011</v>
      </c>
      <c r="D23" s="10">
        <f>E23+F23</f>
        <v>4541490976.2699957</v>
      </c>
      <c r="E23" s="10">
        <v>3049410036.7099962</v>
      </c>
      <c r="F23" s="10">
        <v>1492080939.5599997</v>
      </c>
      <c r="G23" s="10">
        <v>88302962.75</v>
      </c>
      <c r="H23" s="10">
        <v>836021962.68000019</v>
      </c>
    </row>
    <row r="24" spans="1:9" ht="15.5" x14ac:dyDescent="0.4">
      <c r="A24" s="9" t="s">
        <v>76</v>
      </c>
      <c r="B24" s="10">
        <f>C24+D24+G24+H24</f>
        <v>51520291318</v>
      </c>
      <c r="C24" s="10">
        <v>33528168944.32</v>
      </c>
      <c r="D24" s="10">
        <f>E24+F24</f>
        <v>14008739465.879999</v>
      </c>
      <c r="E24" s="10">
        <v>9087634851</v>
      </c>
      <c r="F24" s="10">
        <v>4921104614.8799992</v>
      </c>
      <c r="G24" s="10">
        <v>245382913.79999998</v>
      </c>
      <c r="H24" s="10">
        <v>3737999994</v>
      </c>
      <c r="I24" s="6"/>
    </row>
    <row r="25" spans="1:9" ht="15.5" x14ac:dyDescent="0.4">
      <c r="A25" s="9" t="s">
        <v>85</v>
      </c>
      <c r="B25" s="10">
        <f>B23</f>
        <v>22131701991.160007</v>
      </c>
      <c r="C25" s="10">
        <f t="shared" ref="C25" si="3">C23</f>
        <v>16665886089.460011</v>
      </c>
      <c r="D25" s="10">
        <f t="shared" ref="D25:H25" si="4">D23</f>
        <v>4541490976.2699957</v>
      </c>
      <c r="E25" s="10">
        <f t="shared" si="4"/>
        <v>3049410036.7099962</v>
      </c>
      <c r="F25" s="10">
        <f t="shared" si="4"/>
        <v>1492080939.5599997</v>
      </c>
      <c r="G25" s="10">
        <f t="shared" si="4"/>
        <v>88302962.75</v>
      </c>
      <c r="H25" s="10">
        <f t="shared" si="4"/>
        <v>836021962.68000019</v>
      </c>
      <c r="I25" s="6"/>
    </row>
    <row r="26" spans="1:9" ht="15.5" x14ac:dyDescent="0.4">
      <c r="A26" s="7"/>
      <c r="B26" s="10"/>
      <c r="C26" s="10"/>
      <c r="D26" s="10"/>
      <c r="E26" s="10"/>
      <c r="F26" s="10"/>
      <c r="G26" s="10"/>
      <c r="H26" s="10"/>
    </row>
    <row r="27" spans="1:9" ht="15.5" x14ac:dyDescent="0.4">
      <c r="A27" s="11" t="s">
        <v>6</v>
      </c>
      <c r="B27" s="10"/>
      <c r="C27" s="10"/>
      <c r="D27" s="10"/>
      <c r="E27" s="10"/>
      <c r="F27" s="10"/>
      <c r="G27" s="10"/>
      <c r="H27" s="10"/>
    </row>
    <row r="28" spans="1:9" ht="15.5" x14ac:dyDescent="0.4">
      <c r="A28" s="9" t="s">
        <v>83</v>
      </c>
      <c r="B28" s="10">
        <f>B22</f>
        <v>27476012182.750004</v>
      </c>
      <c r="C28" s="10"/>
      <c r="D28" s="10"/>
      <c r="E28" s="10"/>
      <c r="F28" s="10"/>
      <c r="G28" s="10"/>
      <c r="H28" s="10"/>
      <c r="I28" s="2"/>
    </row>
    <row r="29" spans="1:9" ht="15.5" x14ac:dyDescent="0.4">
      <c r="A29" s="9" t="s">
        <v>84</v>
      </c>
      <c r="B29" s="10">
        <v>22131701991.160007</v>
      </c>
      <c r="C29" s="10"/>
      <c r="D29" s="10"/>
      <c r="E29" s="10"/>
      <c r="F29" s="10"/>
      <c r="G29" s="10"/>
      <c r="H29" s="10"/>
    </row>
    <row r="30" spans="1:9" ht="15.5" x14ac:dyDescent="0.4">
      <c r="A30" s="7"/>
      <c r="B30" s="13"/>
      <c r="C30" s="13"/>
      <c r="D30" s="13"/>
      <c r="E30" s="13"/>
      <c r="F30" s="13"/>
      <c r="G30" s="13"/>
      <c r="H30" s="13"/>
    </row>
    <row r="31" spans="1:9" ht="15.5" x14ac:dyDescent="0.4">
      <c r="A31" s="8" t="s">
        <v>7</v>
      </c>
      <c r="B31" s="13"/>
      <c r="C31" s="13"/>
      <c r="D31" s="13"/>
      <c r="E31" s="13"/>
      <c r="F31" s="13"/>
      <c r="G31" s="13"/>
      <c r="H31" s="13"/>
    </row>
    <row r="32" spans="1:9" ht="15.5" x14ac:dyDescent="0.4">
      <c r="A32" s="9" t="s">
        <v>50</v>
      </c>
      <c r="B32" s="21">
        <v>1.0586</v>
      </c>
      <c r="C32" s="21">
        <v>1.0586</v>
      </c>
      <c r="D32" s="21">
        <v>1.0586</v>
      </c>
      <c r="E32" s="21">
        <v>1.0586</v>
      </c>
      <c r="F32" s="21">
        <v>1.0586</v>
      </c>
      <c r="G32" s="21">
        <v>1.0586</v>
      </c>
      <c r="H32" s="21">
        <v>1.0586</v>
      </c>
    </row>
    <row r="33" spans="1:8" ht="15.5" x14ac:dyDescent="0.4">
      <c r="A33" s="9" t="s">
        <v>86</v>
      </c>
      <c r="B33" s="21">
        <v>1.0788</v>
      </c>
      <c r="C33" s="21">
        <v>1.0788</v>
      </c>
      <c r="D33" s="21">
        <v>1.0788</v>
      </c>
      <c r="E33" s="21">
        <v>1.0788</v>
      </c>
      <c r="F33" s="21">
        <v>1.0788</v>
      </c>
      <c r="G33" s="21">
        <v>1.0788</v>
      </c>
      <c r="H33" s="21">
        <v>1.0788</v>
      </c>
    </row>
    <row r="34" spans="1:8" ht="15.5" x14ac:dyDescent="0.4">
      <c r="A34" s="9" t="s">
        <v>8</v>
      </c>
      <c r="B34" s="10">
        <f>C34+D34+G34+H34</f>
        <v>448747</v>
      </c>
      <c r="C34" s="10">
        <v>252420</v>
      </c>
      <c r="D34" s="10">
        <f>E34+F34</f>
        <v>174098</v>
      </c>
      <c r="E34" s="10">
        <v>145614</v>
      </c>
      <c r="F34" s="10">
        <v>28484</v>
      </c>
      <c r="G34" s="10">
        <v>2544</v>
      </c>
      <c r="H34" s="10">
        <v>19685</v>
      </c>
    </row>
    <row r="35" spans="1:8" ht="15.5" x14ac:dyDescent="0.4">
      <c r="A35" s="7"/>
      <c r="B35" s="10"/>
      <c r="C35" s="10"/>
      <c r="D35" s="10"/>
      <c r="E35" s="10"/>
      <c r="F35" s="10"/>
      <c r="G35" s="10"/>
      <c r="H35" s="10"/>
    </row>
    <row r="36" spans="1:8" ht="15.5" x14ac:dyDescent="0.4">
      <c r="A36" s="16" t="s">
        <v>9</v>
      </c>
      <c r="B36" s="10"/>
      <c r="C36" s="10"/>
      <c r="D36" s="10"/>
      <c r="E36" s="10"/>
      <c r="F36" s="10"/>
      <c r="G36" s="10"/>
      <c r="H36" s="10"/>
    </row>
    <row r="37" spans="1:8" ht="15.5" x14ac:dyDescent="0.4">
      <c r="A37" s="9" t="s">
        <v>51</v>
      </c>
      <c r="B37" s="10">
        <f t="shared" ref="B37:H37" si="5">B21/B32</f>
        <v>31813350356.57473</v>
      </c>
      <c r="C37" s="10">
        <f t="shared" si="5"/>
        <v>21214930990.563019</v>
      </c>
      <c r="D37" s="10">
        <f t="shared" ref="D37" si="6">D21/D32</f>
        <v>8237712863.5745268</v>
      </c>
      <c r="E37" s="10">
        <f t="shared" si="5"/>
        <v>5442625648.3090811</v>
      </c>
      <c r="F37" s="10">
        <f t="shared" si="5"/>
        <v>2795087215.2654443</v>
      </c>
      <c r="G37" s="10">
        <f t="shared" si="5"/>
        <v>186239858.44511619</v>
      </c>
      <c r="H37" s="10">
        <f t="shared" si="5"/>
        <v>2174466643.992065</v>
      </c>
    </row>
    <row r="38" spans="1:8" ht="15.5" x14ac:dyDescent="0.4">
      <c r="A38" s="9" t="s">
        <v>87</v>
      </c>
      <c r="B38" s="10">
        <f t="shared" ref="B38:H38" si="7">B23/B33</f>
        <v>20515111226.510944</v>
      </c>
      <c r="C38" s="10">
        <f t="shared" si="7"/>
        <v>15448541054.375242</v>
      </c>
      <c r="D38" s="10">
        <f t="shared" ref="D38" si="8">D23/D33</f>
        <v>4209761750.3429699</v>
      </c>
      <c r="E38" s="10">
        <f t="shared" si="7"/>
        <v>2826668554.6069674</v>
      </c>
      <c r="F38" s="10">
        <f t="shared" si="7"/>
        <v>1383093195.7360027</v>
      </c>
      <c r="G38" s="10">
        <f t="shared" si="7"/>
        <v>81852950.268817201</v>
      </c>
      <c r="H38" s="10">
        <f t="shared" si="7"/>
        <v>774955471.52391565</v>
      </c>
    </row>
    <row r="39" spans="1:8" ht="15.5" x14ac:dyDescent="0.4">
      <c r="A39" s="9" t="s">
        <v>52</v>
      </c>
      <c r="B39" s="10">
        <f>B37/B15</f>
        <v>56879.807541889051</v>
      </c>
      <c r="C39" s="10">
        <f t="shared" ref="C39:H39" si="9">C37/C15</f>
        <v>58099.911698882781</v>
      </c>
      <c r="D39" s="10">
        <f t="shared" ref="D39" si="10">D37/D15</f>
        <v>55348.078831821396</v>
      </c>
      <c r="E39" s="10">
        <f>E37/E15</f>
        <v>57536.689941318487</v>
      </c>
      <c r="F39" s="10">
        <f t="shared" si="9"/>
        <v>51531.210566465095</v>
      </c>
      <c r="G39" s="10">
        <f t="shared" si="9"/>
        <v>63275.150094603458</v>
      </c>
      <c r="H39" s="10">
        <f t="shared" si="9"/>
        <v>51303.14368384947</v>
      </c>
    </row>
    <row r="40" spans="1:8" ht="15.5" x14ac:dyDescent="0.4">
      <c r="A40" s="9" t="s">
        <v>88</v>
      </c>
      <c r="B40" s="10">
        <f t="shared" ref="B40:H40" si="11">B38/B17</f>
        <v>32278.490709872687</v>
      </c>
      <c r="C40" s="10">
        <f t="shared" si="11"/>
        <v>31604.549959596043</v>
      </c>
      <c r="D40" s="10">
        <f t="shared" ref="D40" si="12">D38/D17</f>
        <v>37121.646410353824</v>
      </c>
      <c r="E40" s="10">
        <f t="shared" si="11"/>
        <v>39655.843919850835</v>
      </c>
      <c r="F40" s="10">
        <f t="shared" si="11"/>
        <v>32833.46261049989</v>
      </c>
      <c r="G40" s="10">
        <f t="shared" si="11"/>
        <v>35350.010912898812</v>
      </c>
      <c r="H40" s="10">
        <f t="shared" si="11"/>
        <v>24967.555504419212</v>
      </c>
    </row>
    <row r="41" spans="1:8" ht="15.5" x14ac:dyDescent="0.4">
      <c r="A41" s="7"/>
      <c r="B41" s="13"/>
      <c r="C41" s="13"/>
      <c r="D41" s="13"/>
      <c r="E41" s="13"/>
      <c r="F41" s="13"/>
      <c r="G41" s="13"/>
      <c r="H41" s="13"/>
    </row>
    <row r="42" spans="1:8" ht="15.5" x14ac:dyDescent="0.4">
      <c r="A42" s="8" t="s">
        <v>10</v>
      </c>
      <c r="B42" s="13"/>
      <c r="C42" s="13"/>
      <c r="D42" s="13"/>
      <c r="E42" s="13"/>
      <c r="F42" s="13"/>
      <c r="G42" s="13"/>
      <c r="H42" s="13"/>
    </row>
    <row r="43" spans="1:8" ht="15.5" x14ac:dyDescent="0.4">
      <c r="A43" s="7"/>
      <c r="B43" s="13"/>
      <c r="C43" s="13"/>
      <c r="D43" s="13"/>
      <c r="E43" s="13"/>
      <c r="F43" s="13"/>
      <c r="G43" s="13"/>
      <c r="H43" s="13"/>
    </row>
    <row r="44" spans="1:8" ht="15.5" x14ac:dyDescent="0.4">
      <c r="A44" s="8" t="s">
        <v>11</v>
      </c>
      <c r="B44" s="13"/>
      <c r="C44" s="13"/>
      <c r="D44" s="13"/>
      <c r="E44" s="13"/>
      <c r="F44" s="13"/>
      <c r="G44" s="13"/>
      <c r="H44" s="13"/>
    </row>
    <row r="45" spans="1:8" ht="15.5" x14ac:dyDescent="0.4">
      <c r="A45" s="7" t="s">
        <v>12</v>
      </c>
      <c r="B45" s="17">
        <f>(B16)/B34*100</f>
        <v>173.2619939520487</v>
      </c>
      <c r="C45" s="17">
        <f t="shared" ref="C45:H45" si="13">(C16)/C34*100</f>
        <v>199.3015608905792</v>
      </c>
      <c r="D45" s="17">
        <f t="shared" si="13"/>
        <v>119.98816758377467</v>
      </c>
      <c r="E45" s="17">
        <f t="shared" si="13"/>
        <v>91.835263092834481</v>
      </c>
      <c r="F45" s="17">
        <f t="shared" si="13"/>
        <v>263.90956326358656</v>
      </c>
      <c r="G45" s="17">
        <f t="shared" si="13"/>
        <v>173.54559748427673</v>
      </c>
      <c r="H45" s="17">
        <f t="shared" si="13"/>
        <v>310.48514097028192</v>
      </c>
    </row>
    <row r="46" spans="1:8" ht="15.5" x14ac:dyDescent="0.4">
      <c r="A46" s="7" t="s">
        <v>13</v>
      </c>
      <c r="B46" s="17">
        <f>(B17)/B34*100</f>
        <v>141.63125324514704</v>
      </c>
      <c r="C46" s="17">
        <f t="shared" ref="C46:H46" si="14">(C17)/C34*100</f>
        <v>193.64848268758419</v>
      </c>
      <c r="D46" s="17">
        <f t="shared" si="14"/>
        <v>65.138312904226353</v>
      </c>
      <c r="E46" s="17">
        <f t="shared" si="14"/>
        <v>48.951337096707739</v>
      </c>
      <c r="F46" s="17">
        <f t="shared" si="14"/>
        <v>147.88828816177505</v>
      </c>
      <c r="G46" s="17">
        <f t="shared" si="14"/>
        <v>91.018081761006286</v>
      </c>
      <c r="H46" s="17">
        <f t="shared" si="14"/>
        <v>157.6758953517907</v>
      </c>
    </row>
    <row r="47" spans="1:8" ht="15.5" x14ac:dyDescent="0.4">
      <c r="A47" s="7"/>
      <c r="B47" s="17"/>
      <c r="C47" s="17"/>
      <c r="D47" s="17"/>
      <c r="E47" s="17"/>
      <c r="F47" s="17"/>
      <c r="G47" s="17"/>
      <c r="H47" s="17"/>
    </row>
    <row r="48" spans="1:8" ht="15.5" x14ac:dyDescent="0.4">
      <c r="A48" s="8" t="s">
        <v>14</v>
      </c>
      <c r="B48" s="17"/>
      <c r="C48" s="17"/>
      <c r="D48" s="17"/>
      <c r="E48" s="17"/>
      <c r="F48" s="17"/>
      <c r="G48" s="17"/>
      <c r="H48" s="17"/>
    </row>
    <row r="49" spans="1:8" ht="15.5" x14ac:dyDescent="0.4">
      <c r="A49" s="7" t="s">
        <v>15</v>
      </c>
      <c r="B49" s="17">
        <f>B17/B16*100</f>
        <v>81.743982055490108</v>
      </c>
      <c r="C49" s="17">
        <f t="shared" ref="C49:H49" si="15">C17/C16*100</f>
        <v>97.163555479578676</v>
      </c>
      <c r="D49" s="17">
        <f t="shared" ref="D49" si="16">D17/D16*100</f>
        <v>54.287280334327448</v>
      </c>
      <c r="E49" s="17">
        <f t="shared" si="15"/>
        <v>53.303421200224342</v>
      </c>
      <c r="F49" s="17">
        <f t="shared" si="15"/>
        <v>56.037487362315751</v>
      </c>
      <c r="G49" s="17">
        <f t="shared" si="15"/>
        <v>52.446206115515295</v>
      </c>
      <c r="H49" s="17">
        <f t="shared" si="15"/>
        <v>50.78371701107676</v>
      </c>
    </row>
    <row r="50" spans="1:8" ht="15.5" x14ac:dyDescent="0.4">
      <c r="A50" s="7" t="s">
        <v>16</v>
      </c>
      <c r="B50" s="17">
        <f>B23/B22*100</f>
        <v>80.549178112006871</v>
      </c>
      <c r="C50" s="17">
        <f t="shared" ref="C50:H50" si="17">C23/C22*100</f>
        <v>93.783101125517248</v>
      </c>
      <c r="D50" s="17">
        <f t="shared" ref="D50" si="18">D23/D22*100</f>
        <v>60.558116702924082</v>
      </c>
      <c r="E50" s="17">
        <f t="shared" si="17"/>
        <v>62.706608497977676</v>
      </c>
      <c r="F50" s="17">
        <f t="shared" si="17"/>
        <v>56.595127641832768</v>
      </c>
      <c r="G50" s="17">
        <f t="shared" si="17"/>
        <v>69.785938708763865</v>
      </c>
      <c r="H50" s="17">
        <f t="shared" si="17"/>
        <v>40.204676103806648</v>
      </c>
    </row>
    <row r="51" spans="1:8" ht="15.5" x14ac:dyDescent="0.4">
      <c r="A51" s="7" t="s">
        <v>17</v>
      </c>
      <c r="B51" s="17">
        <f>AVERAGE(B49:B50)</f>
        <v>81.146580083748489</v>
      </c>
      <c r="C51" s="17">
        <f t="shared" ref="C51:H51" si="19">AVERAGE(C49:C50)</f>
        <v>95.473328302547969</v>
      </c>
      <c r="D51" s="17">
        <f t="shared" ref="D51" si="20">AVERAGE(D49:D50)</f>
        <v>57.422698518625765</v>
      </c>
      <c r="E51" s="17">
        <f t="shared" si="19"/>
        <v>58.005014849101009</v>
      </c>
      <c r="F51" s="17">
        <f t="shared" si="19"/>
        <v>56.31630750207426</v>
      </c>
      <c r="G51" s="17">
        <f t="shared" si="19"/>
        <v>61.11607241213958</v>
      </c>
      <c r="H51" s="17">
        <f t="shared" si="19"/>
        <v>45.494196557441704</v>
      </c>
    </row>
    <row r="52" spans="1:8" ht="15.5" x14ac:dyDescent="0.4">
      <c r="A52" s="7"/>
      <c r="B52" s="17"/>
      <c r="C52" s="17"/>
      <c r="D52" s="17"/>
      <c r="E52" s="17"/>
      <c r="F52" s="17"/>
      <c r="G52" s="17"/>
      <c r="H52" s="17"/>
    </row>
    <row r="53" spans="1:8" ht="15.5" x14ac:dyDescent="0.4">
      <c r="A53" s="8" t="s">
        <v>18</v>
      </c>
      <c r="B53" s="17"/>
      <c r="C53" s="17"/>
      <c r="D53" s="17"/>
      <c r="E53" s="17"/>
      <c r="F53" s="17"/>
      <c r="G53" s="17"/>
      <c r="H53" s="17"/>
    </row>
    <row r="54" spans="1:8" ht="15.5" x14ac:dyDescent="0.4">
      <c r="A54" s="7" t="s">
        <v>19</v>
      </c>
      <c r="B54" s="17">
        <f>B17/B18*100</f>
        <v>81.743982055490108</v>
      </c>
      <c r="C54" s="17">
        <f t="shared" ref="C54:H54" si="21">C17/C18*100</f>
        <v>97.163555479578676</v>
      </c>
      <c r="D54" s="17">
        <f t="shared" si="21"/>
        <v>54.287280334327448</v>
      </c>
      <c r="E54" s="17">
        <f t="shared" si="21"/>
        <v>53.303421200224342</v>
      </c>
      <c r="F54" s="17">
        <f t="shared" si="21"/>
        <v>56.037487362315751</v>
      </c>
      <c r="G54" s="17">
        <f t="shared" si="21"/>
        <v>52.446206115515295</v>
      </c>
      <c r="H54" s="17">
        <f t="shared" si="21"/>
        <v>50.78371701107676</v>
      </c>
    </row>
    <row r="55" spans="1:8" ht="15.5" x14ac:dyDescent="0.4">
      <c r="A55" s="7" t="s">
        <v>20</v>
      </c>
      <c r="B55" s="17">
        <f>B23/B24*100</f>
        <v>42.957253200600015</v>
      </c>
      <c r="C55" s="17">
        <f t="shared" ref="C55:H55" si="22">C23/C24*100</f>
        <v>49.707116774366455</v>
      </c>
      <c r="D55" s="17">
        <f t="shared" ref="D55" si="23">D23/D24*100</f>
        <v>32.418983787451779</v>
      </c>
      <c r="E55" s="17">
        <f t="shared" si="22"/>
        <v>33.555596001686183</v>
      </c>
      <c r="F55" s="17">
        <f t="shared" si="22"/>
        <v>30.320041054367707</v>
      </c>
      <c r="G55" s="17">
        <f t="shared" si="22"/>
        <v>35.985782947369991</v>
      </c>
      <c r="H55" s="17">
        <f t="shared" si="22"/>
        <v>22.365488604117964</v>
      </c>
    </row>
    <row r="56" spans="1:8" ht="15.5" x14ac:dyDescent="0.4">
      <c r="A56" s="7" t="s">
        <v>21</v>
      </c>
      <c r="B56" s="17">
        <f>(B54+B55)/2</f>
        <v>62.350617628045057</v>
      </c>
      <c r="C56" s="17">
        <f t="shared" ref="C56:H56" si="24">(C54+C55)/2</f>
        <v>73.435336126972572</v>
      </c>
      <c r="D56" s="17">
        <f t="shared" ref="D56" si="25">(D54+D55)/2</f>
        <v>43.353132060889614</v>
      </c>
      <c r="E56" s="17">
        <f t="shared" si="24"/>
        <v>43.429508600955259</v>
      </c>
      <c r="F56" s="17">
        <f t="shared" si="24"/>
        <v>43.178764208341732</v>
      </c>
      <c r="G56" s="17">
        <f t="shared" si="24"/>
        <v>44.215994531442647</v>
      </c>
      <c r="H56" s="17">
        <f t="shared" si="24"/>
        <v>36.574602807597358</v>
      </c>
    </row>
    <row r="57" spans="1:8" ht="15.5" x14ac:dyDescent="0.4">
      <c r="A57" s="7"/>
      <c r="B57" s="17"/>
      <c r="C57" s="17"/>
      <c r="D57" s="17"/>
      <c r="E57" s="17"/>
      <c r="F57" s="17"/>
      <c r="G57" s="17"/>
      <c r="H57" s="17"/>
    </row>
    <row r="58" spans="1:8" ht="15.5" x14ac:dyDescent="0.4">
      <c r="A58" s="8" t="s">
        <v>32</v>
      </c>
      <c r="B58" s="17"/>
      <c r="C58" s="17"/>
      <c r="D58" s="17"/>
      <c r="E58" s="17"/>
      <c r="F58" s="17"/>
      <c r="G58" s="17"/>
      <c r="H58" s="17"/>
    </row>
    <row r="59" spans="1:8" ht="15.5" x14ac:dyDescent="0.4">
      <c r="A59" s="7" t="s">
        <v>22</v>
      </c>
      <c r="B59" s="17">
        <f>B25/B23*100</f>
        <v>100</v>
      </c>
      <c r="C59" s="17">
        <f>C25/C23*100</f>
        <v>100</v>
      </c>
      <c r="D59" s="17">
        <f>D25/D23*100</f>
        <v>100</v>
      </c>
      <c r="E59" s="17">
        <f t="shared" ref="E59:H59" si="26">E25/E23*100</f>
        <v>100</v>
      </c>
      <c r="F59" s="17">
        <f t="shared" si="26"/>
        <v>100</v>
      </c>
      <c r="G59" s="17">
        <f t="shared" si="26"/>
        <v>100</v>
      </c>
      <c r="H59" s="17">
        <f t="shared" si="26"/>
        <v>100</v>
      </c>
    </row>
    <row r="60" spans="1:8" ht="15.5" x14ac:dyDescent="0.4">
      <c r="A60" s="7"/>
      <c r="B60" s="17"/>
      <c r="C60" s="17"/>
      <c r="D60" s="17"/>
      <c r="E60" s="17"/>
      <c r="F60" s="17"/>
      <c r="G60" s="17"/>
      <c r="H60" s="17"/>
    </row>
    <row r="61" spans="1:8" ht="15.5" x14ac:dyDescent="0.4">
      <c r="A61" s="8" t="s">
        <v>23</v>
      </c>
      <c r="B61" s="17"/>
      <c r="C61" s="17"/>
      <c r="D61" s="17"/>
      <c r="E61" s="17"/>
      <c r="F61" s="17"/>
      <c r="G61" s="17"/>
      <c r="H61" s="17"/>
    </row>
    <row r="62" spans="1:8" ht="15.5" x14ac:dyDescent="0.4">
      <c r="A62" s="7" t="s">
        <v>24</v>
      </c>
      <c r="B62" s="17">
        <f>((B17/B15)-1)*100</f>
        <v>13.634280435657132</v>
      </c>
      <c r="C62" s="17">
        <f t="shared" ref="C62:H62" si="27">((C17/C15)-1)*100</f>
        <v>33.866438690677782</v>
      </c>
      <c r="D62" s="17">
        <f t="shared" ref="D62" si="28">((D17/D15)-1)*100</f>
        <v>-23.805049898769106</v>
      </c>
      <c r="E62" s="17">
        <f t="shared" si="27"/>
        <v>-24.646383491553379</v>
      </c>
      <c r="F62" s="17">
        <f t="shared" si="27"/>
        <v>-22.337790833445993</v>
      </c>
      <c r="G62" s="17">
        <f t="shared" si="27"/>
        <v>-21.330690826727071</v>
      </c>
      <c r="H62" s="17">
        <f t="shared" si="27"/>
        <v>-26.769507840885854</v>
      </c>
    </row>
    <row r="63" spans="1:8" ht="15.5" x14ac:dyDescent="0.4">
      <c r="A63" s="7" t="s">
        <v>25</v>
      </c>
      <c r="B63" s="17">
        <f>((B38/B37)-1)*100</f>
        <v>-35.514144230108812</v>
      </c>
      <c r="C63" s="17">
        <f t="shared" ref="C63:H63" si="29">((C38/C37)-1)*100</f>
        <v>-27.180809302433385</v>
      </c>
      <c r="D63" s="17">
        <f t="shared" si="29"/>
        <v>-48.896473814258911</v>
      </c>
      <c r="E63" s="17">
        <f t="shared" si="29"/>
        <v>-48.064248080608685</v>
      </c>
      <c r="F63" s="17">
        <f t="shared" si="29"/>
        <v>-50.516993237913944</v>
      </c>
      <c r="G63" s="17">
        <f t="shared" si="29"/>
        <v>-56.049714087954605</v>
      </c>
      <c r="H63" s="17">
        <f t="shared" si="29"/>
        <v>-64.361123971936934</v>
      </c>
    </row>
    <row r="64" spans="1:8" ht="15.5" x14ac:dyDescent="0.4">
      <c r="A64" s="7" t="s">
        <v>26</v>
      </c>
      <c r="B64" s="17">
        <f>((B40/B39)-1)*100</f>
        <v>-43.251406597848906</v>
      </c>
      <c r="C64" s="17">
        <f>((C40/C39)-1)*100</f>
        <v>-45.603101561677974</v>
      </c>
      <c r="D64" s="17">
        <f>((D40/D39)-1)*100</f>
        <v>-32.930560203995029</v>
      </c>
      <c r="E64" s="17">
        <f t="shared" ref="E64:H64" si="30">((E40/E39)-1)*100</f>
        <v>-31.077293531665241</v>
      </c>
      <c r="F64" s="17">
        <f t="shared" si="30"/>
        <v>-36.284317310669032</v>
      </c>
      <c r="G64" s="17">
        <f t="shared" si="30"/>
        <v>-44.132869127854178</v>
      </c>
      <c r="H64" s="17">
        <f t="shared" si="30"/>
        <v>-51.333283476195348</v>
      </c>
    </row>
    <row r="65" spans="1:8" ht="15.5" x14ac:dyDescent="0.4">
      <c r="A65" s="7"/>
      <c r="B65" s="17"/>
      <c r="C65" s="17"/>
      <c r="D65" s="17"/>
      <c r="E65" s="17"/>
      <c r="F65" s="17"/>
      <c r="G65" s="17"/>
      <c r="H65" s="17"/>
    </row>
    <row r="66" spans="1:8" ht="15.5" x14ac:dyDescent="0.4">
      <c r="A66" s="8" t="s">
        <v>27</v>
      </c>
      <c r="B66" s="17"/>
      <c r="C66" s="17"/>
      <c r="D66" s="17"/>
      <c r="E66" s="17"/>
      <c r="F66" s="17"/>
      <c r="G66" s="17"/>
      <c r="H66" s="17"/>
    </row>
    <row r="67" spans="1:8" ht="15.5" x14ac:dyDescent="0.4">
      <c r="A67" s="7" t="s">
        <v>34</v>
      </c>
      <c r="B67" s="17">
        <f>B22/(B16*3)</f>
        <v>11779.519603120913</v>
      </c>
      <c r="C67" s="17">
        <f>C22/(C16*3)</f>
        <v>11774.652599416528</v>
      </c>
      <c r="D67" s="17">
        <f t="shared" ref="D67:H67" si="31">D22/(D16*3)</f>
        <v>11966.651329650498</v>
      </c>
      <c r="E67" s="17">
        <f t="shared" si="31"/>
        <v>12121.842910824453</v>
      </c>
      <c r="F67" s="17">
        <f t="shared" si="31"/>
        <v>11690.577868887351</v>
      </c>
      <c r="G67" s="17">
        <f t="shared" si="31"/>
        <v>9553.3433786334463</v>
      </c>
      <c r="H67" s="17">
        <f t="shared" si="31"/>
        <v>11340.798246044602</v>
      </c>
    </row>
    <row r="68" spans="1:8" ht="15.5" x14ac:dyDescent="0.4">
      <c r="A68" s="7" t="s">
        <v>35</v>
      </c>
      <c r="B68" s="17">
        <f>B23/(B17*3)</f>
        <v>11607.345259270218</v>
      </c>
      <c r="C68" s="17">
        <f>C23/(C17*3)</f>
        <v>11364.996165470737</v>
      </c>
      <c r="D68" s="17">
        <f t="shared" ref="D68:H68" si="32">D23/(D17*3)</f>
        <v>13348.944049163234</v>
      </c>
      <c r="E68" s="17">
        <f t="shared" si="32"/>
        <v>14260.241473578359</v>
      </c>
      <c r="F68" s="17">
        <f t="shared" si="32"/>
        <v>11806.913154735761</v>
      </c>
      <c r="G68" s="17">
        <f t="shared" si="32"/>
        <v>12711.863924278414</v>
      </c>
      <c r="H68" s="17">
        <f t="shared" si="32"/>
        <v>8978.3329593891485</v>
      </c>
    </row>
    <row r="69" spans="1:8" ht="15.5" x14ac:dyDescent="0.4">
      <c r="A69" s="7" t="s">
        <v>28</v>
      </c>
      <c r="B69" s="17">
        <f>(B68/B67)*B51</f>
        <v>79.960508015245324</v>
      </c>
      <c r="C69" s="17">
        <f t="shared" ref="C69:H69" si="33">(C68/C67)*C51</f>
        <v>92.151679287502247</v>
      </c>
      <c r="D69" s="17">
        <f t="shared" si="33"/>
        <v>64.055713546012655</v>
      </c>
      <c r="E69" s="17">
        <f t="shared" si="33"/>
        <v>68.237604175520531</v>
      </c>
      <c r="F69" s="17">
        <f t="shared" si="33"/>
        <v>56.876722376741554</v>
      </c>
      <c r="G69" s="17">
        <f t="shared" si="33"/>
        <v>81.322230898455942</v>
      </c>
      <c r="H69" s="17">
        <f t="shared" si="33"/>
        <v>36.017045321749634</v>
      </c>
    </row>
    <row r="70" spans="1:8" ht="15.5" x14ac:dyDescent="0.4">
      <c r="A70" s="7" t="s">
        <v>36</v>
      </c>
      <c r="B70" s="17">
        <f>B22/B16</f>
        <v>35338.558809362738</v>
      </c>
      <c r="C70" s="17">
        <f t="shared" ref="C70:H70" si="34">C22/C16</f>
        <v>35323.957798249583</v>
      </c>
      <c r="D70" s="17">
        <f t="shared" si="34"/>
        <v>35899.953988951493</v>
      </c>
      <c r="E70" s="17">
        <f t="shared" si="34"/>
        <v>36365.528732473358</v>
      </c>
      <c r="F70" s="17">
        <f t="shared" si="34"/>
        <v>35071.733606662056</v>
      </c>
      <c r="G70" s="17">
        <f t="shared" si="34"/>
        <v>28660.030135900339</v>
      </c>
      <c r="H70" s="17">
        <f t="shared" si="34"/>
        <v>34022.394738133808</v>
      </c>
    </row>
    <row r="71" spans="1:8" ht="15.5" x14ac:dyDescent="0.4">
      <c r="A71" s="7" t="s">
        <v>37</v>
      </c>
      <c r="B71" s="17">
        <f>B23/B17</f>
        <v>34822.035777810655</v>
      </c>
      <c r="C71" s="17">
        <f t="shared" ref="C71:H71" si="35">C23/C17</f>
        <v>34094.98849641221</v>
      </c>
      <c r="D71" s="17">
        <f t="shared" si="35"/>
        <v>40046.832147489702</v>
      </c>
      <c r="E71" s="17">
        <f t="shared" si="35"/>
        <v>42780.724420735074</v>
      </c>
      <c r="F71" s="17">
        <f t="shared" si="35"/>
        <v>35420.739464207283</v>
      </c>
      <c r="G71" s="17">
        <f t="shared" si="35"/>
        <v>38135.591772835243</v>
      </c>
      <c r="H71" s="17">
        <f t="shared" si="35"/>
        <v>26934.998878167444</v>
      </c>
    </row>
    <row r="72" spans="1:8" ht="15.5" x14ac:dyDescent="0.4">
      <c r="A72" s="7"/>
      <c r="B72" s="17"/>
      <c r="C72" s="17"/>
      <c r="D72" s="17"/>
      <c r="E72" s="17"/>
      <c r="F72" s="17"/>
      <c r="G72" s="17"/>
      <c r="H72" s="17"/>
    </row>
    <row r="73" spans="1:8" ht="15.5" x14ac:dyDescent="0.4">
      <c r="A73" s="8" t="s">
        <v>29</v>
      </c>
      <c r="B73" s="17"/>
      <c r="C73" s="17"/>
      <c r="D73" s="17"/>
      <c r="E73" s="17"/>
      <c r="F73" s="17"/>
      <c r="G73" s="17"/>
      <c r="H73" s="17"/>
    </row>
    <row r="74" spans="1:8" ht="15.5" x14ac:dyDescent="0.4">
      <c r="A74" s="7" t="s">
        <v>30</v>
      </c>
      <c r="B74" s="17">
        <f>(B29/B28)*100</f>
        <v>80.549178112006871</v>
      </c>
      <c r="C74" s="17"/>
      <c r="D74" s="17"/>
      <c r="E74" s="17"/>
      <c r="F74" s="17"/>
      <c r="G74" s="17"/>
      <c r="H74" s="17"/>
    </row>
    <row r="75" spans="1:8" ht="15.5" x14ac:dyDescent="0.4">
      <c r="A75" s="7" t="s">
        <v>31</v>
      </c>
      <c r="B75" s="17">
        <f>(B23/B29)*100</f>
        <v>100</v>
      </c>
      <c r="C75" s="17"/>
      <c r="D75" s="17"/>
      <c r="E75" s="17"/>
      <c r="F75" s="17"/>
      <c r="G75" s="17"/>
      <c r="H75" s="17"/>
    </row>
    <row r="76" spans="1:8" ht="16" thickBot="1" x14ac:dyDescent="0.45">
      <c r="A76" s="18"/>
      <c r="B76" s="19"/>
      <c r="C76" s="19"/>
      <c r="D76" s="19"/>
      <c r="E76" s="19"/>
      <c r="F76" s="19"/>
      <c r="G76" s="19"/>
      <c r="H76" s="19"/>
    </row>
    <row r="77" spans="1:8" ht="15" customHeight="1" thickTop="1" x14ac:dyDescent="0.4">
      <c r="A77" s="35" t="s">
        <v>81</v>
      </c>
      <c r="B77" s="35"/>
      <c r="C77" s="35"/>
      <c r="D77" s="35"/>
      <c r="E77" s="35"/>
      <c r="F77" s="35"/>
      <c r="G77" s="7"/>
      <c r="H77" s="7"/>
    </row>
    <row r="78" spans="1:8" ht="30.75" customHeight="1" x14ac:dyDescent="0.35">
      <c r="A78" s="36" t="s">
        <v>119</v>
      </c>
      <c r="B78" s="36"/>
      <c r="C78" s="36"/>
      <c r="D78" s="36"/>
      <c r="E78" s="36"/>
      <c r="F78" s="36"/>
      <c r="G78" s="36"/>
      <c r="H78" s="36"/>
    </row>
    <row r="81" spans="1:1" x14ac:dyDescent="0.35">
      <c r="A81" s="4"/>
    </row>
    <row r="82" spans="1:1" x14ac:dyDescent="0.35">
      <c r="A82" s="4"/>
    </row>
  </sheetData>
  <mergeCells count="5">
    <mergeCell ref="A77:F77"/>
    <mergeCell ref="A9:A10"/>
    <mergeCell ref="B9:B10"/>
    <mergeCell ref="C9:H9"/>
    <mergeCell ref="A78:H78"/>
  </mergeCells>
  <pageMargins left="0.7" right="0.7" top="0.75" bottom="0.75" header="0.3" footer="0.3"/>
  <ignoredErrors>
    <ignoredError sqref="D18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I85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7265625" style="5" customWidth="1"/>
    <col min="2" max="8" width="20.7265625" style="5" customWidth="1"/>
    <col min="9" max="9" width="17.81640625" style="5" bestFit="1" customWidth="1"/>
    <col min="10" max="16384" width="11.453125" style="5"/>
  </cols>
  <sheetData>
    <row r="9" spans="1:9" ht="15.5" x14ac:dyDescent="0.35">
      <c r="A9" s="37" t="s">
        <v>0</v>
      </c>
      <c r="B9" s="39" t="s">
        <v>1</v>
      </c>
      <c r="C9" s="41" t="s">
        <v>2</v>
      </c>
      <c r="D9" s="41"/>
      <c r="E9" s="41"/>
      <c r="F9" s="41"/>
      <c r="G9" s="41"/>
      <c r="H9" s="41"/>
    </row>
    <row r="10" spans="1:9" ht="47" thickBot="1" x14ac:dyDescent="0.4">
      <c r="A10" s="38"/>
      <c r="B10" s="40"/>
      <c r="C10" s="31" t="s">
        <v>38</v>
      </c>
      <c r="D10" s="30" t="s">
        <v>33</v>
      </c>
      <c r="E10" s="31" t="s">
        <v>39</v>
      </c>
      <c r="F10" s="31" t="s">
        <v>40</v>
      </c>
      <c r="G10" s="31" t="s">
        <v>41</v>
      </c>
      <c r="H10" s="31" t="s">
        <v>42</v>
      </c>
    </row>
    <row r="11" spans="1:9" ht="16" thickTop="1" x14ac:dyDescent="0.4">
      <c r="A11" s="7"/>
      <c r="B11" s="7"/>
      <c r="C11" s="7"/>
      <c r="D11" s="7"/>
      <c r="E11" s="7"/>
      <c r="F11" s="7"/>
      <c r="G11" s="7"/>
      <c r="H11" s="7"/>
    </row>
    <row r="12" spans="1:9" ht="15.5" x14ac:dyDescent="0.4">
      <c r="A12" s="8" t="s">
        <v>3</v>
      </c>
      <c r="B12" s="7"/>
      <c r="C12" s="7"/>
      <c r="D12" s="7"/>
      <c r="E12" s="7"/>
      <c r="F12" s="7"/>
      <c r="G12" s="7"/>
      <c r="H12" s="7"/>
    </row>
    <row r="13" spans="1:9" ht="15.5" x14ac:dyDescent="0.4">
      <c r="A13" s="7"/>
      <c r="B13" s="7"/>
      <c r="C13" s="7"/>
      <c r="D13" s="7"/>
      <c r="E13" s="7"/>
      <c r="F13" s="7"/>
      <c r="G13" s="7"/>
      <c r="H13" s="7"/>
    </row>
    <row r="14" spans="1:9" ht="15.5" x14ac:dyDescent="0.4">
      <c r="A14" s="8" t="s">
        <v>4</v>
      </c>
      <c r="B14" s="7"/>
      <c r="C14" s="7"/>
      <c r="D14" s="7"/>
      <c r="E14" s="7"/>
      <c r="F14" s="7"/>
      <c r="G14" s="7"/>
      <c r="H14" s="7"/>
    </row>
    <row r="15" spans="1:9" ht="15.5" x14ac:dyDescent="0.4">
      <c r="A15" s="9" t="s">
        <v>53</v>
      </c>
      <c r="B15" s="10">
        <f>(+'I Trimestre'!B15+'II trimestre'!B15)/2</f>
        <v>697621.66666666674</v>
      </c>
      <c r="C15" s="10">
        <f>(+'I Trimestre'!C15+'II trimestre'!C15)/2</f>
        <v>454926.83333333337</v>
      </c>
      <c r="D15" s="10">
        <f>+E15+F15</f>
        <v>186390.83333333331</v>
      </c>
      <c r="E15" s="10">
        <f>(+'I Trimestre'!E15+'II trimestre'!E15)/2</f>
        <v>118590</v>
      </c>
      <c r="F15" s="10">
        <f>(+'I Trimestre'!F15+'II trimestre'!F15)/2</f>
        <v>67800.833333333328</v>
      </c>
      <c r="G15" s="10">
        <f>(+'I Trimestre'!G15+'II trimestre'!G15)/2</f>
        <v>3679.166666666667</v>
      </c>
      <c r="H15" s="10">
        <f>(+'I Trimestre'!H15+'II trimestre'!H15)/2</f>
        <v>52624.833333333328</v>
      </c>
      <c r="I15" s="33"/>
    </row>
    <row r="16" spans="1:9" ht="15.5" x14ac:dyDescent="0.4">
      <c r="A16" s="9" t="s">
        <v>89</v>
      </c>
      <c r="B16" s="10">
        <f>(+'I Trimestre'!B16+'II trimestre'!B16)/2</f>
        <v>777508</v>
      </c>
      <c r="C16" s="10">
        <f>(+'I Trimestre'!C16+'II trimestre'!C16)/2</f>
        <v>503077</v>
      </c>
      <c r="D16" s="10">
        <f>+E16+F16</f>
        <v>208897</v>
      </c>
      <c r="E16" s="10">
        <f>(+'I Trimestre'!E16+'II trimestre'!E16)/2</f>
        <v>133725</v>
      </c>
      <c r="F16" s="10">
        <f>(+'I Trimestre'!F16+'II trimestre'!F16)/2</f>
        <v>75172</v>
      </c>
      <c r="G16" s="10">
        <f>(+'I Trimestre'!G16+'II trimestre'!G16)/2</f>
        <v>4415</v>
      </c>
      <c r="H16" s="10">
        <f>(+'I Trimestre'!H16+'II trimestre'!H16)/2</f>
        <v>61119</v>
      </c>
      <c r="I16" s="33"/>
    </row>
    <row r="17" spans="1:9" ht="15.5" x14ac:dyDescent="0.4">
      <c r="A17" s="9" t="s">
        <v>90</v>
      </c>
      <c r="B17" s="10">
        <f>(+'I Trimestre'!B17+'II trimestre'!B17)/2</f>
        <v>734596</v>
      </c>
      <c r="C17" s="10">
        <f>(+'I Trimestre'!C17+'II trimestre'!C17)/2</f>
        <v>514458.25</v>
      </c>
      <c r="D17" s="10">
        <f>+E17+F17</f>
        <v>170106.75</v>
      </c>
      <c r="E17" s="10">
        <f>(+'I Trimestre'!E17+'II trimestre'!E17)/2</f>
        <v>106920</v>
      </c>
      <c r="F17" s="10">
        <f>(+'I Trimestre'!F17+'II trimestre'!F17)/2</f>
        <v>63186.75</v>
      </c>
      <c r="G17" s="10">
        <f>(+'I Trimestre'!G17+'II trimestre'!G17)/2</f>
        <v>3473.25</v>
      </c>
      <c r="H17" s="10">
        <f>(+'I Trimestre'!H17+'II trimestre'!H17)/2</f>
        <v>46557.75</v>
      </c>
      <c r="I17" s="33"/>
    </row>
    <row r="18" spans="1:9" ht="15.5" x14ac:dyDescent="0.4">
      <c r="A18" s="9" t="s">
        <v>76</v>
      </c>
      <c r="B18" s="10">
        <f>+'II trimestre'!B18</f>
        <v>777508</v>
      </c>
      <c r="C18" s="10">
        <f>+'II trimestre'!C18</f>
        <v>503077</v>
      </c>
      <c r="D18" s="10">
        <f>+'II trimestre'!D18</f>
        <v>208897</v>
      </c>
      <c r="E18" s="10">
        <f>+'II trimestre'!E18</f>
        <v>133725</v>
      </c>
      <c r="F18" s="10">
        <f>+'II trimestre'!F18</f>
        <v>75172</v>
      </c>
      <c r="G18" s="10">
        <f>+'II trimestre'!G18</f>
        <v>4415</v>
      </c>
      <c r="H18" s="10">
        <f>+'II trimestre'!H18</f>
        <v>61119</v>
      </c>
      <c r="I18" s="33"/>
    </row>
    <row r="19" spans="1:9" ht="15.5" x14ac:dyDescent="0.4">
      <c r="A19" s="7"/>
      <c r="B19" s="10"/>
      <c r="C19" s="10"/>
      <c r="D19" s="10"/>
      <c r="E19" s="10"/>
      <c r="F19" s="10"/>
      <c r="G19" s="10"/>
      <c r="H19" s="10"/>
    </row>
    <row r="20" spans="1:9" ht="15.5" x14ac:dyDescent="0.4">
      <c r="A20" s="11" t="s">
        <v>5</v>
      </c>
      <c r="B20" s="10"/>
      <c r="C20" s="10"/>
      <c r="D20" s="10"/>
      <c r="E20" s="10"/>
      <c r="F20" s="10"/>
      <c r="G20" s="10"/>
      <c r="H20" s="10"/>
    </row>
    <row r="21" spans="1:9" ht="15.5" x14ac:dyDescent="0.4">
      <c r="A21" s="9" t="s">
        <v>53</v>
      </c>
      <c r="B21" s="10">
        <f>+'I Trimestre'!B21+'II trimestre'!B21</f>
        <v>50637387674.310005</v>
      </c>
      <c r="C21" s="10">
        <f>+'I Trimestre'!C21+'II trimestre'!C21</f>
        <v>33570111564.720013</v>
      </c>
      <c r="D21" s="10">
        <f>+'I Trimestre'!D21+'II trimestre'!D21</f>
        <v>13232398346.629988</v>
      </c>
      <c r="E21" s="10">
        <f>+'I Trimestre'!E21+'II trimestre'!E21</f>
        <v>8644191520.1499882</v>
      </c>
      <c r="F21" s="10">
        <f>+'I Trimestre'!F21+'II trimestre'!F21</f>
        <v>4588206826.4799995</v>
      </c>
      <c r="G21" s="10">
        <f>+'I Trimestre'!G21+'II trimestre'!G21</f>
        <v>287052789.01999998</v>
      </c>
      <c r="H21" s="10">
        <f>+'I Trimestre'!H21+'II trimestre'!H21</f>
        <v>3547824973.9400001</v>
      </c>
    </row>
    <row r="22" spans="1:9" ht="15.5" x14ac:dyDescent="0.4">
      <c r="A22" s="9" t="s">
        <v>89</v>
      </c>
      <c r="B22" s="10">
        <f>+'I Trimestre'!B22+'II trimestre'!B22</f>
        <v>51520291318</v>
      </c>
      <c r="C22" s="10">
        <f>+'I Trimestre'!C22+'II trimestre'!C22</f>
        <v>33528168944.320004</v>
      </c>
      <c r="D22" s="10">
        <f>+'I Trimestre'!D22+'II trimestre'!D22</f>
        <v>14008739465.880001</v>
      </c>
      <c r="E22" s="10">
        <f>+'I Trimestre'!E22+'II trimestre'!E22</f>
        <v>9087634851</v>
      </c>
      <c r="F22" s="10">
        <f>+'I Trimestre'!F22+'II trimestre'!F22</f>
        <v>4921104614.8799992</v>
      </c>
      <c r="G22" s="10">
        <f>+'I Trimestre'!G22+'II trimestre'!G22</f>
        <v>245382913.80000001</v>
      </c>
      <c r="H22" s="10">
        <f>+'I Trimestre'!H22+'II trimestre'!H22</f>
        <v>3737999994</v>
      </c>
    </row>
    <row r="23" spans="1:9" ht="15.5" x14ac:dyDescent="0.4">
      <c r="A23" s="9" t="s">
        <v>90</v>
      </c>
      <c r="B23" s="10">
        <f>+'I Trimestre'!B23+'II trimestre'!B23</f>
        <v>47545204825.550003</v>
      </c>
      <c r="C23" s="10">
        <f>+'I Trimestre'!C23+'II trimestre'!C23</f>
        <v>33119129761.340004</v>
      </c>
      <c r="D23" s="10">
        <f>+'I Trimestre'!D23+'II trimestre'!D23</f>
        <v>11621473076.709995</v>
      </c>
      <c r="E23" s="10">
        <f>+'I Trimestre'!E23+'II trimestre'!E23</f>
        <v>7436189802.779995</v>
      </c>
      <c r="F23" s="10">
        <f>+'I Trimestre'!F23+'II trimestre'!F23</f>
        <v>4185283273.9299994</v>
      </c>
      <c r="G23" s="10">
        <f>+'I Trimestre'!G23+'II trimestre'!G23</f>
        <v>212983625.42000002</v>
      </c>
      <c r="H23" s="10">
        <f>+'I Trimestre'!H23+'II trimestre'!H23</f>
        <v>2591618362.0800004</v>
      </c>
    </row>
    <row r="24" spans="1:9" ht="15.5" x14ac:dyDescent="0.4">
      <c r="A24" s="9" t="s">
        <v>76</v>
      </c>
      <c r="B24" s="10">
        <f>+'II trimestre'!B24</f>
        <v>51520291318</v>
      </c>
      <c r="C24" s="10">
        <f>+'II trimestre'!C24</f>
        <v>33528168944.32</v>
      </c>
      <c r="D24" s="10">
        <f>+'II trimestre'!D24</f>
        <v>14008739465.879999</v>
      </c>
      <c r="E24" s="10">
        <f>+'II trimestre'!E24</f>
        <v>9087634851</v>
      </c>
      <c r="F24" s="10">
        <f>+'II trimestre'!F24</f>
        <v>4921104614.8799992</v>
      </c>
      <c r="G24" s="10">
        <f>+'II trimestre'!G24</f>
        <v>245382913.79999998</v>
      </c>
      <c r="H24" s="10">
        <f>+'II trimestre'!H24</f>
        <v>3737999994</v>
      </c>
      <c r="I24" s="6"/>
    </row>
    <row r="25" spans="1:9" ht="15.5" x14ac:dyDescent="0.4">
      <c r="A25" s="9" t="s">
        <v>91</v>
      </c>
      <c r="B25" s="10">
        <f>B23</f>
        <v>47545204825.550003</v>
      </c>
      <c r="C25" s="10">
        <f t="shared" ref="C25:H25" si="0">C23</f>
        <v>33119129761.340004</v>
      </c>
      <c r="D25" s="10">
        <f t="shared" si="0"/>
        <v>11621473076.709995</v>
      </c>
      <c r="E25" s="10">
        <f t="shared" si="0"/>
        <v>7436189802.779995</v>
      </c>
      <c r="F25" s="10">
        <f t="shared" si="0"/>
        <v>4185283273.9299994</v>
      </c>
      <c r="G25" s="10">
        <f t="shared" si="0"/>
        <v>212983625.42000002</v>
      </c>
      <c r="H25" s="10">
        <f t="shared" si="0"/>
        <v>2591618362.0800004</v>
      </c>
      <c r="I25" s="6"/>
    </row>
    <row r="26" spans="1:9" ht="15.5" x14ac:dyDescent="0.4">
      <c r="A26" s="7"/>
      <c r="B26" s="10"/>
      <c r="C26" s="10"/>
      <c r="D26" s="10"/>
      <c r="E26" s="10"/>
      <c r="F26" s="10"/>
      <c r="G26" s="10"/>
      <c r="H26" s="10"/>
    </row>
    <row r="27" spans="1:9" ht="15.5" x14ac:dyDescent="0.4">
      <c r="A27" s="11" t="s">
        <v>6</v>
      </c>
      <c r="B27" s="10"/>
      <c r="C27" s="10"/>
      <c r="D27" s="10"/>
      <c r="E27" s="10"/>
      <c r="F27" s="10"/>
      <c r="G27" s="10"/>
      <c r="H27" s="10"/>
    </row>
    <row r="28" spans="1:9" ht="15.5" x14ac:dyDescent="0.4">
      <c r="A28" s="9" t="s">
        <v>89</v>
      </c>
      <c r="B28" s="10">
        <f>'I Trimestre'!B28+'II trimestre'!B28</f>
        <v>51520291318</v>
      </c>
      <c r="C28" s="10"/>
      <c r="D28" s="10"/>
      <c r="E28" s="10"/>
      <c r="F28" s="10"/>
      <c r="G28" s="10"/>
      <c r="H28" s="10"/>
      <c r="I28" s="2"/>
    </row>
    <row r="29" spans="1:9" ht="15.5" x14ac:dyDescent="0.4">
      <c r="A29" s="9" t="s">
        <v>90</v>
      </c>
      <c r="B29" s="10">
        <f>'I Trimestre'!B29+'II trimestre'!B29</f>
        <v>47545204825.550003</v>
      </c>
      <c r="C29" s="10"/>
      <c r="D29" s="10"/>
      <c r="E29" s="10"/>
      <c r="F29" s="10"/>
      <c r="G29" s="10"/>
      <c r="H29" s="10"/>
    </row>
    <row r="30" spans="1:9" ht="15.5" x14ac:dyDescent="0.4">
      <c r="A30" s="7"/>
      <c r="B30" s="13"/>
      <c r="C30" s="13"/>
      <c r="D30" s="13"/>
      <c r="E30" s="13"/>
      <c r="F30" s="13"/>
      <c r="G30" s="13"/>
      <c r="H30" s="13"/>
    </row>
    <row r="31" spans="1:9" ht="15.5" x14ac:dyDescent="0.4">
      <c r="A31" s="8" t="s">
        <v>7</v>
      </c>
      <c r="B31" s="13"/>
      <c r="C31" s="13"/>
      <c r="D31" s="13"/>
      <c r="E31" s="13"/>
      <c r="F31" s="13"/>
      <c r="G31" s="13"/>
      <c r="H31" s="13"/>
    </row>
    <row r="32" spans="1:9" ht="15.5" x14ac:dyDescent="0.4">
      <c r="A32" s="9" t="s">
        <v>54</v>
      </c>
      <c r="B32" s="21">
        <v>1.0586</v>
      </c>
      <c r="C32" s="21">
        <v>1.0586</v>
      </c>
      <c r="D32" s="21">
        <v>1.0586</v>
      </c>
      <c r="E32" s="21">
        <v>1.0586</v>
      </c>
      <c r="F32" s="21">
        <v>1.0586</v>
      </c>
      <c r="G32" s="21">
        <v>1.0586</v>
      </c>
      <c r="H32" s="21">
        <v>1.0586</v>
      </c>
    </row>
    <row r="33" spans="1:8" ht="15.5" x14ac:dyDescent="0.4">
      <c r="A33" s="9" t="s">
        <v>92</v>
      </c>
      <c r="B33" s="21">
        <v>1.0788</v>
      </c>
      <c r="C33" s="21">
        <v>1.0788</v>
      </c>
      <c r="D33" s="21">
        <v>1.0788</v>
      </c>
      <c r="E33" s="21">
        <v>1.0788</v>
      </c>
      <c r="F33" s="21">
        <v>1.0788</v>
      </c>
      <c r="G33" s="21">
        <v>1.0788</v>
      </c>
      <c r="H33" s="21">
        <v>1.0788</v>
      </c>
    </row>
    <row r="34" spans="1:8" ht="15.5" x14ac:dyDescent="0.4">
      <c r="A34" s="9" t="s">
        <v>8</v>
      </c>
      <c r="B34" s="10">
        <f>C34+D34+G34+H34</f>
        <v>448747</v>
      </c>
      <c r="C34" s="10">
        <v>252420</v>
      </c>
      <c r="D34" s="10">
        <f>E34+F34</f>
        <v>174098</v>
      </c>
      <c r="E34" s="10">
        <v>145614</v>
      </c>
      <c r="F34" s="10">
        <v>28484</v>
      </c>
      <c r="G34" s="10">
        <v>2544</v>
      </c>
      <c r="H34" s="10">
        <v>19685</v>
      </c>
    </row>
    <row r="35" spans="1:8" ht="15.5" x14ac:dyDescent="0.4">
      <c r="A35" s="7"/>
      <c r="B35" s="10"/>
      <c r="C35" s="10"/>
      <c r="D35" s="10"/>
      <c r="E35" s="10"/>
      <c r="F35" s="10"/>
      <c r="G35" s="10"/>
      <c r="H35" s="10"/>
    </row>
    <row r="36" spans="1:8" ht="15.5" x14ac:dyDescent="0.4">
      <c r="A36" s="11" t="s">
        <v>9</v>
      </c>
      <c r="B36" s="10"/>
      <c r="C36" s="10"/>
      <c r="D36" s="10"/>
      <c r="E36" s="10"/>
      <c r="F36" s="10"/>
      <c r="G36" s="10"/>
      <c r="H36" s="10"/>
    </row>
    <row r="37" spans="1:8" ht="15.5" x14ac:dyDescent="0.4">
      <c r="A37" s="9" t="s">
        <v>55</v>
      </c>
      <c r="B37" s="10">
        <f>B21/B32</f>
        <v>47834297821.944084</v>
      </c>
      <c r="C37" s="10">
        <f t="shared" ref="C37:H37" si="1">C21/C32</f>
        <v>31711800080.030239</v>
      </c>
      <c r="D37" s="10">
        <f t="shared" ref="D37" si="2">D21/D32</f>
        <v>12499903973.767229</v>
      </c>
      <c r="E37" s="10">
        <f t="shared" si="1"/>
        <v>8165682524.2301044</v>
      </c>
      <c r="F37" s="10">
        <f>F21/F32</f>
        <v>4334221449.5371237</v>
      </c>
      <c r="G37" s="10">
        <f t="shared" si="1"/>
        <v>271162657.30209708</v>
      </c>
      <c r="H37" s="10">
        <f t="shared" si="1"/>
        <v>3351431110.8445115</v>
      </c>
    </row>
    <row r="38" spans="1:8" ht="15.5" x14ac:dyDescent="0.4">
      <c r="A38" s="9" t="s">
        <v>93</v>
      </c>
      <c r="B38" s="10">
        <f>B23/B33</f>
        <v>44072307031.470154</v>
      </c>
      <c r="C38" s="10">
        <f t="shared" ref="C38:H38" si="3">C23/C33</f>
        <v>30699971970.096409</v>
      </c>
      <c r="D38" s="10">
        <f t="shared" ref="D38" si="4">D23/D33</f>
        <v>10772592766.694471</v>
      </c>
      <c r="E38" s="10">
        <f t="shared" si="3"/>
        <v>6893019839.4326982</v>
      </c>
      <c r="F38" s="10">
        <f t="shared" si="3"/>
        <v>3879572927.2617717</v>
      </c>
      <c r="G38" s="10">
        <f t="shared" si="3"/>
        <v>197426423.26659253</v>
      </c>
      <c r="H38" s="10">
        <f t="shared" si="3"/>
        <v>2402315871.4126811</v>
      </c>
    </row>
    <row r="39" spans="1:8" ht="15.5" x14ac:dyDescent="0.4">
      <c r="A39" s="9" t="s">
        <v>56</v>
      </c>
      <c r="B39" s="10">
        <f>B37/B15</f>
        <v>68567.67802310815</v>
      </c>
      <c r="C39" s="10">
        <f t="shared" ref="C39:H39" si="5">C37/C15</f>
        <v>69707.47328240014</v>
      </c>
      <c r="D39" s="10">
        <f t="shared" ref="D39" si="6">D37/D15</f>
        <v>67062.868651984303</v>
      </c>
      <c r="E39" s="10">
        <f t="shared" si="5"/>
        <v>68856.417271524624</v>
      </c>
      <c r="F39" s="10">
        <f t="shared" si="5"/>
        <v>63925.784337023251</v>
      </c>
      <c r="G39" s="10">
        <f t="shared" si="5"/>
        <v>73702.194510196263</v>
      </c>
      <c r="H39" s="10">
        <f t="shared" si="5"/>
        <v>63685.353445512323</v>
      </c>
    </row>
    <row r="40" spans="1:8" ht="15.5" x14ac:dyDescent="0.4">
      <c r="A40" s="9" t="s">
        <v>94</v>
      </c>
      <c r="B40" s="10">
        <f>B38/B17</f>
        <v>59995.299499956651</v>
      </c>
      <c r="C40" s="10">
        <f t="shared" ref="C40:H40" si="7">C38/C17</f>
        <v>59674.370019523274</v>
      </c>
      <c r="D40" s="10">
        <f t="shared" ref="D40" si="8">D38/D17</f>
        <v>63328.426218797737</v>
      </c>
      <c r="E40" s="10">
        <f t="shared" si="7"/>
        <v>64468.947244974734</v>
      </c>
      <c r="F40" s="10">
        <f t="shared" si="7"/>
        <v>61398.519899532286</v>
      </c>
      <c r="G40" s="10">
        <f t="shared" si="7"/>
        <v>56841.984673315346</v>
      </c>
      <c r="H40" s="10">
        <f t="shared" si="7"/>
        <v>51598.624749105809</v>
      </c>
    </row>
    <row r="41" spans="1:8" ht="15.5" x14ac:dyDescent="0.4">
      <c r="A41" s="7"/>
      <c r="B41" s="13"/>
      <c r="C41" s="13"/>
      <c r="D41" s="13"/>
      <c r="E41" s="13"/>
      <c r="F41" s="13"/>
      <c r="G41" s="13"/>
      <c r="H41" s="13"/>
    </row>
    <row r="42" spans="1:8" ht="15.5" x14ac:dyDescent="0.4">
      <c r="A42" s="8" t="s">
        <v>10</v>
      </c>
      <c r="B42" s="13"/>
      <c r="C42" s="13"/>
      <c r="D42" s="13"/>
      <c r="E42" s="13"/>
      <c r="F42" s="13"/>
      <c r="G42" s="13"/>
      <c r="H42" s="13"/>
    </row>
    <row r="43" spans="1:8" ht="15.5" x14ac:dyDescent="0.4">
      <c r="A43" s="7"/>
      <c r="B43" s="13"/>
      <c r="C43" s="13"/>
      <c r="D43" s="13"/>
      <c r="E43" s="13"/>
      <c r="F43" s="13"/>
      <c r="G43" s="13"/>
      <c r="H43" s="13"/>
    </row>
    <row r="44" spans="1:8" ht="15.5" x14ac:dyDescent="0.4">
      <c r="A44" s="8" t="s">
        <v>11</v>
      </c>
      <c r="B44" s="13"/>
      <c r="C44" s="13"/>
      <c r="D44" s="13"/>
      <c r="E44" s="13"/>
      <c r="F44" s="13"/>
      <c r="G44" s="13"/>
      <c r="H44" s="13"/>
    </row>
    <row r="45" spans="1:8" ht="15.5" x14ac:dyDescent="0.4">
      <c r="A45" s="7" t="s">
        <v>12</v>
      </c>
      <c r="B45" s="17">
        <f>((B16)/B34)*100</f>
        <v>173.2619939520487</v>
      </c>
      <c r="C45" s="17">
        <f t="shared" ref="C45:H45" si="9">((C16)/C34)*100</f>
        <v>199.3015608905792</v>
      </c>
      <c r="D45" s="17">
        <f t="shared" si="9"/>
        <v>119.98816758377467</v>
      </c>
      <c r="E45" s="17">
        <f t="shared" si="9"/>
        <v>91.835263092834481</v>
      </c>
      <c r="F45" s="17">
        <f t="shared" si="9"/>
        <v>263.90956326358656</v>
      </c>
      <c r="G45" s="17">
        <f t="shared" si="9"/>
        <v>173.54559748427673</v>
      </c>
      <c r="H45" s="17">
        <f t="shared" si="9"/>
        <v>310.48514097028192</v>
      </c>
    </row>
    <row r="46" spans="1:8" ht="15.5" x14ac:dyDescent="0.4">
      <c r="A46" s="7" t="s">
        <v>13</v>
      </c>
      <c r="B46" s="17">
        <f>((B17)/B34)*100</f>
        <v>163.69936734953103</v>
      </c>
      <c r="C46" s="17">
        <f t="shared" ref="C46:H46" si="10">((C17)/C34)*100</f>
        <v>203.81041518104746</v>
      </c>
      <c r="D46" s="17">
        <f t="shared" si="10"/>
        <v>97.707469356339544</v>
      </c>
      <c r="E46" s="17">
        <f t="shared" si="10"/>
        <v>73.427005645061598</v>
      </c>
      <c r="F46" s="17">
        <f t="shared" si="10"/>
        <v>221.83243224266255</v>
      </c>
      <c r="G46" s="17">
        <f t="shared" si="10"/>
        <v>136.52712264150944</v>
      </c>
      <c r="H46" s="17">
        <f t="shared" si="10"/>
        <v>236.51384302768608</v>
      </c>
    </row>
    <row r="47" spans="1:8" ht="15.5" x14ac:dyDescent="0.4">
      <c r="A47" s="7"/>
      <c r="B47" s="17"/>
      <c r="C47" s="17"/>
      <c r="D47" s="17"/>
      <c r="E47" s="17"/>
      <c r="F47" s="17"/>
      <c r="G47" s="17"/>
      <c r="H47" s="17"/>
    </row>
    <row r="48" spans="1:8" ht="15.5" x14ac:dyDescent="0.4">
      <c r="A48" s="8" t="s">
        <v>14</v>
      </c>
      <c r="B48" s="17"/>
      <c r="C48" s="17"/>
      <c r="D48" s="17"/>
      <c r="E48" s="17"/>
      <c r="F48" s="17"/>
      <c r="G48" s="17"/>
      <c r="H48" s="17"/>
    </row>
    <row r="49" spans="1:8" ht="15.5" x14ac:dyDescent="0.4">
      <c r="A49" s="7" t="s">
        <v>15</v>
      </c>
      <c r="B49" s="17">
        <f>B17/B16*100</f>
        <v>94.480828493083024</v>
      </c>
      <c r="C49" s="17">
        <f t="shared" ref="C49:H49" si="11">C17/C16*100</f>
        <v>102.2623276357297</v>
      </c>
      <c r="D49" s="17">
        <f t="shared" ref="D49" si="12">D17/D16*100</f>
        <v>81.430920501491173</v>
      </c>
      <c r="E49" s="17">
        <f t="shared" si="11"/>
        <v>79.955131800336517</v>
      </c>
      <c r="F49" s="17">
        <f t="shared" si="11"/>
        <v>84.056231043473645</v>
      </c>
      <c r="G49" s="17">
        <f t="shared" si="11"/>
        <v>78.669309173272921</v>
      </c>
      <c r="H49" s="17">
        <f t="shared" si="11"/>
        <v>76.175575516615126</v>
      </c>
    </row>
    <row r="50" spans="1:8" ht="15.5" x14ac:dyDescent="0.4">
      <c r="A50" s="7" t="s">
        <v>16</v>
      </c>
      <c r="B50" s="17">
        <f>B23/B22*100</f>
        <v>92.284425435573596</v>
      </c>
      <c r="C50" s="17">
        <f t="shared" ref="C50:H50" si="13">C23/C22*100</f>
        <v>98.780013356353308</v>
      </c>
      <c r="D50" s="17">
        <f t="shared" ref="D50" si="14">D23/D22*100</f>
        <v>82.958735188240979</v>
      </c>
      <c r="E50" s="17">
        <f t="shared" si="13"/>
        <v>81.827559367239758</v>
      </c>
      <c r="F50" s="17">
        <f t="shared" si="13"/>
        <v>85.047638720682983</v>
      </c>
      <c r="G50" s="17">
        <f t="shared" si="13"/>
        <v>86.79643668816847</v>
      </c>
      <c r="H50" s="17">
        <f t="shared" si="13"/>
        <v>69.331684490099022</v>
      </c>
    </row>
    <row r="51" spans="1:8" ht="15.5" x14ac:dyDescent="0.4">
      <c r="A51" s="7" t="s">
        <v>17</v>
      </c>
      <c r="B51" s="17">
        <f>AVERAGE(B49:B50)</f>
        <v>93.38262696432831</v>
      </c>
      <c r="C51" s="17">
        <f t="shared" ref="C51:H51" si="15">AVERAGE(C49:C50)</f>
        <v>100.52117049604151</v>
      </c>
      <c r="D51" s="17">
        <f t="shared" ref="D51" si="16">AVERAGE(D49:D50)</f>
        <v>82.194827844866069</v>
      </c>
      <c r="E51" s="17">
        <f t="shared" si="15"/>
        <v>80.891345583788137</v>
      </c>
      <c r="F51" s="17">
        <f t="shared" si="15"/>
        <v>84.551934882078314</v>
      </c>
      <c r="G51" s="17">
        <f t="shared" si="15"/>
        <v>82.732872930720703</v>
      </c>
      <c r="H51" s="17">
        <f t="shared" si="15"/>
        <v>72.753630003357074</v>
      </c>
    </row>
    <row r="52" spans="1:8" ht="15.5" x14ac:dyDescent="0.4">
      <c r="A52" s="7"/>
      <c r="B52" s="17"/>
      <c r="C52" s="17"/>
      <c r="D52" s="17"/>
      <c r="E52" s="17"/>
      <c r="F52" s="17"/>
      <c r="G52" s="17"/>
      <c r="H52" s="17"/>
    </row>
    <row r="53" spans="1:8" ht="15.5" x14ac:dyDescent="0.4">
      <c r="A53" s="8" t="s">
        <v>18</v>
      </c>
      <c r="B53" s="17"/>
      <c r="C53" s="17"/>
      <c r="D53" s="17"/>
      <c r="E53" s="17"/>
      <c r="F53" s="17"/>
      <c r="G53" s="17"/>
      <c r="H53" s="17"/>
    </row>
    <row r="54" spans="1:8" ht="15.5" x14ac:dyDescent="0.4">
      <c r="A54" s="7" t="s">
        <v>19</v>
      </c>
      <c r="B54" s="17">
        <f>B17/B18*100</f>
        <v>94.480828493083024</v>
      </c>
      <c r="C54" s="17">
        <f t="shared" ref="C54:H54" si="17">C17/C18*100</f>
        <v>102.2623276357297</v>
      </c>
      <c r="D54" s="17">
        <f t="shared" si="17"/>
        <v>81.430920501491173</v>
      </c>
      <c r="E54" s="17">
        <f t="shared" si="17"/>
        <v>79.955131800336517</v>
      </c>
      <c r="F54" s="17">
        <f t="shared" si="17"/>
        <v>84.056231043473645</v>
      </c>
      <c r="G54" s="17">
        <f t="shared" si="17"/>
        <v>78.669309173272921</v>
      </c>
      <c r="H54" s="17">
        <f t="shared" si="17"/>
        <v>76.175575516615126</v>
      </c>
    </row>
    <row r="55" spans="1:8" ht="15.5" x14ac:dyDescent="0.4">
      <c r="A55" s="7" t="s">
        <v>20</v>
      </c>
      <c r="B55" s="17">
        <f>B23/B24*100</f>
        <v>92.284425435573596</v>
      </c>
      <c r="C55" s="17">
        <f t="shared" ref="C55:H55" si="18">C23/C24*100</f>
        <v>98.780013356353322</v>
      </c>
      <c r="D55" s="17">
        <f t="shared" ref="D55" si="19">D23/D24*100</f>
        <v>82.958735188240993</v>
      </c>
      <c r="E55" s="17">
        <f t="shared" si="18"/>
        <v>81.827559367239758</v>
      </c>
      <c r="F55" s="17">
        <f t="shared" si="18"/>
        <v>85.047638720682983</v>
      </c>
      <c r="G55" s="17">
        <f t="shared" si="18"/>
        <v>86.796436688168484</v>
      </c>
      <c r="H55" s="17">
        <f t="shared" si="18"/>
        <v>69.331684490099022</v>
      </c>
    </row>
    <row r="56" spans="1:8" ht="15.5" x14ac:dyDescent="0.4">
      <c r="A56" s="7" t="s">
        <v>21</v>
      </c>
      <c r="B56" s="17">
        <f>(B54+B55)/2</f>
        <v>93.38262696432831</v>
      </c>
      <c r="C56" s="17">
        <f t="shared" ref="C56:H56" si="20">(C54+C55)/2</f>
        <v>100.52117049604152</v>
      </c>
      <c r="D56" s="17">
        <f t="shared" ref="D56" si="21">(D54+D55)/2</f>
        <v>82.194827844866083</v>
      </c>
      <c r="E56" s="17">
        <f t="shared" si="20"/>
        <v>80.891345583788137</v>
      </c>
      <c r="F56" s="17">
        <f t="shared" si="20"/>
        <v>84.551934882078314</v>
      </c>
      <c r="G56" s="17">
        <f t="shared" si="20"/>
        <v>82.732872930720703</v>
      </c>
      <c r="H56" s="17">
        <f t="shared" si="20"/>
        <v>72.753630003357074</v>
      </c>
    </row>
    <row r="57" spans="1:8" ht="15.5" x14ac:dyDescent="0.4">
      <c r="A57" s="7"/>
      <c r="B57" s="17"/>
      <c r="C57" s="17"/>
      <c r="D57" s="17"/>
      <c r="E57" s="17"/>
      <c r="F57" s="17"/>
      <c r="G57" s="17"/>
      <c r="H57" s="17"/>
    </row>
    <row r="58" spans="1:8" ht="15.5" x14ac:dyDescent="0.4">
      <c r="A58" s="7" t="s">
        <v>32</v>
      </c>
      <c r="B58" s="17"/>
      <c r="C58" s="17"/>
      <c r="D58" s="17"/>
      <c r="E58" s="17"/>
      <c r="F58" s="17"/>
      <c r="G58" s="17"/>
      <c r="H58" s="17"/>
    </row>
    <row r="59" spans="1:8" ht="15.5" x14ac:dyDescent="0.4">
      <c r="A59" s="7" t="s">
        <v>22</v>
      </c>
      <c r="B59" s="17">
        <f>B25/B23*100</f>
        <v>100</v>
      </c>
      <c r="C59" s="17">
        <f>C25/C23*100</f>
        <v>100</v>
      </c>
      <c r="D59" s="17">
        <f>D25/D23*100</f>
        <v>100</v>
      </c>
      <c r="E59" s="17">
        <f t="shared" ref="E59:H59" si="22">E25/E23*100</f>
        <v>100</v>
      </c>
      <c r="F59" s="17">
        <f t="shared" si="22"/>
        <v>100</v>
      </c>
      <c r="G59" s="17">
        <f t="shared" si="22"/>
        <v>100</v>
      </c>
      <c r="H59" s="17">
        <f t="shared" si="22"/>
        <v>100</v>
      </c>
    </row>
    <row r="60" spans="1:8" ht="15.5" x14ac:dyDescent="0.4">
      <c r="A60" s="7"/>
      <c r="B60" s="17"/>
      <c r="C60" s="17"/>
      <c r="D60" s="17"/>
      <c r="E60" s="17"/>
      <c r="F60" s="17"/>
      <c r="G60" s="17"/>
      <c r="H60" s="17"/>
    </row>
    <row r="61" spans="1:8" ht="15.5" x14ac:dyDescent="0.4">
      <c r="A61" s="8" t="s">
        <v>23</v>
      </c>
      <c r="B61" s="17"/>
      <c r="C61" s="17"/>
      <c r="D61" s="17"/>
      <c r="E61" s="17"/>
      <c r="F61" s="17"/>
      <c r="G61" s="17"/>
      <c r="H61" s="17"/>
    </row>
    <row r="62" spans="1:8" ht="15.5" x14ac:dyDescent="0.4">
      <c r="A62" s="7" t="s">
        <v>24</v>
      </c>
      <c r="B62" s="17">
        <f>((B17/B15)-1)*100</f>
        <v>5.3000551875061142</v>
      </c>
      <c r="C62" s="17">
        <f t="shared" ref="C62:H62" si="23">((C17/C15)-1)*100</f>
        <v>13.085932133408985</v>
      </c>
      <c r="D62" s="17">
        <f t="shared" ref="D62" si="24">((D17/D15)-1)*100</f>
        <v>-8.7365258484635717</v>
      </c>
      <c r="E62" s="17">
        <f t="shared" si="23"/>
        <v>-9.8406273716164954</v>
      </c>
      <c r="F62" s="17">
        <f t="shared" si="23"/>
        <v>-6.8053490001351964</v>
      </c>
      <c r="G62" s="17">
        <f t="shared" si="23"/>
        <v>-5.5968289920724885</v>
      </c>
      <c r="H62" s="17">
        <f t="shared" si="23"/>
        <v>-11.528935958625352</v>
      </c>
    </row>
    <row r="63" spans="1:8" ht="15.5" x14ac:dyDescent="0.4">
      <c r="A63" s="7" t="s">
        <v>25</v>
      </c>
      <c r="B63" s="17">
        <f>((B38/B37)-1)*100</f>
        <v>-7.8646305303307074</v>
      </c>
      <c r="C63" s="17">
        <f t="shared" ref="C63:H63" si="25">((C38/C37)-1)*100</f>
        <v>-3.1906990690541259</v>
      </c>
      <c r="D63" s="17">
        <f t="shared" si="25"/>
        <v>-13.818595812397906</v>
      </c>
      <c r="E63" s="17">
        <f t="shared" si="25"/>
        <v>-15.585502877696044</v>
      </c>
      <c r="F63" s="17">
        <f t="shared" si="25"/>
        <v>-10.489739104676033</v>
      </c>
      <c r="G63" s="17">
        <f t="shared" si="25"/>
        <v>-27.192621126055872</v>
      </c>
      <c r="H63" s="17">
        <f t="shared" si="25"/>
        <v>-28.319700093512211</v>
      </c>
    </row>
    <row r="64" spans="1:8" ht="15.5" x14ac:dyDescent="0.4">
      <c r="A64" s="7" t="s">
        <v>26</v>
      </c>
      <c r="B64" s="17">
        <f>((B40/B39)-1)*100</f>
        <v>-12.502069153140205</v>
      </c>
      <c r="C64" s="17">
        <f t="shared" ref="C64:H64" si="26">((C40/C39)-1)*100</f>
        <v>-14.393152972609668</v>
      </c>
      <c r="D64" s="17">
        <f t="shared" ref="D64" si="27">((D40/D39)-1)*100</f>
        <v>-5.568569475555929</v>
      </c>
      <c r="E64" s="17">
        <f t="shared" si="26"/>
        <v>-6.3719115812380771</v>
      </c>
      <c r="F64" s="17">
        <f t="shared" si="26"/>
        <v>-3.9534351650141186</v>
      </c>
      <c r="G64" s="17">
        <f t="shared" si="26"/>
        <v>-22.876130010685646</v>
      </c>
      <c r="H64" s="17">
        <f t="shared" si="26"/>
        <v>-18.978820156423616</v>
      </c>
    </row>
    <row r="65" spans="1:8" ht="15.5" x14ac:dyDescent="0.4">
      <c r="A65" s="7"/>
      <c r="B65" s="17"/>
      <c r="C65" s="17"/>
      <c r="D65" s="17"/>
      <c r="E65" s="17"/>
      <c r="F65" s="17"/>
      <c r="G65" s="17"/>
      <c r="H65" s="17"/>
    </row>
    <row r="66" spans="1:8" ht="15.5" x14ac:dyDescent="0.4">
      <c r="A66" s="8" t="s">
        <v>27</v>
      </c>
      <c r="B66" s="17"/>
      <c r="C66" s="17"/>
      <c r="D66" s="17"/>
      <c r="E66" s="17"/>
      <c r="F66" s="17"/>
      <c r="G66" s="17"/>
      <c r="H66" s="17"/>
    </row>
    <row r="67" spans="1:8" ht="15.5" x14ac:dyDescent="0.4">
      <c r="A67" s="7" t="s">
        <v>34</v>
      </c>
      <c r="B67" s="17">
        <f>B22/(B16*5)</f>
        <v>13252.671694181925</v>
      </c>
      <c r="C67" s="17">
        <f t="shared" ref="B67:H68" si="28">C22/(C16*5)</f>
        <v>13329.239438225164</v>
      </c>
      <c r="D67" s="17">
        <f t="shared" si="28"/>
        <v>13412.102103792779</v>
      </c>
      <c r="E67" s="17">
        <f t="shared" si="28"/>
        <v>13591.527165451485</v>
      </c>
      <c r="F67" s="17">
        <f t="shared" si="28"/>
        <v>13092.919211621345</v>
      </c>
      <c r="G67" s="17">
        <f t="shared" si="28"/>
        <v>11115.873784824462</v>
      </c>
      <c r="H67" s="17">
        <f t="shared" si="28"/>
        <v>12231.875501889755</v>
      </c>
    </row>
    <row r="68" spans="1:8" ht="15.5" x14ac:dyDescent="0.4">
      <c r="A68" s="7" t="s">
        <v>35</v>
      </c>
      <c r="B68" s="17">
        <f t="shared" si="28"/>
        <v>12944.585820110648</v>
      </c>
      <c r="C68" s="17">
        <f t="shared" si="28"/>
        <v>12875.34207541234</v>
      </c>
      <c r="D68" s="17">
        <f t="shared" si="28"/>
        <v>13663.741240967798</v>
      </c>
      <c r="E68" s="17">
        <f t="shared" si="28"/>
        <v>13909.820057575747</v>
      </c>
      <c r="F68" s="17">
        <f t="shared" si="28"/>
        <v>13247.344653523087</v>
      </c>
      <c r="G68" s="17">
        <f t="shared" si="28"/>
        <v>12264.226613114519</v>
      </c>
      <c r="H68" s="17">
        <f t="shared" si="28"/>
        <v>11132.919275867071</v>
      </c>
    </row>
    <row r="69" spans="1:8" ht="15.5" x14ac:dyDescent="0.4">
      <c r="A69" s="7" t="s">
        <v>28</v>
      </c>
      <c r="B69" s="17">
        <f>(B68/B67)*B51</f>
        <v>91.211753881883553</v>
      </c>
      <c r="C69" s="17">
        <f t="shared" ref="C69:H69" si="29">(C68/C67)*C51</f>
        <v>97.098147419108415</v>
      </c>
      <c r="D69" s="17">
        <f t="shared" si="29"/>
        <v>83.736975033954522</v>
      </c>
      <c r="E69" s="17">
        <f t="shared" si="29"/>
        <v>82.785697853423741</v>
      </c>
      <c r="F69" s="17">
        <f t="shared" si="29"/>
        <v>85.549189176309554</v>
      </c>
      <c r="G69" s="17">
        <f t="shared" si="29"/>
        <v>91.279796947819506</v>
      </c>
      <c r="H69" s="17">
        <f t="shared" si="29"/>
        <v>66.217179019565776</v>
      </c>
    </row>
    <row r="70" spans="1:8" ht="15.5" x14ac:dyDescent="0.4">
      <c r="A70" s="7" t="s">
        <v>36</v>
      </c>
      <c r="B70" s="17">
        <f>B22/B16</f>
        <v>66263.358470909618</v>
      </c>
      <c r="C70" s="17">
        <f t="shared" ref="C70:H71" si="30">C22/C16</f>
        <v>66646.197191125815</v>
      </c>
      <c r="D70" s="17">
        <f t="shared" si="30"/>
        <v>67060.5105189639</v>
      </c>
      <c r="E70" s="17">
        <f t="shared" si="30"/>
        <v>67957.635827257429</v>
      </c>
      <c r="F70" s="17">
        <f t="shared" si="30"/>
        <v>65464.596058106734</v>
      </c>
      <c r="G70" s="17">
        <f t="shared" si="30"/>
        <v>55579.368924122311</v>
      </c>
      <c r="H70" s="17">
        <f t="shared" si="30"/>
        <v>61159.377509448779</v>
      </c>
    </row>
    <row r="71" spans="1:8" ht="15.5" x14ac:dyDescent="0.4">
      <c r="A71" s="7" t="s">
        <v>37</v>
      </c>
      <c r="B71" s="17">
        <f>B23/B17</f>
        <v>64722.929100553236</v>
      </c>
      <c r="C71" s="17">
        <f t="shared" si="30"/>
        <v>64376.710377061703</v>
      </c>
      <c r="D71" s="17">
        <f t="shared" si="30"/>
        <v>68318.706204838993</v>
      </c>
      <c r="E71" s="17">
        <f t="shared" si="30"/>
        <v>69549.10028787874</v>
      </c>
      <c r="F71" s="17">
        <f t="shared" si="30"/>
        <v>66236.723267615438</v>
      </c>
      <c r="G71" s="17">
        <f t="shared" si="30"/>
        <v>61321.133065572598</v>
      </c>
      <c r="H71" s="17">
        <f t="shared" si="30"/>
        <v>55664.596379335351</v>
      </c>
    </row>
    <row r="72" spans="1:8" ht="15.5" x14ac:dyDescent="0.4">
      <c r="A72" s="7"/>
      <c r="B72" s="17"/>
      <c r="C72" s="17"/>
      <c r="D72" s="17"/>
      <c r="E72" s="17"/>
      <c r="F72" s="17"/>
      <c r="G72" s="17"/>
      <c r="H72" s="17"/>
    </row>
    <row r="73" spans="1:8" ht="15.5" x14ac:dyDescent="0.4">
      <c r="A73" s="8" t="s">
        <v>29</v>
      </c>
      <c r="B73" s="17"/>
      <c r="C73" s="17"/>
      <c r="D73" s="17"/>
      <c r="E73" s="17"/>
      <c r="F73" s="17"/>
      <c r="G73" s="17"/>
      <c r="H73" s="17"/>
    </row>
    <row r="74" spans="1:8" ht="15.5" x14ac:dyDescent="0.4">
      <c r="A74" s="7" t="s">
        <v>30</v>
      </c>
      <c r="B74" s="17">
        <f>(B29/B28)*100</f>
        <v>92.284425435573596</v>
      </c>
      <c r="C74" s="17"/>
      <c r="D74" s="17"/>
      <c r="E74" s="17"/>
      <c r="F74" s="17"/>
      <c r="G74" s="17"/>
      <c r="H74" s="17"/>
    </row>
    <row r="75" spans="1:8" ht="15.5" x14ac:dyDescent="0.4">
      <c r="A75" s="7" t="s">
        <v>31</v>
      </c>
      <c r="B75" s="17">
        <f>(B23/B29)*100</f>
        <v>100</v>
      </c>
      <c r="C75" s="17"/>
      <c r="D75" s="17"/>
      <c r="E75" s="17"/>
      <c r="F75" s="17"/>
      <c r="G75" s="17"/>
      <c r="H75" s="17"/>
    </row>
    <row r="76" spans="1:8" ht="16" thickBot="1" x14ac:dyDescent="0.45">
      <c r="A76" s="18"/>
      <c r="B76" s="18"/>
      <c r="C76" s="18"/>
      <c r="D76" s="18"/>
      <c r="E76" s="18"/>
      <c r="F76" s="18"/>
      <c r="G76" s="18"/>
      <c r="H76" s="18"/>
    </row>
    <row r="77" spans="1:8" ht="15" customHeight="1" thickTop="1" x14ac:dyDescent="0.4">
      <c r="A77" s="35" t="s">
        <v>81</v>
      </c>
      <c r="B77" s="35"/>
      <c r="C77" s="35"/>
      <c r="D77" s="35"/>
      <c r="E77" s="35"/>
      <c r="F77" s="35"/>
      <c r="G77" s="7"/>
      <c r="H77" s="7"/>
    </row>
    <row r="78" spans="1:8" ht="24.75" customHeight="1" x14ac:dyDescent="0.35">
      <c r="A78" s="36" t="s">
        <v>73</v>
      </c>
      <c r="B78" s="36"/>
      <c r="C78" s="36"/>
      <c r="D78" s="36"/>
      <c r="E78" s="36"/>
      <c r="F78" s="36"/>
      <c r="G78" s="36"/>
      <c r="H78" s="36"/>
    </row>
    <row r="79" spans="1:8" ht="15.5" x14ac:dyDescent="0.4">
      <c r="A79" s="7"/>
      <c r="B79" s="7"/>
      <c r="C79" s="7"/>
      <c r="D79" s="7"/>
      <c r="E79" s="7"/>
      <c r="F79" s="7"/>
      <c r="G79" s="7"/>
      <c r="H79" s="7"/>
    </row>
    <row r="80" spans="1:8" ht="15.5" x14ac:dyDescent="0.4">
      <c r="A80" s="7"/>
      <c r="B80" s="7"/>
      <c r="C80" s="7"/>
      <c r="D80" s="7"/>
      <c r="E80" s="7"/>
      <c r="F80" s="7"/>
      <c r="G80" s="7"/>
      <c r="H80" s="7"/>
    </row>
    <row r="81" spans="1:8" ht="15.5" x14ac:dyDescent="0.4">
      <c r="A81" s="20"/>
      <c r="B81" s="7"/>
      <c r="C81" s="7"/>
      <c r="D81" s="7"/>
      <c r="E81" s="7"/>
      <c r="F81" s="7"/>
      <c r="G81" s="7"/>
      <c r="H81" s="7"/>
    </row>
    <row r="82" spans="1:8" x14ac:dyDescent="0.35">
      <c r="A82" s="4"/>
    </row>
    <row r="83" spans="1:8" x14ac:dyDescent="0.35">
      <c r="A83" s="4"/>
    </row>
    <row r="84" spans="1:8" x14ac:dyDescent="0.35">
      <c r="A84" s="4"/>
    </row>
    <row r="85" spans="1:8" x14ac:dyDescent="0.35">
      <c r="A85" s="4"/>
    </row>
  </sheetData>
  <mergeCells count="5">
    <mergeCell ref="A77:F77"/>
    <mergeCell ref="A78:H78"/>
    <mergeCell ref="A9:A10"/>
    <mergeCell ref="B9:B10"/>
    <mergeCell ref="C9:H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9:I8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81640625" style="5" customWidth="1"/>
    <col min="2" max="8" width="20.7265625" style="5" customWidth="1"/>
    <col min="9" max="9" width="17.81640625" style="5" bestFit="1" customWidth="1"/>
    <col min="10" max="16384" width="11.453125" style="5"/>
  </cols>
  <sheetData>
    <row r="9" spans="1:8" ht="15.5" x14ac:dyDescent="0.35">
      <c r="A9" s="37" t="s">
        <v>0</v>
      </c>
      <c r="B9" s="39" t="s">
        <v>1</v>
      </c>
      <c r="C9" s="41" t="s">
        <v>2</v>
      </c>
      <c r="D9" s="41"/>
      <c r="E9" s="41"/>
      <c r="F9" s="41"/>
      <c r="G9" s="41"/>
      <c r="H9" s="41"/>
    </row>
    <row r="10" spans="1:8" ht="47" thickBot="1" x14ac:dyDescent="0.4">
      <c r="A10" s="38"/>
      <c r="B10" s="40"/>
      <c r="C10" s="31" t="s">
        <v>38</v>
      </c>
      <c r="D10" s="30" t="s">
        <v>33</v>
      </c>
      <c r="E10" s="31" t="s">
        <v>39</v>
      </c>
      <c r="F10" s="31" t="s">
        <v>40</v>
      </c>
      <c r="G10" s="31" t="s">
        <v>41</v>
      </c>
      <c r="H10" s="31" t="s">
        <v>42</v>
      </c>
    </row>
    <row r="11" spans="1:8" ht="16" thickTop="1" x14ac:dyDescent="0.4">
      <c r="A11" s="7"/>
      <c r="B11" s="7"/>
      <c r="C11" s="7"/>
      <c r="D11" s="7"/>
      <c r="E11" s="7"/>
      <c r="F11" s="7"/>
      <c r="G11" s="7"/>
      <c r="H11" s="7"/>
    </row>
    <row r="12" spans="1:8" ht="15.5" x14ac:dyDescent="0.4">
      <c r="A12" s="8" t="s">
        <v>3</v>
      </c>
      <c r="B12" s="7"/>
      <c r="C12" s="7"/>
      <c r="D12" s="7"/>
      <c r="E12" s="7"/>
      <c r="F12" s="7"/>
      <c r="G12" s="7"/>
      <c r="H12" s="7"/>
    </row>
    <row r="13" spans="1:8" ht="15.5" x14ac:dyDescent="0.4">
      <c r="A13" s="7"/>
      <c r="B13" s="7"/>
      <c r="C13" s="7"/>
      <c r="D13" s="7"/>
      <c r="E13" s="7"/>
      <c r="F13" s="7"/>
      <c r="G13" s="7"/>
      <c r="H13" s="7"/>
    </row>
    <row r="14" spans="1:8" ht="15.5" x14ac:dyDescent="0.4">
      <c r="A14" s="8" t="s">
        <v>4</v>
      </c>
      <c r="B14" s="7"/>
      <c r="C14" s="7"/>
      <c r="D14" s="7"/>
      <c r="E14" s="7"/>
      <c r="F14" s="7"/>
      <c r="G14" s="7"/>
      <c r="H14" s="7"/>
    </row>
    <row r="15" spans="1:8" ht="15.5" x14ac:dyDescent="0.4">
      <c r="A15" s="9" t="s">
        <v>57</v>
      </c>
      <c r="B15" s="10">
        <f>C15+D15+G15+H15</f>
        <v>0</v>
      </c>
      <c r="C15" s="10">
        <v>0</v>
      </c>
      <c r="D15" s="10">
        <f>E15+F15</f>
        <v>0</v>
      </c>
      <c r="E15" s="10">
        <v>0</v>
      </c>
      <c r="F15" s="10">
        <v>0</v>
      </c>
      <c r="G15" s="10">
        <v>0</v>
      </c>
      <c r="H15" s="10">
        <v>0</v>
      </c>
    </row>
    <row r="16" spans="1:8" ht="15.5" x14ac:dyDescent="0.4">
      <c r="A16" s="9" t="s">
        <v>95</v>
      </c>
      <c r="B16" s="10">
        <f>C16+D16+G16+H16</f>
        <v>0</v>
      </c>
      <c r="C16" s="10">
        <v>0</v>
      </c>
      <c r="D16" s="10">
        <f>E16+F16</f>
        <v>0</v>
      </c>
      <c r="E16" s="10">
        <v>0</v>
      </c>
      <c r="F16" s="10">
        <v>0</v>
      </c>
      <c r="G16" s="10">
        <v>0</v>
      </c>
      <c r="H16" s="10">
        <v>0</v>
      </c>
    </row>
    <row r="17" spans="1:9" ht="15.5" x14ac:dyDescent="0.4">
      <c r="A17" s="9" t="s">
        <v>96</v>
      </c>
      <c r="B17" s="10">
        <f t="shared" ref="B17" si="0">C17+D17+G17+H17</f>
        <v>0</v>
      </c>
      <c r="C17" s="10">
        <v>0</v>
      </c>
      <c r="D17" s="10">
        <f>E17+F17</f>
        <v>0</v>
      </c>
      <c r="E17" s="10">
        <v>0</v>
      </c>
      <c r="F17" s="10">
        <v>0</v>
      </c>
      <c r="G17" s="10">
        <v>0</v>
      </c>
      <c r="H17" s="10">
        <v>0</v>
      </c>
    </row>
    <row r="18" spans="1:9" ht="15.5" x14ac:dyDescent="0.4">
      <c r="A18" s="9" t="s">
        <v>76</v>
      </c>
      <c r="B18" s="10">
        <f>C18+D18+G18+H18</f>
        <v>777508</v>
      </c>
      <c r="C18" s="10">
        <v>503077</v>
      </c>
      <c r="D18" s="10">
        <f t="shared" ref="D18" si="1">E18+F18</f>
        <v>208897</v>
      </c>
      <c r="E18" s="10">
        <v>133725</v>
      </c>
      <c r="F18" s="10">
        <v>75172</v>
      </c>
      <c r="G18" s="10">
        <v>4415</v>
      </c>
      <c r="H18" s="10">
        <v>61119</v>
      </c>
    </row>
    <row r="19" spans="1:9" ht="15.5" x14ac:dyDescent="0.4">
      <c r="A19" s="7"/>
      <c r="B19" s="10"/>
      <c r="C19" s="10"/>
      <c r="D19" s="10"/>
      <c r="E19" s="10"/>
      <c r="F19" s="10"/>
      <c r="G19" s="10"/>
      <c r="H19" s="10"/>
    </row>
    <row r="20" spans="1:9" ht="15.5" x14ac:dyDescent="0.4">
      <c r="A20" s="11" t="s">
        <v>5</v>
      </c>
      <c r="B20" s="10"/>
      <c r="C20" s="10"/>
      <c r="D20" s="10"/>
      <c r="E20" s="10"/>
      <c r="F20" s="10"/>
      <c r="G20" s="10"/>
      <c r="H20" s="10"/>
    </row>
    <row r="21" spans="1:9" ht="15.5" x14ac:dyDescent="0.4">
      <c r="A21" s="9" t="s">
        <v>57</v>
      </c>
      <c r="B21" s="10">
        <f>C21+D21+G21+H21</f>
        <v>768265038.68999374</v>
      </c>
      <c r="C21" s="10">
        <v>696804012.3599937</v>
      </c>
      <c r="D21" s="10">
        <f>E21+F21</f>
        <v>71461026.330000028</v>
      </c>
      <c r="E21" s="10">
        <v>71461026.330000028</v>
      </c>
      <c r="F21" s="10">
        <v>0</v>
      </c>
      <c r="G21" s="10">
        <v>0</v>
      </c>
      <c r="H21" s="10">
        <v>0</v>
      </c>
    </row>
    <row r="22" spans="1:9" ht="15.5" x14ac:dyDescent="0.4">
      <c r="A22" s="9" t="s">
        <v>95</v>
      </c>
      <c r="B22" s="10">
        <f>C22+D22+G22+H22</f>
        <v>0</v>
      </c>
      <c r="C22" s="10">
        <v>0</v>
      </c>
      <c r="D22" s="10">
        <f>E22+F22</f>
        <v>0</v>
      </c>
      <c r="E22" s="10">
        <v>0</v>
      </c>
      <c r="F22" s="10">
        <v>0</v>
      </c>
      <c r="G22" s="10">
        <v>0</v>
      </c>
      <c r="H22" s="10">
        <v>0</v>
      </c>
    </row>
    <row r="23" spans="1:9" ht="15.5" x14ac:dyDescent="0.4">
      <c r="A23" s="9" t="s">
        <v>96</v>
      </c>
      <c r="B23" s="10">
        <f t="shared" ref="B23" si="2">C23+D23+G23+H23</f>
        <v>3973556828.5699987</v>
      </c>
      <c r="C23" s="10">
        <v>2910895476.1799998</v>
      </c>
      <c r="D23" s="10">
        <f>E23+F23</f>
        <v>903763799.34999919</v>
      </c>
      <c r="E23" s="10">
        <v>593246963.65999961</v>
      </c>
      <c r="F23" s="10">
        <v>310516835.68999964</v>
      </c>
      <c r="G23" s="10">
        <v>19931343.130000003</v>
      </c>
      <c r="H23" s="10">
        <v>138966209.90999997</v>
      </c>
    </row>
    <row r="24" spans="1:9" ht="15.5" x14ac:dyDescent="0.4">
      <c r="A24" s="9" t="s">
        <v>76</v>
      </c>
      <c r="B24" s="10">
        <f>C24+D24+G24+H24</f>
        <v>51520291318</v>
      </c>
      <c r="C24" s="10">
        <v>33528168944.32</v>
      </c>
      <c r="D24" s="10">
        <f>E24+F24</f>
        <v>14008739465.879999</v>
      </c>
      <c r="E24" s="10">
        <v>9087634851</v>
      </c>
      <c r="F24" s="10">
        <v>4921104614.8799992</v>
      </c>
      <c r="G24" s="10">
        <v>245382913.79999998</v>
      </c>
      <c r="H24" s="10">
        <v>3737999994</v>
      </c>
      <c r="I24" s="6"/>
    </row>
    <row r="25" spans="1:9" ht="15.5" x14ac:dyDescent="0.4">
      <c r="A25" s="9" t="s">
        <v>97</v>
      </c>
      <c r="B25" s="10">
        <f>B23</f>
        <v>3973556828.5699987</v>
      </c>
      <c r="C25" s="10">
        <f t="shared" ref="C25" si="3">C23</f>
        <v>2910895476.1799998</v>
      </c>
      <c r="D25" s="10">
        <f t="shared" ref="D25:H25" si="4">D23</f>
        <v>903763799.34999919</v>
      </c>
      <c r="E25" s="10">
        <f t="shared" si="4"/>
        <v>593246963.65999961</v>
      </c>
      <c r="F25" s="10">
        <f t="shared" si="4"/>
        <v>310516835.68999964</v>
      </c>
      <c r="G25" s="10">
        <f t="shared" si="4"/>
        <v>19931343.130000003</v>
      </c>
      <c r="H25" s="10">
        <f t="shared" si="4"/>
        <v>138966209.90999997</v>
      </c>
      <c r="I25" s="6"/>
    </row>
    <row r="26" spans="1:9" ht="15.5" x14ac:dyDescent="0.4">
      <c r="A26" s="11"/>
      <c r="B26" s="10"/>
      <c r="C26" s="10"/>
      <c r="D26" s="10"/>
      <c r="E26" s="10"/>
      <c r="F26" s="10"/>
      <c r="G26" s="10"/>
      <c r="H26" s="10"/>
    </row>
    <row r="27" spans="1:9" ht="15.5" x14ac:dyDescent="0.4">
      <c r="A27" s="11" t="s">
        <v>6</v>
      </c>
      <c r="B27" s="10"/>
      <c r="C27" s="10"/>
      <c r="D27" s="10"/>
      <c r="E27" s="10"/>
      <c r="F27" s="10"/>
      <c r="G27" s="10"/>
      <c r="H27" s="10"/>
    </row>
    <row r="28" spans="1:9" ht="15.5" x14ac:dyDescent="0.4">
      <c r="A28" s="9" t="s">
        <v>95</v>
      </c>
      <c r="B28" s="10">
        <f>B22</f>
        <v>0</v>
      </c>
      <c r="C28" s="10"/>
      <c r="D28" s="10"/>
      <c r="E28" s="10"/>
      <c r="F28" s="10"/>
      <c r="G28" s="10"/>
      <c r="H28" s="10"/>
      <c r="I28" s="2"/>
    </row>
    <row r="29" spans="1:9" ht="15.5" x14ac:dyDescent="0.4">
      <c r="A29" s="9" t="s">
        <v>96</v>
      </c>
      <c r="B29" s="10">
        <v>3973556828.5699987</v>
      </c>
      <c r="C29" s="10"/>
      <c r="D29" s="10"/>
      <c r="E29" s="10"/>
      <c r="F29" s="10"/>
      <c r="G29" s="10"/>
      <c r="H29" s="10"/>
    </row>
    <row r="30" spans="1:9" ht="15.5" x14ac:dyDescent="0.4">
      <c r="A30" s="7"/>
      <c r="B30" s="13"/>
      <c r="C30" s="13"/>
      <c r="D30" s="13"/>
      <c r="E30" s="13"/>
      <c r="F30" s="13"/>
      <c r="G30" s="13"/>
      <c r="H30" s="13"/>
    </row>
    <row r="31" spans="1:9" ht="15.5" x14ac:dyDescent="0.4">
      <c r="A31" s="8" t="s">
        <v>7</v>
      </c>
      <c r="B31" s="13"/>
      <c r="C31" s="13"/>
      <c r="D31" s="13"/>
      <c r="E31" s="13"/>
      <c r="F31" s="13"/>
      <c r="G31" s="13"/>
      <c r="H31" s="13"/>
    </row>
    <row r="32" spans="1:9" ht="15.5" x14ac:dyDescent="0.4">
      <c r="A32" s="9" t="s">
        <v>58</v>
      </c>
      <c r="B32" s="15">
        <v>1.0641</v>
      </c>
      <c r="C32" s="15">
        <v>1.0641</v>
      </c>
      <c r="D32" s="15">
        <v>1.0641</v>
      </c>
      <c r="E32" s="15">
        <v>1.0641</v>
      </c>
      <c r="F32" s="15">
        <v>1.0641</v>
      </c>
      <c r="G32" s="15">
        <v>1.0641</v>
      </c>
      <c r="H32" s="15">
        <v>1.0641</v>
      </c>
    </row>
    <row r="33" spans="1:8" ht="15.5" x14ac:dyDescent="0.4">
      <c r="A33" s="9" t="s">
        <v>98</v>
      </c>
      <c r="B33" s="15">
        <v>1.0863</v>
      </c>
      <c r="C33" s="15">
        <v>1.0863</v>
      </c>
      <c r="D33" s="15">
        <v>1.0863</v>
      </c>
      <c r="E33" s="15">
        <v>1.0863</v>
      </c>
      <c r="F33" s="15">
        <v>1.0863</v>
      </c>
      <c r="G33" s="15">
        <v>1.0863</v>
      </c>
      <c r="H33" s="15">
        <v>1.0863</v>
      </c>
    </row>
    <row r="34" spans="1:8" ht="15.5" x14ac:dyDescent="0.4">
      <c r="A34" s="9" t="s">
        <v>8</v>
      </c>
      <c r="B34" s="10">
        <f>C34+D34+G34+H34</f>
        <v>448747</v>
      </c>
      <c r="C34" s="10">
        <v>252420</v>
      </c>
      <c r="D34" s="10">
        <f>E34+F34</f>
        <v>174098</v>
      </c>
      <c r="E34" s="10">
        <v>145614</v>
      </c>
      <c r="F34" s="10">
        <v>28484</v>
      </c>
      <c r="G34" s="10">
        <v>2544</v>
      </c>
      <c r="H34" s="10">
        <v>19685</v>
      </c>
    </row>
    <row r="35" spans="1:8" ht="15.5" x14ac:dyDescent="0.4">
      <c r="A35" s="7"/>
      <c r="B35" s="10"/>
      <c r="C35" s="10"/>
      <c r="D35" s="10"/>
      <c r="E35" s="10"/>
      <c r="F35" s="10"/>
      <c r="G35" s="10"/>
      <c r="H35" s="10"/>
    </row>
    <row r="36" spans="1:8" ht="15.5" x14ac:dyDescent="0.4">
      <c r="A36" s="16" t="s">
        <v>9</v>
      </c>
      <c r="B36" s="10"/>
      <c r="C36" s="10"/>
      <c r="D36" s="10"/>
      <c r="E36" s="10"/>
      <c r="F36" s="10"/>
      <c r="G36" s="10"/>
      <c r="H36" s="10"/>
    </row>
    <row r="37" spans="1:8" ht="15.5" x14ac:dyDescent="0.4">
      <c r="A37" s="9" t="s">
        <v>59</v>
      </c>
      <c r="B37" s="10">
        <f t="shared" ref="B37:H37" si="5">B21/B32</f>
        <v>721985751.98758924</v>
      </c>
      <c r="C37" s="10">
        <f t="shared" si="5"/>
        <v>654829444.93937945</v>
      </c>
      <c r="D37" s="10">
        <f t="shared" si="5"/>
        <v>67156307.048209772</v>
      </c>
      <c r="E37" s="10">
        <f t="shared" si="5"/>
        <v>67156307.048209772</v>
      </c>
      <c r="F37" s="10">
        <f t="shared" si="5"/>
        <v>0</v>
      </c>
      <c r="G37" s="10">
        <f t="shared" si="5"/>
        <v>0</v>
      </c>
      <c r="H37" s="10">
        <f t="shared" si="5"/>
        <v>0</v>
      </c>
    </row>
    <row r="38" spans="1:8" ht="15.5" x14ac:dyDescent="0.4">
      <c r="A38" s="9" t="s">
        <v>99</v>
      </c>
      <c r="B38" s="10">
        <f t="shared" ref="B38:H38" si="6">B23/B33</f>
        <v>3657881642.796648</v>
      </c>
      <c r="C38" s="10">
        <f t="shared" si="6"/>
        <v>2679642342.060204</v>
      </c>
      <c r="D38" s="10">
        <f t="shared" si="6"/>
        <v>831965202.38423932</v>
      </c>
      <c r="E38" s="10">
        <f t="shared" si="6"/>
        <v>546117061.27220798</v>
      </c>
      <c r="F38" s="10">
        <f t="shared" si="6"/>
        <v>285848141.11203134</v>
      </c>
      <c r="G38" s="10">
        <f t="shared" si="6"/>
        <v>18347917.821964469</v>
      </c>
      <c r="H38" s="10">
        <f t="shared" si="6"/>
        <v>127926180.53024022</v>
      </c>
    </row>
    <row r="39" spans="1:8" ht="15.5" x14ac:dyDescent="0.4">
      <c r="A39" s="9" t="s">
        <v>60</v>
      </c>
      <c r="B39" s="17" t="s">
        <v>43</v>
      </c>
      <c r="C39" s="17" t="s">
        <v>43</v>
      </c>
      <c r="D39" s="17" t="s">
        <v>43</v>
      </c>
      <c r="E39" s="17" t="s">
        <v>43</v>
      </c>
      <c r="F39" s="17" t="s">
        <v>43</v>
      </c>
      <c r="G39" s="17" t="s">
        <v>43</v>
      </c>
      <c r="H39" s="17" t="s">
        <v>43</v>
      </c>
    </row>
    <row r="40" spans="1:8" ht="15.5" x14ac:dyDescent="0.4">
      <c r="A40" s="9" t="s">
        <v>100</v>
      </c>
      <c r="B40" s="17" t="s">
        <v>43</v>
      </c>
      <c r="C40" s="17" t="s">
        <v>43</v>
      </c>
      <c r="D40" s="17" t="s">
        <v>43</v>
      </c>
      <c r="E40" s="17" t="s">
        <v>43</v>
      </c>
      <c r="F40" s="17" t="s">
        <v>43</v>
      </c>
      <c r="G40" s="17" t="s">
        <v>43</v>
      </c>
      <c r="H40" s="17" t="s">
        <v>43</v>
      </c>
    </row>
    <row r="41" spans="1:8" ht="15.5" x14ac:dyDescent="0.4">
      <c r="A41" s="7"/>
      <c r="B41" s="13"/>
      <c r="C41" s="13"/>
      <c r="D41" s="13"/>
      <c r="E41" s="13"/>
      <c r="F41" s="13"/>
      <c r="G41" s="13"/>
      <c r="H41" s="13"/>
    </row>
    <row r="42" spans="1:8" ht="15.5" x14ac:dyDescent="0.4">
      <c r="A42" s="8" t="s">
        <v>10</v>
      </c>
      <c r="B42" s="13"/>
      <c r="C42" s="13"/>
      <c r="D42" s="13"/>
      <c r="E42" s="13"/>
      <c r="F42" s="13"/>
      <c r="G42" s="13"/>
      <c r="H42" s="13"/>
    </row>
    <row r="43" spans="1:8" ht="15.5" x14ac:dyDescent="0.4">
      <c r="A43" s="7"/>
      <c r="B43" s="13"/>
      <c r="C43" s="13"/>
      <c r="D43" s="13"/>
      <c r="E43" s="13"/>
      <c r="F43" s="13"/>
      <c r="G43" s="13"/>
      <c r="H43" s="13"/>
    </row>
    <row r="44" spans="1:8" ht="15.5" x14ac:dyDescent="0.4">
      <c r="A44" s="8" t="s">
        <v>11</v>
      </c>
      <c r="B44" s="13"/>
      <c r="C44" s="13"/>
      <c r="D44" s="13"/>
      <c r="E44" s="13"/>
      <c r="F44" s="13"/>
      <c r="G44" s="13"/>
      <c r="H44" s="13"/>
    </row>
    <row r="45" spans="1:8" ht="15.5" x14ac:dyDescent="0.4">
      <c r="A45" s="7" t="s">
        <v>12</v>
      </c>
      <c r="B45" s="17" t="s">
        <v>43</v>
      </c>
      <c r="C45" s="17" t="s">
        <v>43</v>
      </c>
      <c r="D45" s="17" t="s">
        <v>43</v>
      </c>
      <c r="E45" s="17" t="s">
        <v>43</v>
      </c>
      <c r="F45" s="17" t="s">
        <v>43</v>
      </c>
      <c r="G45" s="17" t="s">
        <v>43</v>
      </c>
      <c r="H45" s="17" t="s">
        <v>43</v>
      </c>
    </row>
    <row r="46" spans="1:8" ht="15.5" x14ac:dyDescent="0.4">
      <c r="A46" s="7" t="s">
        <v>13</v>
      </c>
      <c r="B46" s="17" t="s">
        <v>43</v>
      </c>
      <c r="C46" s="17" t="s">
        <v>43</v>
      </c>
      <c r="D46" s="17" t="s">
        <v>43</v>
      </c>
      <c r="E46" s="17" t="s">
        <v>43</v>
      </c>
      <c r="F46" s="17" t="s">
        <v>43</v>
      </c>
      <c r="G46" s="17" t="s">
        <v>43</v>
      </c>
      <c r="H46" s="17" t="s">
        <v>43</v>
      </c>
    </row>
    <row r="47" spans="1:8" ht="15.5" x14ac:dyDescent="0.4">
      <c r="A47" s="7"/>
      <c r="B47" s="17"/>
      <c r="C47" s="17"/>
      <c r="D47" s="17"/>
      <c r="E47" s="17"/>
      <c r="F47" s="17"/>
      <c r="G47" s="17"/>
      <c r="H47" s="17"/>
    </row>
    <row r="48" spans="1:8" ht="15.5" x14ac:dyDescent="0.4">
      <c r="A48" s="8" t="s">
        <v>14</v>
      </c>
      <c r="B48" s="17"/>
      <c r="C48" s="17"/>
      <c r="D48" s="17"/>
      <c r="E48" s="17"/>
      <c r="F48" s="17"/>
      <c r="G48" s="17"/>
      <c r="H48" s="17"/>
    </row>
    <row r="49" spans="1:8" ht="15.5" x14ac:dyDescent="0.4">
      <c r="A49" s="7" t="s">
        <v>15</v>
      </c>
      <c r="B49" s="17" t="s">
        <v>43</v>
      </c>
      <c r="C49" s="17" t="s">
        <v>43</v>
      </c>
      <c r="D49" s="17" t="s">
        <v>43</v>
      </c>
      <c r="E49" s="17" t="s">
        <v>43</v>
      </c>
      <c r="F49" s="17" t="s">
        <v>43</v>
      </c>
      <c r="G49" s="17" t="s">
        <v>43</v>
      </c>
      <c r="H49" s="17" t="s">
        <v>43</v>
      </c>
    </row>
    <row r="50" spans="1:8" ht="15.5" x14ac:dyDescent="0.4">
      <c r="A50" s="7" t="s">
        <v>16</v>
      </c>
      <c r="B50" s="17" t="s">
        <v>43</v>
      </c>
      <c r="C50" s="17" t="s">
        <v>43</v>
      </c>
      <c r="D50" s="17" t="s">
        <v>43</v>
      </c>
      <c r="E50" s="17" t="s">
        <v>43</v>
      </c>
      <c r="F50" s="17" t="s">
        <v>43</v>
      </c>
      <c r="G50" s="17" t="s">
        <v>43</v>
      </c>
      <c r="H50" s="17" t="s">
        <v>43</v>
      </c>
    </row>
    <row r="51" spans="1:8" ht="15.5" x14ac:dyDescent="0.4">
      <c r="A51" s="7" t="s">
        <v>17</v>
      </c>
      <c r="B51" s="17" t="s">
        <v>43</v>
      </c>
      <c r="C51" s="17" t="s">
        <v>43</v>
      </c>
      <c r="D51" s="17" t="s">
        <v>43</v>
      </c>
      <c r="E51" s="17" t="s">
        <v>43</v>
      </c>
      <c r="F51" s="17" t="s">
        <v>43</v>
      </c>
      <c r="G51" s="17" t="s">
        <v>43</v>
      </c>
      <c r="H51" s="17" t="s">
        <v>43</v>
      </c>
    </row>
    <row r="52" spans="1:8" ht="15.5" x14ac:dyDescent="0.4">
      <c r="A52" s="7"/>
      <c r="B52" s="17"/>
      <c r="C52" s="17"/>
      <c r="D52" s="17"/>
      <c r="E52" s="17"/>
      <c r="F52" s="17"/>
      <c r="G52" s="17"/>
      <c r="H52" s="17"/>
    </row>
    <row r="53" spans="1:8" ht="15.5" x14ac:dyDescent="0.4">
      <c r="A53" s="8" t="s">
        <v>18</v>
      </c>
      <c r="B53" s="17"/>
      <c r="C53" s="17"/>
      <c r="D53" s="17"/>
      <c r="E53" s="17"/>
      <c r="F53" s="17"/>
      <c r="G53" s="17"/>
      <c r="H53" s="17"/>
    </row>
    <row r="54" spans="1:8" ht="15.5" x14ac:dyDescent="0.4">
      <c r="A54" s="7" t="s">
        <v>19</v>
      </c>
      <c r="B54" s="17">
        <f>B17/B18*100</f>
        <v>0</v>
      </c>
      <c r="C54" s="17">
        <f t="shared" ref="C54:H54" si="7">C17/C18*100</f>
        <v>0</v>
      </c>
      <c r="D54" s="17">
        <f t="shared" si="7"/>
        <v>0</v>
      </c>
      <c r="E54" s="17">
        <f t="shared" si="7"/>
        <v>0</v>
      </c>
      <c r="F54" s="17">
        <f t="shared" si="7"/>
        <v>0</v>
      </c>
      <c r="G54" s="17">
        <f t="shared" si="7"/>
        <v>0</v>
      </c>
      <c r="H54" s="17">
        <f t="shared" si="7"/>
        <v>0</v>
      </c>
    </row>
    <row r="55" spans="1:8" ht="15.5" x14ac:dyDescent="0.4">
      <c r="A55" s="7" t="s">
        <v>20</v>
      </c>
      <c r="B55" s="17">
        <f>B23/B24*100</f>
        <v>7.7126055131247471</v>
      </c>
      <c r="C55" s="17">
        <f t="shared" ref="C55:H55" si="8">C23/C24*100</f>
        <v>8.6819398966108281</v>
      </c>
      <c r="D55" s="17">
        <f t="shared" ref="D55" si="9">D23/D24*100</f>
        <v>6.4514284211739863</v>
      </c>
      <c r="E55" s="17">
        <f t="shared" si="8"/>
        <v>6.5280677908699083</v>
      </c>
      <c r="F55" s="17">
        <f t="shared" si="8"/>
        <v>6.309901129739985</v>
      </c>
      <c r="G55" s="17">
        <f t="shared" si="8"/>
        <v>8.1225472553664027</v>
      </c>
      <c r="H55" s="17">
        <f t="shared" si="8"/>
        <v>3.7176621223397461</v>
      </c>
    </row>
    <row r="56" spans="1:8" ht="15.5" x14ac:dyDescent="0.4">
      <c r="A56" s="7" t="s">
        <v>21</v>
      </c>
      <c r="B56" s="17">
        <f>(B54+B55)/2</f>
        <v>3.8563027565623735</v>
      </c>
      <c r="C56" s="17">
        <f t="shared" ref="C56:H56" si="10">(C54+C55)/2</f>
        <v>4.3409699483054141</v>
      </c>
      <c r="D56" s="17">
        <f t="shared" ref="D56" si="11">(D54+D55)/2</f>
        <v>3.2257142105869931</v>
      </c>
      <c r="E56" s="17">
        <f t="shared" si="10"/>
        <v>3.2640338954349541</v>
      </c>
      <c r="F56" s="17">
        <f t="shared" si="10"/>
        <v>3.1549505648699925</v>
      </c>
      <c r="G56" s="17">
        <f t="shared" si="10"/>
        <v>4.0612736276832013</v>
      </c>
      <c r="H56" s="17">
        <f t="shared" si="10"/>
        <v>1.8588310611698731</v>
      </c>
    </row>
    <row r="57" spans="1:8" ht="15.5" x14ac:dyDescent="0.4">
      <c r="A57" s="7"/>
      <c r="B57" s="17"/>
      <c r="C57" s="17"/>
      <c r="D57" s="17"/>
      <c r="E57" s="17"/>
      <c r="F57" s="17"/>
      <c r="G57" s="17"/>
      <c r="H57" s="17"/>
    </row>
    <row r="58" spans="1:8" ht="15.5" x14ac:dyDescent="0.4">
      <c r="A58" s="8" t="s">
        <v>32</v>
      </c>
      <c r="B58" s="17"/>
      <c r="C58" s="17"/>
      <c r="D58" s="17"/>
      <c r="E58" s="17"/>
      <c r="F58" s="17"/>
      <c r="G58" s="17"/>
      <c r="H58" s="17"/>
    </row>
    <row r="59" spans="1:8" ht="15.5" x14ac:dyDescent="0.4">
      <c r="A59" s="7" t="s">
        <v>22</v>
      </c>
      <c r="B59" s="17">
        <f>B25/B23*100</f>
        <v>100</v>
      </c>
      <c r="C59" s="17">
        <f>C25/C23*100</f>
        <v>100</v>
      </c>
      <c r="D59" s="17">
        <f>D25/D23*100</f>
        <v>100</v>
      </c>
      <c r="E59" s="17" t="s">
        <v>43</v>
      </c>
      <c r="F59" s="17" t="s">
        <v>43</v>
      </c>
      <c r="G59" s="17" t="s">
        <v>43</v>
      </c>
      <c r="H59" s="17" t="s">
        <v>43</v>
      </c>
    </row>
    <row r="60" spans="1:8" ht="15.5" x14ac:dyDescent="0.4">
      <c r="A60" s="7"/>
      <c r="B60" s="17"/>
      <c r="C60" s="17"/>
      <c r="D60" s="17"/>
      <c r="E60" s="17"/>
      <c r="F60" s="17"/>
      <c r="G60" s="17"/>
      <c r="H60" s="17"/>
    </row>
    <row r="61" spans="1:8" ht="15.5" x14ac:dyDescent="0.4">
      <c r="A61" s="8" t="s">
        <v>23</v>
      </c>
      <c r="B61" s="17"/>
      <c r="C61" s="17"/>
      <c r="D61" s="17"/>
      <c r="E61" s="17"/>
      <c r="F61" s="17"/>
      <c r="G61" s="17"/>
      <c r="H61" s="17"/>
    </row>
    <row r="62" spans="1:8" ht="15.5" x14ac:dyDescent="0.4">
      <c r="A62" s="7" t="s">
        <v>24</v>
      </c>
      <c r="B62" s="17" t="s">
        <v>43</v>
      </c>
      <c r="C62" s="17" t="s">
        <v>43</v>
      </c>
      <c r="D62" s="17" t="s">
        <v>43</v>
      </c>
      <c r="E62" s="17" t="s">
        <v>43</v>
      </c>
      <c r="F62" s="17" t="s">
        <v>43</v>
      </c>
      <c r="G62" s="17" t="s">
        <v>43</v>
      </c>
      <c r="H62" s="17" t="s">
        <v>43</v>
      </c>
    </row>
    <row r="63" spans="1:8" ht="15.5" x14ac:dyDescent="0.4">
      <c r="A63" s="7" t="s">
        <v>25</v>
      </c>
      <c r="B63" s="17">
        <f>((B38/B37)-1)*100</f>
        <v>406.64180459610043</v>
      </c>
      <c r="C63" s="17">
        <f t="shared" ref="C63:E63" si="12">((C38/C37)-1)*100</f>
        <v>309.21225561386763</v>
      </c>
      <c r="D63" s="17">
        <f t="shared" si="12"/>
        <v>1138.8489465136806</v>
      </c>
      <c r="E63" s="17">
        <f t="shared" si="12"/>
        <v>713.20293696341093</v>
      </c>
      <c r="F63" s="17" t="s">
        <v>43</v>
      </c>
      <c r="G63" s="17" t="s">
        <v>43</v>
      </c>
      <c r="H63" s="17" t="s">
        <v>43</v>
      </c>
    </row>
    <row r="64" spans="1:8" ht="15.5" x14ac:dyDescent="0.4">
      <c r="A64" s="7" t="s">
        <v>26</v>
      </c>
      <c r="B64" s="17" t="s">
        <v>43</v>
      </c>
      <c r="C64" s="17" t="s">
        <v>43</v>
      </c>
      <c r="D64" s="17" t="s">
        <v>43</v>
      </c>
      <c r="E64" s="17" t="s">
        <v>43</v>
      </c>
      <c r="F64" s="17" t="s">
        <v>43</v>
      </c>
      <c r="G64" s="17" t="s">
        <v>43</v>
      </c>
      <c r="H64" s="17" t="s">
        <v>43</v>
      </c>
    </row>
    <row r="65" spans="1:8" ht="15.5" x14ac:dyDescent="0.4">
      <c r="A65" s="7"/>
      <c r="B65" s="17"/>
      <c r="C65" s="17"/>
      <c r="D65" s="17"/>
      <c r="E65" s="17"/>
      <c r="F65" s="17"/>
      <c r="G65" s="17"/>
      <c r="H65" s="17"/>
    </row>
    <row r="66" spans="1:8" ht="15.5" x14ac:dyDescent="0.4">
      <c r="A66" s="8" t="s">
        <v>27</v>
      </c>
      <c r="B66" s="17"/>
      <c r="C66" s="17"/>
      <c r="D66" s="17"/>
      <c r="E66" s="17"/>
      <c r="F66" s="17"/>
      <c r="G66" s="17"/>
      <c r="H66" s="17"/>
    </row>
    <row r="67" spans="1:8" ht="15.5" x14ac:dyDescent="0.4">
      <c r="A67" s="7" t="s">
        <v>34</v>
      </c>
      <c r="B67" s="17" t="s">
        <v>43</v>
      </c>
      <c r="C67" s="17" t="s">
        <v>43</v>
      </c>
      <c r="D67" s="17" t="s">
        <v>43</v>
      </c>
      <c r="E67" s="17" t="s">
        <v>43</v>
      </c>
      <c r="F67" s="17" t="s">
        <v>43</v>
      </c>
      <c r="G67" s="17" t="s">
        <v>43</v>
      </c>
      <c r="H67" s="17" t="s">
        <v>43</v>
      </c>
    </row>
    <row r="68" spans="1:8" ht="15.5" x14ac:dyDescent="0.4">
      <c r="A68" s="7" t="s">
        <v>35</v>
      </c>
      <c r="B68" s="17" t="s">
        <v>43</v>
      </c>
      <c r="C68" s="17" t="s">
        <v>43</v>
      </c>
      <c r="D68" s="17" t="s">
        <v>43</v>
      </c>
      <c r="E68" s="17" t="s">
        <v>43</v>
      </c>
      <c r="F68" s="17" t="s">
        <v>43</v>
      </c>
      <c r="G68" s="17" t="s">
        <v>43</v>
      </c>
      <c r="H68" s="17" t="s">
        <v>43</v>
      </c>
    </row>
    <row r="69" spans="1:8" ht="15.5" x14ac:dyDescent="0.4">
      <c r="A69" s="7" t="s">
        <v>28</v>
      </c>
      <c r="B69" s="17" t="s">
        <v>43</v>
      </c>
      <c r="C69" s="17" t="s">
        <v>43</v>
      </c>
      <c r="D69" s="17" t="s">
        <v>43</v>
      </c>
      <c r="E69" s="17" t="s">
        <v>43</v>
      </c>
      <c r="F69" s="17" t="s">
        <v>43</v>
      </c>
      <c r="G69" s="17" t="s">
        <v>43</v>
      </c>
      <c r="H69" s="17" t="s">
        <v>43</v>
      </c>
    </row>
    <row r="70" spans="1:8" ht="15.5" x14ac:dyDescent="0.4">
      <c r="A70" s="7" t="s">
        <v>36</v>
      </c>
      <c r="B70" s="17" t="s">
        <v>43</v>
      </c>
      <c r="C70" s="17" t="s">
        <v>43</v>
      </c>
      <c r="D70" s="17" t="s">
        <v>43</v>
      </c>
      <c r="E70" s="17" t="s">
        <v>43</v>
      </c>
      <c r="F70" s="17" t="s">
        <v>43</v>
      </c>
      <c r="G70" s="17" t="s">
        <v>43</v>
      </c>
      <c r="H70" s="17" t="s">
        <v>43</v>
      </c>
    </row>
    <row r="71" spans="1:8" ht="15.5" x14ac:dyDescent="0.4">
      <c r="A71" s="7" t="s">
        <v>37</v>
      </c>
      <c r="B71" s="17" t="s">
        <v>43</v>
      </c>
      <c r="C71" s="17" t="s">
        <v>43</v>
      </c>
      <c r="D71" s="17" t="s">
        <v>43</v>
      </c>
      <c r="E71" s="17" t="s">
        <v>43</v>
      </c>
      <c r="F71" s="17" t="s">
        <v>43</v>
      </c>
      <c r="G71" s="17" t="s">
        <v>43</v>
      </c>
      <c r="H71" s="17" t="s">
        <v>43</v>
      </c>
    </row>
    <row r="72" spans="1:8" ht="15.5" x14ac:dyDescent="0.4">
      <c r="A72" s="7"/>
      <c r="B72" s="17"/>
      <c r="C72" s="17"/>
      <c r="D72" s="17"/>
      <c r="E72" s="17"/>
      <c r="F72" s="17"/>
      <c r="G72" s="17"/>
      <c r="H72" s="17"/>
    </row>
    <row r="73" spans="1:8" ht="15.5" x14ac:dyDescent="0.4">
      <c r="A73" s="8" t="s">
        <v>29</v>
      </c>
      <c r="B73" s="17"/>
      <c r="C73" s="17"/>
      <c r="D73" s="17"/>
      <c r="E73" s="17"/>
      <c r="F73" s="17"/>
      <c r="G73" s="17"/>
      <c r="H73" s="17"/>
    </row>
    <row r="74" spans="1:8" ht="15.5" x14ac:dyDescent="0.4">
      <c r="A74" s="7" t="s">
        <v>30</v>
      </c>
      <c r="B74" s="17" t="s">
        <v>43</v>
      </c>
      <c r="C74" s="17"/>
      <c r="D74" s="17"/>
      <c r="E74" s="17"/>
      <c r="F74" s="17"/>
      <c r="G74" s="17"/>
      <c r="H74" s="17"/>
    </row>
    <row r="75" spans="1:8" ht="15.5" x14ac:dyDescent="0.4">
      <c r="A75" s="7" t="s">
        <v>31</v>
      </c>
      <c r="B75" s="17">
        <f>(B23/B29)*100</f>
        <v>100</v>
      </c>
      <c r="C75" s="17"/>
      <c r="D75" s="17"/>
      <c r="E75" s="17"/>
      <c r="F75" s="17"/>
      <c r="G75" s="17"/>
      <c r="H75" s="17"/>
    </row>
    <row r="76" spans="1:8" ht="16" thickBot="1" x14ac:dyDescent="0.45">
      <c r="A76" s="18"/>
      <c r="B76" s="18"/>
      <c r="C76" s="18"/>
      <c r="D76" s="18"/>
      <c r="E76" s="18"/>
      <c r="F76" s="18"/>
      <c r="G76" s="18"/>
      <c r="H76" s="18"/>
    </row>
    <row r="77" spans="1:8" ht="15" customHeight="1" thickTop="1" x14ac:dyDescent="0.4">
      <c r="A77" s="35" t="s">
        <v>81</v>
      </c>
      <c r="B77" s="35"/>
      <c r="C77" s="35"/>
      <c r="D77" s="35"/>
      <c r="E77" s="35"/>
      <c r="F77" s="35"/>
      <c r="G77" s="7"/>
      <c r="H77" s="7"/>
    </row>
    <row r="78" spans="1:8" ht="15.5" x14ac:dyDescent="0.4">
      <c r="A78" s="7"/>
      <c r="B78" s="7"/>
      <c r="C78" s="7"/>
      <c r="D78" s="7"/>
      <c r="E78" s="7"/>
      <c r="F78" s="7"/>
      <c r="G78" s="7"/>
      <c r="H78" s="7"/>
    </row>
    <row r="79" spans="1:8" ht="15.5" x14ac:dyDescent="0.4">
      <c r="A79" s="7"/>
      <c r="B79" s="7"/>
      <c r="C79" s="7"/>
      <c r="D79" s="7"/>
      <c r="E79" s="7"/>
      <c r="F79" s="7"/>
      <c r="G79" s="7"/>
      <c r="H79" s="7"/>
    </row>
    <row r="80" spans="1:8" ht="15.5" x14ac:dyDescent="0.4">
      <c r="A80" s="20"/>
      <c r="B80" s="7"/>
      <c r="C80" s="7"/>
      <c r="D80" s="7"/>
      <c r="E80" s="7"/>
      <c r="F80" s="7"/>
      <c r="G80" s="7"/>
      <c r="H80" s="7"/>
    </row>
    <row r="81" spans="1:8" ht="15.5" x14ac:dyDescent="0.4">
      <c r="A81" s="20"/>
      <c r="B81" s="7"/>
      <c r="C81" s="7"/>
      <c r="D81" s="7"/>
      <c r="E81" s="7"/>
      <c r="F81" s="7"/>
      <c r="G81" s="7"/>
      <c r="H81" s="7"/>
    </row>
    <row r="82" spans="1:8" x14ac:dyDescent="0.35">
      <c r="A82" s="4"/>
    </row>
    <row r="83" spans="1:8" x14ac:dyDescent="0.35">
      <c r="A83" s="4"/>
    </row>
    <row r="84" spans="1:8" x14ac:dyDescent="0.35">
      <c r="A84" s="4"/>
    </row>
  </sheetData>
  <mergeCells count="4">
    <mergeCell ref="A77:F77"/>
    <mergeCell ref="A9:A10"/>
    <mergeCell ref="B9:B10"/>
    <mergeCell ref="C9:H9"/>
  </mergeCells>
  <pageMargins left="0.7" right="0.7" top="0.75" bottom="0.75" header="0.3" footer="0.3"/>
  <pageSetup paperSize="9" orientation="portrait" r:id="rId1"/>
  <ignoredErrors>
    <ignoredError sqref="D18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9:I81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7265625" style="5" customWidth="1"/>
    <col min="2" max="8" width="20.7265625" style="5" customWidth="1"/>
    <col min="9" max="9" width="17.81640625" style="5" bestFit="1" customWidth="1"/>
    <col min="10" max="16384" width="11.453125" style="5"/>
  </cols>
  <sheetData>
    <row r="9" spans="1:8" ht="15.5" x14ac:dyDescent="0.35">
      <c r="A9" s="37" t="s">
        <v>0</v>
      </c>
      <c r="B9" s="39" t="s">
        <v>1</v>
      </c>
      <c r="C9" s="41" t="s">
        <v>2</v>
      </c>
      <c r="D9" s="41"/>
      <c r="E9" s="41"/>
      <c r="F9" s="41"/>
      <c r="G9" s="41"/>
      <c r="H9" s="41"/>
    </row>
    <row r="10" spans="1:8" ht="47" thickBot="1" x14ac:dyDescent="0.4">
      <c r="A10" s="38"/>
      <c r="B10" s="40"/>
      <c r="C10" s="31" t="s">
        <v>38</v>
      </c>
      <c r="D10" s="30" t="s">
        <v>33</v>
      </c>
      <c r="E10" s="31" t="s">
        <v>39</v>
      </c>
      <c r="F10" s="31" t="s">
        <v>40</v>
      </c>
      <c r="G10" s="31" t="s">
        <v>41</v>
      </c>
      <c r="H10" s="31" t="s">
        <v>42</v>
      </c>
    </row>
    <row r="11" spans="1:8" ht="15" customHeight="1" thickTop="1" x14ac:dyDescent="0.4">
      <c r="A11" s="7"/>
      <c r="B11" s="7"/>
      <c r="C11" s="7"/>
      <c r="D11" s="7"/>
      <c r="E11" s="7"/>
      <c r="F11" s="7"/>
      <c r="G11" s="7"/>
      <c r="H11" s="7"/>
    </row>
    <row r="12" spans="1:8" ht="15.5" x14ac:dyDescent="0.4">
      <c r="A12" s="8" t="s">
        <v>3</v>
      </c>
      <c r="B12" s="7"/>
      <c r="C12" s="7"/>
      <c r="D12" s="7"/>
      <c r="E12" s="7"/>
      <c r="F12" s="7"/>
      <c r="G12" s="7"/>
      <c r="H12" s="7"/>
    </row>
    <row r="13" spans="1:8" ht="15.5" x14ac:dyDescent="0.4">
      <c r="A13" s="7"/>
      <c r="B13" s="7"/>
      <c r="C13" s="7"/>
      <c r="D13" s="7"/>
      <c r="E13" s="7"/>
      <c r="F13" s="7"/>
      <c r="G13" s="7"/>
      <c r="H13" s="7"/>
    </row>
    <row r="14" spans="1:8" ht="15.5" x14ac:dyDescent="0.4">
      <c r="A14" s="8" t="s">
        <v>4</v>
      </c>
      <c r="B14" s="7"/>
      <c r="C14" s="7"/>
      <c r="D14" s="7"/>
      <c r="E14" s="7"/>
      <c r="F14" s="7"/>
      <c r="G14" s="7"/>
      <c r="H14" s="7"/>
    </row>
    <row r="15" spans="1:8" ht="15.5" x14ac:dyDescent="0.4">
      <c r="A15" s="9" t="s">
        <v>61</v>
      </c>
      <c r="B15" s="22">
        <f>(+'I Trimestre'!B15+'II trimestre'!B15+'III Trimestre'!B15)/2</f>
        <v>697621.66666666674</v>
      </c>
      <c r="C15" s="22">
        <f>(+'I Trimestre'!C15+'II trimestre'!C15+'III Trimestre'!C15)/2</f>
        <v>454926.83333333337</v>
      </c>
      <c r="D15" s="22">
        <f>+E15+F15</f>
        <v>186390.83333333331</v>
      </c>
      <c r="E15" s="22">
        <f>(+'I Trimestre'!E15+'II trimestre'!E15+'III Trimestre'!E15)/2</f>
        <v>118590</v>
      </c>
      <c r="F15" s="22">
        <f>(+'I Trimestre'!F15+'II trimestre'!F15+'III Trimestre'!F15)/2</f>
        <v>67800.833333333328</v>
      </c>
      <c r="G15" s="22">
        <f>(+'I Trimestre'!G15+'II trimestre'!G15+'III Trimestre'!G15)/2</f>
        <v>3679.166666666667</v>
      </c>
      <c r="H15" s="22">
        <f>(+'I Trimestre'!H15+'II trimestre'!H15+'III Trimestre'!H15)/2</f>
        <v>52624.833333333328</v>
      </c>
    </row>
    <row r="16" spans="1:8" ht="15.5" x14ac:dyDescent="0.4">
      <c r="A16" s="9" t="s">
        <v>101</v>
      </c>
      <c r="B16" s="22">
        <f>(+'I Trimestre'!B16+'II trimestre'!B16+'III Trimestre'!B16)/2</f>
        <v>777508</v>
      </c>
      <c r="C16" s="22">
        <f>(+'I Trimestre'!C16+'II trimestre'!C16+'III Trimestre'!C16)/2</f>
        <v>503077</v>
      </c>
      <c r="D16" s="22">
        <f t="shared" ref="D16:D17" si="0">+E16+F16</f>
        <v>208897</v>
      </c>
      <c r="E16" s="22">
        <f>(+'I Trimestre'!E16+'II trimestre'!E16+'III Trimestre'!E16)/2</f>
        <v>133725</v>
      </c>
      <c r="F16" s="22">
        <f>(+'I Trimestre'!F16+'II trimestre'!F16+'III Trimestre'!F16)/2</f>
        <v>75172</v>
      </c>
      <c r="G16" s="22">
        <f>(+'I Trimestre'!G16+'II trimestre'!G16+'III Trimestre'!G16)/2</f>
        <v>4415</v>
      </c>
      <c r="H16" s="22">
        <f>(+'I Trimestre'!H16+'II trimestre'!H16+'III Trimestre'!H16)/2</f>
        <v>61119</v>
      </c>
    </row>
    <row r="17" spans="1:9" ht="15.5" x14ac:dyDescent="0.4">
      <c r="A17" s="9" t="s">
        <v>102</v>
      </c>
      <c r="B17" s="22">
        <f>(+'I Trimestre'!B17+'II trimestre'!B17+'III Trimestre'!B17)/2</f>
        <v>734596</v>
      </c>
      <c r="C17" s="22">
        <f>(+'I Trimestre'!C17+'II trimestre'!C17+'III Trimestre'!C17)/2</f>
        <v>514458.25</v>
      </c>
      <c r="D17" s="22">
        <f t="shared" si="0"/>
        <v>170106.75</v>
      </c>
      <c r="E17" s="22">
        <f>(+'I Trimestre'!E17+'II trimestre'!E17+'III Trimestre'!E17)/2</f>
        <v>106920</v>
      </c>
      <c r="F17" s="22">
        <f>(+'I Trimestre'!F17+'II trimestre'!F17+'III Trimestre'!F17)/2</f>
        <v>63186.75</v>
      </c>
      <c r="G17" s="22">
        <f>(+'I Trimestre'!G17+'II trimestre'!G17+'III Trimestre'!G17)/2</f>
        <v>3473.25</v>
      </c>
      <c r="H17" s="22">
        <f>(+'I Trimestre'!H17+'II trimestre'!H17+'III Trimestre'!H17)/2</f>
        <v>46557.75</v>
      </c>
    </row>
    <row r="18" spans="1:9" ht="15.5" x14ac:dyDescent="0.4">
      <c r="A18" s="9" t="s">
        <v>76</v>
      </c>
      <c r="B18" s="22">
        <f>+'III Trimestre'!B18</f>
        <v>777508</v>
      </c>
      <c r="C18" s="22">
        <f>+'III Trimestre'!C18</f>
        <v>503077</v>
      </c>
      <c r="D18" s="22">
        <f>+'III Trimestre'!D18</f>
        <v>208897</v>
      </c>
      <c r="E18" s="22">
        <f>+'III Trimestre'!E18</f>
        <v>133725</v>
      </c>
      <c r="F18" s="22">
        <f>+'III Trimestre'!F18</f>
        <v>75172</v>
      </c>
      <c r="G18" s="22">
        <f>+'III Trimestre'!G18</f>
        <v>4415</v>
      </c>
      <c r="H18" s="22">
        <f>+'III Trimestre'!H18</f>
        <v>61119</v>
      </c>
    </row>
    <row r="19" spans="1:9" ht="15.5" x14ac:dyDescent="0.4">
      <c r="A19" s="7"/>
      <c r="B19" s="22"/>
      <c r="C19" s="22"/>
      <c r="D19" s="22"/>
      <c r="E19" s="22"/>
      <c r="F19" s="22"/>
      <c r="G19" s="22"/>
      <c r="H19" s="22"/>
    </row>
    <row r="20" spans="1:9" ht="15.5" x14ac:dyDescent="0.4">
      <c r="A20" s="11" t="s">
        <v>5</v>
      </c>
      <c r="B20" s="22"/>
      <c r="C20" s="22"/>
      <c r="D20" s="22"/>
      <c r="E20" s="22"/>
      <c r="F20" s="22"/>
      <c r="G20" s="22"/>
      <c r="H20" s="22"/>
    </row>
    <row r="21" spans="1:9" ht="15.5" x14ac:dyDescent="0.4">
      <c r="A21" s="9" t="s">
        <v>61</v>
      </c>
      <c r="B21" s="22">
        <f>+'I Trimestre'!B21+'II trimestre'!B21+'III Trimestre'!B21</f>
        <v>51405652713</v>
      </c>
      <c r="C21" s="22">
        <f>+'I Trimestre'!C21+'II trimestre'!C21+'III Trimestre'!C21</f>
        <v>34266915577.080006</v>
      </c>
      <c r="D21" s="22">
        <f>+'I Trimestre'!D21+'II trimestre'!D21+'III Trimestre'!D21</f>
        <v>13303859372.959988</v>
      </c>
      <c r="E21" s="22">
        <f>+'I Trimestre'!E21+'II trimestre'!E21+'III Trimestre'!E21</f>
        <v>8715652546.4799881</v>
      </c>
      <c r="F21" s="22">
        <f>+'I Trimestre'!F21+'II trimestre'!F21+'III Trimestre'!F21</f>
        <v>4588206826.4799995</v>
      </c>
      <c r="G21" s="22">
        <f>+'I Trimestre'!G21+'II trimestre'!G21+'III Trimestre'!G21</f>
        <v>287052789.01999998</v>
      </c>
      <c r="H21" s="22">
        <f>+'I Trimestre'!H21+'II trimestre'!H21+'III Trimestre'!H21</f>
        <v>3547824973.9400001</v>
      </c>
    </row>
    <row r="22" spans="1:9" ht="15.5" x14ac:dyDescent="0.4">
      <c r="A22" s="9" t="s">
        <v>101</v>
      </c>
      <c r="B22" s="22">
        <f>+'I Trimestre'!B22+'II trimestre'!B22+'III Trimestre'!B22</f>
        <v>51520291318</v>
      </c>
      <c r="C22" s="22">
        <f>+'I Trimestre'!C22+'II trimestre'!C22+'III Trimestre'!C22</f>
        <v>33528168944.320004</v>
      </c>
      <c r="D22" s="22">
        <f>+'I Trimestre'!D22+'II trimestre'!D22+'III Trimestre'!D22</f>
        <v>14008739465.880001</v>
      </c>
      <c r="E22" s="22">
        <f>+'I Trimestre'!E22+'II trimestre'!E22+'III Trimestre'!E22</f>
        <v>9087634851</v>
      </c>
      <c r="F22" s="22">
        <f>+'I Trimestre'!F22+'II trimestre'!F22+'III Trimestre'!F22</f>
        <v>4921104614.8799992</v>
      </c>
      <c r="G22" s="22">
        <f>+'I Trimestre'!G22+'II trimestre'!G22+'III Trimestre'!G22</f>
        <v>245382913.80000001</v>
      </c>
      <c r="H22" s="22">
        <f>+'I Trimestre'!H22+'II trimestre'!H22+'III Trimestre'!H22</f>
        <v>3737999994</v>
      </c>
    </row>
    <row r="23" spans="1:9" ht="15.5" x14ac:dyDescent="0.4">
      <c r="A23" s="9" t="s">
        <v>102</v>
      </c>
      <c r="B23" s="22">
        <f>+'I Trimestre'!B23+'II trimestre'!B23+'III Trimestre'!B23</f>
        <v>51518761654.120003</v>
      </c>
      <c r="C23" s="22">
        <f>+'I Trimestre'!C23+'II trimestre'!C23+'III Trimestre'!C23</f>
        <v>36030025237.520004</v>
      </c>
      <c r="D23" s="22">
        <f>+'I Trimestre'!D23+'II trimestre'!D23+'III Trimestre'!D23</f>
        <v>12525236876.059994</v>
      </c>
      <c r="E23" s="22">
        <f>+'I Trimestre'!E23+'II trimestre'!E23+'III Trimestre'!E23</f>
        <v>8029436766.4399948</v>
      </c>
      <c r="F23" s="22">
        <f>+'I Trimestre'!F23+'II trimestre'!F23+'III Trimestre'!F23</f>
        <v>4495800109.6199989</v>
      </c>
      <c r="G23" s="22">
        <f>+'I Trimestre'!G23+'II trimestre'!G23+'III Trimestre'!G23</f>
        <v>232914968.55000001</v>
      </c>
      <c r="H23" s="22">
        <f>+'I Trimestre'!H23+'II trimestre'!H23+'III Trimestre'!H23</f>
        <v>2730584571.9900002</v>
      </c>
    </row>
    <row r="24" spans="1:9" ht="15.5" x14ac:dyDescent="0.4">
      <c r="A24" s="9" t="s">
        <v>45</v>
      </c>
      <c r="B24" s="22">
        <f>+'III Trimestre'!B24</f>
        <v>51520291318</v>
      </c>
      <c r="C24" s="22">
        <f>+'III Trimestre'!C24</f>
        <v>33528168944.32</v>
      </c>
      <c r="D24" s="22">
        <f>+'III Trimestre'!D24</f>
        <v>14008739465.879999</v>
      </c>
      <c r="E24" s="22">
        <f>+'III Trimestre'!E24</f>
        <v>9087634851</v>
      </c>
      <c r="F24" s="22">
        <f>+'III Trimestre'!F24</f>
        <v>4921104614.8799992</v>
      </c>
      <c r="G24" s="22">
        <f>+'III Trimestre'!G24</f>
        <v>245382913.79999998</v>
      </c>
      <c r="H24" s="22">
        <f>+'III Trimestre'!H24</f>
        <v>3737999994</v>
      </c>
      <c r="I24" s="6"/>
    </row>
    <row r="25" spans="1:9" ht="15.5" x14ac:dyDescent="0.4">
      <c r="A25" s="9" t="s">
        <v>103</v>
      </c>
      <c r="B25" s="22">
        <f>B23</f>
        <v>51518761654.120003</v>
      </c>
      <c r="C25" s="22">
        <f t="shared" ref="C25:H25" si="1">C23</f>
        <v>36030025237.520004</v>
      </c>
      <c r="D25" s="22">
        <f t="shared" si="1"/>
        <v>12525236876.059994</v>
      </c>
      <c r="E25" s="22">
        <f t="shared" si="1"/>
        <v>8029436766.4399948</v>
      </c>
      <c r="F25" s="22">
        <f t="shared" si="1"/>
        <v>4495800109.6199989</v>
      </c>
      <c r="G25" s="22">
        <f t="shared" si="1"/>
        <v>232914968.55000001</v>
      </c>
      <c r="H25" s="22">
        <f t="shared" si="1"/>
        <v>2730584571.9900002</v>
      </c>
      <c r="I25" s="6"/>
    </row>
    <row r="26" spans="1:9" ht="15.5" x14ac:dyDescent="0.4">
      <c r="A26" s="7"/>
      <c r="B26" s="22"/>
      <c r="C26" s="22"/>
      <c r="D26" s="22"/>
      <c r="E26" s="22"/>
      <c r="F26" s="22"/>
      <c r="G26" s="22"/>
      <c r="H26" s="22"/>
    </row>
    <row r="27" spans="1:9" ht="15.5" x14ac:dyDescent="0.4">
      <c r="A27" s="11" t="s">
        <v>6</v>
      </c>
      <c r="B27" s="22"/>
      <c r="C27" s="22"/>
      <c r="D27" s="22"/>
      <c r="E27" s="22"/>
      <c r="F27" s="22"/>
      <c r="G27" s="22"/>
      <c r="H27" s="22"/>
    </row>
    <row r="28" spans="1:9" ht="15.5" x14ac:dyDescent="0.4">
      <c r="A28" s="9" t="s">
        <v>101</v>
      </c>
      <c r="B28" s="22">
        <f>'I Trimestre'!B28+'II trimestre'!B28+'III Trimestre'!B28</f>
        <v>51520291318</v>
      </c>
      <c r="C28" s="22"/>
      <c r="D28" s="22"/>
      <c r="E28" s="22"/>
      <c r="F28" s="22"/>
      <c r="G28" s="22"/>
      <c r="H28" s="22"/>
      <c r="I28" s="2"/>
    </row>
    <row r="29" spans="1:9" ht="15.5" x14ac:dyDescent="0.4">
      <c r="A29" s="9" t="s">
        <v>102</v>
      </c>
      <c r="B29" s="22">
        <f>'I Trimestre'!B29+'II trimestre'!B29+'III Trimestre'!B29</f>
        <v>51518761654.120003</v>
      </c>
      <c r="C29" s="22"/>
      <c r="D29" s="22"/>
      <c r="E29" s="22"/>
      <c r="F29" s="22"/>
      <c r="G29" s="22"/>
      <c r="H29" s="22"/>
    </row>
    <row r="30" spans="1:9" ht="15.5" x14ac:dyDescent="0.4">
      <c r="A30" s="7"/>
      <c r="B30" s="7"/>
      <c r="C30" s="7"/>
      <c r="D30" s="7"/>
      <c r="E30" s="7"/>
      <c r="F30" s="7"/>
      <c r="G30" s="7"/>
      <c r="H30" s="7"/>
    </row>
    <row r="31" spans="1:9" ht="15.5" x14ac:dyDescent="0.4">
      <c r="A31" s="8" t="s">
        <v>7</v>
      </c>
      <c r="B31" s="7"/>
      <c r="C31" s="7"/>
      <c r="D31" s="7"/>
      <c r="E31" s="7"/>
      <c r="F31" s="7"/>
      <c r="G31" s="7"/>
      <c r="H31" s="7"/>
    </row>
    <row r="32" spans="1:9" ht="15.5" x14ac:dyDescent="0.4">
      <c r="A32" s="9" t="s">
        <v>62</v>
      </c>
      <c r="B32" s="15">
        <v>1.0641</v>
      </c>
      <c r="C32" s="15">
        <v>1.0641</v>
      </c>
      <c r="D32" s="15">
        <v>1.0641</v>
      </c>
      <c r="E32" s="15">
        <v>1.0641</v>
      </c>
      <c r="F32" s="15">
        <v>1.0641</v>
      </c>
      <c r="G32" s="15">
        <v>1.0641</v>
      </c>
      <c r="H32" s="15">
        <v>1.0641</v>
      </c>
    </row>
    <row r="33" spans="1:8" ht="15.5" x14ac:dyDescent="0.4">
      <c r="A33" s="9" t="s">
        <v>104</v>
      </c>
      <c r="B33" s="15">
        <v>1.0863</v>
      </c>
      <c r="C33" s="15">
        <v>1.0863</v>
      </c>
      <c r="D33" s="15">
        <v>1.0863</v>
      </c>
      <c r="E33" s="15">
        <v>1.0863</v>
      </c>
      <c r="F33" s="15">
        <v>1.0863</v>
      </c>
      <c r="G33" s="15">
        <v>1.0863</v>
      </c>
      <c r="H33" s="15">
        <v>1.0863</v>
      </c>
    </row>
    <row r="34" spans="1:8" ht="15.5" x14ac:dyDescent="0.4">
      <c r="A34" s="9" t="s">
        <v>8</v>
      </c>
      <c r="B34" s="22">
        <f>C34+D34+G34+H34</f>
        <v>448747</v>
      </c>
      <c r="C34" s="10">
        <v>252420</v>
      </c>
      <c r="D34" s="22">
        <f>E34+F34</f>
        <v>174098</v>
      </c>
      <c r="E34" s="10">
        <v>145614</v>
      </c>
      <c r="F34" s="10">
        <v>28484</v>
      </c>
      <c r="G34" s="10">
        <v>2544</v>
      </c>
      <c r="H34" s="10">
        <v>19685</v>
      </c>
    </row>
    <row r="35" spans="1:8" ht="15.5" x14ac:dyDescent="0.4">
      <c r="A35" s="7"/>
      <c r="B35" s="22"/>
      <c r="C35" s="22"/>
      <c r="D35" s="22"/>
      <c r="E35" s="22"/>
      <c r="F35" s="22"/>
      <c r="G35" s="22"/>
      <c r="H35" s="22"/>
    </row>
    <row r="36" spans="1:8" ht="15.5" x14ac:dyDescent="0.4">
      <c r="A36" s="16" t="s">
        <v>9</v>
      </c>
      <c r="B36" s="22"/>
      <c r="C36" s="22"/>
      <c r="D36" s="22"/>
      <c r="E36" s="22"/>
      <c r="F36" s="22"/>
      <c r="G36" s="22"/>
      <c r="H36" s="22"/>
    </row>
    <row r="37" spans="1:8" ht="15.5" x14ac:dyDescent="0.4">
      <c r="A37" s="9" t="s">
        <v>63</v>
      </c>
      <c r="B37" s="22">
        <f>B21/B32</f>
        <v>48309043053.284462</v>
      </c>
      <c r="C37" s="22">
        <f t="shared" ref="C37:H37" si="2">C21/C32</f>
        <v>32202721151.28278</v>
      </c>
      <c r="D37" s="22">
        <f t="shared" ref="D37" si="3">D21/D32</f>
        <v>12502452187.726706</v>
      </c>
      <c r="E37" s="22">
        <f t="shared" si="2"/>
        <v>8190632972.9160681</v>
      </c>
      <c r="F37" s="22">
        <f t="shared" si="2"/>
        <v>4311819214.8106375</v>
      </c>
      <c r="G37" s="22">
        <f t="shared" si="2"/>
        <v>269761102.35880083</v>
      </c>
      <c r="H37" s="22">
        <f t="shared" si="2"/>
        <v>3334108611.916173</v>
      </c>
    </row>
    <row r="38" spans="1:8" ht="15.5" x14ac:dyDescent="0.4">
      <c r="A38" s="9" t="s">
        <v>105</v>
      </c>
      <c r="B38" s="22">
        <f>B23/B33</f>
        <v>47425905968.995674</v>
      </c>
      <c r="C38" s="22">
        <f t="shared" ref="C38:H38" si="4">C23/C33</f>
        <v>33167656483.034157</v>
      </c>
      <c r="D38" s="22">
        <f t="shared" ref="D38" si="5">D23/D33</f>
        <v>11530182155.997416</v>
      </c>
      <c r="E38" s="22">
        <f t="shared" si="4"/>
        <v>7391546319.101532</v>
      </c>
      <c r="F38" s="22">
        <f t="shared" si="4"/>
        <v>4138635836.895884</v>
      </c>
      <c r="G38" s="22">
        <f t="shared" si="4"/>
        <v>214411275.47638774</v>
      </c>
      <c r="H38" s="22">
        <f t="shared" si="4"/>
        <v>2513656054.4877105</v>
      </c>
    </row>
    <row r="39" spans="1:8" ht="15.5" x14ac:dyDescent="0.4">
      <c r="A39" s="9" t="s">
        <v>64</v>
      </c>
      <c r="B39" s="22">
        <f>B37/B15</f>
        <v>69248.197642873944</v>
      </c>
      <c r="C39" s="22">
        <f t="shared" ref="C39:H39" si="6">C37/C15</f>
        <v>70786.594220717787</v>
      </c>
      <c r="D39" s="22">
        <f t="shared" ref="D39" si="7">D37/D15</f>
        <v>67076.540000053865</v>
      </c>
      <c r="E39" s="22">
        <f t="shared" si="6"/>
        <v>69066.80978932514</v>
      </c>
      <c r="F39" s="22">
        <f t="shared" si="6"/>
        <v>63595.371956745432</v>
      </c>
      <c r="G39" s="22">
        <f t="shared" si="6"/>
        <v>73321.250924249369</v>
      </c>
      <c r="H39" s="22">
        <f t="shared" si="6"/>
        <v>63356.183777294747</v>
      </c>
    </row>
    <row r="40" spans="1:8" ht="15.5" x14ac:dyDescent="0.4">
      <c r="A40" s="9" t="s">
        <v>106</v>
      </c>
      <c r="B40" s="22">
        <f>B38/B17</f>
        <v>64560.52846598086</v>
      </c>
      <c r="C40" s="22">
        <f t="shared" ref="C40:H40" si="8">C38/C17</f>
        <v>64471.036246447904</v>
      </c>
      <c r="D40" s="22">
        <f t="shared" ref="D40" si="9">D38/D17</f>
        <v>67782.037785081513</v>
      </c>
      <c r="E40" s="22">
        <f t="shared" si="8"/>
        <v>69131.559288267221</v>
      </c>
      <c r="F40" s="22">
        <f t="shared" si="8"/>
        <v>65498.476134567514</v>
      </c>
      <c r="G40" s="22">
        <f t="shared" si="8"/>
        <v>61732.174613514071</v>
      </c>
      <c r="H40" s="22">
        <f t="shared" si="8"/>
        <v>53990.067271028143</v>
      </c>
    </row>
    <row r="41" spans="1:8" ht="15.5" x14ac:dyDescent="0.4">
      <c r="A41" s="7"/>
      <c r="B41" s="7"/>
      <c r="C41" s="7"/>
      <c r="D41" s="7"/>
      <c r="E41" s="7"/>
      <c r="F41" s="7"/>
      <c r="G41" s="7"/>
      <c r="H41" s="7"/>
    </row>
    <row r="42" spans="1:8" ht="15.5" x14ac:dyDescent="0.4">
      <c r="A42" s="8" t="s">
        <v>10</v>
      </c>
      <c r="B42" s="7"/>
      <c r="C42" s="7"/>
      <c r="D42" s="7"/>
      <c r="E42" s="7"/>
      <c r="F42" s="7"/>
      <c r="G42" s="7"/>
      <c r="H42" s="7"/>
    </row>
    <row r="43" spans="1:8" ht="15.5" x14ac:dyDescent="0.4">
      <c r="A43" s="7"/>
      <c r="B43" s="7"/>
      <c r="C43" s="7"/>
      <c r="D43" s="7"/>
      <c r="E43" s="7"/>
      <c r="F43" s="7"/>
      <c r="G43" s="7"/>
      <c r="H43" s="7"/>
    </row>
    <row r="44" spans="1:8" ht="15.5" x14ac:dyDescent="0.4">
      <c r="A44" s="8" t="s">
        <v>11</v>
      </c>
      <c r="B44" s="7"/>
      <c r="C44" s="7"/>
      <c r="D44" s="7"/>
      <c r="E44" s="7"/>
      <c r="F44" s="7"/>
      <c r="G44" s="7"/>
      <c r="H44" s="7"/>
    </row>
    <row r="45" spans="1:8" ht="15.5" x14ac:dyDescent="0.4">
      <c r="A45" s="7" t="s">
        <v>12</v>
      </c>
      <c r="B45" s="24">
        <f>((B16)/B34)*100</f>
        <v>173.2619939520487</v>
      </c>
      <c r="C45" s="24">
        <f t="shared" ref="C45:H45" si="10">((C16)/C34)*100</f>
        <v>199.3015608905792</v>
      </c>
      <c r="D45" s="24">
        <f t="shared" si="10"/>
        <v>119.98816758377467</v>
      </c>
      <c r="E45" s="24">
        <f t="shared" si="10"/>
        <v>91.835263092834481</v>
      </c>
      <c r="F45" s="24">
        <f t="shared" si="10"/>
        <v>263.90956326358656</v>
      </c>
      <c r="G45" s="24">
        <f t="shared" si="10"/>
        <v>173.54559748427673</v>
      </c>
      <c r="H45" s="24">
        <f t="shared" si="10"/>
        <v>310.48514097028192</v>
      </c>
    </row>
    <row r="46" spans="1:8" ht="15.5" x14ac:dyDescent="0.4">
      <c r="A46" s="7" t="s">
        <v>13</v>
      </c>
      <c r="B46" s="24">
        <f>((B17)/B34)*100</f>
        <v>163.69936734953103</v>
      </c>
      <c r="C46" s="24">
        <f t="shared" ref="C46:H46" si="11">((C17)/C34)*100</f>
        <v>203.81041518104746</v>
      </c>
      <c r="D46" s="24">
        <f t="shared" si="11"/>
        <v>97.707469356339544</v>
      </c>
      <c r="E46" s="24">
        <f t="shared" si="11"/>
        <v>73.427005645061598</v>
      </c>
      <c r="F46" s="24">
        <f t="shared" si="11"/>
        <v>221.83243224266255</v>
      </c>
      <c r="G46" s="24">
        <f t="shared" si="11"/>
        <v>136.52712264150944</v>
      </c>
      <c r="H46" s="24">
        <f t="shared" si="11"/>
        <v>236.51384302768608</v>
      </c>
    </row>
    <row r="47" spans="1:8" ht="15.5" x14ac:dyDescent="0.4">
      <c r="A47" s="7"/>
      <c r="B47" s="24"/>
      <c r="C47" s="24"/>
      <c r="D47" s="24"/>
      <c r="E47" s="24"/>
      <c r="F47" s="24"/>
      <c r="G47" s="24"/>
      <c r="H47" s="24"/>
    </row>
    <row r="48" spans="1:8" ht="15.5" x14ac:dyDescent="0.4">
      <c r="A48" s="8" t="s">
        <v>14</v>
      </c>
      <c r="B48" s="24"/>
      <c r="C48" s="24"/>
      <c r="D48" s="24"/>
      <c r="E48" s="24"/>
      <c r="F48" s="24"/>
      <c r="G48" s="24"/>
      <c r="H48" s="24"/>
    </row>
    <row r="49" spans="1:8" ht="15.5" x14ac:dyDescent="0.4">
      <c r="A49" s="7" t="s">
        <v>15</v>
      </c>
      <c r="B49" s="24">
        <f>B17/B16*100</f>
        <v>94.480828493083024</v>
      </c>
      <c r="C49" s="24">
        <f t="shared" ref="C49:G49" si="12">C17/C16*100</f>
        <v>102.2623276357297</v>
      </c>
      <c r="D49" s="24">
        <f t="shared" ref="D49" si="13">D17/D16*100</f>
        <v>81.430920501491173</v>
      </c>
      <c r="E49" s="24">
        <f t="shared" si="12"/>
        <v>79.955131800336517</v>
      </c>
      <c r="F49" s="24">
        <f t="shared" si="12"/>
        <v>84.056231043473645</v>
      </c>
      <c r="G49" s="24">
        <f t="shared" si="12"/>
        <v>78.669309173272921</v>
      </c>
      <c r="H49" s="24">
        <f>H17/H16*100</f>
        <v>76.175575516615126</v>
      </c>
    </row>
    <row r="50" spans="1:8" ht="15.5" x14ac:dyDescent="0.4">
      <c r="A50" s="7" t="s">
        <v>16</v>
      </c>
      <c r="B50" s="24">
        <f>B23/B22*100</f>
        <v>99.997030948698338</v>
      </c>
      <c r="C50" s="24">
        <f t="shared" ref="C50:G50" si="14">C23/C22*100</f>
        <v>107.46195325296415</v>
      </c>
      <c r="D50" s="24">
        <f t="shared" ref="D50" si="15">D23/D22*100</f>
        <v>89.410163609414965</v>
      </c>
      <c r="E50" s="24">
        <f t="shared" si="14"/>
        <v>88.355627158109655</v>
      </c>
      <c r="F50" s="24">
        <f t="shared" si="14"/>
        <v>91.357539850422967</v>
      </c>
      <c r="G50" s="24">
        <f t="shared" si="14"/>
        <v>94.918983943534869</v>
      </c>
      <c r="H50" s="24">
        <f>H23/H22*100</f>
        <v>73.049346612438768</v>
      </c>
    </row>
    <row r="51" spans="1:8" ht="15.5" x14ac:dyDescent="0.4">
      <c r="A51" s="7" t="s">
        <v>17</v>
      </c>
      <c r="B51" s="24">
        <f>AVERAGE(B49:B50)</f>
        <v>97.238929720890681</v>
      </c>
      <c r="C51" s="24">
        <f t="shared" ref="C51:G51" si="16">AVERAGE(C49:C50)</f>
        <v>104.86214044434692</v>
      </c>
      <c r="D51" s="24">
        <f t="shared" ref="D51" si="17">AVERAGE(D49:D50)</f>
        <v>85.420542055453069</v>
      </c>
      <c r="E51" s="24">
        <f t="shared" si="16"/>
        <v>84.155379479223086</v>
      </c>
      <c r="F51" s="24">
        <f t="shared" si="16"/>
        <v>87.706885446948306</v>
      </c>
      <c r="G51" s="24">
        <f t="shared" si="16"/>
        <v>86.794146558403895</v>
      </c>
      <c r="H51" s="24">
        <f>AVERAGE(H49:H50)</f>
        <v>74.61246106452694</v>
      </c>
    </row>
    <row r="52" spans="1:8" ht="15.5" x14ac:dyDescent="0.4">
      <c r="A52" s="7"/>
      <c r="B52" s="24"/>
      <c r="C52" s="24"/>
      <c r="D52" s="24"/>
      <c r="E52" s="24"/>
      <c r="F52" s="24"/>
      <c r="G52" s="24"/>
      <c r="H52" s="24"/>
    </row>
    <row r="53" spans="1:8" ht="15.5" x14ac:dyDescent="0.4">
      <c r="A53" s="8" t="s">
        <v>18</v>
      </c>
      <c r="B53" s="24"/>
      <c r="C53" s="24"/>
      <c r="D53" s="24"/>
      <c r="E53" s="24"/>
      <c r="F53" s="24"/>
      <c r="G53" s="24"/>
      <c r="H53" s="24"/>
    </row>
    <row r="54" spans="1:8" ht="15.5" x14ac:dyDescent="0.4">
      <c r="A54" s="7" t="s">
        <v>19</v>
      </c>
      <c r="B54" s="24">
        <f>B17/B18*100</f>
        <v>94.480828493083024</v>
      </c>
      <c r="C54" s="24">
        <f t="shared" ref="C54:H54" si="18">C17/C18*100</f>
        <v>102.2623276357297</v>
      </c>
      <c r="D54" s="24">
        <f t="shared" si="18"/>
        <v>81.430920501491173</v>
      </c>
      <c r="E54" s="24">
        <f t="shared" si="18"/>
        <v>79.955131800336517</v>
      </c>
      <c r="F54" s="24">
        <f t="shared" si="18"/>
        <v>84.056231043473645</v>
      </c>
      <c r="G54" s="24">
        <f t="shared" si="18"/>
        <v>78.669309173272921</v>
      </c>
      <c r="H54" s="24">
        <f t="shared" si="18"/>
        <v>76.175575516615126</v>
      </c>
    </row>
    <row r="55" spans="1:8" ht="15.5" x14ac:dyDescent="0.4">
      <c r="A55" s="7" t="s">
        <v>20</v>
      </c>
      <c r="B55" s="24">
        <f>B23/B24*100</f>
        <v>99.997030948698338</v>
      </c>
      <c r="C55" s="24">
        <f t="shared" ref="C55:H55" si="19">C23/C24*100</f>
        <v>107.46195325296415</v>
      </c>
      <c r="D55" s="24">
        <f t="shared" si="19"/>
        <v>89.41016360941498</v>
      </c>
      <c r="E55" s="24">
        <f t="shared" si="19"/>
        <v>88.355627158109655</v>
      </c>
      <c r="F55" s="24">
        <f t="shared" si="19"/>
        <v>91.357539850422967</v>
      </c>
      <c r="G55" s="24">
        <f t="shared" si="19"/>
        <v>94.918983943534869</v>
      </c>
      <c r="H55" s="24">
        <f t="shared" si="19"/>
        <v>73.049346612438768</v>
      </c>
    </row>
    <row r="56" spans="1:8" ht="15.5" x14ac:dyDescent="0.4">
      <c r="A56" s="7" t="s">
        <v>21</v>
      </c>
      <c r="B56" s="24">
        <f>(B54+B55)/2</f>
        <v>97.238929720890681</v>
      </c>
      <c r="C56" s="24">
        <f t="shared" ref="C56:H56" si="20">(C54+C55)/2</f>
        <v>104.86214044434692</v>
      </c>
      <c r="D56" s="24">
        <f t="shared" si="20"/>
        <v>85.420542055453069</v>
      </c>
      <c r="E56" s="24">
        <f t="shared" si="20"/>
        <v>84.155379479223086</v>
      </c>
      <c r="F56" s="24">
        <f t="shared" si="20"/>
        <v>87.706885446948306</v>
      </c>
      <c r="G56" s="24">
        <f t="shared" si="20"/>
        <v>86.794146558403895</v>
      </c>
      <c r="H56" s="24">
        <f t="shared" si="20"/>
        <v>74.61246106452694</v>
      </c>
    </row>
    <row r="57" spans="1:8" ht="15.5" x14ac:dyDescent="0.4">
      <c r="A57" s="7"/>
      <c r="B57" s="24"/>
      <c r="C57" s="24"/>
      <c r="D57" s="24"/>
      <c r="E57" s="24"/>
      <c r="F57" s="24"/>
      <c r="G57" s="24"/>
      <c r="H57" s="24"/>
    </row>
    <row r="58" spans="1:8" ht="15.5" x14ac:dyDescent="0.4">
      <c r="A58" s="8" t="s">
        <v>32</v>
      </c>
      <c r="B58" s="24"/>
      <c r="C58" s="24"/>
      <c r="D58" s="24"/>
      <c r="E58" s="24"/>
      <c r="F58" s="24"/>
      <c r="G58" s="24"/>
      <c r="H58" s="24"/>
    </row>
    <row r="59" spans="1:8" ht="15.5" x14ac:dyDescent="0.4">
      <c r="A59" s="7" t="s">
        <v>22</v>
      </c>
      <c r="B59" s="24">
        <f>B25/B23*100</f>
        <v>100</v>
      </c>
      <c r="C59" s="24">
        <f t="shared" ref="C59:H59" si="21">C25/C23*100</f>
        <v>100</v>
      </c>
      <c r="D59" s="24">
        <f t="shared" si="21"/>
        <v>100</v>
      </c>
      <c r="E59" s="24">
        <f t="shared" si="21"/>
        <v>100</v>
      </c>
      <c r="F59" s="24">
        <f t="shared" si="21"/>
        <v>100</v>
      </c>
      <c r="G59" s="24">
        <f t="shared" si="21"/>
        <v>100</v>
      </c>
      <c r="H59" s="24">
        <f t="shared" si="21"/>
        <v>100</v>
      </c>
    </row>
    <row r="60" spans="1:8" ht="15.5" x14ac:dyDescent="0.4">
      <c r="A60" s="7"/>
      <c r="B60" s="24"/>
      <c r="C60" s="24"/>
      <c r="D60" s="24"/>
      <c r="E60" s="24"/>
      <c r="F60" s="24"/>
      <c r="G60" s="24"/>
      <c r="H60" s="24"/>
    </row>
    <row r="61" spans="1:8" ht="15.5" x14ac:dyDescent="0.4">
      <c r="A61" s="8" t="s">
        <v>23</v>
      </c>
      <c r="B61" s="24"/>
      <c r="C61" s="24"/>
      <c r="D61" s="24"/>
      <c r="E61" s="24"/>
      <c r="F61" s="24"/>
      <c r="G61" s="24"/>
      <c r="H61" s="24"/>
    </row>
    <row r="62" spans="1:8" ht="15.5" x14ac:dyDescent="0.4">
      <c r="A62" s="7" t="s">
        <v>24</v>
      </c>
      <c r="B62" s="24">
        <f>((B17/B15)-1)*100</f>
        <v>5.3000551875061142</v>
      </c>
      <c r="C62" s="24">
        <f t="shared" ref="C62:H62" si="22">((C17/C15)-1)*100</f>
        <v>13.085932133408985</v>
      </c>
      <c r="D62" s="24">
        <f t="shared" ref="D62" si="23">((D17/D15)-1)*100</f>
        <v>-8.7365258484635717</v>
      </c>
      <c r="E62" s="24">
        <f t="shared" si="22"/>
        <v>-9.8406273716164954</v>
      </c>
      <c r="F62" s="24">
        <f t="shared" si="22"/>
        <v>-6.8053490001351964</v>
      </c>
      <c r="G62" s="24">
        <f t="shared" si="22"/>
        <v>-5.5968289920724885</v>
      </c>
      <c r="H62" s="24">
        <f t="shared" si="22"/>
        <v>-11.528935958625352</v>
      </c>
    </row>
    <row r="63" spans="1:8" ht="15.5" x14ac:dyDescent="0.4">
      <c r="A63" s="7" t="s">
        <v>25</v>
      </c>
      <c r="B63" s="24">
        <f>((B38/B37)-1)*100</f>
        <v>-1.8280988992365188</v>
      </c>
      <c r="C63" s="24">
        <f t="shared" ref="C63:H63" si="24">((C38/C37)-1)*100</f>
        <v>2.9964403542740436</v>
      </c>
      <c r="D63" s="24">
        <f t="shared" si="24"/>
        <v>-7.7766346723864288</v>
      </c>
      <c r="E63" s="24">
        <f t="shared" si="24"/>
        <v>-9.7561037890096181</v>
      </c>
      <c r="F63" s="24">
        <f t="shared" si="24"/>
        <v>-4.0164804989941789</v>
      </c>
      <c r="G63" s="24">
        <f t="shared" si="24"/>
        <v>-20.518090413492608</v>
      </c>
      <c r="H63" s="24">
        <f t="shared" si="24"/>
        <v>-24.607853340354545</v>
      </c>
    </row>
    <row r="64" spans="1:8" ht="15.5" x14ac:dyDescent="0.4">
      <c r="A64" s="7" t="s">
        <v>26</v>
      </c>
      <c r="B64" s="24">
        <f>((B40/B39)-1)*100</f>
        <v>-6.7693735526060621</v>
      </c>
      <c r="C64" s="24">
        <f t="shared" ref="C64:H64" si="25">((C40/C39)-1)*100</f>
        <v>-8.921968974206484</v>
      </c>
      <c r="D64" s="24">
        <f t="shared" ref="D64" si="26">((D40/D39)-1)*100</f>
        <v>1.0517802275237909</v>
      </c>
      <c r="E64" s="24">
        <f t="shared" si="25"/>
        <v>9.3749080259519779E-2</v>
      </c>
      <c r="F64" s="24">
        <f t="shared" si="25"/>
        <v>2.9925199260041779</v>
      </c>
      <c r="G64" s="24">
        <f t="shared" si="25"/>
        <v>-15.805890058679385</v>
      </c>
      <c r="H64" s="24">
        <f t="shared" si="25"/>
        <v>-14.783271257608765</v>
      </c>
    </row>
    <row r="65" spans="1:8" ht="15.5" x14ac:dyDescent="0.4">
      <c r="A65" s="7"/>
      <c r="B65" s="24"/>
      <c r="C65" s="24"/>
      <c r="D65" s="24"/>
      <c r="E65" s="24"/>
      <c r="F65" s="24"/>
      <c r="G65" s="24"/>
      <c r="H65" s="24"/>
    </row>
    <row r="66" spans="1:8" ht="15.5" x14ac:dyDescent="0.4">
      <c r="A66" s="8" t="s">
        <v>27</v>
      </c>
      <c r="B66" s="24"/>
      <c r="C66" s="24"/>
      <c r="D66" s="24"/>
      <c r="E66" s="24"/>
      <c r="F66" s="24"/>
      <c r="G66" s="24"/>
      <c r="H66" s="24"/>
    </row>
    <row r="67" spans="1:8" ht="15.5" x14ac:dyDescent="0.4">
      <c r="A67" s="7" t="s">
        <v>34</v>
      </c>
      <c r="B67" s="24">
        <f t="shared" ref="B67:H68" si="27">B22/(B16*5)</f>
        <v>13252.671694181925</v>
      </c>
      <c r="C67" s="24">
        <f t="shared" si="27"/>
        <v>13329.239438225164</v>
      </c>
      <c r="D67" s="24">
        <f t="shared" si="27"/>
        <v>13412.102103792779</v>
      </c>
      <c r="E67" s="24">
        <f t="shared" si="27"/>
        <v>13591.527165451485</v>
      </c>
      <c r="F67" s="24">
        <f t="shared" si="27"/>
        <v>13092.919211621345</v>
      </c>
      <c r="G67" s="24">
        <f t="shared" si="27"/>
        <v>11115.873784824462</v>
      </c>
      <c r="H67" s="24">
        <f t="shared" si="27"/>
        <v>12231.875501889755</v>
      </c>
    </row>
    <row r="68" spans="1:8" ht="15.5" x14ac:dyDescent="0.4">
      <c r="A68" s="7" t="s">
        <v>35</v>
      </c>
      <c r="B68" s="24">
        <f t="shared" si="27"/>
        <v>14026.420414519001</v>
      </c>
      <c r="C68" s="24">
        <f t="shared" si="27"/>
        <v>14006.977334903271</v>
      </c>
      <c r="D68" s="24">
        <f t="shared" si="27"/>
        <v>14726.325529186812</v>
      </c>
      <c r="E68" s="24">
        <f t="shared" si="27"/>
        <v>15019.522570968938</v>
      </c>
      <c r="F68" s="24">
        <f t="shared" si="27"/>
        <v>14230.198924996139</v>
      </c>
      <c r="G68" s="24">
        <f t="shared" si="27"/>
        <v>13411.932256532067</v>
      </c>
      <c r="H68" s="24">
        <f t="shared" si="27"/>
        <v>11729.882015303576</v>
      </c>
    </row>
    <row r="69" spans="1:8" ht="15.5" x14ac:dyDescent="0.4">
      <c r="A69" s="7" t="s">
        <v>28</v>
      </c>
      <c r="B69" s="24">
        <f>(B68/B67)*B51</f>
        <v>102.91616214426057</v>
      </c>
      <c r="C69" s="24">
        <f t="shared" ref="C69:F69" si="28">(C68/C67)*C51</f>
        <v>110.19395602431965</v>
      </c>
      <c r="D69" s="24">
        <f t="shared" si="28"/>
        <v>93.790719713688034</v>
      </c>
      <c r="E69" s="24">
        <f t="shared" si="28"/>
        <v>92.997174355032129</v>
      </c>
      <c r="F69" s="24">
        <f t="shared" si="28"/>
        <v>95.325298111830932</v>
      </c>
      <c r="G69" s="24">
        <f>(G68/G67)*G51</f>
        <v>104.72206112074092</v>
      </c>
      <c r="H69" s="24">
        <f>(H68/H67)*H51</f>
        <v>71.550382034473785</v>
      </c>
    </row>
    <row r="70" spans="1:8" ht="15.5" x14ac:dyDescent="0.4">
      <c r="A70" s="7" t="s">
        <v>36</v>
      </c>
      <c r="B70" s="24">
        <f>B22/B16</f>
        <v>66263.358470909618</v>
      </c>
      <c r="C70" s="24">
        <f t="shared" ref="C70:G71" si="29">C22/C16</f>
        <v>66646.197191125815</v>
      </c>
      <c r="D70" s="24">
        <f t="shared" si="29"/>
        <v>67060.5105189639</v>
      </c>
      <c r="E70" s="24">
        <f t="shared" si="29"/>
        <v>67957.635827257429</v>
      </c>
      <c r="F70" s="24">
        <f t="shared" si="29"/>
        <v>65464.596058106734</v>
      </c>
      <c r="G70" s="24">
        <f t="shared" si="29"/>
        <v>55579.368924122311</v>
      </c>
      <c r="H70" s="24">
        <f>H22/H16</f>
        <v>61159.377509448779</v>
      </c>
    </row>
    <row r="71" spans="1:8" ht="15.5" x14ac:dyDescent="0.4">
      <c r="A71" s="7" t="s">
        <v>37</v>
      </c>
      <c r="B71" s="24">
        <f>B23/B17</f>
        <v>70132.102072595007</v>
      </c>
      <c r="C71" s="24">
        <f t="shared" si="29"/>
        <v>70034.886674516354</v>
      </c>
      <c r="D71" s="24">
        <f t="shared" si="29"/>
        <v>73631.627645934059</v>
      </c>
      <c r="E71" s="24">
        <f t="shared" si="29"/>
        <v>75097.612854844701</v>
      </c>
      <c r="F71" s="24">
        <f t="shared" si="29"/>
        <v>71150.994624980696</v>
      </c>
      <c r="G71" s="24">
        <f t="shared" si="29"/>
        <v>67059.661282660338</v>
      </c>
      <c r="H71" s="24">
        <f>H23/H17</f>
        <v>58649.410076517881</v>
      </c>
    </row>
    <row r="72" spans="1:8" ht="15.5" x14ac:dyDescent="0.4">
      <c r="A72" s="7"/>
      <c r="B72" s="24"/>
      <c r="C72" s="24"/>
      <c r="D72" s="24"/>
      <c r="E72" s="24"/>
      <c r="F72" s="24"/>
      <c r="G72" s="24"/>
      <c r="H72" s="24"/>
    </row>
    <row r="73" spans="1:8" ht="15.5" x14ac:dyDescent="0.4">
      <c r="A73" s="8" t="s">
        <v>29</v>
      </c>
      <c r="B73" s="24"/>
      <c r="C73" s="24"/>
      <c r="D73" s="24"/>
      <c r="E73" s="24"/>
      <c r="F73" s="24"/>
      <c r="G73" s="24"/>
      <c r="H73" s="24"/>
    </row>
    <row r="74" spans="1:8" ht="15.5" x14ac:dyDescent="0.4">
      <c r="A74" s="7" t="s">
        <v>30</v>
      </c>
      <c r="B74" s="24">
        <f>(B29/B28)*100</f>
        <v>99.997030948698338</v>
      </c>
      <c r="C74" s="24"/>
      <c r="D74" s="24"/>
      <c r="E74" s="24"/>
      <c r="F74" s="24"/>
      <c r="G74" s="24"/>
      <c r="H74" s="24"/>
    </row>
    <row r="75" spans="1:8" ht="15.5" x14ac:dyDescent="0.4">
      <c r="A75" s="7" t="s">
        <v>31</v>
      </c>
      <c r="B75" s="24">
        <f>(B23/B29)*100</f>
        <v>100</v>
      </c>
      <c r="C75" s="24"/>
      <c r="D75" s="24"/>
      <c r="E75" s="24"/>
      <c r="F75" s="24"/>
      <c r="G75" s="24"/>
      <c r="H75" s="24"/>
    </row>
    <row r="76" spans="1:8" ht="16" thickBot="1" x14ac:dyDescent="0.45">
      <c r="A76" s="18"/>
      <c r="B76" s="18"/>
      <c r="C76" s="18"/>
      <c r="D76" s="18"/>
      <c r="E76" s="18"/>
      <c r="F76" s="18"/>
      <c r="G76" s="18"/>
      <c r="H76" s="18"/>
    </row>
    <row r="77" spans="1:8" ht="15" customHeight="1" thickTop="1" x14ac:dyDescent="0.4">
      <c r="A77" s="35" t="s">
        <v>81</v>
      </c>
      <c r="B77" s="35"/>
      <c r="C77" s="35"/>
      <c r="D77" s="35"/>
      <c r="E77" s="35"/>
      <c r="F77" s="35"/>
      <c r="G77" s="7"/>
      <c r="H77" s="7"/>
    </row>
    <row r="78" spans="1:8" ht="24.75" customHeight="1" x14ac:dyDescent="0.35">
      <c r="A78" s="36" t="s">
        <v>73</v>
      </c>
      <c r="B78" s="36"/>
      <c r="C78" s="36"/>
      <c r="D78" s="36"/>
      <c r="E78" s="36"/>
      <c r="F78" s="36"/>
      <c r="G78" s="36"/>
      <c r="H78" s="36"/>
    </row>
    <row r="81" spans="1:8" ht="15.5" x14ac:dyDescent="0.4">
      <c r="A81" s="20"/>
      <c r="B81" s="7"/>
      <c r="C81" s="7"/>
      <c r="D81" s="7"/>
      <c r="E81" s="7"/>
      <c r="F81" s="7"/>
      <c r="G81" s="7"/>
      <c r="H81" s="7"/>
    </row>
  </sheetData>
  <mergeCells count="5">
    <mergeCell ref="A77:F77"/>
    <mergeCell ref="A78:H78"/>
    <mergeCell ref="A9:A10"/>
    <mergeCell ref="B9:B10"/>
    <mergeCell ref="C9:H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K90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20.7265625" defaultRowHeight="14.5" x14ac:dyDescent="0.35"/>
  <cols>
    <col min="1" max="1" width="61.7265625" style="5" customWidth="1"/>
    <col min="2" max="8" width="20.7265625" style="5" customWidth="1"/>
    <col min="9" max="16384" width="20.7265625" style="5"/>
  </cols>
  <sheetData>
    <row r="9" spans="1:8" ht="15.5" x14ac:dyDescent="0.35">
      <c r="A9" s="37" t="s">
        <v>0</v>
      </c>
      <c r="B9" s="39" t="s">
        <v>1</v>
      </c>
      <c r="C9" s="41" t="s">
        <v>2</v>
      </c>
      <c r="D9" s="41"/>
      <c r="E9" s="41"/>
      <c r="F9" s="41"/>
      <c r="G9" s="41"/>
      <c r="H9" s="41"/>
    </row>
    <row r="10" spans="1:8" ht="47" thickBot="1" x14ac:dyDescent="0.4">
      <c r="A10" s="38"/>
      <c r="B10" s="40"/>
      <c r="C10" s="31" t="s">
        <v>38</v>
      </c>
      <c r="D10" s="30" t="s">
        <v>33</v>
      </c>
      <c r="E10" s="31" t="s">
        <v>39</v>
      </c>
      <c r="F10" s="31" t="s">
        <v>40</v>
      </c>
      <c r="G10" s="31" t="s">
        <v>41</v>
      </c>
      <c r="H10" s="31" t="s">
        <v>42</v>
      </c>
    </row>
    <row r="11" spans="1:8" ht="16" thickTop="1" x14ac:dyDescent="0.4">
      <c r="A11" s="7"/>
      <c r="B11" s="7"/>
      <c r="C11" s="7"/>
      <c r="D11" s="7"/>
      <c r="E11" s="7"/>
      <c r="F11" s="7"/>
      <c r="G11" s="7"/>
      <c r="H11" s="7"/>
    </row>
    <row r="12" spans="1:8" ht="15.5" x14ac:dyDescent="0.4">
      <c r="A12" s="8" t="s">
        <v>3</v>
      </c>
      <c r="B12" s="7"/>
      <c r="C12" s="7"/>
      <c r="D12" s="7"/>
      <c r="E12" s="7"/>
      <c r="F12" s="7"/>
      <c r="G12" s="7"/>
      <c r="H12" s="7"/>
    </row>
    <row r="13" spans="1:8" ht="15.5" x14ac:dyDescent="0.4">
      <c r="A13" s="7"/>
      <c r="B13" s="7"/>
      <c r="C13" s="7"/>
      <c r="D13" s="7"/>
      <c r="E13" s="7"/>
      <c r="F13" s="7"/>
      <c r="G13" s="7"/>
      <c r="H13" s="7"/>
    </row>
    <row r="14" spans="1:8" ht="15.5" x14ac:dyDescent="0.4">
      <c r="A14" s="8" t="s">
        <v>4</v>
      </c>
      <c r="B14" s="7"/>
      <c r="C14" s="7"/>
      <c r="D14" s="7"/>
      <c r="E14" s="7"/>
      <c r="F14" s="7"/>
      <c r="G14" s="7"/>
      <c r="H14" s="7"/>
    </row>
    <row r="15" spans="1:8" ht="15.5" x14ac:dyDescent="0.4">
      <c r="A15" s="9" t="s">
        <v>65</v>
      </c>
      <c r="B15" s="10">
        <f>C15+D15+G15+H15</f>
        <v>0</v>
      </c>
      <c r="C15" s="10">
        <v>0</v>
      </c>
      <c r="D15" s="10">
        <f>E15+F15</f>
        <v>0</v>
      </c>
      <c r="E15" s="10">
        <v>0</v>
      </c>
      <c r="F15" s="10">
        <v>0</v>
      </c>
      <c r="G15" s="10">
        <v>0</v>
      </c>
      <c r="H15" s="10">
        <v>0</v>
      </c>
    </row>
    <row r="16" spans="1:8" ht="15.5" x14ac:dyDescent="0.4">
      <c r="A16" s="9" t="s">
        <v>107</v>
      </c>
      <c r="B16" s="10">
        <f>C16+D16+G16+H16</f>
        <v>777508</v>
      </c>
      <c r="C16" s="22">
        <v>503077</v>
      </c>
      <c r="D16" s="10">
        <f>E16+F16</f>
        <v>208897</v>
      </c>
      <c r="E16" s="10">
        <v>133725</v>
      </c>
      <c r="F16" s="10">
        <v>75172</v>
      </c>
      <c r="G16" s="10">
        <v>4415</v>
      </c>
      <c r="H16" s="10">
        <v>61119</v>
      </c>
    </row>
    <row r="17" spans="1:11" ht="15.5" x14ac:dyDescent="0.4">
      <c r="A17" s="9" t="s">
        <v>108</v>
      </c>
      <c r="B17" s="10">
        <f>C17+D17+G17+H17</f>
        <v>846512</v>
      </c>
      <c r="C17" s="10">
        <v>545642</v>
      </c>
      <c r="D17" s="10">
        <f>E17+F17</f>
        <v>232917</v>
      </c>
      <c r="E17" s="10">
        <v>147050</v>
      </c>
      <c r="F17" s="10">
        <v>85867</v>
      </c>
      <c r="G17" s="10">
        <v>4712</v>
      </c>
      <c r="H17" s="10">
        <v>63241</v>
      </c>
      <c r="J17" s="33"/>
    </row>
    <row r="18" spans="1:11" ht="15.5" x14ac:dyDescent="0.4">
      <c r="A18" s="9" t="s">
        <v>76</v>
      </c>
      <c r="B18" s="10">
        <f>C18+D18+G18+H18</f>
        <v>777508</v>
      </c>
      <c r="C18" s="22">
        <v>503077</v>
      </c>
      <c r="D18" s="10">
        <f t="shared" ref="D18" si="0">E18+F18</f>
        <v>208897</v>
      </c>
      <c r="E18" s="10">
        <v>133725</v>
      </c>
      <c r="F18" s="10">
        <v>75172</v>
      </c>
      <c r="G18" s="10">
        <v>4415</v>
      </c>
      <c r="H18" s="10">
        <v>61119</v>
      </c>
    </row>
    <row r="19" spans="1:11" ht="15.5" x14ac:dyDescent="0.4">
      <c r="A19" s="7"/>
      <c r="B19" s="10"/>
      <c r="C19" s="10"/>
      <c r="D19" s="10"/>
      <c r="E19" s="10"/>
      <c r="F19" s="10"/>
      <c r="G19" s="10"/>
      <c r="H19" s="10"/>
    </row>
    <row r="20" spans="1:11" ht="15.5" x14ac:dyDescent="0.4">
      <c r="A20" s="11" t="s">
        <v>5</v>
      </c>
      <c r="B20" s="10"/>
      <c r="C20" s="10"/>
      <c r="D20" s="10"/>
      <c r="E20" s="10"/>
      <c r="F20" s="10"/>
      <c r="G20" s="10"/>
      <c r="H20" s="10"/>
    </row>
    <row r="21" spans="1:11" ht="15.5" x14ac:dyDescent="0.4">
      <c r="A21" s="9" t="s">
        <v>65</v>
      </c>
      <c r="B21" s="10">
        <f>C21+D21+G21+H21</f>
        <v>0</v>
      </c>
      <c r="C21" s="10">
        <v>0</v>
      </c>
      <c r="D21" s="10">
        <f>E21+F21</f>
        <v>0</v>
      </c>
      <c r="E21" s="10">
        <v>0</v>
      </c>
      <c r="F21" s="10">
        <v>0</v>
      </c>
      <c r="G21" s="10">
        <v>0</v>
      </c>
      <c r="H21" s="10">
        <v>0</v>
      </c>
    </row>
    <row r="22" spans="1:11" ht="15.5" x14ac:dyDescent="0.4">
      <c r="A22" s="9" t="s">
        <v>107</v>
      </c>
      <c r="B22" s="10">
        <f>C22+D22+G22+H22</f>
        <v>19442397515.260002</v>
      </c>
      <c r="C22" s="10">
        <v>13231582659.920002</v>
      </c>
      <c r="D22" s="10">
        <f>E22+F22</f>
        <v>4830514944.7799997</v>
      </c>
      <c r="E22" s="10">
        <v>3111910732.5</v>
      </c>
      <c r="F22" s="10">
        <v>1718604212.28</v>
      </c>
      <c r="G22" s="10">
        <v>78182760.560000002</v>
      </c>
      <c r="H22" s="10">
        <v>1302117150</v>
      </c>
    </row>
    <row r="23" spans="1:11" ht="15.5" x14ac:dyDescent="0.4">
      <c r="A23" s="9" t="s">
        <v>108</v>
      </c>
      <c r="B23" s="10">
        <f t="shared" ref="B23" si="1">C23+D23+G23+H23</f>
        <v>19414812478.755051</v>
      </c>
      <c r="C23" s="10">
        <v>13284567745.955048</v>
      </c>
      <c r="D23" s="10">
        <f>E23+F23</f>
        <v>4949178687.7350035</v>
      </c>
      <c r="E23" s="10">
        <v>2913985513.3350034</v>
      </c>
      <c r="F23" s="10">
        <v>2035193174.4000001</v>
      </c>
      <c r="G23" s="10">
        <v>75936466.144999996</v>
      </c>
      <c r="H23" s="10">
        <v>1105129578.9199996</v>
      </c>
    </row>
    <row r="24" spans="1:11" ht="15.5" x14ac:dyDescent="0.4">
      <c r="A24" s="9" t="s">
        <v>76</v>
      </c>
      <c r="B24" s="10">
        <f>C24+D24+G24+H24</f>
        <v>70962688833.26001</v>
      </c>
      <c r="C24" s="10">
        <v>46759751604.240005</v>
      </c>
      <c r="D24" s="10">
        <f>E24+F24</f>
        <v>18839254410.66</v>
      </c>
      <c r="E24" s="10">
        <v>12199545583.5</v>
      </c>
      <c r="F24" s="10">
        <v>6639708827.1599998</v>
      </c>
      <c r="G24" s="10">
        <v>323565674.35999995</v>
      </c>
      <c r="H24" s="10">
        <v>5040117144</v>
      </c>
      <c r="I24" s="6"/>
      <c r="J24" s="6"/>
      <c r="K24" s="6"/>
    </row>
    <row r="25" spans="1:11" ht="15.5" x14ac:dyDescent="0.4">
      <c r="A25" s="9" t="s">
        <v>109</v>
      </c>
      <c r="B25" s="10">
        <f>B23</f>
        <v>19414812478.755051</v>
      </c>
      <c r="C25" s="10">
        <f t="shared" ref="C25:H25" si="2">C23</f>
        <v>13284567745.955048</v>
      </c>
      <c r="D25" s="10">
        <f t="shared" si="2"/>
        <v>4949178687.7350035</v>
      </c>
      <c r="E25" s="10">
        <f t="shared" si="2"/>
        <v>2913985513.3350034</v>
      </c>
      <c r="F25" s="10">
        <f t="shared" si="2"/>
        <v>2035193174.4000001</v>
      </c>
      <c r="G25" s="10">
        <f t="shared" si="2"/>
        <v>75936466.144999996</v>
      </c>
      <c r="H25" s="10">
        <f t="shared" si="2"/>
        <v>1105129578.9199996</v>
      </c>
      <c r="I25" s="6"/>
      <c r="J25" s="6"/>
      <c r="K25" s="6"/>
    </row>
    <row r="26" spans="1:11" ht="15.5" x14ac:dyDescent="0.4">
      <c r="A26" s="7"/>
      <c r="B26" s="10"/>
      <c r="C26" s="10"/>
      <c r="D26" s="10"/>
      <c r="E26" s="10"/>
      <c r="F26" s="10"/>
      <c r="G26" s="10"/>
      <c r="H26" s="10"/>
    </row>
    <row r="27" spans="1:11" ht="15.5" x14ac:dyDescent="0.4">
      <c r="A27" s="16" t="s">
        <v>6</v>
      </c>
      <c r="B27" s="10"/>
      <c r="C27" s="10"/>
      <c r="D27" s="10"/>
      <c r="E27" s="10"/>
      <c r="F27" s="10"/>
      <c r="G27" s="10"/>
      <c r="H27" s="10"/>
    </row>
    <row r="28" spans="1:11" ht="15.5" x14ac:dyDescent="0.4">
      <c r="A28" s="9" t="s">
        <v>107</v>
      </c>
      <c r="B28" s="10">
        <f>B22</f>
        <v>19442397515.260002</v>
      </c>
      <c r="C28" s="10"/>
      <c r="D28" s="10"/>
      <c r="E28" s="10"/>
      <c r="F28" s="10"/>
      <c r="G28" s="10"/>
      <c r="H28" s="10"/>
      <c r="I28" s="2"/>
      <c r="J28" s="2"/>
      <c r="K28" s="2"/>
    </row>
    <row r="29" spans="1:11" ht="15.5" x14ac:dyDescent="0.4">
      <c r="A29" s="9" t="s">
        <v>108</v>
      </c>
      <c r="B29" s="10">
        <v>19414812478.755051</v>
      </c>
      <c r="C29" s="10"/>
      <c r="D29" s="10"/>
      <c r="E29" s="10"/>
      <c r="F29" s="10"/>
      <c r="G29" s="10"/>
      <c r="H29" s="10"/>
    </row>
    <row r="30" spans="1:11" ht="15.5" x14ac:dyDescent="0.4">
      <c r="A30" s="7"/>
      <c r="B30" s="13"/>
      <c r="C30" s="13"/>
      <c r="D30" s="13"/>
      <c r="E30" s="13"/>
      <c r="F30" s="13"/>
      <c r="G30" s="13"/>
      <c r="H30" s="13"/>
    </row>
    <row r="31" spans="1:11" ht="15.5" x14ac:dyDescent="0.4">
      <c r="A31" s="8" t="s">
        <v>7</v>
      </c>
      <c r="B31" s="13"/>
      <c r="C31" s="13"/>
      <c r="D31" s="13"/>
      <c r="E31" s="13"/>
      <c r="F31" s="13"/>
      <c r="G31" s="13"/>
      <c r="H31" s="13"/>
    </row>
    <row r="32" spans="1:11" ht="15.5" x14ac:dyDescent="0.4">
      <c r="A32" s="9" t="s">
        <v>66</v>
      </c>
      <c r="B32" s="15">
        <v>1.0706</v>
      </c>
      <c r="C32" s="15">
        <v>1.0706</v>
      </c>
      <c r="D32" s="15">
        <v>1.0706</v>
      </c>
      <c r="E32" s="15">
        <v>1.0706</v>
      </c>
      <c r="F32" s="15">
        <v>1.0706</v>
      </c>
      <c r="G32" s="15">
        <v>1.0706</v>
      </c>
      <c r="H32" s="15">
        <v>1.0706</v>
      </c>
    </row>
    <row r="33" spans="1:8" ht="15.5" x14ac:dyDescent="0.4">
      <c r="A33" s="9" t="s">
        <v>110</v>
      </c>
      <c r="B33" s="15">
        <v>1.0863</v>
      </c>
      <c r="C33" s="15">
        <v>1.0863</v>
      </c>
      <c r="D33" s="15">
        <v>1.0863</v>
      </c>
      <c r="E33" s="15">
        <v>1.0863</v>
      </c>
      <c r="F33" s="15">
        <v>1.0863</v>
      </c>
      <c r="G33" s="15">
        <v>1.0863</v>
      </c>
      <c r="H33" s="15">
        <v>1.0863</v>
      </c>
    </row>
    <row r="34" spans="1:8" ht="15.5" x14ac:dyDescent="0.4">
      <c r="A34" s="9" t="s">
        <v>8</v>
      </c>
      <c r="B34" s="10">
        <f>C34+D34+G34+H34</f>
        <v>448747</v>
      </c>
      <c r="C34" s="10">
        <v>252420</v>
      </c>
      <c r="D34" s="10">
        <f>E34+F34</f>
        <v>174098</v>
      </c>
      <c r="E34" s="10">
        <v>145614</v>
      </c>
      <c r="F34" s="10">
        <v>28484</v>
      </c>
      <c r="G34" s="10">
        <v>2544</v>
      </c>
      <c r="H34" s="10">
        <v>19685</v>
      </c>
    </row>
    <row r="35" spans="1:8" ht="15.5" x14ac:dyDescent="0.4">
      <c r="A35" s="7"/>
      <c r="B35" s="10"/>
      <c r="C35" s="10"/>
      <c r="D35" s="10"/>
      <c r="E35" s="10"/>
      <c r="F35" s="10"/>
      <c r="G35" s="10"/>
      <c r="H35" s="10"/>
    </row>
    <row r="36" spans="1:8" ht="15.5" x14ac:dyDescent="0.4">
      <c r="A36" s="16" t="s">
        <v>9</v>
      </c>
      <c r="B36" s="10"/>
      <c r="C36" s="10"/>
      <c r="D36" s="10"/>
      <c r="E36" s="10"/>
      <c r="F36" s="10"/>
      <c r="G36" s="10"/>
      <c r="H36" s="10"/>
    </row>
    <row r="37" spans="1:8" ht="15.5" x14ac:dyDescent="0.4">
      <c r="A37" s="9" t="s">
        <v>67</v>
      </c>
      <c r="B37" s="10">
        <f t="shared" ref="B37:H37" si="3">B21/B32</f>
        <v>0</v>
      </c>
      <c r="C37" s="10">
        <f t="shared" si="3"/>
        <v>0</v>
      </c>
      <c r="D37" s="10">
        <f t="shared" si="3"/>
        <v>0</v>
      </c>
      <c r="E37" s="10">
        <f t="shared" si="3"/>
        <v>0</v>
      </c>
      <c r="F37" s="10">
        <f t="shared" si="3"/>
        <v>0</v>
      </c>
      <c r="G37" s="10">
        <f t="shared" si="3"/>
        <v>0</v>
      </c>
      <c r="H37" s="10">
        <f t="shared" si="3"/>
        <v>0</v>
      </c>
    </row>
    <row r="38" spans="1:8" ht="15.5" x14ac:dyDescent="0.4">
      <c r="A38" s="9" t="s">
        <v>111</v>
      </c>
      <c r="B38" s="10">
        <f t="shared" ref="B38:H38" si="4">B23/B33</f>
        <v>17872422423.598499</v>
      </c>
      <c r="C38" s="10">
        <f t="shared" si="4"/>
        <v>12229188756.287441</v>
      </c>
      <c r="D38" s="10">
        <f t="shared" si="4"/>
        <v>4555996214.429719</v>
      </c>
      <c r="E38" s="10">
        <f t="shared" si="4"/>
        <v>2682486894.3523917</v>
      </c>
      <c r="F38" s="10">
        <f t="shared" si="4"/>
        <v>1873509320.0773268</v>
      </c>
      <c r="G38" s="10">
        <f t="shared" si="4"/>
        <v>69903770.730921477</v>
      </c>
      <c r="H38" s="10">
        <f t="shared" si="4"/>
        <v>1017333682.1504184</v>
      </c>
    </row>
    <row r="39" spans="1:8" ht="15.5" x14ac:dyDescent="0.4">
      <c r="A39" s="9" t="s">
        <v>68</v>
      </c>
      <c r="B39" s="10" t="s">
        <v>43</v>
      </c>
      <c r="C39" s="10" t="s">
        <v>43</v>
      </c>
      <c r="D39" s="10" t="s">
        <v>43</v>
      </c>
      <c r="E39" s="10" t="s">
        <v>43</v>
      </c>
      <c r="F39" s="10" t="s">
        <v>43</v>
      </c>
      <c r="G39" s="10" t="s">
        <v>43</v>
      </c>
      <c r="H39" s="10" t="s">
        <v>43</v>
      </c>
    </row>
    <row r="40" spans="1:8" ht="15.5" x14ac:dyDescent="0.4">
      <c r="A40" s="9" t="s">
        <v>112</v>
      </c>
      <c r="B40" s="10">
        <f t="shared" ref="B40:H40" si="5">B38/B17</f>
        <v>21113.017208968686</v>
      </c>
      <c r="C40" s="10">
        <f t="shared" si="5"/>
        <v>22412.476965276575</v>
      </c>
      <c r="D40" s="10">
        <f t="shared" si="5"/>
        <v>19560.599760557274</v>
      </c>
      <c r="E40" s="10">
        <f t="shared" si="5"/>
        <v>18242.005401920378</v>
      </c>
      <c r="F40" s="10">
        <f t="shared" si="5"/>
        <v>21818.735021339126</v>
      </c>
      <c r="G40" s="10">
        <f t="shared" si="5"/>
        <v>14835.265435254982</v>
      </c>
      <c r="H40" s="10">
        <f t="shared" si="5"/>
        <v>16086.615995167982</v>
      </c>
    </row>
    <row r="41" spans="1:8" ht="15.5" x14ac:dyDescent="0.4">
      <c r="A41" s="7"/>
      <c r="B41" s="13"/>
      <c r="C41" s="13"/>
      <c r="D41" s="13"/>
      <c r="E41" s="13"/>
      <c r="F41" s="13"/>
      <c r="G41" s="13"/>
      <c r="H41" s="13"/>
    </row>
    <row r="42" spans="1:8" ht="15.5" x14ac:dyDescent="0.4">
      <c r="A42" s="8" t="s">
        <v>10</v>
      </c>
      <c r="B42" s="13"/>
      <c r="C42" s="13"/>
      <c r="D42" s="13"/>
      <c r="E42" s="13"/>
      <c r="F42" s="13"/>
      <c r="G42" s="13"/>
      <c r="H42" s="13"/>
    </row>
    <row r="43" spans="1:8" ht="15.5" x14ac:dyDescent="0.4">
      <c r="A43" s="7"/>
      <c r="B43" s="13"/>
      <c r="C43" s="13"/>
      <c r="D43" s="13"/>
      <c r="E43" s="13"/>
      <c r="F43" s="13"/>
      <c r="G43" s="13"/>
      <c r="H43" s="13"/>
    </row>
    <row r="44" spans="1:8" ht="15.5" x14ac:dyDescent="0.4">
      <c r="A44" s="8" t="s">
        <v>11</v>
      </c>
      <c r="B44" s="13"/>
      <c r="C44" s="13"/>
      <c r="D44" s="13"/>
      <c r="E44" s="13"/>
      <c r="F44" s="13"/>
      <c r="G44" s="13"/>
      <c r="H44" s="13"/>
    </row>
    <row r="45" spans="1:8" ht="15.5" x14ac:dyDescent="0.4">
      <c r="A45" s="7" t="s">
        <v>12</v>
      </c>
      <c r="B45" s="17">
        <f>(B16)/B34*100</f>
        <v>173.2619939520487</v>
      </c>
      <c r="C45" s="17">
        <f t="shared" ref="C45:H45" si="6">(C16)/C34*100</f>
        <v>199.3015608905792</v>
      </c>
      <c r="D45" s="17">
        <f t="shared" si="6"/>
        <v>119.98816758377467</v>
      </c>
      <c r="E45" s="17">
        <f t="shared" si="6"/>
        <v>91.835263092834481</v>
      </c>
      <c r="F45" s="17">
        <f t="shared" si="6"/>
        <v>263.90956326358656</v>
      </c>
      <c r="G45" s="17">
        <f t="shared" si="6"/>
        <v>173.54559748427673</v>
      </c>
      <c r="H45" s="17">
        <f t="shared" si="6"/>
        <v>310.48514097028192</v>
      </c>
    </row>
    <row r="46" spans="1:8" ht="15.5" x14ac:dyDescent="0.4">
      <c r="A46" s="7" t="s">
        <v>13</v>
      </c>
      <c r="B46" s="17">
        <f>(B17)/B34*100</f>
        <v>188.63903268434106</v>
      </c>
      <c r="C46" s="17">
        <f t="shared" ref="C46:H46" si="7">(C17)/C34*100</f>
        <v>216.16432929244911</v>
      </c>
      <c r="D46" s="17">
        <f t="shared" si="7"/>
        <v>133.78499465818103</v>
      </c>
      <c r="E46" s="17">
        <f t="shared" si="7"/>
        <v>100.98616891232986</v>
      </c>
      <c r="F46" s="17">
        <f t="shared" si="7"/>
        <v>301.45695829237468</v>
      </c>
      <c r="G46" s="17">
        <f t="shared" si="7"/>
        <v>185.22012578616352</v>
      </c>
      <c r="H46" s="17">
        <f t="shared" si="7"/>
        <v>321.26492252984502</v>
      </c>
    </row>
    <row r="47" spans="1:8" ht="15.5" x14ac:dyDescent="0.4">
      <c r="A47" s="7"/>
      <c r="B47" s="17"/>
      <c r="C47" s="17"/>
      <c r="D47" s="17"/>
      <c r="E47" s="17"/>
      <c r="F47" s="17"/>
      <c r="G47" s="17"/>
      <c r="H47" s="17"/>
    </row>
    <row r="48" spans="1:8" ht="15.5" x14ac:dyDescent="0.4">
      <c r="A48" s="8" t="s">
        <v>14</v>
      </c>
      <c r="B48" s="17"/>
      <c r="C48" s="17"/>
      <c r="D48" s="17"/>
      <c r="E48" s="17"/>
      <c r="F48" s="17"/>
      <c r="G48" s="17"/>
      <c r="H48" s="17"/>
    </row>
    <row r="49" spans="1:8" ht="15.5" x14ac:dyDescent="0.4">
      <c r="A49" s="7" t="s">
        <v>15</v>
      </c>
      <c r="B49" s="17">
        <f>B17/B16*100</f>
        <v>108.87502122164659</v>
      </c>
      <c r="C49" s="17">
        <f t="shared" ref="C49:H49" si="8">C17/C16*100</f>
        <v>108.46093142799214</v>
      </c>
      <c r="D49" s="17">
        <f t="shared" si="8"/>
        <v>111.49848968630474</v>
      </c>
      <c r="E49" s="17">
        <f t="shared" si="8"/>
        <v>109.96447934193307</v>
      </c>
      <c r="F49" s="17">
        <f t="shared" si="8"/>
        <v>114.22737189379023</v>
      </c>
      <c r="G49" s="17">
        <f t="shared" si="8"/>
        <v>106.72706681766704</v>
      </c>
      <c r="H49" s="17">
        <f t="shared" si="8"/>
        <v>103.47191544364274</v>
      </c>
    </row>
    <row r="50" spans="1:8" ht="15.5" x14ac:dyDescent="0.4">
      <c r="A50" s="7" t="s">
        <v>16</v>
      </c>
      <c r="B50" s="17">
        <f>B23/B22*100</f>
        <v>99.858119162087391</v>
      </c>
      <c r="C50" s="17">
        <f t="shared" ref="C50:H50" si="9">C23/C22*100</f>
        <v>100.40044405417609</v>
      </c>
      <c r="D50" s="17">
        <f t="shared" si="9"/>
        <v>102.45654437076601</v>
      </c>
      <c r="E50" s="17">
        <f t="shared" si="9"/>
        <v>93.639752673561091</v>
      </c>
      <c r="F50" s="17">
        <f t="shared" si="9"/>
        <v>118.42128396159318</v>
      </c>
      <c r="G50" s="17">
        <f t="shared" si="9"/>
        <v>97.126867356805434</v>
      </c>
      <c r="H50" s="17">
        <f t="shared" si="9"/>
        <v>84.871747439928853</v>
      </c>
    </row>
    <row r="51" spans="1:8" ht="15.5" x14ac:dyDescent="0.4">
      <c r="A51" s="7" t="s">
        <v>17</v>
      </c>
      <c r="B51" s="17">
        <f>AVERAGE(B49:B50)</f>
        <v>104.366570191867</v>
      </c>
      <c r="C51" s="17">
        <f t="shared" ref="C51:H51" si="10">AVERAGE(C49:C50)</f>
        <v>104.43068774108411</v>
      </c>
      <c r="D51" s="17">
        <f t="shared" si="10"/>
        <v>106.97751702853537</v>
      </c>
      <c r="E51" s="17">
        <f t="shared" si="10"/>
        <v>101.80211600774709</v>
      </c>
      <c r="F51" s="17">
        <f t="shared" si="10"/>
        <v>116.32432792769171</v>
      </c>
      <c r="G51" s="17">
        <f t="shared" si="10"/>
        <v>101.92696708723624</v>
      </c>
      <c r="H51" s="17">
        <f t="shared" si="10"/>
        <v>94.171831441785798</v>
      </c>
    </row>
    <row r="52" spans="1:8" ht="15.5" x14ac:dyDescent="0.4">
      <c r="A52" s="7"/>
      <c r="B52" s="17"/>
      <c r="C52" s="17"/>
      <c r="D52" s="17"/>
      <c r="E52" s="17"/>
      <c r="F52" s="17"/>
      <c r="G52" s="17"/>
      <c r="H52" s="17"/>
    </row>
    <row r="53" spans="1:8" ht="15.5" x14ac:dyDescent="0.4">
      <c r="A53" s="8" t="s">
        <v>18</v>
      </c>
      <c r="B53" s="17"/>
      <c r="C53" s="17"/>
      <c r="D53" s="17"/>
      <c r="E53" s="17"/>
      <c r="F53" s="17"/>
      <c r="G53" s="17"/>
      <c r="H53" s="17"/>
    </row>
    <row r="54" spans="1:8" ht="15.5" x14ac:dyDescent="0.4">
      <c r="A54" s="7" t="s">
        <v>19</v>
      </c>
      <c r="B54" s="17">
        <f>B17/B18*100</f>
        <v>108.87502122164659</v>
      </c>
      <c r="C54" s="17">
        <f t="shared" ref="C54:H54" si="11">C17/C18*100</f>
        <v>108.46093142799214</v>
      </c>
      <c r="D54" s="17">
        <f t="shared" si="11"/>
        <v>111.49848968630474</v>
      </c>
      <c r="E54" s="17">
        <f t="shared" si="11"/>
        <v>109.96447934193307</v>
      </c>
      <c r="F54" s="17">
        <f t="shared" si="11"/>
        <v>114.22737189379023</v>
      </c>
      <c r="G54" s="17">
        <f t="shared" si="11"/>
        <v>106.72706681766704</v>
      </c>
      <c r="H54" s="17">
        <f t="shared" si="11"/>
        <v>103.47191544364274</v>
      </c>
    </row>
    <row r="55" spans="1:8" ht="15.5" x14ac:dyDescent="0.4">
      <c r="A55" s="7" t="s">
        <v>20</v>
      </c>
      <c r="B55" s="17">
        <f>B23/B24*100</f>
        <v>27.359183816123078</v>
      </c>
      <c r="C55" s="17">
        <f t="shared" ref="C55:H55" si="12">C23/C24*100</f>
        <v>28.410261582207486</v>
      </c>
      <c r="D55" s="17">
        <f t="shared" si="12"/>
        <v>26.270565595921681</v>
      </c>
      <c r="E55" s="17">
        <f t="shared" si="12"/>
        <v>23.886016847022535</v>
      </c>
      <c r="F55" s="17">
        <f t="shared" si="12"/>
        <v>30.651843738613348</v>
      </c>
      <c r="G55" s="17">
        <f t="shared" si="12"/>
        <v>23.468640885717964</v>
      </c>
      <c r="H55" s="17">
        <f t="shared" si="12"/>
        <v>21.926664546588949</v>
      </c>
    </row>
    <row r="56" spans="1:8" ht="15.5" x14ac:dyDescent="0.4">
      <c r="A56" s="7" t="s">
        <v>21</v>
      </c>
      <c r="B56" s="17">
        <f>(B54+B55)/2</f>
        <v>68.117102518884835</v>
      </c>
      <c r="C56" s="17">
        <f t="shared" ref="C56:H56" si="13">(C54+C55)/2</f>
        <v>68.435596505099809</v>
      </c>
      <c r="D56" s="17">
        <f t="shared" si="13"/>
        <v>68.884527641113209</v>
      </c>
      <c r="E56" s="17">
        <f t="shared" si="13"/>
        <v>66.925248094477809</v>
      </c>
      <c r="F56" s="17">
        <f t="shared" si="13"/>
        <v>72.439607816201786</v>
      </c>
      <c r="G56" s="17">
        <f t="shared" si="13"/>
        <v>65.097853851692506</v>
      </c>
      <c r="H56" s="17">
        <f t="shared" si="13"/>
        <v>62.699289995115848</v>
      </c>
    </row>
    <row r="57" spans="1:8" ht="15.5" x14ac:dyDescent="0.4">
      <c r="A57" s="7"/>
      <c r="B57" s="17"/>
      <c r="C57" s="17"/>
      <c r="D57" s="17"/>
      <c r="E57" s="17"/>
      <c r="F57" s="17"/>
      <c r="G57" s="17"/>
      <c r="H57" s="17"/>
    </row>
    <row r="58" spans="1:8" ht="15.5" x14ac:dyDescent="0.4">
      <c r="A58" s="8" t="s">
        <v>32</v>
      </c>
      <c r="B58" s="17"/>
      <c r="C58" s="17"/>
      <c r="D58" s="17"/>
      <c r="E58" s="17"/>
      <c r="F58" s="17"/>
      <c r="G58" s="17"/>
      <c r="H58" s="17"/>
    </row>
    <row r="59" spans="1:8" ht="15.5" x14ac:dyDescent="0.4">
      <c r="A59" s="7" t="s">
        <v>22</v>
      </c>
      <c r="B59" s="17">
        <f>B25/B23*100</f>
        <v>100</v>
      </c>
      <c r="C59" s="17">
        <f t="shared" ref="C59:H59" si="14">C25/C23*100</f>
        <v>100</v>
      </c>
      <c r="D59" s="17">
        <f t="shared" si="14"/>
        <v>100</v>
      </c>
      <c r="E59" s="17">
        <f t="shared" si="14"/>
        <v>100</v>
      </c>
      <c r="F59" s="17">
        <f t="shared" si="14"/>
        <v>100</v>
      </c>
      <c r="G59" s="17">
        <f t="shared" si="14"/>
        <v>100</v>
      </c>
      <c r="H59" s="17">
        <f t="shared" si="14"/>
        <v>100</v>
      </c>
    </row>
    <row r="60" spans="1:8" ht="15.5" x14ac:dyDescent="0.4">
      <c r="A60" s="7"/>
      <c r="B60" s="17"/>
      <c r="C60" s="17"/>
      <c r="D60" s="17"/>
      <c r="E60" s="17"/>
      <c r="F60" s="17"/>
      <c r="G60" s="17"/>
      <c r="H60" s="17"/>
    </row>
    <row r="61" spans="1:8" ht="15.5" x14ac:dyDescent="0.4">
      <c r="A61" s="8" t="s">
        <v>23</v>
      </c>
      <c r="B61" s="17"/>
      <c r="C61" s="17"/>
      <c r="D61" s="17"/>
      <c r="E61" s="17"/>
      <c r="F61" s="17"/>
      <c r="G61" s="17"/>
      <c r="H61" s="17"/>
    </row>
    <row r="62" spans="1:8" ht="15.5" x14ac:dyDescent="0.4">
      <c r="A62" s="7" t="s">
        <v>24</v>
      </c>
      <c r="B62" s="10" t="s">
        <v>43</v>
      </c>
      <c r="C62" s="10" t="s">
        <v>43</v>
      </c>
      <c r="D62" s="10" t="s">
        <v>43</v>
      </c>
      <c r="E62" s="10" t="s">
        <v>43</v>
      </c>
      <c r="F62" s="10" t="s">
        <v>43</v>
      </c>
      <c r="G62" s="10" t="s">
        <v>43</v>
      </c>
      <c r="H62" s="10" t="s">
        <v>43</v>
      </c>
    </row>
    <row r="63" spans="1:8" ht="15.5" x14ac:dyDescent="0.4">
      <c r="A63" s="7" t="s">
        <v>25</v>
      </c>
      <c r="B63" s="10" t="s">
        <v>43</v>
      </c>
      <c r="C63" s="10" t="s">
        <v>43</v>
      </c>
      <c r="D63" s="10" t="s">
        <v>43</v>
      </c>
      <c r="E63" s="10" t="s">
        <v>43</v>
      </c>
      <c r="F63" s="10" t="s">
        <v>43</v>
      </c>
      <c r="G63" s="10" t="s">
        <v>43</v>
      </c>
      <c r="H63" s="10" t="s">
        <v>43</v>
      </c>
    </row>
    <row r="64" spans="1:8" ht="15.5" x14ac:dyDescent="0.4">
      <c r="A64" s="7" t="s">
        <v>26</v>
      </c>
      <c r="B64" s="10" t="s">
        <v>43</v>
      </c>
      <c r="C64" s="10" t="s">
        <v>43</v>
      </c>
      <c r="D64" s="10" t="s">
        <v>43</v>
      </c>
      <c r="E64" s="10" t="s">
        <v>43</v>
      </c>
      <c r="F64" s="10" t="s">
        <v>43</v>
      </c>
      <c r="G64" s="10" t="s">
        <v>43</v>
      </c>
      <c r="H64" s="10" t="s">
        <v>43</v>
      </c>
    </row>
    <row r="65" spans="1:8" ht="15.5" x14ac:dyDescent="0.4">
      <c r="A65" s="7"/>
      <c r="B65" s="17"/>
      <c r="C65" s="17"/>
      <c r="D65" s="17"/>
      <c r="E65" s="17"/>
      <c r="F65" s="17"/>
      <c r="G65" s="17"/>
      <c r="H65" s="17"/>
    </row>
    <row r="66" spans="1:8" ht="15.5" x14ac:dyDescent="0.4">
      <c r="A66" s="8" t="s">
        <v>27</v>
      </c>
      <c r="B66" s="17"/>
      <c r="C66" s="17"/>
      <c r="D66" s="17"/>
      <c r="E66" s="17"/>
      <c r="F66" s="17"/>
      <c r="G66" s="17"/>
      <c r="H66" s="17"/>
    </row>
    <row r="67" spans="1:8" ht="15.5" x14ac:dyDescent="0.4">
      <c r="A67" s="7" t="s">
        <v>34</v>
      </c>
      <c r="B67" s="17">
        <f>B22/(B16*3)</f>
        <v>8335.3472527013673</v>
      </c>
      <c r="C67" s="17">
        <f t="shared" ref="C67:H67" si="15">C22/(C16*3)</f>
        <v>8767.1023586979081</v>
      </c>
      <c r="D67" s="17">
        <f t="shared" si="15"/>
        <v>7707.9692300990437</v>
      </c>
      <c r="E67" s="17">
        <f t="shared" si="15"/>
        <v>7756.9906711534868</v>
      </c>
      <c r="F67" s="17">
        <f t="shared" si="15"/>
        <v>7620.7639913797693</v>
      </c>
      <c r="G67" s="17">
        <f t="shared" si="15"/>
        <v>5902.8131793129487</v>
      </c>
      <c r="H67" s="17">
        <f t="shared" si="15"/>
        <v>7101.5404375071585</v>
      </c>
    </row>
    <row r="68" spans="1:8" ht="15.5" x14ac:dyDescent="0.4">
      <c r="A68" s="7" t="s">
        <v>35</v>
      </c>
      <c r="B68" s="17">
        <f>B23/(B17*3)</f>
        <v>7645.0235313675612</v>
      </c>
      <c r="C68" s="17">
        <f t="shared" ref="C68:H68" si="16">C23/(C17*3)</f>
        <v>8115.5579091266482</v>
      </c>
      <c r="D68" s="17">
        <f t="shared" si="16"/>
        <v>7082.893173297789</v>
      </c>
      <c r="E68" s="17">
        <f t="shared" si="16"/>
        <v>6605.4301560353697</v>
      </c>
      <c r="F68" s="17">
        <f t="shared" si="16"/>
        <v>7900.5639512268981</v>
      </c>
      <c r="G68" s="17">
        <f t="shared" si="16"/>
        <v>5371.8496141058286</v>
      </c>
      <c r="H68" s="17">
        <f t="shared" si="16"/>
        <v>5824.9636518503266</v>
      </c>
    </row>
    <row r="69" spans="1:8" ht="15.5" x14ac:dyDescent="0.4">
      <c r="A69" s="7" t="s">
        <v>28</v>
      </c>
      <c r="B69" s="17">
        <f>(B68/B67)*B51</f>
        <v>95.723052779398529</v>
      </c>
      <c r="C69" s="17">
        <f t="shared" ref="C69:H69" si="17">(C68/C67)*C51</f>
        <v>96.669715851083481</v>
      </c>
      <c r="D69" s="17">
        <f t="shared" si="17"/>
        <v>98.302198988932005</v>
      </c>
      <c r="E69" s="17">
        <f t="shared" si="17"/>
        <v>86.689129268449776</v>
      </c>
      <c r="F69" s="17">
        <f t="shared" si="17"/>
        <v>120.595230729593</v>
      </c>
      <c r="G69" s="17">
        <f t="shared" si="17"/>
        <v>92.758541085706071</v>
      </c>
      <c r="H69" s="17">
        <f t="shared" si="17"/>
        <v>77.24345161500392</v>
      </c>
    </row>
    <row r="70" spans="1:8" ht="15.5" x14ac:dyDescent="0.4">
      <c r="A70" s="7" t="s">
        <v>36</v>
      </c>
      <c r="B70" s="17">
        <f>B22/B16</f>
        <v>25006.0417581041</v>
      </c>
      <c r="C70" s="17">
        <f t="shared" ref="C70:H70" si="18">C22/C16</f>
        <v>26301.307076093723</v>
      </c>
      <c r="D70" s="17">
        <f t="shared" si="18"/>
        <v>23123.907690297132</v>
      </c>
      <c r="E70" s="17">
        <f t="shared" si="18"/>
        <v>23270.972013460461</v>
      </c>
      <c r="F70" s="17">
        <f t="shared" si="18"/>
        <v>22862.291974139305</v>
      </c>
      <c r="G70" s="17">
        <f t="shared" si="18"/>
        <v>17708.439537938844</v>
      </c>
      <c r="H70" s="17">
        <f t="shared" si="18"/>
        <v>21304.621312521474</v>
      </c>
    </row>
    <row r="71" spans="1:8" ht="15.5" x14ac:dyDescent="0.4">
      <c r="A71" s="7" t="s">
        <v>37</v>
      </c>
      <c r="B71" s="17">
        <f>B23/B17</f>
        <v>22935.070594102683</v>
      </c>
      <c r="C71" s="17">
        <f t="shared" ref="C71:H71" si="19">C23/C17</f>
        <v>24346.673727379944</v>
      </c>
      <c r="D71" s="17">
        <f t="shared" si="19"/>
        <v>21248.679519893369</v>
      </c>
      <c r="E71" s="17">
        <f t="shared" si="19"/>
        <v>19816.290468106108</v>
      </c>
      <c r="F71" s="17">
        <f t="shared" si="19"/>
        <v>23701.691853680692</v>
      </c>
      <c r="G71" s="17">
        <f t="shared" si="19"/>
        <v>16115.548842317487</v>
      </c>
      <c r="H71" s="17">
        <f t="shared" si="19"/>
        <v>17474.890955550982</v>
      </c>
    </row>
    <row r="72" spans="1:8" ht="15.5" x14ac:dyDescent="0.4">
      <c r="A72" s="7"/>
      <c r="B72" s="17"/>
      <c r="C72" s="17"/>
      <c r="D72" s="17"/>
      <c r="E72" s="17"/>
      <c r="F72" s="17"/>
      <c r="G72" s="17"/>
      <c r="H72" s="17"/>
    </row>
    <row r="73" spans="1:8" ht="15.5" x14ac:dyDescent="0.4">
      <c r="A73" s="8" t="s">
        <v>29</v>
      </c>
      <c r="B73" s="17"/>
      <c r="C73" s="17"/>
      <c r="D73" s="17"/>
      <c r="E73" s="17"/>
      <c r="F73" s="17"/>
      <c r="G73" s="17"/>
      <c r="H73" s="17"/>
    </row>
    <row r="74" spans="1:8" ht="15.5" x14ac:dyDescent="0.4">
      <c r="A74" s="7" t="s">
        <v>30</v>
      </c>
      <c r="B74" s="17">
        <f>(B29/B28)*100</f>
        <v>99.858119162087391</v>
      </c>
      <c r="C74" s="17"/>
      <c r="D74" s="17"/>
      <c r="E74" s="17"/>
      <c r="F74" s="17"/>
      <c r="G74" s="17"/>
      <c r="H74" s="17"/>
    </row>
    <row r="75" spans="1:8" ht="15.5" x14ac:dyDescent="0.4">
      <c r="A75" s="7" t="s">
        <v>31</v>
      </c>
      <c r="B75" s="17">
        <f>(B23/B29)*100</f>
        <v>100</v>
      </c>
      <c r="C75" s="17"/>
      <c r="D75" s="17"/>
      <c r="E75" s="17"/>
      <c r="F75" s="17"/>
      <c r="G75" s="17"/>
      <c r="H75" s="17"/>
    </row>
    <row r="76" spans="1:8" ht="16" thickBot="1" x14ac:dyDescent="0.45">
      <c r="A76" s="18"/>
      <c r="B76" s="18"/>
      <c r="C76" s="18"/>
      <c r="D76" s="18"/>
      <c r="E76" s="18"/>
      <c r="F76" s="18"/>
      <c r="G76" s="18"/>
      <c r="H76" s="18"/>
    </row>
    <row r="77" spans="1:8" ht="15" customHeight="1" thickTop="1" x14ac:dyDescent="0.4">
      <c r="A77" s="35" t="s">
        <v>81</v>
      </c>
      <c r="B77" s="35"/>
      <c r="C77" s="35"/>
      <c r="D77" s="35"/>
      <c r="E77" s="35"/>
      <c r="F77" s="35"/>
      <c r="G77" s="7"/>
      <c r="H77" s="7"/>
    </row>
    <row r="78" spans="1:8" ht="15" customHeight="1" x14ac:dyDescent="0.35">
      <c r="A78" s="42"/>
      <c r="B78" s="42"/>
      <c r="C78" s="42"/>
      <c r="D78" s="42"/>
      <c r="E78" s="42"/>
      <c r="F78" s="42"/>
      <c r="G78" s="42"/>
      <c r="H78" s="42"/>
    </row>
    <row r="79" spans="1:8" ht="15.5" x14ac:dyDescent="0.4">
      <c r="A79" s="7"/>
      <c r="B79" s="7"/>
      <c r="C79" s="7"/>
      <c r="D79" s="7"/>
      <c r="E79" s="7"/>
      <c r="F79" s="7"/>
      <c r="G79" s="7"/>
      <c r="H79" s="7"/>
    </row>
    <row r="80" spans="1:8" x14ac:dyDescent="0.35">
      <c r="B80" s="26"/>
      <c r="C80" s="26"/>
      <c r="D80" s="26"/>
      <c r="E80" s="26"/>
    </row>
    <row r="85" spans="1:1" x14ac:dyDescent="0.35">
      <c r="A85" s="4"/>
    </row>
    <row r="86" spans="1:1" x14ac:dyDescent="0.35">
      <c r="A86" s="4"/>
    </row>
    <row r="87" spans="1:1" x14ac:dyDescent="0.35">
      <c r="A87" s="4"/>
    </row>
    <row r="88" spans="1:1" x14ac:dyDescent="0.35">
      <c r="A88" s="4"/>
    </row>
    <row r="89" spans="1:1" x14ac:dyDescent="0.35">
      <c r="A89" s="4"/>
    </row>
    <row r="90" spans="1:1" x14ac:dyDescent="0.35">
      <c r="A90" s="3"/>
    </row>
  </sheetData>
  <mergeCells count="5">
    <mergeCell ref="A9:A10"/>
    <mergeCell ref="B9:B10"/>
    <mergeCell ref="C9:H9"/>
    <mergeCell ref="A77:F77"/>
    <mergeCell ref="A78:H78"/>
  </mergeCells>
  <pageMargins left="0.7" right="0.7" top="0.75" bottom="0.75" header="0.3" footer="0.3"/>
  <pageSetup orientation="portrait" r:id="rId1"/>
  <ignoredErrors>
    <ignoredError sqref="D18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9:I90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81640625" style="5" customWidth="1"/>
    <col min="2" max="8" width="20.7265625" style="5" customWidth="1"/>
    <col min="9" max="9" width="17.81640625" style="5" bestFit="1" customWidth="1"/>
    <col min="10" max="16384" width="11.453125" style="5"/>
  </cols>
  <sheetData>
    <row r="9" spans="1:9" ht="15.5" x14ac:dyDescent="0.35">
      <c r="A9" s="37" t="s">
        <v>0</v>
      </c>
      <c r="B9" s="39" t="s">
        <v>1</v>
      </c>
      <c r="C9" s="41" t="s">
        <v>2</v>
      </c>
      <c r="D9" s="41"/>
      <c r="E9" s="41"/>
      <c r="F9" s="41"/>
      <c r="G9" s="41"/>
      <c r="H9" s="41"/>
    </row>
    <row r="10" spans="1:9" ht="47" thickBot="1" x14ac:dyDescent="0.4">
      <c r="A10" s="38"/>
      <c r="B10" s="40"/>
      <c r="C10" s="31" t="s">
        <v>38</v>
      </c>
      <c r="D10" s="30" t="s">
        <v>33</v>
      </c>
      <c r="E10" s="31" t="s">
        <v>39</v>
      </c>
      <c r="F10" s="31" t="s">
        <v>40</v>
      </c>
      <c r="G10" s="31" t="s">
        <v>41</v>
      </c>
      <c r="H10" s="31" t="s">
        <v>42</v>
      </c>
    </row>
    <row r="11" spans="1:9" ht="18" customHeight="1" thickTop="1" x14ac:dyDescent="0.4">
      <c r="A11" s="7"/>
      <c r="B11" s="7"/>
      <c r="C11" s="7"/>
      <c r="D11" s="7"/>
      <c r="E11" s="7"/>
      <c r="F11" s="7"/>
      <c r="G11" s="7"/>
      <c r="H11" s="7"/>
      <c r="I11" s="34"/>
    </row>
    <row r="12" spans="1:9" ht="15.5" x14ac:dyDescent="0.4">
      <c r="A12" s="8" t="s">
        <v>3</v>
      </c>
      <c r="B12" s="7"/>
      <c r="C12" s="7"/>
      <c r="D12" s="7"/>
      <c r="E12" s="7"/>
      <c r="F12" s="7"/>
      <c r="G12" s="7"/>
      <c r="H12" s="7"/>
      <c r="I12" s="34"/>
    </row>
    <row r="13" spans="1:9" ht="15.5" x14ac:dyDescent="0.4">
      <c r="A13" s="7"/>
      <c r="B13" s="7"/>
      <c r="C13" s="7"/>
      <c r="D13" s="7"/>
      <c r="E13" s="7"/>
      <c r="F13" s="7"/>
      <c r="G13" s="7"/>
      <c r="H13" s="7"/>
      <c r="I13" s="34"/>
    </row>
    <row r="14" spans="1:9" ht="15.5" x14ac:dyDescent="0.4">
      <c r="A14" s="8" t="s">
        <v>4</v>
      </c>
      <c r="B14" s="7"/>
      <c r="C14" s="7"/>
      <c r="D14" s="7"/>
      <c r="E14" s="7"/>
      <c r="F14" s="7"/>
      <c r="G14" s="7"/>
      <c r="H14" s="7"/>
      <c r="I14" s="34"/>
    </row>
    <row r="15" spans="1:9" ht="15.5" x14ac:dyDescent="0.4">
      <c r="A15" s="9" t="s">
        <v>69</v>
      </c>
      <c r="B15" s="22">
        <f>(+'I Trimestre'!B15+'II trimestre'!B15)/2</f>
        <v>697621.66666666674</v>
      </c>
      <c r="C15" s="22">
        <f>(+'I Trimestre'!C15+'II trimestre'!C15)/2</f>
        <v>454926.83333333337</v>
      </c>
      <c r="D15" s="22">
        <f>+E15+F15</f>
        <v>186390.83333333331</v>
      </c>
      <c r="E15" s="22">
        <f>(+'I Trimestre'!E15+'II trimestre'!E15)/2</f>
        <v>118590</v>
      </c>
      <c r="F15" s="22">
        <f>(+'I Trimestre'!F15+'II trimestre'!F15)/2</f>
        <v>67800.833333333328</v>
      </c>
      <c r="G15" s="22">
        <f>(+'I Trimestre'!G15+'II trimestre'!G15)/2</f>
        <v>3679.166666666667</v>
      </c>
      <c r="H15" s="22">
        <f>(+'I Trimestre'!H15+'II trimestre'!H15)/2</f>
        <v>52624.833333333328</v>
      </c>
      <c r="I15" s="34"/>
    </row>
    <row r="16" spans="1:9" ht="15.5" x14ac:dyDescent="0.4">
      <c r="A16" s="9" t="s">
        <v>113</v>
      </c>
      <c r="B16" s="22">
        <f>(+'I Trimestre'!B16+'II trimestre'!B16+'IV Trimestre'!B16)/3</f>
        <v>777508</v>
      </c>
      <c r="C16" s="22">
        <f>(+'I Trimestre'!C16+'II trimestre'!C16+'IV Trimestre'!C16)/3</f>
        <v>503077</v>
      </c>
      <c r="D16" s="22">
        <f t="shared" ref="D16:D17" si="0">+E16+F16</f>
        <v>208897</v>
      </c>
      <c r="E16" s="22">
        <f>(+'I Trimestre'!E16+'II trimestre'!E16+'IV Trimestre'!E16)/3</f>
        <v>133725</v>
      </c>
      <c r="F16" s="22">
        <f>(+'I Trimestre'!F16+'II trimestre'!F16+'IV Trimestre'!F16)/3</f>
        <v>75172</v>
      </c>
      <c r="G16" s="22">
        <f>(+'I Trimestre'!G16+'II trimestre'!G16+'IV Trimestre'!G16)/3</f>
        <v>4415</v>
      </c>
      <c r="H16" s="22">
        <f>(+'I Trimestre'!H16+'II trimestre'!H16+'IV Trimestre'!H16)/3</f>
        <v>61119</v>
      </c>
    </row>
    <row r="17" spans="1:9" ht="15.5" x14ac:dyDescent="0.4">
      <c r="A17" s="9" t="s">
        <v>114</v>
      </c>
      <c r="B17" s="22">
        <f>(+'I Trimestre'!B17+'II trimestre'!B17+'IV Trimestre'!B17)/3</f>
        <v>771901.33333333337</v>
      </c>
      <c r="C17" s="22">
        <f>(+'I Trimestre'!C17+'II trimestre'!C17+'IV Trimestre'!C17)/3</f>
        <v>524852.83333333337</v>
      </c>
      <c r="D17" s="22">
        <f t="shared" si="0"/>
        <v>191043.5</v>
      </c>
      <c r="E17" s="22">
        <f>(+'I Trimestre'!E17+'II trimestre'!E17+'IV Trimestre'!E17)/3</f>
        <v>120296.66666666667</v>
      </c>
      <c r="F17" s="22">
        <f>(+'I Trimestre'!F17+'II trimestre'!F17+'IV Trimestre'!F17)/3</f>
        <v>70746.833333333328</v>
      </c>
      <c r="G17" s="22">
        <f>(+'I Trimestre'!G17+'II trimestre'!G17+'IV Trimestre'!G17)/3</f>
        <v>3886.1666666666665</v>
      </c>
      <c r="H17" s="22">
        <f>(+'I Trimestre'!H17+'II trimestre'!H17+'IV Trimestre'!H17)/3</f>
        <v>52118.833333333336</v>
      </c>
    </row>
    <row r="18" spans="1:9" ht="15.5" x14ac:dyDescent="0.4">
      <c r="A18" s="9" t="s">
        <v>76</v>
      </c>
      <c r="B18" s="22">
        <f>+'IV Trimestre'!B18</f>
        <v>777508</v>
      </c>
      <c r="C18" s="22">
        <f>+'IV Trimestre'!C18</f>
        <v>503077</v>
      </c>
      <c r="D18" s="22">
        <f>+'IV Trimestre'!D18</f>
        <v>208897</v>
      </c>
      <c r="E18" s="22">
        <f>+'IV Trimestre'!E18</f>
        <v>133725</v>
      </c>
      <c r="F18" s="22">
        <f>+'IV Trimestre'!F18</f>
        <v>75172</v>
      </c>
      <c r="G18" s="22">
        <f>+'IV Trimestre'!G18</f>
        <v>4415</v>
      </c>
      <c r="H18" s="22">
        <f>+'IV Trimestre'!H18</f>
        <v>61119</v>
      </c>
    </row>
    <row r="19" spans="1:9" ht="15.5" x14ac:dyDescent="0.4">
      <c r="A19" s="7"/>
      <c r="B19" s="22"/>
      <c r="C19" s="22"/>
      <c r="D19" s="22"/>
      <c r="E19" s="22"/>
      <c r="F19" s="22"/>
      <c r="G19" s="22"/>
      <c r="H19" s="22"/>
    </row>
    <row r="20" spans="1:9" ht="15.5" x14ac:dyDescent="0.4">
      <c r="A20" s="11" t="s">
        <v>5</v>
      </c>
      <c r="B20" s="22"/>
      <c r="C20" s="22"/>
      <c r="D20" s="22"/>
      <c r="E20" s="22"/>
      <c r="F20" s="22"/>
      <c r="G20" s="22"/>
      <c r="H20" s="22"/>
    </row>
    <row r="21" spans="1:9" ht="15.5" x14ac:dyDescent="0.4">
      <c r="A21" s="9" t="s">
        <v>69</v>
      </c>
      <c r="B21" s="22">
        <f>+'I Trimestre'!B21+'II trimestre'!B21+'III Trimestre'!B21+'IV Trimestre'!B21</f>
        <v>51405652713</v>
      </c>
      <c r="C21" s="22">
        <f>+'I Trimestre'!C21+'II trimestre'!C21+'III Trimestre'!C21+'IV Trimestre'!C21</f>
        <v>34266915577.080006</v>
      </c>
      <c r="D21" s="22">
        <f>+'I Trimestre'!D21+'II trimestre'!D21+'III Trimestre'!D21+'IV Trimestre'!D21</f>
        <v>13303859372.959988</v>
      </c>
      <c r="E21" s="22">
        <f>+'I Trimestre'!E21+'II trimestre'!E21+'III Trimestre'!E21+'IV Trimestre'!E21</f>
        <v>8715652546.4799881</v>
      </c>
      <c r="F21" s="22">
        <f>+'I Trimestre'!F21+'II trimestre'!F21+'III Trimestre'!F21+'IV Trimestre'!F21</f>
        <v>4588206826.4799995</v>
      </c>
      <c r="G21" s="22">
        <f>+'I Trimestre'!G21+'II trimestre'!G21+'III Trimestre'!G21+'IV Trimestre'!G21</f>
        <v>287052789.01999998</v>
      </c>
      <c r="H21" s="22">
        <f>+'I Trimestre'!H21+'II trimestre'!H21+'III Trimestre'!H21+'IV Trimestre'!H21</f>
        <v>3547824973.9400001</v>
      </c>
    </row>
    <row r="22" spans="1:9" ht="15.5" x14ac:dyDescent="0.4">
      <c r="A22" s="9" t="s">
        <v>113</v>
      </c>
      <c r="B22" s="22">
        <f>+'I Trimestre'!B22+'II trimestre'!B22+'III Trimestre'!B22+'IV Trimestre'!B22</f>
        <v>70962688833.26001</v>
      </c>
      <c r="C22" s="22">
        <f>+'I Trimestre'!C22+'II trimestre'!C22+'III Trimestre'!C22+'IV Trimestre'!C22</f>
        <v>46759751604.240005</v>
      </c>
      <c r="D22" s="22">
        <f>+'I Trimestre'!D22+'II trimestre'!D22+'III Trimestre'!D22+'IV Trimestre'!D22</f>
        <v>18839254410.66</v>
      </c>
      <c r="E22" s="22">
        <f>+'I Trimestre'!E22+'II trimestre'!E22+'III Trimestre'!E22+'IV Trimestre'!E22</f>
        <v>12199545583.5</v>
      </c>
      <c r="F22" s="22">
        <f>+'I Trimestre'!F22+'II trimestre'!F22+'III Trimestre'!F22+'IV Trimestre'!F22</f>
        <v>6639708827.1599989</v>
      </c>
      <c r="G22" s="22">
        <f>+'I Trimestre'!G22+'II trimestre'!G22+'III Trimestre'!G22+'IV Trimestre'!G22</f>
        <v>323565674.36000001</v>
      </c>
      <c r="H22" s="22">
        <f>+'I Trimestre'!H22+'II trimestre'!H22+'III Trimestre'!H22+'IV Trimestre'!H22</f>
        <v>5040117144</v>
      </c>
    </row>
    <row r="23" spans="1:9" ht="15.5" x14ac:dyDescent="0.4">
      <c r="A23" s="9" t="s">
        <v>114</v>
      </c>
      <c r="B23" s="22">
        <f>+'I Trimestre'!B23+'II trimestre'!B23+'III Trimestre'!B23+'IV Trimestre'!B23</f>
        <v>70933574132.875061</v>
      </c>
      <c r="C23" s="22">
        <f>+'I Trimestre'!C23+'II trimestre'!C23+'III Trimestre'!C23+'IV Trimestre'!C23</f>
        <v>49314592983.475052</v>
      </c>
      <c r="D23" s="22">
        <f>+'I Trimestre'!D23+'II trimestre'!D23+'III Trimestre'!D23+'IV Trimestre'!D23</f>
        <v>17474415563.794998</v>
      </c>
      <c r="E23" s="22">
        <f>+'I Trimestre'!E23+'II trimestre'!E23+'III Trimestre'!E23+'IV Trimestre'!E23</f>
        <v>10943422279.774998</v>
      </c>
      <c r="F23" s="22">
        <f>+'I Trimestre'!F23+'II trimestre'!F23+'III Trimestre'!F23+'IV Trimestre'!F23</f>
        <v>6530993284.0199986</v>
      </c>
      <c r="G23" s="22">
        <f>+'I Trimestre'!G23+'II trimestre'!G23+'III Trimestre'!G23+'IV Trimestre'!G23</f>
        <v>308851434.69499999</v>
      </c>
      <c r="H23" s="22">
        <f>+'I Trimestre'!H23+'II trimestre'!H23+'III Trimestre'!H23+'IV Trimestre'!H23</f>
        <v>3835714150.9099998</v>
      </c>
    </row>
    <row r="24" spans="1:9" ht="15.5" x14ac:dyDescent="0.4">
      <c r="A24" s="9" t="s">
        <v>76</v>
      </c>
      <c r="B24" s="22">
        <f>C24+D24+G24+H24</f>
        <v>70962688833.26001</v>
      </c>
      <c r="C24" s="22">
        <f>+'IV Trimestre'!C24</f>
        <v>46759751604.240005</v>
      </c>
      <c r="D24" s="22">
        <f>+'IV Trimestre'!D24</f>
        <v>18839254410.66</v>
      </c>
      <c r="E24" s="22">
        <f>+'IV Trimestre'!E24</f>
        <v>12199545583.5</v>
      </c>
      <c r="F24" s="22">
        <f>+'IV Trimestre'!F24</f>
        <v>6639708827.1599998</v>
      </c>
      <c r="G24" s="22">
        <f>+'IV Trimestre'!G24</f>
        <v>323565674.35999995</v>
      </c>
      <c r="H24" s="22">
        <f>+'IV Trimestre'!H24</f>
        <v>5040117144</v>
      </c>
    </row>
    <row r="25" spans="1:9" ht="15.5" x14ac:dyDescent="0.4">
      <c r="A25" s="9" t="s">
        <v>115</v>
      </c>
      <c r="B25" s="22">
        <f>B23</f>
        <v>70933574132.875061</v>
      </c>
      <c r="C25" s="22">
        <f t="shared" ref="C25:H25" si="1">C23</f>
        <v>49314592983.475052</v>
      </c>
      <c r="D25" s="22">
        <f t="shared" si="1"/>
        <v>17474415563.794998</v>
      </c>
      <c r="E25" s="22">
        <f t="shared" si="1"/>
        <v>10943422279.774998</v>
      </c>
      <c r="F25" s="22">
        <f t="shared" si="1"/>
        <v>6530993284.0199986</v>
      </c>
      <c r="G25" s="22">
        <f t="shared" si="1"/>
        <v>308851434.69499999</v>
      </c>
      <c r="H25" s="22">
        <f t="shared" si="1"/>
        <v>3835714150.9099998</v>
      </c>
      <c r="I25" s="6"/>
    </row>
    <row r="26" spans="1:9" ht="15.5" x14ac:dyDescent="0.4">
      <c r="A26" s="7"/>
      <c r="B26" s="22"/>
      <c r="C26" s="22"/>
      <c r="D26" s="22"/>
      <c r="E26" s="22"/>
      <c r="F26" s="22"/>
      <c r="G26" s="22"/>
      <c r="H26" s="22"/>
    </row>
    <row r="27" spans="1:9" ht="15.5" x14ac:dyDescent="0.4">
      <c r="A27" s="16" t="s">
        <v>6</v>
      </c>
      <c r="B27" s="22"/>
      <c r="C27" s="22"/>
      <c r="D27" s="22"/>
      <c r="E27" s="22"/>
      <c r="F27" s="22"/>
      <c r="G27" s="22"/>
      <c r="H27" s="22"/>
    </row>
    <row r="28" spans="1:9" ht="15.5" x14ac:dyDescent="0.4">
      <c r="A28" s="9" t="s">
        <v>113</v>
      </c>
      <c r="B28" s="22">
        <f>'I Trimestre'!B28+'II trimestre'!B28+'III Trimestre'!B28+'IV Trimestre'!B28</f>
        <v>70962688833.26001</v>
      </c>
      <c r="C28" s="22"/>
      <c r="D28" s="22"/>
      <c r="E28" s="22"/>
      <c r="F28" s="22"/>
      <c r="G28" s="22"/>
      <c r="H28" s="22"/>
      <c r="I28" s="2"/>
    </row>
    <row r="29" spans="1:9" ht="15.5" x14ac:dyDescent="0.4">
      <c r="A29" s="9" t="s">
        <v>114</v>
      </c>
      <c r="B29" s="22">
        <f>'I Trimestre'!B29+'II trimestre'!B29+'III Trimestre'!B29+'IV Trimestre'!B29</f>
        <v>70933574132.875061</v>
      </c>
      <c r="C29" s="22"/>
      <c r="D29" s="22"/>
      <c r="E29" s="22"/>
      <c r="F29" s="22"/>
      <c r="G29" s="22"/>
      <c r="H29" s="22"/>
    </row>
    <row r="30" spans="1:9" ht="15.5" x14ac:dyDescent="0.4">
      <c r="A30" s="7"/>
      <c r="B30" s="22"/>
      <c r="C30" s="22"/>
      <c r="D30" s="22"/>
      <c r="E30" s="22"/>
      <c r="F30" s="22"/>
      <c r="G30" s="22"/>
      <c r="H30" s="22"/>
    </row>
    <row r="31" spans="1:9" ht="15.5" x14ac:dyDescent="0.4">
      <c r="A31" s="8" t="s">
        <v>7</v>
      </c>
      <c r="B31" s="7"/>
      <c r="C31" s="7"/>
      <c r="D31" s="7"/>
      <c r="E31" s="7"/>
      <c r="F31" s="7"/>
      <c r="G31" s="7"/>
      <c r="H31" s="7"/>
    </row>
    <row r="32" spans="1:9" ht="15.5" x14ac:dyDescent="0.4">
      <c r="A32" s="9" t="s">
        <v>70</v>
      </c>
      <c r="B32" s="23">
        <v>1.0706</v>
      </c>
      <c r="C32" s="23">
        <v>1.0706</v>
      </c>
      <c r="D32" s="23">
        <v>1.0706</v>
      </c>
      <c r="E32" s="23">
        <v>1.0706</v>
      </c>
      <c r="F32" s="23">
        <v>1.0706</v>
      </c>
      <c r="G32" s="23">
        <v>1.0706</v>
      </c>
      <c r="H32" s="23">
        <v>1.0706</v>
      </c>
    </row>
    <row r="33" spans="1:8" ht="15.5" x14ac:dyDescent="0.4">
      <c r="A33" s="9" t="s">
        <v>116</v>
      </c>
      <c r="B33" s="23">
        <v>1.0863</v>
      </c>
      <c r="C33" s="23">
        <v>1.0863</v>
      </c>
      <c r="D33" s="23">
        <v>1.0863</v>
      </c>
      <c r="E33" s="23">
        <v>1.0863</v>
      </c>
      <c r="F33" s="23">
        <v>1.0863</v>
      </c>
      <c r="G33" s="23">
        <v>1.0863</v>
      </c>
      <c r="H33" s="23">
        <v>1.0863</v>
      </c>
    </row>
    <row r="34" spans="1:8" ht="15.5" x14ac:dyDescent="0.4">
      <c r="A34" s="9" t="s">
        <v>8</v>
      </c>
      <c r="B34" s="22">
        <f>C34+D34+G34+H34</f>
        <v>448747</v>
      </c>
      <c r="C34" s="22">
        <v>252420</v>
      </c>
      <c r="D34" s="22">
        <f>E34+F34</f>
        <v>174098</v>
      </c>
      <c r="E34" s="10">
        <v>145614</v>
      </c>
      <c r="F34" s="10">
        <v>28484</v>
      </c>
      <c r="G34" s="22">
        <v>2544</v>
      </c>
      <c r="H34" s="22">
        <v>19685</v>
      </c>
    </row>
    <row r="35" spans="1:8" ht="15.5" x14ac:dyDescent="0.4">
      <c r="A35" s="7"/>
      <c r="B35" s="22"/>
      <c r="C35" s="22"/>
      <c r="D35" s="22"/>
      <c r="E35" s="22"/>
      <c r="F35" s="22"/>
      <c r="G35" s="22"/>
      <c r="H35" s="22"/>
    </row>
    <row r="36" spans="1:8" ht="15.5" x14ac:dyDescent="0.4">
      <c r="A36" s="16" t="s">
        <v>9</v>
      </c>
      <c r="B36" s="22"/>
      <c r="C36" s="22"/>
      <c r="D36" s="22"/>
      <c r="E36" s="22"/>
      <c r="F36" s="22"/>
      <c r="G36" s="22"/>
      <c r="H36" s="22"/>
    </row>
    <row r="37" spans="1:8" ht="15.5" x14ac:dyDescent="0.4">
      <c r="A37" s="9" t="s">
        <v>71</v>
      </c>
      <c r="B37" s="22">
        <f>B21/B32</f>
        <v>48015741372.127777</v>
      </c>
      <c r="C37" s="22">
        <f t="shared" ref="C37:H37" si="2">C21/C32</f>
        <v>32007206778.516724</v>
      </c>
      <c r="D37" s="22">
        <f t="shared" si="2"/>
        <v>12426545276.443104</v>
      </c>
      <c r="E37" s="22">
        <f t="shared" si="2"/>
        <v>8140904676.3310184</v>
      </c>
      <c r="F37" s="22">
        <f t="shared" si="2"/>
        <v>4285640600.1120863</v>
      </c>
      <c r="G37" s="22">
        <f t="shared" si="2"/>
        <v>268123285.09247148</v>
      </c>
      <c r="H37" s="22">
        <f t="shared" si="2"/>
        <v>3313866032.0754719</v>
      </c>
    </row>
    <row r="38" spans="1:8" ht="15.5" x14ac:dyDescent="0.4">
      <c r="A38" s="9" t="s">
        <v>117</v>
      </c>
      <c r="B38" s="22">
        <f>B23/B33</f>
        <v>65298328392.594177</v>
      </c>
      <c r="C38" s="22">
        <f t="shared" ref="C38:H38" si="3">C23/C33</f>
        <v>45396845239.321594</v>
      </c>
      <c r="D38" s="22">
        <f t="shared" si="3"/>
        <v>16086178370.427135</v>
      </c>
      <c r="E38" s="22">
        <f t="shared" si="3"/>
        <v>10074033213.453924</v>
      </c>
      <c r="F38" s="22">
        <f t="shared" si="3"/>
        <v>6012145156.9732103</v>
      </c>
      <c r="G38" s="22">
        <f t="shared" si="3"/>
        <v>284315046.20730919</v>
      </c>
      <c r="H38" s="22">
        <f t="shared" si="3"/>
        <v>3530989736.6381292</v>
      </c>
    </row>
    <row r="39" spans="1:8" ht="15.5" x14ac:dyDescent="0.4">
      <c r="A39" s="9" t="s">
        <v>72</v>
      </c>
      <c r="B39" s="22">
        <f>B37/B15</f>
        <v>68827.766777304467</v>
      </c>
      <c r="C39" s="22">
        <f t="shared" ref="C39:H39" si="4">C37/C15</f>
        <v>70356.823192850541</v>
      </c>
      <c r="D39" s="22">
        <f t="shared" si="4"/>
        <v>66669.294053855148</v>
      </c>
      <c r="E39" s="22">
        <f t="shared" si="4"/>
        <v>68647.480195050332</v>
      </c>
      <c r="F39" s="22">
        <f t="shared" si="4"/>
        <v>63209.261441409326</v>
      </c>
      <c r="G39" s="22">
        <f t="shared" si="4"/>
        <v>72876.091078361438</v>
      </c>
      <c r="H39" s="22">
        <f t="shared" si="4"/>
        <v>62971.525459947086</v>
      </c>
    </row>
    <row r="40" spans="1:8" ht="15.5" x14ac:dyDescent="0.4">
      <c r="A40" s="9" t="s">
        <v>118</v>
      </c>
      <c r="B40" s="22">
        <f>B38/B17</f>
        <v>84594.138619522404</v>
      </c>
      <c r="C40" s="22">
        <f t="shared" ref="C40:H40" si="5">C38/C17</f>
        <v>86494.427306425758</v>
      </c>
      <c r="D40" s="22">
        <f t="shared" si="5"/>
        <v>84201.652348429212</v>
      </c>
      <c r="E40" s="22">
        <f t="shared" si="5"/>
        <v>83743.244867859379</v>
      </c>
      <c r="F40" s="22">
        <f t="shared" si="5"/>
        <v>84981.120337162953</v>
      </c>
      <c r="G40" s="22">
        <f t="shared" si="5"/>
        <v>73160.795867558234</v>
      </c>
      <c r="H40" s="22">
        <f t="shared" si="5"/>
        <v>67748.825344097539</v>
      </c>
    </row>
    <row r="41" spans="1:8" ht="15.5" x14ac:dyDescent="0.4">
      <c r="A41" s="7"/>
      <c r="B41" s="7"/>
      <c r="C41" s="7"/>
      <c r="D41" s="7"/>
      <c r="E41" s="7"/>
      <c r="F41" s="7"/>
      <c r="G41" s="7"/>
      <c r="H41" s="7"/>
    </row>
    <row r="42" spans="1:8" ht="15.5" x14ac:dyDescent="0.4">
      <c r="A42" s="8" t="s">
        <v>10</v>
      </c>
      <c r="B42" s="7"/>
      <c r="C42" s="7"/>
      <c r="D42" s="7"/>
      <c r="E42" s="7"/>
      <c r="F42" s="7"/>
      <c r="G42" s="7"/>
      <c r="H42" s="7"/>
    </row>
    <row r="43" spans="1:8" ht="15.5" x14ac:dyDescent="0.4">
      <c r="A43" s="7"/>
      <c r="B43" s="7"/>
      <c r="C43" s="7"/>
      <c r="D43" s="7"/>
      <c r="E43" s="7"/>
      <c r="F43" s="7"/>
      <c r="G43" s="7"/>
      <c r="H43" s="7"/>
    </row>
    <row r="44" spans="1:8" ht="15.5" x14ac:dyDescent="0.4">
      <c r="A44" s="8" t="s">
        <v>11</v>
      </c>
      <c r="B44" s="7"/>
      <c r="C44" s="7"/>
      <c r="D44" s="7"/>
      <c r="E44" s="7"/>
      <c r="F44" s="7"/>
      <c r="G44" s="7"/>
      <c r="H44" s="7"/>
    </row>
    <row r="45" spans="1:8" ht="15.5" x14ac:dyDescent="0.4">
      <c r="A45" s="7" t="s">
        <v>12</v>
      </c>
      <c r="B45" s="24">
        <f>((B16)/B34)*100</f>
        <v>173.2619939520487</v>
      </c>
      <c r="C45" s="24">
        <f t="shared" ref="C45:H45" si="6">((C16)/C34)*100</f>
        <v>199.3015608905792</v>
      </c>
      <c r="D45" s="24">
        <f t="shared" si="6"/>
        <v>119.98816758377467</v>
      </c>
      <c r="E45" s="24">
        <f t="shared" si="6"/>
        <v>91.835263092834481</v>
      </c>
      <c r="F45" s="24">
        <f t="shared" si="6"/>
        <v>263.90956326358656</v>
      </c>
      <c r="G45" s="24">
        <f t="shared" si="6"/>
        <v>173.54559748427673</v>
      </c>
      <c r="H45" s="24">
        <f t="shared" si="6"/>
        <v>310.48514097028192</v>
      </c>
    </row>
    <row r="46" spans="1:8" ht="15.5" x14ac:dyDescent="0.4">
      <c r="A46" s="7" t="s">
        <v>13</v>
      </c>
      <c r="B46" s="24">
        <f>((B17)/B34)*100</f>
        <v>172.01258912780105</v>
      </c>
      <c r="C46" s="24">
        <f t="shared" ref="C46:H46" si="7">((C17)/C34)*100</f>
        <v>207.92838655151468</v>
      </c>
      <c r="D46" s="24">
        <f t="shared" si="7"/>
        <v>109.73331112362004</v>
      </c>
      <c r="E46" s="24">
        <f t="shared" si="7"/>
        <v>82.613393400817685</v>
      </c>
      <c r="F46" s="24">
        <f t="shared" si="7"/>
        <v>248.37394092589992</v>
      </c>
      <c r="G46" s="24">
        <f t="shared" si="7"/>
        <v>152.75812368972746</v>
      </c>
      <c r="H46" s="24">
        <f t="shared" si="7"/>
        <v>264.76420286173902</v>
      </c>
    </row>
    <row r="47" spans="1:8" ht="15.5" x14ac:dyDescent="0.4">
      <c r="A47" s="7"/>
      <c r="B47" s="24"/>
      <c r="C47" s="24"/>
      <c r="D47" s="24"/>
      <c r="E47" s="24"/>
      <c r="F47" s="24"/>
      <c r="G47" s="24"/>
      <c r="H47" s="24"/>
    </row>
    <row r="48" spans="1:8" ht="15.5" x14ac:dyDescent="0.4">
      <c r="A48" s="8" t="s">
        <v>14</v>
      </c>
      <c r="B48" s="24"/>
      <c r="C48" s="24"/>
      <c r="D48" s="24"/>
      <c r="E48" s="24"/>
      <c r="F48" s="24"/>
      <c r="G48" s="24"/>
      <c r="H48" s="24"/>
    </row>
    <row r="49" spans="1:8" ht="15.5" x14ac:dyDescent="0.4">
      <c r="A49" s="7" t="s">
        <v>15</v>
      </c>
      <c r="B49" s="24">
        <f>B17/B16*100</f>
        <v>99.278892735937546</v>
      </c>
      <c r="C49" s="24">
        <f t="shared" ref="C49:H49" si="8">C17/C16*100</f>
        <v>104.3285288998172</v>
      </c>
      <c r="D49" s="24">
        <f t="shared" ref="D49" si="9">D17/D16*100</f>
        <v>91.453443563095689</v>
      </c>
      <c r="E49" s="24">
        <f t="shared" si="8"/>
        <v>89.958247647535373</v>
      </c>
      <c r="F49" s="24">
        <f t="shared" si="8"/>
        <v>94.11327799357916</v>
      </c>
      <c r="G49" s="24">
        <f t="shared" si="8"/>
        <v>88.021895054737627</v>
      </c>
      <c r="H49" s="24">
        <f t="shared" si="8"/>
        <v>85.274355492290994</v>
      </c>
    </row>
    <row r="50" spans="1:8" ht="15.5" x14ac:dyDescent="0.4">
      <c r="A50" s="7" t="s">
        <v>16</v>
      </c>
      <c r="B50" s="24">
        <f>B23/B22*100</f>
        <v>99.958971819045132</v>
      </c>
      <c r="C50" s="24">
        <f t="shared" ref="C50:H50" si="10">C23/C22*100</f>
        <v>105.46376165737242</v>
      </c>
      <c r="D50" s="24">
        <f t="shared" ref="D50" si="11">D23/D22*100</f>
        <v>92.755345741853134</v>
      </c>
      <c r="E50" s="24">
        <f t="shared" si="10"/>
        <v>89.703523831052195</v>
      </c>
      <c r="F50" s="24">
        <f t="shared" si="10"/>
        <v>98.362645923639079</v>
      </c>
      <c r="G50" s="24">
        <f t="shared" si="10"/>
        <v>95.452471992245719</v>
      </c>
      <c r="H50" s="24">
        <f t="shared" si="10"/>
        <v>76.103670635437908</v>
      </c>
    </row>
    <row r="51" spans="1:8" ht="15.5" x14ac:dyDescent="0.4">
      <c r="A51" s="7" t="s">
        <v>17</v>
      </c>
      <c r="B51" s="24">
        <f>AVERAGE(B49:B50)</f>
        <v>99.618932277491339</v>
      </c>
      <c r="C51" s="24">
        <f t="shared" ref="C51:H51" si="12">AVERAGE(C49:C50)</f>
        <v>104.89614527859482</v>
      </c>
      <c r="D51" s="24">
        <f t="shared" ref="D51" si="13">AVERAGE(D49:D50)</f>
        <v>92.104394652474411</v>
      </c>
      <c r="E51" s="24">
        <f t="shared" si="12"/>
        <v>89.830885739293791</v>
      </c>
      <c r="F51" s="24">
        <f t="shared" si="12"/>
        <v>96.23796195860912</v>
      </c>
      <c r="G51" s="24">
        <f t="shared" si="12"/>
        <v>91.737183523491666</v>
      </c>
      <c r="H51" s="24">
        <f t="shared" si="12"/>
        <v>80.689013063864451</v>
      </c>
    </row>
    <row r="52" spans="1:8" ht="15.5" x14ac:dyDescent="0.4">
      <c r="A52" s="7"/>
      <c r="B52" s="24"/>
      <c r="C52" s="24"/>
      <c r="D52" s="24"/>
      <c r="E52" s="24"/>
      <c r="F52" s="24"/>
      <c r="G52" s="24"/>
      <c r="H52" s="24"/>
    </row>
    <row r="53" spans="1:8" ht="15.5" x14ac:dyDescent="0.4">
      <c r="A53" s="8" t="s">
        <v>18</v>
      </c>
      <c r="B53" s="24"/>
      <c r="C53" s="24"/>
      <c r="D53" s="24"/>
      <c r="E53" s="24"/>
      <c r="F53" s="24"/>
      <c r="G53" s="24"/>
      <c r="H53" s="24"/>
    </row>
    <row r="54" spans="1:8" ht="15.5" x14ac:dyDescent="0.4">
      <c r="A54" s="7" t="s">
        <v>19</v>
      </c>
      <c r="B54" s="24">
        <f>B17/B18*100</f>
        <v>99.278892735937546</v>
      </c>
      <c r="C54" s="24">
        <f t="shared" ref="C54:H54" si="14">C17/C18*100</f>
        <v>104.3285288998172</v>
      </c>
      <c r="D54" s="24">
        <f t="shared" si="14"/>
        <v>91.453443563095689</v>
      </c>
      <c r="E54" s="24">
        <f t="shared" si="14"/>
        <v>89.958247647535373</v>
      </c>
      <c r="F54" s="24">
        <f t="shared" si="14"/>
        <v>94.11327799357916</v>
      </c>
      <c r="G54" s="24">
        <f t="shared" si="14"/>
        <v>88.021895054737627</v>
      </c>
      <c r="H54" s="24">
        <f t="shared" si="14"/>
        <v>85.274355492290994</v>
      </c>
    </row>
    <row r="55" spans="1:8" ht="15.5" x14ac:dyDescent="0.4">
      <c r="A55" s="7" t="s">
        <v>20</v>
      </c>
      <c r="B55" s="24">
        <f>B23/B24*100</f>
        <v>99.958971819045132</v>
      </c>
      <c r="C55" s="24">
        <f t="shared" ref="C55:H55" si="15">C23/C24*100</f>
        <v>105.46376165737242</v>
      </c>
      <c r="D55" s="24">
        <f t="shared" ref="D55" si="16">D23/D24*100</f>
        <v>92.755345741853134</v>
      </c>
      <c r="E55" s="24">
        <f t="shared" si="15"/>
        <v>89.703523831052195</v>
      </c>
      <c r="F55" s="24">
        <f t="shared" si="15"/>
        <v>98.362645923639064</v>
      </c>
      <c r="G55" s="24">
        <f t="shared" si="15"/>
        <v>95.452471992245734</v>
      </c>
      <c r="H55" s="24">
        <f t="shared" si="15"/>
        <v>76.103670635437908</v>
      </c>
    </row>
    <row r="56" spans="1:8" ht="15.5" x14ac:dyDescent="0.4">
      <c r="A56" s="7" t="s">
        <v>21</v>
      </c>
      <c r="B56" s="24">
        <f>(B54+B55)/2</f>
        <v>99.618932277491339</v>
      </c>
      <c r="C56" s="24">
        <f t="shared" ref="C56:H56" si="17">(C54+C55)/2</f>
        <v>104.89614527859482</v>
      </c>
      <c r="D56" s="24">
        <f t="shared" ref="D56" si="18">(D54+D55)/2</f>
        <v>92.104394652474411</v>
      </c>
      <c r="E56" s="24">
        <f t="shared" si="17"/>
        <v>89.830885739293791</v>
      </c>
      <c r="F56" s="24">
        <f t="shared" si="17"/>
        <v>96.237961958609105</v>
      </c>
      <c r="G56" s="24">
        <f t="shared" si="17"/>
        <v>91.73718352349168</v>
      </c>
      <c r="H56" s="24">
        <f t="shared" si="17"/>
        <v>80.689013063864451</v>
      </c>
    </row>
    <row r="57" spans="1:8" ht="15.5" x14ac:dyDescent="0.4">
      <c r="A57" s="7"/>
      <c r="B57" s="24"/>
      <c r="C57" s="24"/>
      <c r="D57" s="24"/>
      <c r="E57" s="24"/>
      <c r="F57" s="24"/>
      <c r="G57" s="24"/>
      <c r="H57" s="24"/>
    </row>
    <row r="58" spans="1:8" ht="15.5" x14ac:dyDescent="0.4">
      <c r="A58" s="8" t="s">
        <v>32</v>
      </c>
      <c r="B58" s="24"/>
      <c r="C58" s="24"/>
      <c r="D58" s="24"/>
      <c r="E58" s="24"/>
      <c r="F58" s="24"/>
      <c r="G58" s="24"/>
      <c r="H58" s="24"/>
    </row>
    <row r="59" spans="1:8" ht="15.5" x14ac:dyDescent="0.4">
      <c r="A59" s="7" t="s">
        <v>22</v>
      </c>
      <c r="B59" s="24">
        <f>B25/B23*100</f>
        <v>100</v>
      </c>
      <c r="C59" s="24">
        <f t="shared" ref="C59:H59" si="19">C25/C23*100</f>
        <v>100</v>
      </c>
      <c r="D59" s="24">
        <f t="shared" si="19"/>
        <v>100</v>
      </c>
      <c r="E59" s="24">
        <f t="shared" si="19"/>
        <v>100</v>
      </c>
      <c r="F59" s="24">
        <f t="shared" si="19"/>
        <v>100</v>
      </c>
      <c r="G59" s="24">
        <f t="shared" si="19"/>
        <v>100</v>
      </c>
      <c r="H59" s="24">
        <f t="shared" si="19"/>
        <v>100</v>
      </c>
    </row>
    <row r="60" spans="1:8" ht="15.5" x14ac:dyDescent="0.4">
      <c r="A60" s="7"/>
      <c r="B60" s="24"/>
      <c r="C60" s="24"/>
      <c r="D60" s="24"/>
      <c r="E60" s="24"/>
      <c r="F60" s="24"/>
      <c r="G60" s="24"/>
      <c r="H60" s="24"/>
    </row>
    <row r="61" spans="1:8" ht="15.5" x14ac:dyDescent="0.4">
      <c r="A61" s="8" t="s">
        <v>23</v>
      </c>
      <c r="B61" s="24"/>
      <c r="C61" s="24"/>
      <c r="D61" s="24"/>
      <c r="E61" s="24"/>
      <c r="F61" s="24"/>
      <c r="G61" s="24"/>
      <c r="H61" s="24"/>
    </row>
    <row r="62" spans="1:8" ht="15.5" x14ac:dyDescent="0.4">
      <c r="A62" s="7" t="s">
        <v>24</v>
      </c>
      <c r="B62" s="24">
        <f>((B17/B15)-1)*100</f>
        <v>10.647557295859977</v>
      </c>
      <c r="C62" s="24">
        <f t="shared" ref="C62:H62" si="20">((C17/C15)-1)*100</f>
        <v>15.37082336683444</v>
      </c>
      <c r="D62" s="24">
        <f t="shared" si="20"/>
        <v>2.4961885643518089</v>
      </c>
      <c r="E62" s="24">
        <f t="shared" si="20"/>
        <v>1.439132023498324</v>
      </c>
      <c r="F62" s="24">
        <f t="shared" si="20"/>
        <v>4.3450793377662444</v>
      </c>
      <c r="G62" s="24">
        <f t="shared" si="20"/>
        <v>5.626274065685144</v>
      </c>
      <c r="H62" s="24">
        <f t="shared" si="20"/>
        <v>-0.9615232352279679</v>
      </c>
    </row>
    <row r="63" spans="1:8" ht="15.5" x14ac:dyDescent="0.4">
      <c r="A63" s="7" t="s">
        <v>25</v>
      </c>
      <c r="B63" s="24">
        <f>((B38/B37)-1)*100</f>
        <v>35.993585700414933</v>
      </c>
      <c r="C63" s="24">
        <f t="shared" ref="C63:H63" si="21">((C38/C37)-1)*100</f>
        <v>41.833198858802056</v>
      </c>
      <c r="D63" s="24">
        <f t="shared" si="21"/>
        <v>29.45012481402669</v>
      </c>
      <c r="E63" s="24">
        <f t="shared" si="21"/>
        <v>23.745868720749307</v>
      </c>
      <c r="F63" s="24">
        <f t="shared" si="21"/>
        <v>40.285798972876293</v>
      </c>
      <c r="G63" s="24">
        <f t="shared" si="21"/>
        <v>6.0389238887825103</v>
      </c>
      <c r="H63" s="24">
        <f t="shared" si="21"/>
        <v>6.5519759236215336</v>
      </c>
    </row>
    <row r="64" spans="1:8" ht="15.5" x14ac:dyDescent="0.4">
      <c r="A64" s="7" t="s">
        <v>26</v>
      </c>
      <c r="B64" s="24">
        <f>((B40/B39)-1)*100</f>
        <v>22.906993180863754</v>
      </c>
      <c r="C64" s="24">
        <f t="shared" ref="C64:H64" si="22">((C40/C39)-1)*100</f>
        <v>22.936800414284587</v>
      </c>
      <c r="D64" s="24">
        <f t="shared" si="22"/>
        <v>26.297501036101423</v>
      </c>
      <c r="E64" s="24">
        <f t="shared" si="22"/>
        <v>21.990267712546707</v>
      </c>
      <c r="F64" s="24">
        <f t="shared" si="22"/>
        <v>34.444096322711594</v>
      </c>
      <c r="G64" s="24">
        <f t="shared" si="22"/>
        <v>0.39066967641097072</v>
      </c>
      <c r="H64" s="24">
        <f t="shared" si="22"/>
        <v>7.5864445862742214</v>
      </c>
    </row>
    <row r="65" spans="1:8" ht="15.5" x14ac:dyDescent="0.4">
      <c r="A65" s="7"/>
      <c r="B65" s="24"/>
      <c r="C65" s="24"/>
      <c r="D65" s="24"/>
      <c r="E65" s="24"/>
      <c r="F65" s="24"/>
      <c r="G65" s="24"/>
      <c r="H65" s="24"/>
    </row>
    <row r="66" spans="1:8" ht="15.5" x14ac:dyDescent="0.4">
      <c r="A66" s="8" t="s">
        <v>27</v>
      </c>
      <c r="B66" s="24"/>
      <c r="C66" s="24"/>
      <c r="D66" s="24"/>
      <c r="E66" s="24"/>
      <c r="F66" s="24"/>
      <c r="G66" s="24"/>
      <c r="H66" s="24"/>
    </row>
    <row r="67" spans="1:8" ht="15.5" x14ac:dyDescent="0.4">
      <c r="A67" s="7" t="s">
        <v>34</v>
      </c>
      <c r="B67" s="24">
        <f t="shared" ref="B67:H68" si="23">B22/(B16*6)</f>
        <v>15211.566704835623</v>
      </c>
      <c r="C67" s="24">
        <f t="shared" si="23"/>
        <v>15491.250711203256</v>
      </c>
      <c r="D67" s="24">
        <f t="shared" si="23"/>
        <v>15030.736368210171</v>
      </c>
      <c r="E67" s="24">
        <f t="shared" si="23"/>
        <v>15204.767973452981</v>
      </c>
      <c r="F67" s="24">
        <f t="shared" si="23"/>
        <v>14721.14800537434</v>
      </c>
      <c r="G67" s="24">
        <f t="shared" si="23"/>
        <v>12214.634743676859</v>
      </c>
      <c r="H67" s="24">
        <f t="shared" si="23"/>
        <v>13743.999803661709</v>
      </c>
    </row>
    <row r="68" spans="1:8" ht="15.5" x14ac:dyDescent="0.4">
      <c r="A68" s="7" t="s">
        <v>35</v>
      </c>
      <c r="B68" s="24">
        <f t="shared" si="23"/>
        <v>15315.768797064535</v>
      </c>
      <c r="C68" s="24">
        <f t="shared" si="23"/>
        <v>15659.816063828384</v>
      </c>
      <c r="D68" s="24">
        <f t="shared" si="23"/>
        <v>15244.709157683108</v>
      </c>
      <c r="E68" s="24">
        <f t="shared" si="23"/>
        <v>15161.714483325941</v>
      </c>
      <c r="F68" s="24">
        <f t="shared" si="23"/>
        <v>15385.83183704335</v>
      </c>
      <c r="G68" s="24">
        <f t="shared" si="23"/>
        <v>13245.762091821418</v>
      </c>
      <c r="H68" s="24">
        <f t="shared" si="23"/>
        <v>12265.924828548861</v>
      </c>
    </row>
    <row r="69" spans="1:8" ht="15.5" x14ac:dyDescent="0.4">
      <c r="A69" s="7" t="s">
        <v>28</v>
      </c>
      <c r="B69" s="24">
        <f>(B68/B67)*B51</f>
        <v>100.30134069539777</v>
      </c>
      <c r="C69" s="24">
        <f t="shared" ref="C69:H69" si="24">(C68/C67)*C51</f>
        <v>106.03755445513828</v>
      </c>
      <c r="D69" s="24">
        <f t="shared" si="24"/>
        <v>93.415563564211041</v>
      </c>
      <c r="E69" s="24">
        <f t="shared" si="24"/>
        <v>89.57652255801851</v>
      </c>
      <c r="F69" s="24">
        <f t="shared" si="24"/>
        <v>100.58326283346696</v>
      </c>
      <c r="G69" s="24">
        <f t="shared" si="24"/>
        <v>99.481395344626677</v>
      </c>
      <c r="H69" s="24">
        <f t="shared" si="24"/>
        <v>72.01145102370225</v>
      </c>
    </row>
    <row r="70" spans="1:8" ht="15.5" x14ac:dyDescent="0.4">
      <c r="A70" s="7" t="s">
        <v>36</v>
      </c>
      <c r="B70" s="24">
        <f>B22/B16</f>
        <v>91269.400229013729</v>
      </c>
      <c r="C70" s="24">
        <f>C22/C16</f>
        <v>92947.504267219541</v>
      </c>
      <c r="D70" s="24">
        <f t="shared" ref="D70:H71" si="25">D22/D16</f>
        <v>90184.418209261028</v>
      </c>
      <c r="E70" s="24">
        <f t="shared" si="25"/>
        <v>91228.607840717887</v>
      </c>
      <c r="F70" s="24">
        <f t="shared" si="25"/>
        <v>88326.888032246032</v>
      </c>
      <c r="G70" s="24">
        <f t="shared" si="25"/>
        <v>73287.808462061163</v>
      </c>
      <c r="H70" s="24">
        <f t="shared" si="25"/>
        <v>82463.99882197025</v>
      </c>
    </row>
    <row r="71" spans="1:8" ht="15.5" x14ac:dyDescent="0.4">
      <c r="A71" s="7" t="s">
        <v>37</v>
      </c>
      <c r="B71" s="24">
        <f>B23/B17</f>
        <v>91894.612782387208</v>
      </c>
      <c r="C71" s="24">
        <f>C23/C17</f>
        <v>93958.896382970299</v>
      </c>
      <c r="D71" s="24">
        <f t="shared" si="25"/>
        <v>91468.254946098648</v>
      </c>
      <c r="E71" s="24">
        <f t="shared" si="25"/>
        <v>90970.286899955638</v>
      </c>
      <c r="F71" s="24">
        <f t="shared" si="25"/>
        <v>92314.991022260117</v>
      </c>
      <c r="G71" s="24">
        <f t="shared" si="25"/>
        <v>79474.572550928511</v>
      </c>
      <c r="H71" s="24">
        <f t="shared" si="25"/>
        <v>73595.548971293159</v>
      </c>
    </row>
    <row r="72" spans="1:8" ht="15.5" x14ac:dyDescent="0.4">
      <c r="A72" s="7"/>
      <c r="B72" s="24"/>
      <c r="C72" s="24"/>
      <c r="D72" s="24"/>
      <c r="E72" s="24"/>
      <c r="F72" s="24"/>
      <c r="G72" s="24"/>
      <c r="H72" s="24"/>
    </row>
    <row r="73" spans="1:8" ht="15.5" x14ac:dyDescent="0.4">
      <c r="A73" s="8" t="s">
        <v>29</v>
      </c>
      <c r="B73" s="24"/>
      <c r="C73" s="24"/>
      <c r="D73" s="24"/>
      <c r="E73" s="24"/>
      <c r="F73" s="24"/>
      <c r="G73" s="24"/>
      <c r="H73" s="24"/>
    </row>
    <row r="74" spans="1:8" ht="15.5" x14ac:dyDescent="0.4">
      <c r="A74" s="7" t="s">
        <v>30</v>
      </c>
      <c r="B74" s="24">
        <f>(B29/B28)*100</f>
        <v>99.958971819045132</v>
      </c>
      <c r="C74" s="24"/>
      <c r="D74" s="24"/>
      <c r="E74" s="24"/>
      <c r="F74" s="24"/>
      <c r="G74" s="24"/>
      <c r="H74" s="24"/>
    </row>
    <row r="75" spans="1:8" ht="15.5" x14ac:dyDescent="0.4">
      <c r="A75" s="7" t="s">
        <v>31</v>
      </c>
      <c r="B75" s="24">
        <f>(B23/B29)*100</f>
        <v>100</v>
      </c>
      <c r="C75" s="24"/>
      <c r="D75" s="24"/>
      <c r="E75" s="24"/>
      <c r="F75" s="24"/>
      <c r="G75" s="24"/>
      <c r="H75" s="24"/>
    </row>
    <row r="76" spans="1:8" ht="16" thickBot="1" x14ac:dyDescent="0.45">
      <c r="A76" s="18"/>
      <c r="B76" s="18"/>
      <c r="C76" s="18"/>
      <c r="D76" s="18"/>
      <c r="E76" s="18"/>
      <c r="F76" s="18"/>
      <c r="G76" s="18"/>
      <c r="H76" s="18"/>
    </row>
    <row r="77" spans="1:8" ht="19.5" customHeight="1" thickTop="1" x14ac:dyDescent="0.4">
      <c r="A77" s="35" t="s">
        <v>81</v>
      </c>
      <c r="B77" s="35"/>
      <c r="C77" s="35"/>
      <c r="D77" s="35"/>
      <c r="E77" s="35"/>
      <c r="F77" s="35"/>
      <c r="G77" s="7"/>
      <c r="H77" s="7"/>
    </row>
    <row r="78" spans="1:8" ht="15.5" x14ac:dyDescent="0.35">
      <c r="A78" s="42" t="s">
        <v>120</v>
      </c>
      <c r="B78" s="42"/>
      <c r="C78" s="42"/>
      <c r="D78" s="42"/>
      <c r="E78" s="42"/>
      <c r="F78" s="42"/>
      <c r="G78" s="42"/>
      <c r="H78" s="42"/>
    </row>
    <row r="79" spans="1:8" ht="15" customHeight="1" x14ac:dyDescent="0.35">
      <c r="A79" s="29"/>
      <c r="B79" s="29"/>
      <c r="C79" s="29"/>
      <c r="D79" s="29"/>
      <c r="E79" s="29"/>
      <c r="F79" s="29"/>
      <c r="G79" s="29"/>
      <c r="H79" s="29"/>
    </row>
    <row r="80" spans="1:8" ht="15.5" x14ac:dyDescent="0.35">
      <c r="A80" s="42"/>
      <c r="B80" s="42"/>
      <c r="C80" s="42"/>
      <c r="D80" s="42"/>
      <c r="E80" s="42"/>
      <c r="F80" s="42"/>
      <c r="G80" s="42"/>
      <c r="H80" s="42"/>
    </row>
    <row r="81" spans="1:9" ht="15.5" x14ac:dyDescent="0.4">
      <c r="A81" s="7"/>
      <c r="B81" s="27"/>
      <c r="C81" s="27"/>
      <c r="D81" s="27"/>
      <c r="E81" s="27"/>
      <c r="F81" s="7"/>
      <c r="G81" s="7"/>
      <c r="H81" s="7"/>
    </row>
    <row r="82" spans="1:9" ht="15.5" x14ac:dyDescent="0.4">
      <c r="A82" s="44"/>
      <c r="B82" s="44"/>
      <c r="C82" s="44"/>
      <c r="D82" s="44"/>
      <c r="E82" s="44"/>
      <c r="F82" s="44"/>
      <c r="G82" s="44"/>
      <c r="H82" s="44"/>
      <c r="I82" s="28"/>
    </row>
    <row r="83" spans="1:9" ht="15.5" x14ac:dyDescent="0.4">
      <c r="A83" s="7"/>
      <c r="B83" s="7"/>
      <c r="C83" s="7"/>
      <c r="D83" s="7"/>
      <c r="E83" s="7"/>
      <c r="F83" s="7"/>
      <c r="G83" s="7"/>
      <c r="H83" s="7"/>
    </row>
    <row r="84" spans="1:9" ht="15.5" x14ac:dyDescent="0.4">
      <c r="A84" s="43"/>
      <c r="B84" s="43"/>
      <c r="C84" s="43"/>
      <c r="D84" s="43"/>
      <c r="E84" s="43"/>
      <c r="F84" s="43"/>
      <c r="G84" s="43"/>
      <c r="H84" s="43"/>
    </row>
    <row r="85" spans="1:9" ht="15.5" x14ac:dyDescent="0.4">
      <c r="A85" s="7"/>
      <c r="B85" s="7"/>
      <c r="C85" s="7"/>
      <c r="D85" s="7"/>
      <c r="E85" s="7"/>
      <c r="F85" s="7"/>
      <c r="G85" s="7"/>
      <c r="H85" s="7"/>
    </row>
    <row r="86" spans="1:9" ht="15.5" x14ac:dyDescent="0.4">
      <c r="A86" s="20"/>
      <c r="B86" s="7"/>
      <c r="C86" s="7"/>
      <c r="D86" s="7"/>
      <c r="E86" s="7"/>
      <c r="F86" s="7"/>
      <c r="G86" s="7"/>
      <c r="H86" s="7"/>
    </row>
    <row r="87" spans="1:9" ht="15.5" x14ac:dyDescent="0.4">
      <c r="A87" s="20"/>
      <c r="B87" s="7"/>
      <c r="C87" s="7"/>
      <c r="D87" s="7"/>
      <c r="E87" s="7"/>
      <c r="F87" s="7"/>
      <c r="G87" s="7"/>
      <c r="H87" s="7"/>
    </row>
    <row r="88" spans="1:9" ht="15.5" x14ac:dyDescent="0.4">
      <c r="A88" s="20"/>
      <c r="B88" s="7"/>
      <c r="C88" s="7"/>
      <c r="D88" s="7"/>
      <c r="E88" s="7"/>
      <c r="F88" s="7"/>
      <c r="G88" s="7"/>
      <c r="H88" s="7"/>
    </row>
    <row r="89" spans="1:9" x14ac:dyDescent="0.35">
      <c r="A89" s="4"/>
    </row>
    <row r="90" spans="1:9" x14ac:dyDescent="0.35">
      <c r="A90" s="4"/>
    </row>
  </sheetData>
  <mergeCells count="8">
    <mergeCell ref="A84:H84"/>
    <mergeCell ref="A82:H82"/>
    <mergeCell ref="A80:H80"/>
    <mergeCell ref="A9:A10"/>
    <mergeCell ref="C9:H9"/>
    <mergeCell ref="B9:B10"/>
    <mergeCell ref="A78:H78"/>
    <mergeCell ref="A77:F7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Salas Soto</cp:lastModifiedBy>
  <dcterms:created xsi:type="dcterms:W3CDTF">2012-04-10T15:25:06Z</dcterms:created>
  <dcterms:modified xsi:type="dcterms:W3CDTF">2023-02-17T21:15:54Z</dcterms:modified>
</cp:coreProperties>
</file>