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" documentId="11_077588278B696AF59DD382A6A3B4567721DA3830" xr6:coauthVersionLast="47" xr6:coauthVersionMax="47" xr10:uidLastSave="{3D434AA2-EC26-4CAD-9738-1E49BAC8772A}"/>
  <bookViews>
    <workbookView xWindow="-110" yWindow="-110" windowWidth="19420" windowHeight="10300" tabRatio="754" xr2:uid="{00000000-000D-0000-FFFF-FFFF00000000}"/>
  </bookViews>
  <sheets>
    <sheet name="I Trimestre" sheetId="4" r:id="rId1"/>
    <sheet name="II Trimestre" sheetId="5" r:id="rId2"/>
    <sheet name="I Semestre" sheetId="6" r:id="rId3"/>
    <sheet name="III Trimestre" sheetId="7" r:id="rId4"/>
    <sheet name="III T Acumulado" sheetId="8" r:id="rId5"/>
    <sheet name="IV Trimestre" sheetId="9" r:id="rId6"/>
    <sheet name="Anual " sheetId="10" r:id="rId7"/>
  </sheets>
  <externalReferences>
    <externalReference r:id="rId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8" l="1"/>
  <c r="D15" i="6"/>
  <c r="C15" i="6"/>
  <c r="D17" i="6"/>
  <c r="D15" i="10"/>
  <c r="E37" i="10" l="1"/>
  <c r="E24" i="10"/>
  <c r="E55" i="10" s="1"/>
  <c r="E23" i="10"/>
  <c r="E38" i="10" s="1"/>
  <c r="E22" i="10"/>
  <c r="E50" i="10" s="1"/>
  <c r="E21" i="10"/>
  <c r="D16" i="10"/>
  <c r="D17" i="10"/>
  <c r="C16" i="10"/>
  <c r="C17" i="10"/>
  <c r="D67" i="9"/>
  <c r="D69" i="9" s="1"/>
  <c r="C68" i="9"/>
  <c r="D68" i="9"/>
  <c r="D70" i="9"/>
  <c r="C71" i="9"/>
  <c r="D71" i="9"/>
  <c r="C62" i="9"/>
  <c r="C63" i="9"/>
  <c r="C54" i="9"/>
  <c r="D54" i="9"/>
  <c r="D56" i="9" s="1"/>
  <c r="C55" i="9"/>
  <c r="C56" i="9" s="1"/>
  <c r="D55" i="9"/>
  <c r="E55" i="9"/>
  <c r="D49" i="9"/>
  <c r="C50" i="9"/>
  <c r="D50" i="9"/>
  <c r="E50" i="9"/>
  <c r="D51" i="9"/>
  <c r="C37" i="9"/>
  <c r="D37" i="9"/>
  <c r="E37" i="9"/>
  <c r="C38" i="9"/>
  <c r="D38" i="9"/>
  <c r="D63" i="9" s="1"/>
  <c r="E38" i="9"/>
  <c r="C39" i="9"/>
  <c r="C40" i="9"/>
  <c r="C64" i="9" s="1"/>
  <c r="D40" i="9"/>
  <c r="D49" i="10" l="1"/>
  <c r="C49" i="10"/>
  <c r="B24" i="9" l="1"/>
  <c r="B22" i="9"/>
  <c r="B23" i="9"/>
  <c r="B38" i="9" s="1"/>
  <c r="B21" i="9"/>
  <c r="B37" i="9" s="1"/>
  <c r="B39" i="9" s="1"/>
  <c r="B15" i="9"/>
  <c r="B63" i="9" l="1"/>
  <c r="B29" i="8"/>
  <c r="E21" i="8"/>
  <c r="E37" i="8" s="1"/>
  <c r="E22" i="8"/>
  <c r="E23" i="8"/>
  <c r="E38" i="8" s="1"/>
  <c r="E24" i="8"/>
  <c r="E55" i="8" s="1"/>
  <c r="D17" i="8"/>
  <c r="D62" i="8" s="1"/>
  <c r="D67" i="7"/>
  <c r="C68" i="7"/>
  <c r="D68" i="7"/>
  <c r="D70" i="7"/>
  <c r="C71" i="7"/>
  <c r="D71" i="7"/>
  <c r="C62" i="7"/>
  <c r="C54" i="7"/>
  <c r="D54" i="7"/>
  <c r="D56" i="7" s="1"/>
  <c r="C55" i="7"/>
  <c r="D55" i="7"/>
  <c r="E55" i="7"/>
  <c r="D49" i="7"/>
  <c r="D51" i="7" s="1"/>
  <c r="C50" i="7"/>
  <c r="D50" i="7"/>
  <c r="E50" i="7"/>
  <c r="C37" i="7"/>
  <c r="D37" i="7"/>
  <c r="E37" i="7"/>
  <c r="C38" i="7"/>
  <c r="C63" i="7" s="1"/>
  <c r="D38" i="7"/>
  <c r="D63" i="7" s="1"/>
  <c r="E38" i="7"/>
  <c r="C39" i="7"/>
  <c r="B23" i="7"/>
  <c r="B38" i="7" s="1"/>
  <c r="B24" i="7"/>
  <c r="B21" i="7"/>
  <c r="B37" i="7" s="1"/>
  <c r="B39" i="7" s="1"/>
  <c r="B22" i="7"/>
  <c r="D25" i="7"/>
  <c r="B15" i="7"/>
  <c r="D62" i="6"/>
  <c r="E24" i="6"/>
  <c r="E22" i="6"/>
  <c r="E23" i="6"/>
  <c r="E38" i="6" s="1"/>
  <c r="D21" i="6"/>
  <c r="D37" i="6" s="1"/>
  <c r="D39" i="6" s="1"/>
  <c r="E21" i="6"/>
  <c r="E37" i="6" s="1"/>
  <c r="C67" i="5"/>
  <c r="D67" i="5"/>
  <c r="C68" i="5"/>
  <c r="D68" i="5"/>
  <c r="C69" i="5"/>
  <c r="C70" i="5"/>
  <c r="D70" i="5"/>
  <c r="C71" i="5"/>
  <c r="D71" i="5"/>
  <c r="C62" i="5"/>
  <c r="C49" i="5"/>
  <c r="D49" i="5"/>
  <c r="C50" i="5"/>
  <c r="C51" i="5" s="1"/>
  <c r="D50" i="5"/>
  <c r="E50" i="5"/>
  <c r="D51" i="5"/>
  <c r="D69" i="5" s="1"/>
  <c r="C54" i="5"/>
  <c r="C56" i="5" s="1"/>
  <c r="D54" i="5"/>
  <c r="C55" i="5"/>
  <c r="D55" i="5"/>
  <c r="D56" i="5" s="1"/>
  <c r="E55" i="5"/>
  <c r="C37" i="5"/>
  <c r="C39" i="5" s="1"/>
  <c r="C64" i="5" s="1"/>
  <c r="D37" i="5"/>
  <c r="D63" i="5" s="1"/>
  <c r="E37" i="5"/>
  <c r="C38" i="5"/>
  <c r="C63" i="5" s="1"/>
  <c r="D38" i="5"/>
  <c r="E38" i="5"/>
  <c r="C40" i="5"/>
  <c r="D40" i="5"/>
  <c r="B38" i="5"/>
  <c r="B37" i="5"/>
  <c r="B39" i="5" s="1"/>
  <c r="B23" i="5"/>
  <c r="B24" i="5"/>
  <c r="B21" i="5"/>
  <c r="B22" i="5"/>
  <c r="B15" i="5"/>
  <c r="C67" i="4"/>
  <c r="D67" i="4"/>
  <c r="C68" i="4"/>
  <c r="D68" i="4"/>
  <c r="C70" i="4"/>
  <c r="D70" i="4"/>
  <c r="C71" i="4"/>
  <c r="D71" i="4"/>
  <c r="B71" i="4"/>
  <c r="B70" i="4"/>
  <c r="D62" i="4"/>
  <c r="B62" i="4"/>
  <c r="C54" i="4"/>
  <c r="D54" i="4"/>
  <c r="C55" i="4"/>
  <c r="C56" i="4" s="1"/>
  <c r="D55" i="4"/>
  <c r="E55" i="4"/>
  <c r="D56" i="4"/>
  <c r="C49" i="4"/>
  <c r="C51" i="4" s="1"/>
  <c r="D49" i="4"/>
  <c r="C50" i="4"/>
  <c r="D50" i="4"/>
  <c r="E50" i="4"/>
  <c r="C37" i="4"/>
  <c r="D37" i="4"/>
  <c r="D39" i="4" s="1"/>
  <c r="E37" i="4"/>
  <c r="C38" i="4"/>
  <c r="C40" i="4" s="1"/>
  <c r="D38" i="4"/>
  <c r="D63" i="4" s="1"/>
  <c r="E38" i="4"/>
  <c r="D40" i="4"/>
  <c r="B38" i="4"/>
  <c r="B40" i="4" s="1"/>
  <c r="B64" i="4" s="1"/>
  <c r="B37" i="4"/>
  <c r="B39" i="4" s="1"/>
  <c r="B23" i="4"/>
  <c r="B68" i="4" s="1"/>
  <c r="B24" i="4"/>
  <c r="B21" i="4"/>
  <c r="B22" i="4"/>
  <c r="B67" i="4" s="1"/>
  <c r="D25" i="4"/>
  <c r="B16" i="4"/>
  <c r="B15" i="4"/>
  <c r="B18" i="4"/>
  <c r="B17" i="4"/>
  <c r="D64" i="4" l="1"/>
  <c r="B63" i="7"/>
  <c r="D69" i="7"/>
  <c r="B63" i="4"/>
  <c r="E50" i="6"/>
  <c r="E50" i="8"/>
  <c r="C69" i="4"/>
  <c r="D51" i="4"/>
  <c r="D69" i="4" s="1"/>
  <c r="E55" i="6"/>
  <c r="B63" i="5"/>
  <c r="D40" i="7"/>
  <c r="C40" i="7"/>
  <c r="C64" i="7" s="1"/>
  <c r="C56" i="7"/>
  <c r="B29" i="10"/>
  <c r="D21" i="10"/>
  <c r="D37" i="10" s="1"/>
  <c r="D22" i="10"/>
  <c r="D23" i="10"/>
  <c r="D25" i="10" s="1"/>
  <c r="D24" i="10"/>
  <c r="C24" i="10"/>
  <c r="C22" i="10"/>
  <c r="C23" i="10"/>
  <c r="C21" i="10"/>
  <c r="D18" i="10"/>
  <c r="D54" i="10" s="1"/>
  <c r="C18" i="10"/>
  <c r="C54" i="10" s="1"/>
  <c r="C15" i="10"/>
  <c r="D62" i="10"/>
  <c r="D16" i="8"/>
  <c r="D49" i="8" s="1"/>
  <c r="B24" i="10" l="1"/>
  <c r="B21" i="10"/>
  <c r="B37" i="10" s="1"/>
  <c r="C37" i="10"/>
  <c r="C39" i="10" s="1"/>
  <c r="C67" i="10"/>
  <c r="C70" i="10"/>
  <c r="B22" i="10"/>
  <c r="D50" i="10"/>
  <c r="D51" i="10" s="1"/>
  <c r="D55" i="10"/>
  <c r="D56" i="10" s="1"/>
  <c r="D68" i="10"/>
  <c r="D71" i="10"/>
  <c r="D38" i="10"/>
  <c r="D39" i="10"/>
  <c r="B15" i="10"/>
  <c r="C62" i="10"/>
  <c r="C68" i="10"/>
  <c r="C69" i="10" s="1"/>
  <c r="C71" i="10"/>
  <c r="C38" i="10"/>
  <c r="C50" i="10"/>
  <c r="C51" i="10" s="1"/>
  <c r="C55" i="10"/>
  <c r="C56" i="10" s="1"/>
  <c r="B23" i="10"/>
  <c r="B38" i="10" s="1"/>
  <c r="D67" i="10"/>
  <c r="D70" i="10"/>
  <c r="B28" i="10"/>
  <c r="B74" i="10" s="1"/>
  <c r="C25" i="10"/>
  <c r="B25" i="10" s="1"/>
  <c r="B18" i="10"/>
  <c r="B17" i="10"/>
  <c r="B16" i="10"/>
  <c r="B75" i="10" l="1"/>
  <c r="B62" i="10"/>
  <c r="B40" i="10"/>
  <c r="B63" i="10"/>
  <c r="B39" i="10"/>
  <c r="B64" i="10" s="1"/>
  <c r="C63" i="10"/>
  <c r="C40" i="10"/>
  <c r="C64" i="10" s="1"/>
  <c r="D40" i="10"/>
  <c r="D64" i="10" s="1"/>
  <c r="D63" i="10"/>
  <c r="D69" i="10"/>
  <c r="B70" i="10"/>
  <c r="B54" i="10"/>
  <c r="B71" i="10"/>
  <c r="B59" i="10"/>
  <c r="B55" i="10"/>
  <c r="B49" i="10"/>
  <c r="B50" i="10"/>
  <c r="B67" i="10"/>
  <c r="B68" i="10"/>
  <c r="D25" i="9"/>
  <c r="C25" i="9"/>
  <c r="B75" i="9"/>
  <c r="B28" i="9"/>
  <c r="B74" i="9" s="1"/>
  <c r="B18" i="9"/>
  <c r="B17" i="9"/>
  <c r="B16" i="9"/>
  <c r="B62" i="9" l="1"/>
  <c r="B40" i="9"/>
  <c r="B64" i="9" s="1"/>
  <c r="B56" i="10"/>
  <c r="B25" i="9"/>
  <c r="B59" i="9" s="1"/>
  <c r="B49" i="9"/>
  <c r="B54" i="9"/>
  <c r="B51" i="10"/>
  <c r="B69" i="10" s="1"/>
  <c r="B67" i="9"/>
  <c r="B70" i="9"/>
  <c r="B71" i="9"/>
  <c r="B55" i="9"/>
  <c r="B50" i="9"/>
  <c r="B68" i="9"/>
  <c r="D21" i="8"/>
  <c r="D37" i="8" s="1"/>
  <c r="D39" i="8" s="1"/>
  <c r="D22" i="8"/>
  <c r="D23" i="8"/>
  <c r="C22" i="8"/>
  <c r="C23" i="8"/>
  <c r="C21" i="8"/>
  <c r="D24" i="8"/>
  <c r="C24" i="8"/>
  <c r="B24" i="8" s="1"/>
  <c r="D18" i="8"/>
  <c r="D54" i="8" s="1"/>
  <c r="C18" i="8"/>
  <c r="B18" i="8" s="1"/>
  <c r="C15" i="8"/>
  <c r="C17" i="8"/>
  <c r="C16" i="8"/>
  <c r="B16" i="8" s="1"/>
  <c r="D70" i="8" l="1"/>
  <c r="D67" i="8"/>
  <c r="B51" i="9"/>
  <c r="B23" i="8"/>
  <c r="B38" i="8" s="1"/>
  <c r="C38" i="8"/>
  <c r="C71" i="8"/>
  <c r="C50" i="8"/>
  <c r="C51" i="8" s="1"/>
  <c r="C68" i="8"/>
  <c r="C69" i="8" s="1"/>
  <c r="C55" i="8"/>
  <c r="C56" i="8" s="1"/>
  <c r="B21" i="8"/>
  <c r="B37" i="8" s="1"/>
  <c r="C37" i="8"/>
  <c r="C39" i="8" s="1"/>
  <c r="B17" i="8"/>
  <c r="C49" i="8"/>
  <c r="C62" i="8"/>
  <c r="C54" i="8"/>
  <c r="B22" i="8"/>
  <c r="C70" i="8"/>
  <c r="C67" i="8"/>
  <c r="D55" i="8"/>
  <c r="D56" i="8" s="1"/>
  <c r="D38" i="8"/>
  <c r="D71" i="8"/>
  <c r="D50" i="8"/>
  <c r="D51" i="8" s="1"/>
  <c r="D68" i="8"/>
  <c r="D69" i="8" s="1"/>
  <c r="B56" i="9"/>
  <c r="B69" i="9"/>
  <c r="B17" i="7"/>
  <c r="B40" i="8" l="1"/>
  <c r="B63" i="8"/>
  <c r="B62" i="7"/>
  <c r="B40" i="7"/>
  <c r="B64" i="7" s="1"/>
  <c r="D63" i="8"/>
  <c r="D40" i="8"/>
  <c r="D64" i="8" s="1"/>
  <c r="C63" i="8"/>
  <c r="C40" i="8"/>
  <c r="C64" i="8" s="1"/>
  <c r="B75" i="8"/>
  <c r="B71" i="8"/>
  <c r="B15" i="8"/>
  <c r="C25" i="7"/>
  <c r="B25" i="7" s="1"/>
  <c r="B75" i="7"/>
  <c r="B18" i="7"/>
  <c r="B54" i="7" s="1"/>
  <c r="B16" i="7"/>
  <c r="B62" i="8" l="1"/>
  <c r="B39" i="8"/>
  <c r="B64" i="8" s="1"/>
  <c r="B70" i="7"/>
  <c r="B59" i="7"/>
  <c r="B54" i="8"/>
  <c r="D25" i="8"/>
  <c r="B49" i="8"/>
  <c r="B55" i="8"/>
  <c r="B68" i="8"/>
  <c r="B70" i="8"/>
  <c r="C25" i="8"/>
  <c r="B25" i="8" s="1"/>
  <c r="B28" i="7"/>
  <c r="B74" i="7" s="1"/>
  <c r="B49" i="7"/>
  <c r="B50" i="7"/>
  <c r="B67" i="7"/>
  <c r="B68" i="7"/>
  <c r="B71" i="7"/>
  <c r="B55" i="7"/>
  <c r="B56" i="7" s="1"/>
  <c r="B56" i="8" l="1"/>
  <c r="B51" i="7"/>
  <c r="B67" i="8"/>
  <c r="B28" i="8"/>
  <c r="B74" i="8" s="1"/>
  <c r="B50" i="8"/>
  <c r="B51" i="8" s="1"/>
  <c r="B59" i="8"/>
  <c r="B69" i="7"/>
  <c r="B69" i="8" l="1"/>
  <c r="B29" i="6" l="1"/>
  <c r="D24" i="6"/>
  <c r="C24" i="6"/>
  <c r="B24" i="6" s="1"/>
  <c r="D23" i="6"/>
  <c r="C23" i="6"/>
  <c r="D22" i="6"/>
  <c r="C22" i="6"/>
  <c r="C21" i="6"/>
  <c r="D18" i="6"/>
  <c r="D54" i="6" s="1"/>
  <c r="C18" i="6"/>
  <c r="C17" i="6"/>
  <c r="D16" i="6"/>
  <c r="D49" i="6" s="1"/>
  <c r="C16" i="6"/>
  <c r="B16" i="6" s="1"/>
  <c r="D70" i="6" l="1"/>
  <c r="D67" i="6"/>
  <c r="C71" i="6"/>
  <c r="C55" i="6"/>
  <c r="C50" i="6"/>
  <c r="B23" i="6"/>
  <c r="B38" i="6" s="1"/>
  <c r="B63" i="6" s="1"/>
  <c r="C68" i="6"/>
  <c r="C38" i="6"/>
  <c r="C37" i="6"/>
  <c r="C39" i="6" s="1"/>
  <c r="B21" i="6"/>
  <c r="B37" i="6" s="1"/>
  <c r="B22" i="6"/>
  <c r="B70" i="6" s="1"/>
  <c r="C67" i="6"/>
  <c r="C70" i="6"/>
  <c r="D55" i="6"/>
  <c r="D56" i="6" s="1"/>
  <c r="D68" i="6"/>
  <c r="D71" i="6"/>
  <c r="D38" i="6"/>
  <c r="D50" i="6"/>
  <c r="D51" i="6"/>
  <c r="B17" i="6"/>
  <c r="C49" i="6"/>
  <c r="C62" i="6"/>
  <c r="C54" i="6"/>
  <c r="C56" i="6" s="1"/>
  <c r="B40" i="6"/>
  <c r="B15" i="6"/>
  <c r="B39" i="6" s="1"/>
  <c r="B67" i="6"/>
  <c r="B49" i="6"/>
  <c r="D25" i="6"/>
  <c r="C25" i="6"/>
  <c r="B71" i="6"/>
  <c r="B18" i="6"/>
  <c r="B54" i="6" s="1"/>
  <c r="D25" i="5"/>
  <c r="B25" i="5" s="1"/>
  <c r="C25" i="5"/>
  <c r="B18" i="5"/>
  <c r="B17" i="5"/>
  <c r="B16" i="5"/>
  <c r="C63" i="6" l="1"/>
  <c r="C40" i="6"/>
  <c r="C51" i="6"/>
  <c r="D69" i="6"/>
  <c r="B62" i="5"/>
  <c r="B40" i="5"/>
  <c r="B64" i="5" s="1"/>
  <c r="C69" i="6"/>
  <c r="D40" i="6"/>
  <c r="D64" i="6" s="1"/>
  <c r="D63" i="6"/>
  <c r="C64" i="6"/>
  <c r="B64" i="6"/>
  <c r="B62" i="6"/>
  <c r="B75" i="5"/>
  <c r="B55" i="5"/>
  <c r="B50" i="5"/>
  <c r="B59" i="5"/>
  <c r="B71" i="5"/>
  <c r="B68" i="5"/>
  <c r="B54" i="5"/>
  <c r="B49" i="5"/>
  <c r="B70" i="5"/>
  <c r="B67" i="5"/>
  <c r="B75" i="6"/>
  <c r="B50" i="6"/>
  <c r="B51" i="6" s="1"/>
  <c r="B55" i="6"/>
  <c r="B56" i="6" s="1"/>
  <c r="B68" i="6"/>
  <c r="B25" i="6"/>
  <c r="B59" i="6" s="1"/>
  <c r="B28" i="6"/>
  <c r="B74" i="6" s="1"/>
  <c r="B28" i="5"/>
  <c r="B74" i="5" s="1"/>
  <c r="B56" i="5" l="1"/>
  <c r="B51" i="5"/>
  <c r="B69" i="6"/>
  <c r="B69" i="5"/>
  <c r="C25" i="4"/>
  <c r="B25" i="4" s="1"/>
  <c r="B28" i="4" l="1"/>
  <c r="B74" i="4" s="1"/>
  <c r="B59" i="4" l="1"/>
  <c r="B75" i="4"/>
  <c r="B49" i="4"/>
  <c r="B54" i="4"/>
  <c r="B55" i="4"/>
  <c r="B50" i="4"/>
  <c r="B51" i="4" l="1"/>
  <c r="B69" i="4" s="1"/>
  <c r="B56" i="4"/>
</calcChain>
</file>

<file path=xl/sharedStrings.xml><?xml version="1.0" encoding="utf-8"?>
<sst xmlns="http://schemas.openxmlformats.org/spreadsheetml/2006/main" count="520" uniqueCount="117">
  <si>
    <t>Indicador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</si>
  <si>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</si>
  <si>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</si>
  <si>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</si>
  <si>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</si>
  <si>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</si>
  <si>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</si>
  <si>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</si>
  <si>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</si>
  <si>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</si>
  <si>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</si>
  <si>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</si>
  <si>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</si>
  <si>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</si>
  <si>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</si>
  <si>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</si>
  <si>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</si>
  <si>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</si>
  <si>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</si>
  <si>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</si>
  <si>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</si>
  <si>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</si>
  <si>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</si>
  <si>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</si>
  <si>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</si>
  <si>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</si>
  <si>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</si>
  <si>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</si>
  <si>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</si>
  <si>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</si>
  <si>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</si>
  <si>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</si>
  <si>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 xml:space="preserve">Gasto programado mensual por beneficiario (GPB) </t>
  </si>
  <si>
    <t xml:space="preserve">Gasto efectivo mensual por beneficiario (GEB) </t>
  </si>
  <si>
    <t xml:space="preserve">Gasto programado trimestral por beneficiario (GPB) </t>
  </si>
  <si>
    <t xml:space="preserve">Gasto efectivo trimestral por beneficiario (GEB) </t>
  </si>
  <si>
    <t>Total programa</t>
  </si>
  <si>
    <t>Efectivos 1T 2020</t>
  </si>
  <si>
    <t>IPC (1T 2020)</t>
  </si>
  <si>
    <t>Gasto efectivo real 1T 2020</t>
  </si>
  <si>
    <t>Gasto efectivo real por beneficiario 1T 2020</t>
  </si>
  <si>
    <t>Transferencias a asociaciones y federaciones deportivas</t>
  </si>
  <si>
    <t>Servicio de uso de parques e instalaciones deportivas</t>
  </si>
  <si>
    <t>n.d.</t>
  </si>
  <si>
    <t xml:space="preserve">n.a. </t>
  </si>
  <si>
    <t>Efectivos 2T 2020</t>
  </si>
  <si>
    <t>IPC (2T 2020)</t>
  </si>
  <si>
    <t>Gasto efectivo real 2T 2020</t>
  </si>
  <si>
    <t>Gasto efectivo real por beneficiario 2T 2020</t>
  </si>
  <si>
    <t>Efectivos 1S 2020</t>
  </si>
  <si>
    <t>IPC (1S 2020)</t>
  </si>
  <si>
    <t>Gasto efectivo real 1S 2020</t>
  </si>
  <si>
    <t>Gasto efectivo real por beneficiario 1S 2020</t>
  </si>
  <si>
    <t>Efectivos 3T 2020</t>
  </si>
  <si>
    <t>IPC (3T 2020)</t>
  </si>
  <si>
    <t>Gasto efectivo real 3T 2020</t>
  </si>
  <si>
    <t>Gasto efectivo real por beneficiario 3T 2020</t>
  </si>
  <si>
    <t>Efectivos 3TA 2020</t>
  </si>
  <si>
    <t>IPC (3TA 2020)</t>
  </si>
  <si>
    <t>Gasto efectivo real 3TA 2020</t>
  </si>
  <si>
    <t>Gasto efectivo real por beneficiario 3TA 2020</t>
  </si>
  <si>
    <t>Efectivos 4T 2020</t>
  </si>
  <si>
    <t>IPC (4T 2020)</t>
  </si>
  <si>
    <t>Gasto efectivo real por beneficiario 4T 2020</t>
  </si>
  <si>
    <t>Efectivos 2020</t>
  </si>
  <si>
    <t>IPC (2020)</t>
  </si>
  <si>
    <t>Gasto efectivo real 2019</t>
  </si>
  <si>
    <t>Gasto efectivo real 2020</t>
  </si>
  <si>
    <t>Gasto efectivo real por beneficiario 2019</t>
  </si>
  <si>
    <t>Gasto efectivo real por beneficiario 2020</t>
  </si>
  <si>
    <t xml:space="preserve">Gasto programado anual por beneficiario (GPB) </t>
  </si>
  <si>
    <t xml:space="preserve">Gasto efectivo anual por beneficiario (GEB) </t>
  </si>
  <si>
    <t>Gastos administrativos de apoyo a las áreas sustantivas</t>
  </si>
  <si>
    <t>Programados 1T 2021</t>
  </si>
  <si>
    <t>Efectivos 1T 2021</t>
  </si>
  <si>
    <t>Programados año 2021</t>
  </si>
  <si>
    <t>En transferencias 1T 2021</t>
  </si>
  <si>
    <t>IPC (1T 2021)</t>
  </si>
  <si>
    <t>Gasto efectivo real 1T 2021</t>
  </si>
  <si>
    <t>Gasto efectivo real por beneficiario 1T 2021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</si>
  <si>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 xml:space="preserve"> Informe trimestral ICODER 2021 - Cronogramas de Metas e Inversión - Modificaciones 2021 - IPC, INEC 2020 y 2021</t>
    </r>
  </si>
  <si>
    <r>
      <rPr>
        <b/>
        <sz val="11"/>
        <color theme="1"/>
        <rFont val="Palatino Linotype"/>
        <family val="1"/>
      </rPr>
      <t xml:space="preserve">Nota: </t>
    </r>
    <r>
      <rPr>
        <sz val="11"/>
        <color theme="1"/>
        <rFont val="Palatino Linotype"/>
        <family val="1"/>
      </rPr>
      <t xml:space="preserve">Para el año 2021, se agregó un nuevo producto: "Gastos administrativos de apoyo a las áreas sustantivas". </t>
    </r>
  </si>
  <si>
    <t>Programados 2T 2021</t>
  </si>
  <si>
    <t>Efectivos 2T 2021</t>
  </si>
  <si>
    <t>En transferencias 2T 2021</t>
  </si>
  <si>
    <t>IPC (2T 2021)</t>
  </si>
  <si>
    <t>Gasto efectivo real 2T 2021</t>
  </si>
  <si>
    <t>Gasto efectivo real por beneficiario 2T 2021</t>
  </si>
  <si>
    <t>Programados 1S 2021</t>
  </si>
  <si>
    <t>Efectivos 1S 2021</t>
  </si>
  <si>
    <t>En transferencias 1S 2021</t>
  </si>
  <si>
    <t>IPC (1S 2021)</t>
  </si>
  <si>
    <t>Gasto efectivo real 1S 2021</t>
  </si>
  <si>
    <t>Gasto efectivo real por beneficiario 1S 2021</t>
  </si>
  <si>
    <t>Programados 3T 2021</t>
  </si>
  <si>
    <t>Efectivos 3T 2021</t>
  </si>
  <si>
    <t>En transferencias 3T 2021</t>
  </si>
  <si>
    <t>IPC (3T 2021)</t>
  </si>
  <si>
    <t>Gasto efectivo real 3T 2021</t>
  </si>
  <si>
    <t>Gasto efectivo real por beneficiario 3T 2021</t>
  </si>
  <si>
    <t>Programados 3TA 2021</t>
  </si>
  <si>
    <t>Efectivos 3TA 2021</t>
  </si>
  <si>
    <t>En transferencias 3TA 2021</t>
  </si>
  <si>
    <t>IPC (3TA 2021)</t>
  </si>
  <si>
    <t>Gasto efectivo real 3TA 2021</t>
  </si>
  <si>
    <t>Gasto efectivo real por beneficiario 3TA 2021</t>
  </si>
  <si>
    <t>Programados 4T 2021</t>
  </si>
  <si>
    <t>Efectivos 4T 2021</t>
  </si>
  <si>
    <t>En transferencias 4T 2021</t>
  </si>
  <si>
    <t>IPC (4T 2021)</t>
  </si>
  <si>
    <t>Gasto efectivo real 4T 2020</t>
  </si>
  <si>
    <t>Gasto efectivo real por beneficiario 4T 2021</t>
  </si>
  <si>
    <t>Programados 2021</t>
  </si>
  <si>
    <t>Efectivos 2021</t>
  </si>
  <si>
    <t>En transferencias 2021</t>
  </si>
  <si>
    <t>IPC (2021)</t>
  </si>
  <si>
    <r>
      <rPr>
        <b/>
        <sz val="11"/>
        <color theme="1"/>
        <rFont val="Palatino Linotype"/>
        <family val="1"/>
      </rPr>
      <t xml:space="preserve">Nota: </t>
    </r>
    <r>
      <rPr>
        <sz val="11"/>
        <color theme="1"/>
        <rFont val="Palatino Linotype"/>
        <family val="1"/>
      </rPr>
      <t xml:space="preserve">Para el año 2021, se agregó un nuevo producto: "Gastos administrativos de apoyo a las áreas sustantivas".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</si>
</sst>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b/>
      <u/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1" applyNumberFormat="1" applyFont="1" applyFill="1"/>
    <xf numFmtId="4" fontId="0" fillId="0" borderId="0" xfId="0" applyNumberFormat="1" applyFont="1" applyFill="1"/>
    <xf numFmtId="4" fontId="0" fillId="0" borderId="0" xfId="0" applyNumberFormat="1" applyFont="1" applyFill="1" applyBorder="1"/>
    <xf numFmtId="0" fontId="2" fillId="0" borderId="0" xfId="0" applyFont="1" applyFill="1" applyBorder="1" applyAlignment="1">
      <alignment vertical="top" wrapText="1"/>
    </xf>
    <xf numFmtId="0" fontId="0" fillId="0" borderId="0" xfId="0" applyFont="1" applyFill="1"/>
    <xf numFmtId="4" fontId="4" fillId="0" borderId="0" xfId="0" applyNumberFormat="1" applyFont="1" applyFill="1"/>
    <xf numFmtId="4" fontId="3" fillId="0" borderId="0" xfId="0" applyNumberFormat="1" applyFont="1" applyFill="1"/>
    <xf numFmtId="3" fontId="4" fillId="0" borderId="0" xfId="0" applyNumberFormat="1" applyFont="1" applyFill="1" applyAlignment="1">
      <alignment horizontal="right"/>
    </xf>
    <xf numFmtId="3" fontId="4" fillId="0" borderId="0" xfId="1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0" borderId="3" xfId="0" applyNumberFormat="1" applyFont="1" applyFill="1" applyBorder="1"/>
    <xf numFmtId="4" fontId="4" fillId="0" borderId="3" xfId="0" applyNumberFormat="1" applyFont="1" applyFill="1" applyBorder="1" applyAlignment="1">
      <alignment horizontal="right"/>
    </xf>
    <xf numFmtId="0" fontId="4" fillId="0" borderId="0" xfId="0" applyFont="1" applyFill="1"/>
    <xf numFmtId="3" fontId="0" fillId="0" borderId="0" xfId="0" applyNumberFormat="1" applyFont="1" applyFill="1"/>
    <xf numFmtId="4" fontId="3" fillId="0" borderId="3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2" fontId="4" fillId="0" borderId="0" xfId="0" applyNumberFormat="1" applyFont="1" applyFill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4" fontId="3" fillId="0" borderId="2" xfId="0" applyNumberFormat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Icoder: Indicadores de resultado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'Anual '!$A$49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'!$B$49:$D$49</c:f>
              <c:numCache>
                <c:formatCode>#,##0.00</c:formatCode>
                <c:ptCount val="3"/>
                <c:pt idx="0">
                  <c:v>54.246138633834548</c:v>
                </c:pt>
                <c:pt idx="1">
                  <c:v>24.672504943702329</c:v>
                </c:pt>
                <c:pt idx="2">
                  <c:v>101.40461971444272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3-4B48-9F49-4A47B894BE86}"/>
            </c:ext>
          </c:extLst>
        </c:ser>
        <c:ser>
          <c:idx val="1"/>
          <c:order val="1"/>
          <c:tx>
            <c:strRef>
              <c:f>'Anual '!$A$50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'!$B$50:$D$50</c:f>
              <c:numCache>
                <c:formatCode>#,##0.00</c:formatCode>
                <c:ptCount val="3"/>
                <c:pt idx="0">
                  <c:v>91.042092111959846</c:v>
                </c:pt>
                <c:pt idx="1">
                  <c:v>95.982133023582591</c:v>
                </c:pt>
                <c:pt idx="2">
                  <c:v>88.924841594014254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83-4B48-9F49-4A47B894BE86}"/>
            </c:ext>
          </c:extLst>
        </c:ser>
        <c:ser>
          <c:idx val="2"/>
          <c:order val="2"/>
          <c:tx>
            <c:strRef>
              <c:f>'Anual '!$A$51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'!$B$51:$D$51</c:f>
              <c:numCache>
                <c:formatCode>#,##0.00</c:formatCode>
                <c:ptCount val="3"/>
                <c:pt idx="0">
                  <c:v>72.644115372897204</c:v>
                </c:pt>
                <c:pt idx="1">
                  <c:v>60.327318983642456</c:v>
                </c:pt>
                <c:pt idx="2">
                  <c:v>95.164730654228492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83-4B48-9F49-4A47B894BE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580528872"/>
        <c:axId val="511596568"/>
        <c:axId val="0"/>
      </c:bar3DChart>
      <c:catAx>
        <c:axId val="58052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11596568"/>
        <c:crosses val="autoZero"/>
        <c:auto val="1"/>
        <c:lblAlgn val="ctr"/>
        <c:lblOffset val="100"/>
        <c:noMultiLvlLbl val="0"/>
      </c:catAx>
      <c:valAx>
        <c:axId val="511596568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80528872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953826924934778"/>
          <c:w val="1"/>
          <c:h val="6.75040455028499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Icoder: Indicadores de avance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'Anual '!$A$54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'!$B$54:$D$54</c:f>
              <c:numCache>
                <c:formatCode>#,##0.00</c:formatCode>
                <c:ptCount val="3"/>
                <c:pt idx="0">
                  <c:v>54.246138633834548</c:v>
                </c:pt>
                <c:pt idx="1">
                  <c:v>24.672504943702329</c:v>
                </c:pt>
                <c:pt idx="2">
                  <c:v>101.40461971444272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0-4BFC-8D95-D7AC1060DEFB}"/>
            </c:ext>
          </c:extLst>
        </c:ser>
        <c:ser>
          <c:idx val="1"/>
          <c:order val="1"/>
          <c:tx>
            <c:strRef>
              <c:f>'Anual '!$A$55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4237284275116563E-3"/>
                  <c:y val="7.02923158553127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59-4B6B-8D80-18E34FC99A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'!$B$55:$D$55</c:f>
              <c:numCache>
                <c:formatCode>#,##0.00</c:formatCode>
                <c:ptCount val="3"/>
                <c:pt idx="0">
                  <c:v>91.042092111959846</c:v>
                </c:pt>
                <c:pt idx="1">
                  <c:v>95.982133023582591</c:v>
                </c:pt>
                <c:pt idx="2">
                  <c:v>88.924841594014254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F0-4BFC-8D95-D7AC1060DEFB}"/>
            </c:ext>
          </c:extLst>
        </c:ser>
        <c:ser>
          <c:idx val="2"/>
          <c:order val="2"/>
          <c:tx>
            <c:strRef>
              <c:f>'Anual '!$A$56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'!$B$56:$D$56</c:f>
              <c:numCache>
                <c:formatCode>#,##0.00</c:formatCode>
                <c:ptCount val="3"/>
                <c:pt idx="0">
                  <c:v>72.644115372897204</c:v>
                </c:pt>
                <c:pt idx="1">
                  <c:v>60.327318983642456</c:v>
                </c:pt>
                <c:pt idx="2">
                  <c:v>95.164730654228492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F0-4BFC-8D95-D7AC1060DE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580528872"/>
        <c:axId val="511596568"/>
        <c:axId val="0"/>
      </c:bar3DChart>
      <c:catAx>
        <c:axId val="58052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11596568"/>
        <c:crosses val="autoZero"/>
        <c:auto val="1"/>
        <c:lblAlgn val="ctr"/>
        <c:lblOffset val="100"/>
        <c:noMultiLvlLbl val="0"/>
      </c:catAx>
      <c:valAx>
        <c:axId val="511596568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80528872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953826924934778"/>
          <c:w val="1"/>
          <c:h val="6.75040455028499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Icoder: Indicadores de gasto medio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'Anual '!$A$67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'!$B$67:$D$67</c:f>
              <c:numCache>
                <c:formatCode>#,##0.00</c:formatCode>
                <c:ptCount val="3"/>
                <c:pt idx="0">
                  <c:v>17060.413907223159</c:v>
                </c:pt>
                <c:pt idx="1">
                  <c:v>8256.834240526252</c:v>
                </c:pt>
                <c:pt idx="2">
                  <c:v>27592.03657409679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B3-446F-ABAA-3E5279F3A75E}"/>
            </c:ext>
          </c:extLst>
        </c:ser>
        <c:ser>
          <c:idx val="1"/>
          <c:order val="1"/>
          <c:tx>
            <c:strRef>
              <c:f>'Anual '!$A$68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'!$B$68:$D$68</c:f>
              <c:numCache>
                <c:formatCode>#,##0.00</c:formatCode>
                <c:ptCount val="3"/>
                <c:pt idx="0">
                  <c:v>28632.743519200383</c:v>
                </c:pt>
                <c:pt idx="1">
                  <c:v>32121.122854619207</c:v>
                </c:pt>
                <c:pt idx="2">
                  <c:v>24196.308693994775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B3-446F-ABAA-3E5279F3A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09953504"/>
        <c:axId val="509955072"/>
        <c:axId val="0"/>
      </c:bar3DChart>
      <c:catAx>
        <c:axId val="50995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09955072"/>
        <c:crosses val="autoZero"/>
        <c:auto val="1"/>
        <c:lblAlgn val="ctr"/>
        <c:lblOffset val="100"/>
        <c:noMultiLvlLbl val="0"/>
      </c:catAx>
      <c:valAx>
        <c:axId val="509955072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09953504"/>
        <c:crosses val="autoZero"/>
        <c:crossBetween val="between"/>
        <c:majorUnit val="10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Icoder: Indicadores de giro de recursos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'Anual '!$A$74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'Anual 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'Anual '!$B$74</c:f>
              <c:numCache>
                <c:formatCode>#,##0.00</c:formatCode>
                <c:ptCount val="1"/>
                <c:pt idx="0">
                  <c:v>99.999999999097952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0-427E-A29C-BDBB91927304}"/>
            </c:ext>
          </c:extLst>
        </c:ser>
        <c:ser>
          <c:idx val="2"/>
          <c:order val="1"/>
          <c:tx>
            <c:strRef>
              <c:f>'Anual '!$A$75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'Anual 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'Anual '!$B$75</c:f>
              <c:numCache>
                <c:formatCode>#,##0.00</c:formatCode>
                <c:ptCount val="1"/>
                <c:pt idx="0">
                  <c:v>91.042092112781106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70-427E-A29C-BDBB919273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509952720"/>
        <c:axId val="577961336"/>
        <c:axId val="0"/>
      </c:bar3DChart>
      <c:catAx>
        <c:axId val="50995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77961336"/>
        <c:crosses val="autoZero"/>
        <c:auto val="1"/>
        <c:lblAlgn val="ctr"/>
        <c:lblOffset val="100"/>
        <c:noMultiLvlLbl val="0"/>
      </c:catAx>
      <c:valAx>
        <c:axId val="577961336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09952720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Icoder: Indicadores de expansión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'Anual '!$A$62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'!$B$62:$D$62</c:f>
              <c:numCache>
                <c:formatCode>#,##0.00</c:formatCode>
                <c:ptCount val="3"/>
                <c:pt idx="0">
                  <c:v>-83.969066522808205</c:v>
                </c:pt>
                <c:pt idx="1">
                  <c:v>-95.05227259116343</c:v>
                </c:pt>
                <c:pt idx="2">
                  <c:v>22.467992062135167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A-43DD-9028-6FF2C58C687A}"/>
            </c:ext>
          </c:extLst>
        </c:ser>
        <c:ser>
          <c:idx val="1"/>
          <c:order val="1"/>
          <c:tx>
            <c:strRef>
              <c:f>'Anual '!$A$63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'!$B$63:$D$63</c:f>
              <c:numCache>
                <c:formatCode>#,##0.00</c:formatCode>
                <c:ptCount val="3"/>
                <c:pt idx="0">
                  <c:v>52.958607493076236</c:v>
                </c:pt>
                <c:pt idx="1">
                  <c:v>18.327371324413022</c:v>
                </c:pt>
                <c:pt idx="2">
                  <c:v>56.611690276206048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BA-43DD-9028-6FF2C58C687A}"/>
            </c:ext>
          </c:extLst>
        </c:ser>
        <c:ser>
          <c:idx val="2"/>
          <c:order val="2"/>
          <c:tx>
            <c:strRef>
              <c:f>'Anual '!$A$64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'!$B$64:$D$64</c:f>
              <c:numCache>
                <c:formatCode>#,##0.00</c:formatCode>
                <c:ptCount val="3"/>
                <c:pt idx="0">
                  <c:v>854.14660481686781</c:v>
                </c:pt>
                <c:pt idx="1">
                  <c:v>2291.5499288235251</c:v>
                </c:pt>
                <c:pt idx="2">
                  <c:v>27.879691370091052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BA-43DD-9028-6FF2C58C68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580528872"/>
        <c:axId val="511596568"/>
        <c:axId val="0"/>
      </c:bar3DChart>
      <c:catAx>
        <c:axId val="58052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11596568"/>
        <c:crosses val="autoZero"/>
        <c:auto val="1"/>
        <c:lblAlgn val="ctr"/>
        <c:lblOffset val="100"/>
        <c:noMultiLvlLbl val="0"/>
      </c:catAx>
      <c:valAx>
        <c:axId val="511596568"/>
        <c:scaling>
          <c:orientation val="minMax"/>
          <c:max val="35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8052887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953826924934778"/>
          <c:w val="1"/>
          <c:h val="6.75040455028499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/>
              <a:t>Icoder: Indicadores de</a:t>
            </a:r>
            <a:r>
              <a:rPr lang="es-CR" sz="1800" baseline="0"/>
              <a:t> eficiencia</a:t>
            </a:r>
            <a:r>
              <a:rPr lang="es-CR" sz="1800"/>
              <a:t>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'Anual '!$A$69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('Anual '!$B$9:$B$10,'Anual '!$C$10,'Anual '!$D$10)</c:f>
              <c:strCache>
                <c:ptCount val="3"/>
                <c:pt idx="0">
                  <c:v>Total programa</c:v>
                </c:pt>
                <c:pt idx="1">
                  <c:v>Transferencias a asociaciones y federaciones deportivas</c:v>
                </c:pt>
                <c:pt idx="2">
                  <c:v>Servicio de uso de parques e instalaciones deportivas</c:v>
                </c:pt>
              </c:strCache>
            </c:strRef>
          </c:cat>
          <c:val>
            <c:numRef>
              <c:f>'Anual '!$B$69:$D$69</c:f>
              <c:numCache>
                <c:formatCode>#,##0.00</c:formatCode>
                <c:ptCount val="3"/>
                <c:pt idx="0">
                  <c:v>121.91968699954707</c:v>
                </c:pt>
                <c:pt idx="1">
                  <c:v>234.68815869553848</c:v>
                </c:pt>
                <c:pt idx="2">
                  <c:v>83.45289023907273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C-4EEB-9FC8-F65D65ADC1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box"/>
        <c:axId val="580528872"/>
        <c:axId val="511596568"/>
        <c:axId val="0"/>
      </c:bar3DChart>
      <c:catAx>
        <c:axId val="580528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11596568"/>
        <c:crosses val="autoZero"/>
        <c:auto val="1"/>
        <c:lblAlgn val="ctr"/>
        <c:lblOffset val="100"/>
        <c:noMultiLvlLbl val="0"/>
      </c:catAx>
      <c:valAx>
        <c:axId val="511596568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58052887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953826924934778"/>
          <c:w val="1"/>
          <c:h val="6.75040455028499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1587</xdr:rowOff>
    </xdr:from>
    <xdr:ext cx="11557000" cy="554038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6962"/>
          <a:ext cx="11557000" cy="55403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5</xdr:col>
      <xdr:colOff>0</xdr:colOff>
      <xdr:row>7</xdr:row>
      <xdr:rowOff>250032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131095"/>
          <a:ext cx="11509375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03-06-2021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33336</xdr:colOff>
      <xdr:row>6</xdr:row>
      <xdr:rowOff>23812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010899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1587</xdr:rowOff>
    </xdr:from>
    <xdr:ext cx="11549062" cy="554038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6962"/>
          <a:ext cx="11549062" cy="55403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4</xdr:col>
      <xdr:colOff>1801812</xdr:colOff>
      <xdr:row>7</xdr:row>
      <xdr:rowOff>250032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0" y="1131095"/>
          <a:ext cx="11493500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20-12-2021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23811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01328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1587</xdr:rowOff>
    </xdr:from>
    <xdr:ext cx="11549062" cy="554038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6962"/>
          <a:ext cx="11549062" cy="55403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4</xdr:col>
      <xdr:colOff>1785936</xdr:colOff>
      <xdr:row>7</xdr:row>
      <xdr:rowOff>250032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0" y="1131095"/>
          <a:ext cx="11477624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 Semestre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20-12-2021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21430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01328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1586</xdr:rowOff>
    </xdr:from>
    <xdr:ext cx="11549062" cy="546101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6961"/>
          <a:ext cx="11549062" cy="546101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4</xdr:col>
      <xdr:colOff>1785936</xdr:colOff>
      <xdr:row>7</xdr:row>
      <xdr:rowOff>250032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0" y="1131095"/>
          <a:ext cx="11477624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20-12-2021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21430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01328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1586</xdr:rowOff>
    </xdr:from>
    <xdr:ext cx="11549062" cy="538163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6961"/>
          <a:ext cx="11549062" cy="538163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4</xdr:col>
      <xdr:colOff>1809750</xdr:colOff>
      <xdr:row>7</xdr:row>
      <xdr:rowOff>250032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0" y="1131095"/>
          <a:ext cx="11501438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III Trimestre Acumulado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20-12-2021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21430</xdr:colOff>
      <xdr:row>6</xdr:row>
      <xdr:rowOff>23812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01328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1587</xdr:rowOff>
    </xdr:from>
    <xdr:ext cx="11541124" cy="561976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6962"/>
          <a:ext cx="11541124" cy="56197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4</xdr:col>
      <xdr:colOff>1770062</xdr:colOff>
      <xdr:row>7</xdr:row>
      <xdr:rowOff>250032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0" y="1131095"/>
          <a:ext cx="11461750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IV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22-04-2022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21430</xdr:colOff>
      <xdr:row>6</xdr:row>
      <xdr:rowOff>23812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01328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488156</xdr:colOff>
      <xdr:row>14</xdr:row>
      <xdr:rowOff>59531</xdr:rowOff>
    </xdr:from>
    <xdr:to>
      <xdr:col>15</xdr:col>
      <xdr:colOff>571500</xdr:colOff>
      <xdr:row>29</xdr:row>
      <xdr:rowOff>157164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750095</xdr:colOff>
      <xdr:row>14</xdr:row>
      <xdr:rowOff>71437</xdr:rowOff>
    </xdr:from>
    <xdr:to>
      <xdr:col>25</xdr:col>
      <xdr:colOff>154783</xdr:colOff>
      <xdr:row>29</xdr:row>
      <xdr:rowOff>169070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476248</xdr:colOff>
      <xdr:row>30</xdr:row>
      <xdr:rowOff>107156</xdr:rowOff>
    </xdr:from>
    <xdr:to>
      <xdr:col>17</xdr:col>
      <xdr:colOff>714375</xdr:colOff>
      <xdr:row>48</xdr:row>
      <xdr:rowOff>98957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47625</xdr:colOff>
      <xdr:row>30</xdr:row>
      <xdr:rowOff>119062</xdr:rowOff>
    </xdr:from>
    <xdr:to>
      <xdr:col>27</xdr:col>
      <xdr:colOff>212988</xdr:colOff>
      <xdr:row>48</xdr:row>
      <xdr:rowOff>71437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0</xdr:col>
      <xdr:colOff>0</xdr:colOff>
      <xdr:row>6</xdr:row>
      <xdr:rowOff>1587</xdr:rowOff>
    </xdr:from>
    <xdr:ext cx="11549062" cy="561976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096962"/>
          <a:ext cx="11549062" cy="561976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35720</xdr:rowOff>
    </xdr:from>
    <xdr:to>
      <xdr:col>4</xdr:col>
      <xdr:colOff>1801812</xdr:colOff>
      <xdr:row>7</xdr:row>
      <xdr:rowOff>250032</xdr:rowOff>
    </xdr:to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>
          <a:off x="0" y="1131095"/>
          <a:ext cx="11493500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Instituto Costarricense de Deporte y Recreación (ICODER)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Programa Deporte y recreación   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2021       Fecha Actualización:  22-04-2022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21430</xdr:colOff>
      <xdr:row>6</xdr:row>
      <xdr:rowOff>23812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1101328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117362</xdr:colOff>
      <xdr:row>1</xdr:row>
      <xdr:rowOff>0</xdr:rowOff>
    </xdr:from>
    <xdr:to>
      <xdr:col>0</xdr:col>
      <xdr:colOff>4227418</xdr:colOff>
      <xdr:row>5</xdr:row>
      <xdr:rowOff>71438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7362" y="190500"/>
          <a:ext cx="4110056" cy="833438"/>
        </a:xfrm>
        <a:prstGeom prst="rect">
          <a:avLst/>
        </a:prstGeom>
      </xdr:spPr>
    </xdr:pic>
    <xdr:clientData/>
  </xdr:twoCellAnchor>
  <xdr:twoCellAnchor>
    <xdr:from>
      <xdr:col>6</xdr:col>
      <xdr:colOff>420688</xdr:colOff>
      <xdr:row>48</xdr:row>
      <xdr:rowOff>206375</xdr:rowOff>
    </xdr:from>
    <xdr:to>
      <xdr:col>18</xdr:col>
      <xdr:colOff>119061</xdr:colOff>
      <xdr:row>64</xdr:row>
      <xdr:rowOff>89696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276225</xdr:colOff>
      <xdr:row>48</xdr:row>
      <xdr:rowOff>209550</xdr:rowOff>
    </xdr:from>
    <xdr:to>
      <xdr:col>27</xdr:col>
      <xdr:colOff>454819</xdr:colOff>
      <xdr:row>64</xdr:row>
      <xdr:rowOff>92871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anieTatiana/Desktop/INDICADORES%202021/III%20Trim/Icoder/Indicadores%20Icoder%20_%20III%20Trim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imestre"/>
      <sheetName val="II Trimestre"/>
      <sheetName val="I Semestre"/>
      <sheetName val="III Trimestre"/>
      <sheetName val="III T Acumulado"/>
    </sheetNames>
    <sheetDataSet>
      <sheetData sheetId="0">
        <row r="29">
          <cell r="B29">
            <v>859806474.99000001</v>
          </cell>
        </row>
      </sheetData>
      <sheetData sheetId="1">
        <row r="29">
          <cell r="B29">
            <v>859806474.99000001</v>
          </cell>
        </row>
      </sheetData>
      <sheetData sheetId="2"/>
      <sheetData sheetId="3">
        <row r="29">
          <cell r="B29">
            <v>859806474.99000001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M174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4.1796875" style="2" bestFit="1" customWidth="1"/>
    <col min="2" max="2" width="22.7265625" style="2" customWidth="1"/>
    <col min="3" max="3" width="25.7265625" style="2" customWidth="1"/>
    <col min="4" max="4" width="26" style="2" customWidth="1"/>
    <col min="5" max="5" width="26.1796875" style="2" customWidth="1"/>
    <col min="6" max="6" width="11.453125" style="2"/>
    <col min="7" max="7" width="12.7265625" style="2" bestFit="1" customWidth="1"/>
    <col min="8" max="16384" width="11.453125" style="2"/>
  </cols>
  <sheetData>
    <row r="7" spans="1:5" ht="21" customHeight="1" x14ac:dyDescent="0.35"/>
    <row r="8" spans="1:5" ht="21" customHeight="1" x14ac:dyDescent="0.35"/>
    <row r="9" spans="1:5" ht="15.5" x14ac:dyDescent="0.4">
      <c r="A9" s="23" t="s">
        <v>0</v>
      </c>
      <c r="B9" s="25" t="s">
        <v>36</v>
      </c>
      <c r="C9" s="28" t="s">
        <v>1</v>
      </c>
      <c r="D9" s="28"/>
      <c r="E9" s="28"/>
    </row>
    <row r="10" spans="1:5" ht="47" thickBot="1" x14ac:dyDescent="0.4">
      <c r="A10" s="24"/>
      <c r="B10" s="26"/>
      <c r="C10" s="16" t="s">
        <v>41</v>
      </c>
      <c r="D10" s="16" t="s">
        <v>42</v>
      </c>
      <c r="E10" s="16" t="s">
        <v>72</v>
      </c>
    </row>
    <row r="11" spans="1:5" ht="16" thickTop="1" x14ac:dyDescent="0.4">
      <c r="A11" s="6"/>
      <c r="B11" s="6"/>
      <c r="C11" s="6"/>
      <c r="D11" s="6"/>
      <c r="E11" s="3"/>
    </row>
    <row r="12" spans="1:5" ht="15.5" x14ac:dyDescent="0.4">
      <c r="A12" s="7" t="s">
        <v>2</v>
      </c>
      <c r="B12" s="6"/>
      <c r="C12" s="6"/>
      <c r="D12" s="6"/>
    </row>
    <row r="13" spans="1:5" ht="15.5" x14ac:dyDescent="0.4">
      <c r="A13" s="6"/>
      <c r="B13" s="6"/>
      <c r="C13" s="6"/>
      <c r="D13" s="6"/>
    </row>
    <row r="14" spans="1:5" ht="15.5" x14ac:dyDescent="0.4">
      <c r="A14" s="7" t="s">
        <v>3</v>
      </c>
      <c r="B14" s="6"/>
      <c r="C14" s="6"/>
      <c r="D14" s="6"/>
    </row>
    <row r="15" spans="1:5" ht="15.5" x14ac:dyDescent="0.4">
      <c r="A15" s="6" t="s">
        <v>37</v>
      </c>
      <c r="B15" s="8">
        <f>SUM(C15:D15)</f>
        <v>64333</v>
      </c>
      <c r="C15" s="8">
        <v>0</v>
      </c>
      <c r="D15" s="8">
        <v>64333</v>
      </c>
    </row>
    <row r="16" spans="1:5" ht="15.5" x14ac:dyDescent="0.4">
      <c r="A16" s="6" t="s">
        <v>73</v>
      </c>
      <c r="B16" s="8">
        <f>SUM(C16:D16)</f>
        <v>171306.66666666669</v>
      </c>
      <c r="C16" s="8">
        <v>82596</v>
      </c>
      <c r="D16" s="8">
        <v>88710.666666666672</v>
      </c>
    </row>
    <row r="17" spans="1:5" ht="15.5" x14ac:dyDescent="0.4">
      <c r="A17" s="6" t="s">
        <v>74</v>
      </c>
      <c r="B17" s="8">
        <f>SUM(C17:D17)</f>
        <v>31200</v>
      </c>
      <c r="C17" s="8">
        <v>13</v>
      </c>
      <c r="D17" s="8">
        <v>31187</v>
      </c>
    </row>
    <row r="18" spans="1:5" ht="15.5" x14ac:dyDescent="0.4">
      <c r="A18" s="6" t="s">
        <v>75</v>
      </c>
      <c r="B18" s="8">
        <f>SUM(C18:D18)</f>
        <v>201591</v>
      </c>
      <c r="C18" s="8">
        <v>123895</v>
      </c>
      <c r="D18" s="8">
        <v>77696</v>
      </c>
    </row>
    <row r="19" spans="1:5" ht="15.5" x14ac:dyDescent="0.4">
      <c r="A19" s="6"/>
      <c r="B19" s="8"/>
      <c r="C19" s="8"/>
      <c r="D19" s="8"/>
    </row>
    <row r="20" spans="1:5" ht="15.5" x14ac:dyDescent="0.4">
      <c r="A20" s="7" t="s">
        <v>4</v>
      </c>
      <c r="B20" s="8"/>
      <c r="C20" s="8"/>
      <c r="D20" s="8"/>
    </row>
    <row r="21" spans="1:5" ht="15.5" x14ac:dyDescent="0.4">
      <c r="A21" s="6" t="s">
        <v>37</v>
      </c>
      <c r="B21" s="8">
        <f>SUM(C21:E21)</f>
        <v>352910903.48000002</v>
      </c>
      <c r="C21" s="9">
        <v>0</v>
      </c>
      <c r="D21" s="8">
        <v>352910903.48000002</v>
      </c>
      <c r="E21" s="8">
        <v>0</v>
      </c>
    </row>
    <row r="22" spans="1:5" ht="15.5" x14ac:dyDescent="0.4">
      <c r="A22" s="6" t="s">
        <v>73</v>
      </c>
      <c r="B22" s="8">
        <f>SUM(C22:E22)</f>
        <v>1219951843.8299999</v>
      </c>
      <c r="C22" s="8">
        <v>644392589.93999994</v>
      </c>
      <c r="D22" s="8">
        <v>533198124.90000004</v>
      </c>
      <c r="E22" s="8">
        <v>42361128.990000002</v>
      </c>
    </row>
    <row r="23" spans="1:5" ht="15.5" x14ac:dyDescent="0.4">
      <c r="A23" s="6" t="s">
        <v>74</v>
      </c>
      <c r="B23" s="8">
        <f t="shared" ref="B23:B24" si="0">SUM(C23:E23)</f>
        <v>357479270.88999999</v>
      </c>
      <c r="C23" s="9">
        <v>20000000</v>
      </c>
      <c r="D23" s="8">
        <v>337479270.88999999</v>
      </c>
      <c r="E23" s="8">
        <v>0</v>
      </c>
    </row>
    <row r="24" spans="1:5" ht="15.5" x14ac:dyDescent="0.4">
      <c r="A24" s="6" t="s">
        <v>75</v>
      </c>
      <c r="B24" s="8">
        <f t="shared" si="0"/>
        <v>3268825900.5100002</v>
      </c>
      <c r="C24" s="8">
        <v>966588884.94999993</v>
      </c>
      <c r="D24" s="10">
        <v>2132792499.6000001</v>
      </c>
      <c r="E24" s="8">
        <v>169444515.96000001</v>
      </c>
    </row>
    <row r="25" spans="1:5" ht="15.5" x14ac:dyDescent="0.4">
      <c r="A25" s="6" t="s">
        <v>76</v>
      </c>
      <c r="B25" s="8">
        <f>SUM(C25:D25)</f>
        <v>357479270.88999999</v>
      </c>
      <c r="C25" s="8">
        <f>+C23</f>
        <v>20000000</v>
      </c>
      <c r="D25" s="8">
        <f t="shared" ref="D25" si="1">+D23</f>
        <v>337479270.88999999</v>
      </c>
      <c r="E25" s="8"/>
    </row>
    <row r="26" spans="1:5" ht="15.5" x14ac:dyDescent="0.4">
      <c r="A26" s="6"/>
      <c r="B26" s="8"/>
      <c r="C26" s="8"/>
      <c r="D26" s="8"/>
    </row>
    <row r="27" spans="1:5" ht="15.5" x14ac:dyDescent="0.4">
      <c r="A27" s="7" t="s">
        <v>5</v>
      </c>
      <c r="B27" s="8"/>
      <c r="C27" s="8"/>
      <c r="D27" s="8"/>
    </row>
    <row r="28" spans="1:5" ht="15.5" x14ac:dyDescent="0.4">
      <c r="A28" s="6" t="s">
        <v>73</v>
      </c>
      <c r="B28" s="8">
        <f>B22</f>
        <v>1219951843.8299999</v>
      </c>
      <c r="C28" s="8"/>
      <c r="D28" s="8"/>
    </row>
    <row r="29" spans="1:5" ht="15.5" x14ac:dyDescent="0.4">
      <c r="A29" s="6" t="s">
        <v>74</v>
      </c>
      <c r="B29" s="8">
        <v>859806474.99000001</v>
      </c>
      <c r="C29" s="8"/>
      <c r="D29" s="8"/>
    </row>
    <row r="30" spans="1:5" ht="15.5" x14ac:dyDescent="0.4">
      <c r="A30" s="6"/>
      <c r="B30" s="11"/>
      <c r="C30" s="11"/>
      <c r="D30" s="11"/>
    </row>
    <row r="31" spans="1:5" ht="15.5" x14ac:dyDescent="0.4">
      <c r="A31" s="7" t="s">
        <v>6</v>
      </c>
      <c r="B31" s="11"/>
      <c r="C31" s="11"/>
      <c r="D31" s="11"/>
    </row>
    <row r="32" spans="1:5" ht="15.5" x14ac:dyDescent="0.4">
      <c r="A32" s="6" t="s">
        <v>38</v>
      </c>
      <c r="B32" s="11">
        <v>1.0649999999999999</v>
      </c>
      <c r="C32" s="11">
        <v>1.0649999999999999</v>
      </c>
      <c r="D32" s="11">
        <v>1.0649999999999999</v>
      </c>
      <c r="E32" s="11">
        <v>1.0649999999999999</v>
      </c>
    </row>
    <row r="33" spans="1:5" ht="15.5" x14ac:dyDescent="0.4">
      <c r="A33" s="6" t="s">
        <v>77</v>
      </c>
      <c r="B33" s="11">
        <v>1.07</v>
      </c>
      <c r="C33" s="11">
        <v>1.07</v>
      </c>
      <c r="D33" s="11">
        <v>1.07</v>
      </c>
      <c r="E33" s="11">
        <v>1.07</v>
      </c>
    </row>
    <row r="34" spans="1:5" ht="15.5" x14ac:dyDescent="0.4">
      <c r="A34" s="6" t="s">
        <v>7</v>
      </c>
      <c r="B34" s="8" t="s">
        <v>43</v>
      </c>
      <c r="C34" s="8" t="s">
        <v>43</v>
      </c>
      <c r="D34" s="8" t="s">
        <v>43</v>
      </c>
      <c r="E34" s="8" t="s">
        <v>43</v>
      </c>
    </row>
    <row r="35" spans="1:5" ht="15.5" x14ac:dyDescent="0.4">
      <c r="A35" s="6"/>
      <c r="B35" s="8"/>
      <c r="C35" s="8"/>
      <c r="D35" s="8"/>
    </row>
    <row r="36" spans="1:5" ht="15.5" x14ac:dyDescent="0.4">
      <c r="A36" s="7" t="s">
        <v>8</v>
      </c>
      <c r="B36" s="8"/>
      <c r="C36" s="8"/>
      <c r="D36" s="8"/>
    </row>
    <row r="37" spans="1:5" ht="15.5" x14ac:dyDescent="0.4">
      <c r="A37" s="6" t="s">
        <v>39</v>
      </c>
      <c r="B37" s="8">
        <f>B21/B32</f>
        <v>331371740.35680753</v>
      </c>
      <c r="C37" s="8">
        <f t="shared" ref="C37:E37" si="2">C21/C32</f>
        <v>0</v>
      </c>
      <c r="D37" s="8">
        <f t="shared" si="2"/>
        <v>331371740.35680753</v>
      </c>
      <c r="E37" s="8">
        <f t="shared" si="2"/>
        <v>0</v>
      </c>
    </row>
    <row r="38" spans="1:5" ht="15.5" x14ac:dyDescent="0.4">
      <c r="A38" s="6" t="s">
        <v>78</v>
      </c>
      <c r="B38" s="8">
        <f>B23/B33</f>
        <v>334092776.53271025</v>
      </c>
      <c r="C38" s="8">
        <f t="shared" ref="C38:E38" si="3">C23/C33</f>
        <v>18691588.785046726</v>
      </c>
      <c r="D38" s="8">
        <f t="shared" si="3"/>
        <v>315401187.7476635</v>
      </c>
      <c r="E38" s="8">
        <f t="shared" si="3"/>
        <v>0</v>
      </c>
    </row>
    <row r="39" spans="1:5" ht="15.5" x14ac:dyDescent="0.4">
      <c r="A39" s="6" t="s">
        <v>40</v>
      </c>
      <c r="B39" s="8">
        <f>B37/B15</f>
        <v>5150.8827562340875</v>
      </c>
      <c r="C39" s="8" t="s">
        <v>43</v>
      </c>
      <c r="D39" s="8">
        <f t="shared" ref="D39" si="4">D37/D15</f>
        <v>5150.8827562340875</v>
      </c>
      <c r="E39" s="8"/>
    </row>
    <row r="40" spans="1:5" ht="15.5" x14ac:dyDescent="0.4">
      <c r="A40" s="6" t="s">
        <v>79</v>
      </c>
      <c r="B40" s="8">
        <f>B38/B17</f>
        <v>10708.101811945842</v>
      </c>
      <c r="C40" s="8">
        <f t="shared" ref="C40:D40" si="5">C38/C17</f>
        <v>1437814.5219266713</v>
      </c>
      <c r="D40" s="8">
        <f t="shared" si="5"/>
        <v>10113.226272089765</v>
      </c>
      <c r="E40" s="8"/>
    </row>
    <row r="41" spans="1:5" ht="15.5" x14ac:dyDescent="0.4">
      <c r="A41" s="6"/>
      <c r="B41" s="11"/>
      <c r="C41" s="11"/>
      <c r="D41" s="11"/>
    </row>
    <row r="42" spans="1:5" ht="15.5" x14ac:dyDescent="0.4">
      <c r="A42" s="7" t="s">
        <v>9</v>
      </c>
      <c r="B42" s="11"/>
      <c r="C42" s="11"/>
      <c r="D42" s="11"/>
    </row>
    <row r="43" spans="1:5" ht="15.5" x14ac:dyDescent="0.4">
      <c r="A43" s="7"/>
      <c r="B43" s="11"/>
      <c r="C43" s="11"/>
      <c r="D43" s="11"/>
    </row>
    <row r="44" spans="1:5" ht="15.5" x14ac:dyDescent="0.4">
      <c r="A44" s="7" t="s">
        <v>10</v>
      </c>
      <c r="B44" s="11"/>
      <c r="C44" s="11"/>
      <c r="D44" s="11"/>
    </row>
    <row r="45" spans="1:5" ht="15.5" x14ac:dyDescent="0.4">
      <c r="A45" s="6" t="s">
        <v>11</v>
      </c>
      <c r="B45" s="11" t="s">
        <v>44</v>
      </c>
      <c r="C45" s="11" t="s">
        <v>44</v>
      </c>
      <c r="D45" s="11" t="s">
        <v>44</v>
      </c>
      <c r="E45" s="11" t="s">
        <v>44</v>
      </c>
    </row>
    <row r="46" spans="1:5" ht="15.5" x14ac:dyDescent="0.4">
      <c r="A46" s="6" t="s">
        <v>12</v>
      </c>
      <c r="B46" s="11" t="s">
        <v>44</v>
      </c>
      <c r="C46" s="11" t="s">
        <v>44</v>
      </c>
      <c r="D46" s="11" t="s">
        <v>44</v>
      </c>
      <c r="E46" s="11" t="s">
        <v>44</v>
      </c>
    </row>
    <row r="47" spans="1:5" ht="15.5" x14ac:dyDescent="0.4">
      <c r="A47" s="6"/>
      <c r="B47" s="11"/>
      <c r="C47" s="11"/>
      <c r="D47" s="11"/>
    </row>
    <row r="48" spans="1:5" ht="15.5" x14ac:dyDescent="0.4">
      <c r="A48" s="7" t="s">
        <v>13</v>
      </c>
      <c r="B48" s="11"/>
      <c r="C48" s="11"/>
      <c r="D48" s="11"/>
    </row>
    <row r="49" spans="1:5" ht="15.5" x14ac:dyDescent="0.4">
      <c r="A49" s="6" t="s">
        <v>14</v>
      </c>
      <c r="B49" s="11">
        <f>B17/B16*100</f>
        <v>18.212951432129511</v>
      </c>
      <c r="C49" s="11">
        <f t="shared" ref="C49:D49" si="6">C17/C16*100</f>
        <v>1.5739260981161317E-2</v>
      </c>
      <c r="D49" s="11">
        <f t="shared" si="6"/>
        <v>35.155862504321163</v>
      </c>
      <c r="E49" s="11"/>
    </row>
    <row r="50" spans="1:5" ht="15.5" x14ac:dyDescent="0.4">
      <c r="A50" s="6" t="s">
        <v>15</v>
      </c>
      <c r="B50" s="11">
        <f>B23/B22*100</f>
        <v>29.302736226678032</v>
      </c>
      <c r="C50" s="11">
        <f t="shared" ref="C50:E50" si="7">C23/C22*100</f>
        <v>3.1036980114656845</v>
      </c>
      <c r="D50" s="11">
        <f t="shared" si="7"/>
        <v>63.293409171927109</v>
      </c>
      <c r="E50" s="11">
        <f t="shared" si="7"/>
        <v>0</v>
      </c>
    </row>
    <row r="51" spans="1:5" ht="15.5" x14ac:dyDescent="0.4">
      <c r="A51" s="6" t="s">
        <v>16</v>
      </c>
      <c r="B51" s="11">
        <f>AVERAGE(B49:B50)</f>
        <v>23.757843829403772</v>
      </c>
      <c r="C51" s="11">
        <f t="shared" ref="C51:D51" si="8">AVERAGE(C49:C50)</f>
        <v>1.559718636223423</v>
      </c>
      <c r="D51" s="11">
        <f t="shared" si="8"/>
        <v>49.224635838124136</v>
      </c>
      <c r="E51" s="11"/>
    </row>
    <row r="52" spans="1:5" ht="15.5" x14ac:dyDescent="0.4">
      <c r="A52" s="6"/>
      <c r="B52" s="11"/>
      <c r="C52" s="11"/>
      <c r="D52" s="11"/>
    </row>
    <row r="53" spans="1:5" ht="15.5" x14ac:dyDescent="0.4">
      <c r="A53" s="7" t="s">
        <v>17</v>
      </c>
      <c r="B53" s="11"/>
      <c r="C53" s="11"/>
      <c r="D53" s="11"/>
    </row>
    <row r="54" spans="1:5" ht="15.5" x14ac:dyDescent="0.4">
      <c r="A54" s="6" t="s">
        <v>18</v>
      </c>
      <c r="B54" s="11">
        <f>(B17/B18)*100</f>
        <v>15.47688140839621</v>
      </c>
      <c r="C54" s="11">
        <f t="shared" ref="C54:D54" si="9">(C17/C18)*100</f>
        <v>1.0492755962710359E-2</v>
      </c>
      <c r="D54" s="11">
        <f t="shared" si="9"/>
        <v>40.1397755354201</v>
      </c>
      <c r="E54" s="11"/>
    </row>
    <row r="55" spans="1:5" ht="15.5" x14ac:dyDescent="0.4">
      <c r="A55" s="6" t="s">
        <v>19</v>
      </c>
      <c r="B55" s="11">
        <f>B23/B24*100</f>
        <v>10.936014390800878</v>
      </c>
      <c r="C55" s="11">
        <f t="shared" ref="C55:E55" si="10">C23/C24*100</f>
        <v>2.0691320075581632</v>
      </c>
      <c r="D55" s="11">
        <f t="shared" si="10"/>
        <v>15.823352292981777</v>
      </c>
      <c r="E55" s="11">
        <f t="shared" si="10"/>
        <v>0</v>
      </c>
    </row>
    <row r="56" spans="1:5" ht="15.5" x14ac:dyDescent="0.4">
      <c r="A56" s="6" t="s">
        <v>20</v>
      </c>
      <c r="B56" s="11">
        <f>(B54+B55)/2</f>
        <v>13.206447899598544</v>
      </c>
      <c r="C56" s="11">
        <f t="shared" ref="C56:D56" si="11">(C54+C55)/2</f>
        <v>1.0398123817604368</v>
      </c>
      <c r="D56" s="11">
        <f t="shared" si="11"/>
        <v>27.98156391420094</v>
      </c>
      <c r="E56" s="11"/>
    </row>
    <row r="57" spans="1:5" ht="15.5" x14ac:dyDescent="0.4">
      <c r="A57" s="6"/>
      <c r="B57" s="11"/>
      <c r="C57" s="11"/>
      <c r="D57" s="11"/>
    </row>
    <row r="58" spans="1:5" ht="15.5" x14ac:dyDescent="0.4">
      <c r="A58" s="7" t="s">
        <v>31</v>
      </c>
      <c r="B58" s="11"/>
      <c r="C58" s="11"/>
      <c r="D58" s="11"/>
    </row>
    <row r="59" spans="1:5" ht="15.5" x14ac:dyDescent="0.4">
      <c r="A59" s="6" t="s">
        <v>21</v>
      </c>
      <c r="B59" s="11">
        <f>B25/B23*100</f>
        <v>100</v>
      </c>
      <c r="C59" s="11"/>
      <c r="D59" s="11"/>
    </row>
    <row r="60" spans="1:5" ht="15.5" x14ac:dyDescent="0.4">
      <c r="A60" s="6"/>
      <c r="B60" s="11"/>
      <c r="C60" s="11"/>
      <c r="D60" s="11"/>
    </row>
    <row r="61" spans="1:5" ht="15.5" x14ac:dyDescent="0.4">
      <c r="A61" s="7" t="s">
        <v>22</v>
      </c>
      <c r="B61" s="11"/>
      <c r="C61" s="11"/>
      <c r="D61" s="11"/>
    </row>
    <row r="62" spans="1:5" ht="15.5" x14ac:dyDescent="0.4">
      <c r="A62" s="6" t="s">
        <v>23</v>
      </c>
      <c r="B62" s="11">
        <f>((B17/B15)-1)*100</f>
        <v>-51.502339390359531</v>
      </c>
      <c r="C62" s="8" t="s">
        <v>43</v>
      </c>
      <c r="D62" s="11">
        <f t="shared" ref="D62" si="12">((D17/D15)-1)*100</f>
        <v>-51.522546748946887</v>
      </c>
      <c r="E62" s="11"/>
    </row>
    <row r="63" spans="1:5" ht="15.5" x14ac:dyDescent="0.4">
      <c r="A63" s="6" t="s">
        <v>24</v>
      </c>
      <c r="B63" s="11">
        <f t="shared" ref="B63:D63" si="13">((B38/B37)-1)*100</f>
        <v>0.82114309837428845</v>
      </c>
      <c r="C63" s="8" t="s">
        <v>43</v>
      </c>
      <c r="D63" s="11">
        <f t="shared" si="13"/>
        <v>-4.8195276374344953</v>
      </c>
      <c r="E63" s="11"/>
    </row>
    <row r="64" spans="1:5" ht="15.5" x14ac:dyDescent="0.4">
      <c r="A64" s="6" t="s">
        <v>25</v>
      </c>
      <c r="B64" s="11">
        <f>((B40/B39)-1)*100</f>
        <v>107.88867304319596</v>
      </c>
      <c r="C64" s="8" t="s">
        <v>43</v>
      </c>
      <c r="D64" s="11">
        <f t="shared" ref="D64" si="14">((D40/D39)-1)*100</f>
        <v>96.339671289348971</v>
      </c>
      <c r="E64" s="11"/>
    </row>
    <row r="65" spans="1:6" ht="15.5" x14ac:dyDescent="0.4">
      <c r="A65" s="6"/>
      <c r="B65" s="11"/>
      <c r="C65" s="11"/>
      <c r="D65" s="11"/>
    </row>
    <row r="66" spans="1:6" ht="15.5" x14ac:dyDescent="0.4">
      <c r="A66" s="7" t="s">
        <v>26</v>
      </c>
      <c r="B66" s="11"/>
      <c r="C66" s="11"/>
      <c r="D66" s="11"/>
    </row>
    <row r="67" spans="1:6" ht="15.5" x14ac:dyDescent="0.4">
      <c r="A67" s="6" t="s">
        <v>34</v>
      </c>
      <c r="B67" s="11">
        <f>B22/B16</f>
        <v>7121.4498978245629</v>
      </c>
      <c r="C67" s="11">
        <f t="shared" ref="C67:D67" si="15">C22/C16</f>
        <v>7801.7408826093269</v>
      </c>
      <c r="D67" s="11">
        <f t="shared" si="15"/>
        <v>6010.5300178107109</v>
      </c>
      <c r="E67" s="11"/>
    </row>
    <row r="68" spans="1:6" ht="15.5" x14ac:dyDescent="0.4">
      <c r="A68" s="6" t="s">
        <v>35</v>
      </c>
      <c r="B68" s="11">
        <f>B23/B17</f>
        <v>11457.668938782052</v>
      </c>
      <c r="C68" s="11">
        <f t="shared" ref="C68:D68" si="16">C23/C17</f>
        <v>1538461.5384615385</v>
      </c>
      <c r="D68" s="11">
        <f t="shared" si="16"/>
        <v>10821.152111136049</v>
      </c>
      <c r="E68" s="11"/>
    </row>
    <row r="69" spans="1:6" ht="15.5" x14ac:dyDescent="0.4">
      <c r="A69" s="6" t="s">
        <v>27</v>
      </c>
      <c r="B69" s="11">
        <f>(B68/B67)*B51</f>
        <v>38.223888843162129</v>
      </c>
      <c r="C69" s="11">
        <f t="shared" ref="C69:D69" si="17">(C68/C67)*C51</f>
        <v>307.56816571545426</v>
      </c>
      <c r="D69" s="11">
        <f t="shared" si="17"/>
        <v>88.622346189303315</v>
      </c>
      <c r="E69" s="11"/>
    </row>
    <row r="70" spans="1:6" ht="15.5" x14ac:dyDescent="0.4">
      <c r="A70" s="6" t="s">
        <v>32</v>
      </c>
      <c r="B70" s="11">
        <f t="shared" ref="B70:D71" si="18">B22/(B16*3)</f>
        <v>2373.8166326081878</v>
      </c>
      <c r="C70" s="11">
        <f t="shared" si="18"/>
        <v>2600.5802942031087</v>
      </c>
      <c r="D70" s="11">
        <f t="shared" si="18"/>
        <v>2003.5100059369036</v>
      </c>
      <c r="E70" s="11"/>
    </row>
    <row r="71" spans="1:6" ht="15.5" x14ac:dyDescent="0.4">
      <c r="A71" s="6" t="s">
        <v>33</v>
      </c>
      <c r="B71" s="11">
        <f t="shared" si="18"/>
        <v>3819.222979594017</v>
      </c>
      <c r="C71" s="11">
        <f t="shared" si="18"/>
        <v>512820.51282051281</v>
      </c>
      <c r="D71" s="11">
        <f t="shared" si="18"/>
        <v>3607.0507037120165</v>
      </c>
      <c r="E71" s="11"/>
    </row>
    <row r="72" spans="1:6" ht="15.5" x14ac:dyDescent="0.4">
      <c r="A72" s="6"/>
      <c r="B72" s="11"/>
      <c r="C72" s="11"/>
      <c r="D72" s="11"/>
    </row>
    <row r="73" spans="1:6" ht="15.5" x14ac:dyDescent="0.4">
      <c r="A73" s="7" t="s">
        <v>28</v>
      </c>
      <c r="B73" s="11"/>
      <c r="C73" s="11"/>
      <c r="D73" s="11"/>
    </row>
    <row r="74" spans="1:6" ht="15.5" x14ac:dyDescent="0.4">
      <c r="A74" s="6" t="s">
        <v>29</v>
      </c>
      <c r="B74" s="11">
        <f>(B29/B28)*100</f>
        <v>70.478722528150371</v>
      </c>
      <c r="C74" s="11"/>
      <c r="D74" s="11"/>
    </row>
    <row r="75" spans="1:6" ht="16" thickBot="1" x14ac:dyDescent="0.45">
      <c r="A75" s="12" t="s">
        <v>30</v>
      </c>
      <c r="B75" s="13">
        <f>(B23/B29)*100</f>
        <v>41.576713049777588</v>
      </c>
      <c r="C75" s="13"/>
      <c r="D75" s="13"/>
      <c r="E75" s="13"/>
    </row>
    <row r="76" spans="1:6" ht="16" thickTop="1" x14ac:dyDescent="0.35">
      <c r="A76" s="27" t="s">
        <v>80</v>
      </c>
      <c r="B76" s="27"/>
      <c r="C76" s="27"/>
      <c r="D76" s="27"/>
      <c r="E76" s="4"/>
      <c r="F76" s="4"/>
    </row>
    <row r="77" spans="1:6" ht="15.5" x14ac:dyDescent="0.4">
      <c r="A77" s="6" t="s">
        <v>81</v>
      </c>
      <c r="B77" s="6"/>
      <c r="C77" s="6"/>
      <c r="D77" s="6"/>
      <c r="E77" s="6"/>
    </row>
    <row r="78" spans="1:6" ht="15.5" x14ac:dyDescent="0.4">
      <c r="A78" s="6"/>
      <c r="B78" s="6"/>
      <c r="C78" s="6"/>
      <c r="D78" s="6"/>
      <c r="E78" s="6"/>
    </row>
    <row r="79" spans="1:6" ht="15.5" x14ac:dyDescent="0.4">
      <c r="A79" s="6"/>
      <c r="B79" s="6"/>
      <c r="C79" s="6"/>
      <c r="D79" s="6"/>
    </row>
    <row r="80" spans="1:6" ht="15.5" x14ac:dyDescent="0.4">
      <c r="A80" s="6"/>
      <c r="B80" s="6"/>
      <c r="C80" s="6"/>
      <c r="D80" s="6"/>
    </row>
    <row r="81" spans="1:4" ht="15.5" x14ac:dyDescent="0.4">
      <c r="A81" s="6"/>
      <c r="B81" s="6"/>
      <c r="C81" s="6"/>
      <c r="D81" s="6"/>
    </row>
    <row r="82" spans="1:4" ht="15.5" x14ac:dyDescent="0.4">
      <c r="A82" s="6"/>
      <c r="B82" s="6"/>
      <c r="C82" s="6"/>
      <c r="D82" s="6"/>
    </row>
    <row r="83" spans="1:4" ht="15.5" x14ac:dyDescent="0.4">
      <c r="A83" s="6"/>
      <c r="B83" s="6"/>
      <c r="C83" s="6"/>
      <c r="D83" s="6"/>
    </row>
    <row r="84" spans="1:4" ht="15.5" x14ac:dyDescent="0.4">
      <c r="A84" s="6"/>
      <c r="B84" s="6"/>
      <c r="C84" s="6"/>
      <c r="D84" s="6"/>
    </row>
    <row r="85" spans="1:4" ht="15.5" x14ac:dyDescent="0.4">
      <c r="A85" s="6"/>
      <c r="B85" s="6"/>
      <c r="C85" s="6"/>
      <c r="D85" s="6"/>
    </row>
    <row r="86" spans="1:4" ht="15.5" x14ac:dyDescent="0.4">
      <c r="A86" s="6"/>
      <c r="B86" s="6"/>
      <c r="C86" s="6"/>
      <c r="D86" s="6"/>
    </row>
    <row r="87" spans="1:4" ht="15.5" x14ac:dyDescent="0.4">
      <c r="A87" s="6"/>
      <c r="B87" s="6"/>
      <c r="C87" s="6"/>
      <c r="D87" s="6"/>
    </row>
    <row r="88" spans="1:4" ht="15.5" x14ac:dyDescent="0.4">
      <c r="A88" s="6"/>
      <c r="B88" s="6"/>
      <c r="C88" s="6"/>
      <c r="D88" s="6"/>
    </row>
    <row r="89" spans="1:4" ht="15.5" x14ac:dyDescent="0.4">
      <c r="A89" s="6"/>
      <c r="B89" s="6"/>
      <c r="C89" s="6"/>
      <c r="D89" s="6"/>
    </row>
    <row r="90" spans="1:4" ht="15.5" x14ac:dyDescent="0.4">
      <c r="A90" s="6"/>
      <c r="B90" s="6"/>
      <c r="C90" s="6"/>
      <c r="D90" s="6"/>
    </row>
    <row r="91" spans="1:4" ht="15.5" x14ac:dyDescent="0.4">
      <c r="A91" s="6"/>
      <c r="B91" s="6"/>
      <c r="C91" s="6"/>
      <c r="D91" s="6"/>
    </row>
    <row r="92" spans="1:4" ht="15.5" x14ac:dyDescent="0.4">
      <c r="A92" s="6"/>
      <c r="B92" s="6"/>
      <c r="C92" s="6"/>
      <c r="D92" s="6"/>
    </row>
    <row r="93" spans="1:4" ht="15.5" x14ac:dyDescent="0.4">
      <c r="A93" s="6"/>
      <c r="B93" s="6"/>
      <c r="C93" s="6"/>
      <c r="D93" s="6"/>
    </row>
    <row r="94" spans="1:4" ht="15.5" x14ac:dyDescent="0.4">
      <c r="A94" s="6"/>
      <c r="B94" s="6"/>
      <c r="C94" s="6"/>
      <c r="D94" s="6"/>
    </row>
    <row r="95" spans="1:4" ht="15.5" x14ac:dyDescent="0.4">
      <c r="A95" s="6"/>
      <c r="B95" s="6"/>
      <c r="C95" s="6"/>
      <c r="D95" s="6"/>
    </row>
    <row r="96" spans="1:4" ht="15.5" x14ac:dyDescent="0.4">
      <c r="A96" s="6"/>
      <c r="B96" s="6"/>
      <c r="C96" s="6"/>
      <c r="D96" s="6"/>
    </row>
    <row r="97" spans="1:4" ht="15.5" x14ac:dyDescent="0.4">
      <c r="A97" s="6"/>
      <c r="B97" s="6"/>
      <c r="C97" s="6"/>
      <c r="D97" s="6"/>
    </row>
    <row r="98" spans="1:4" ht="15.5" x14ac:dyDescent="0.4">
      <c r="A98" s="6"/>
      <c r="B98" s="6"/>
      <c r="C98" s="6"/>
      <c r="D98" s="6"/>
    </row>
    <row r="99" spans="1:4" ht="15.5" x14ac:dyDescent="0.4">
      <c r="A99" s="6"/>
      <c r="B99" s="6"/>
      <c r="C99" s="6"/>
      <c r="D99" s="6"/>
    </row>
    <row r="100" spans="1:4" ht="15.5" x14ac:dyDescent="0.4">
      <c r="A100" s="6"/>
      <c r="B100" s="6"/>
      <c r="C100" s="6"/>
      <c r="D100" s="6"/>
    </row>
    <row r="101" spans="1:4" ht="15.5" x14ac:dyDescent="0.4">
      <c r="A101" s="6"/>
      <c r="B101" s="6"/>
      <c r="C101" s="6"/>
      <c r="D101" s="6"/>
    </row>
    <row r="102" spans="1:4" ht="15.5" x14ac:dyDescent="0.4">
      <c r="A102" s="6"/>
      <c r="B102" s="6"/>
      <c r="C102" s="6"/>
      <c r="D102" s="6"/>
    </row>
    <row r="103" spans="1:4" ht="15.5" x14ac:dyDescent="0.4">
      <c r="A103" s="6"/>
      <c r="B103" s="6"/>
      <c r="C103" s="6"/>
      <c r="D103" s="6"/>
    </row>
    <row r="172" spans="9:13" x14ac:dyDescent="0.35">
      <c r="I172" s="1"/>
      <c r="J172" s="1"/>
      <c r="K172" s="1"/>
      <c r="L172" s="1"/>
      <c r="M172" s="1"/>
    </row>
    <row r="173" spans="9:13" x14ac:dyDescent="0.35">
      <c r="I173" s="1"/>
      <c r="J173" s="1"/>
      <c r="K173" s="1"/>
      <c r="L173" s="1"/>
      <c r="M173" s="1"/>
    </row>
    <row r="174" spans="9:13" x14ac:dyDescent="0.35">
      <c r="I174" s="1"/>
      <c r="J174" s="1"/>
      <c r="K174" s="1"/>
      <c r="L174" s="1"/>
      <c r="M174" s="1"/>
    </row>
  </sheetData>
  <mergeCells count="4">
    <mergeCell ref="A9:A10"/>
    <mergeCell ref="B9:B10"/>
    <mergeCell ref="A76:D76"/>
    <mergeCell ref="C9:E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4.1796875" style="5" customWidth="1"/>
    <col min="2" max="2" width="22.7265625" style="5" customWidth="1"/>
    <col min="3" max="3" width="25.7265625" style="5" customWidth="1"/>
    <col min="4" max="5" width="26.1796875" style="5" customWidth="1"/>
    <col min="6" max="16384" width="11.453125" style="5"/>
  </cols>
  <sheetData>
    <row r="1" spans="1:5" s="2" customFormat="1" x14ac:dyDescent="0.35"/>
    <row r="2" spans="1:5" s="2" customFormat="1" x14ac:dyDescent="0.35"/>
    <row r="3" spans="1:5" s="2" customFormat="1" x14ac:dyDescent="0.35"/>
    <row r="4" spans="1:5" s="2" customFormat="1" x14ac:dyDescent="0.35"/>
    <row r="5" spans="1:5" s="2" customFormat="1" x14ac:dyDescent="0.35"/>
    <row r="6" spans="1:5" s="2" customFormat="1" x14ac:dyDescent="0.35"/>
    <row r="7" spans="1:5" s="2" customFormat="1" ht="21" customHeight="1" x14ac:dyDescent="0.35"/>
    <row r="8" spans="1:5" s="2" customFormat="1" ht="21" customHeight="1" x14ac:dyDescent="0.35"/>
    <row r="9" spans="1:5" s="2" customFormat="1" ht="15.5" x14ac:dyDescent="0.4">
      <c r="A9" s="23" t="s">
        <v>0</v>
      </c>
      <c r="B9" s="25" t="s">
        <v>36</v>
      </c>
      <c r="C9" s="28" t="s">
        <v>1</v>
      </c>
      <c r="D9" s="28"/>
      <c r="E9" s="28"/>
    </row>
    <row r="10" spans="1:5" s="2" customFormat="1" ht="47" thickBot="1" x14ac:dyDescent="0.4">
      <c r="A10" s="24"/>
      <c r="B10" s="26"/>
      <c r="C10" s="16" t="s">
        <v>41</v>
      </c>
      <c r="D10" s="16" t="s">
        <v>42</v>
      </c>
      <c r="E10" s="16" t="s">
        <v>72</v>
      </c>
    </row>
    <row r="11" spans="1:5" ht="16" thickTop="1" x14ac:dyDescent="0.4">
      <c r="A11" s="14"/>
      <c r="B11" s="14"/>
      <c r="C11" s="14"/>
      <c r="D11" s="14"/>
    </row>
    <row r="12" spans="1:5" ht="15.5" x14ac:dyDescent="0.4">
      <c r="A12" s="7" t="s">
        <v>2</v>
      </c>
      <c r="B12" s="14"/>
      <c r="C12" s="14"/>
      <c r="D12" s="14"/>
    </row>
    <row r="13" spans="1:5" ht="15.5" x14ac:dyDescent="0.4">
      <c r="A13" s="6"/>
      <c r="B13" s="14"/>
      <c r="C13" s="14"/>
      <c r="D13" s="14"/>
    </row>
    <row r="14" spans="1:5" ht="15.5" x14ac:dyDescent="0.4">
      <c r="A14" s="7" t="s">
        <v>3</v>
      </c>
      <c r="B14" s="14"/>
      <c r="C14" s="14"/>
      <c r="D14" s="14"/>
    </row>
    <row r="15" spans="1:5" ht="15.5" x14ac:dyDescent="0.4">
      <c r="A15" s="6" t="s">
        <v>45</v>
      </c>
      <c r="B15" s="8">
        <f>SUM(C15:D15)</f>
        <v>129840</v>
      </c>
      <c r="C15" s="8">
        <v>129840</v>
      </c>
      <c r="D15" s="8">
        <v>0</v>
      </c>
    </row>
    <row r="16" spans="1:5" ht="15.5" x14ac:dyDescent="0.4">
      <c r="A16" s="6" t="s">
        <v>82</v>
      </c>
      <c r="B16" s="8">
        <f>SUM(C16:D16)</f>
        <v>95047.833333333314</v>
      </c>
      <c r="C16" s="8">
        <v>41299</v>
      </c>
      <c r="D16" s="8">
        <v>53748.833333333321</v>
      </c>
    </row>
    <row r="17" spans="1:5" ht="15.5" x14ac:dyDescent="0.4">
      <c r="A17" s="6" t="s">
        <v>83</v>
      </c>
      <c r="B17" s="8">
        <f>SUM(C17:D17)</f>
        <v>66821.666666666657</v>
      </c>
      <c r="C17" s="8">
        <v>13985</v>
      </c>
      <c r="D17" s="8">
        <v>52836.666666666664</v>
      </c>
    </row>
    <row r="18" spans="1:5" ht="15.5" x14ac:dyDescent="0.4">
      <c r="A18" s="6" t="s">
        <v>75</v>
      </c>
      <c r="B18" s="8">
        <f>SUM(C18:D18)</f>
        <v>201591</v>
      </c>
      <c r="C18" s="8">
        <v>123895</v>
      </c>
      <c r="D18" s="8">
        <v>77696</v>
      </c>
    </row>
    <row r="19" spans="1:5" ht="15.5" x14ac:dyDescent="0.4">
      <c r="A19" s="6"/>
      <c r="B19" s="8"/>
      <c r="C19" s="8"/>
      <c r="D19" s="8"/>
    </row>
    <row r="20" spans="1:5" ht="15.5" x14ac:dyDescent="0.4">
      <c r="A20" s="7" t="s">
        <v>4</v>
      </c>
      <c r="B20" s="8"/>
      <c r="C20" s="8"/>
      <c r="D20" s="8"/>
    </row>
    <row r="21" spans="1:5" ht="15.5" x14ac:dyDescent="0.4">
      <c r="A21" s="6" t="s">
        <v>45</v>
      </c>
      <c r="B21" s="8">
        <f>SUM(C21:E21)</f>
        <v>628490827.41000009</v>
      </c>
      <c r="C21" s="9">
        <v>379854264.79000002</v>
      </c>
      <c r="D21" s="8">
        <v>248636562.62</v>
      </c>
      <c r="E21" s="15">
        <v>0</v>
      </c>
    </row>
    <row r="22" spans="1:5" ht="15.5" x14ac:dyDescent="0.4">
      <c r="A22" s="6" t="s">
        <v>82</v>
      </c>
      <c r="B22" s="8">
        <f>SUM(C22:E22)</f>
        <v>897755548.9000001</v>
      </c>
      <c r="C22" s="8">
        <v>322196295.00999999</v>
      </c>
      <c r="D22" s="8">
        <v>533198124.90000004</v>
      </c>
      <c r="E22" s="8">
        <v>42361128.990000002</v>
      </c>
    </row>
    <row r="23" spans="1:5" ht="15.5" x14ac:dyDescent="0.4">
      <c r="A23" s="6" t="s">
        <v>83</v>
      </c>
      <c r="B23" s="8">
        <f>SUM(C23:E23)</f>
        <v>1280296150.98</v>
      </c>
      <c r="C23" s="9">
        <v>764000000</v>
      </c>
      <c r="D23" s="8">
        <v>504280432.28999996</v>
      </c>
      <c r="E23" s="15">
        <v>12015718.689999999</v>
      </c>
    </row>
    <row r="24" spans="1:5" ht="15.5" x14ac:dyDescent="0.4">
      <c r="A24" s="6" t="s">
        <v>75</v>
      </c>
      <c r="B24" s="8">
        <f>SUM(C24:E24)</f>
        <v>3268825900.5100002</v>
      </c>
      <c r="C24" s="8">
        <v>966588884.94999993</v>
      </c>
      <c r="D24" s="10">
        <v>2132792499.6000001</v>
      </c>
      <c r="E24" s="8">
        <v>169444515.96000001</v>
      </c>
    </row>
    <row r="25" spans="1:5" ht="15.5" x14ac:dyDescent="0.4">
      <c r="A25" s="6" t="s">
        <v>84</v>
      </c>
      <c r="B25" s="8">
        <f>+SUM(C25:D25)</f>
        <v>1268280432.29</v>
      </c>
      <c r="C25" s="8">
        <f>+C23</f>
        <v>764000000</v>
      </c>
      <c r="D25" s="8">
        <f>+D23</f>
        <v>504280432.28999996</v>
      </c>
    </row>
    <row r="26" spans="1:5" ht="15.5" x14ac:dyDescent="0.4">
      <c r="A26" s="6"/>
      <c r="B26" s="8"/>
      <c r="C26" s="8"/>
      <c r="D26" s="8"/>
    </row>
    <row r="27" spans="1:5" ht="15.5" x14ac:dyDescent="0.4">
      <c r="A27" s="7" t="s">
        <v>5</v>
      </c>
      <c r="B27" s="8"/>
      <c r="C27" s="8"/>
      <c r="D27" s="8"/>
    </row>
    <row r="28" spans="1:5" ht="15.5" x14ac:dyDescent="0.4">
      <c r="A28" s="6" t="s">
        <v>82</v>
      </c>
      <c r="B28" s="8">
        <f>B22</f>
        <v>897755548.9000001</v>
      </c>
      <c r="C28" s="8"/>
      <c r="D28" s="8"/>
    </row>
    <row r="29" spans="1:5" ht="15.5" x14ac:dyDescent="0.4">
      <c r="A29" s="6" t="s">
        <v>83</v>
      </c>
      <c r="B29" s="8">
        <v>859806474.99000001</v>
      </c>
      <c r="C29" s="8"/>
      <c r="D29" s="8"/>
    </row>
    <row r="30" spans="1:5" ht="15.5" x14ac:dyDescent="0.4">
      <c r="A30" s="6"/>
      <c r="B30" s="11"/>
      <c r="C30" s="11"/>
      <c r="D30" s="11"/>
    </row>
    <row r="31" spans="1:5" ht="15.5" x14ac:dyDescent="0.4">
      <c r="A31" s="7" t="s">
        <v>6</v>
      </c>
      <c r="B31" s="11"/>
      <c r="C31" s="11"/>
      <c r="D31" s="11"/>
    </row>
    <row r="32" spans="1:5" ht="15.5" x14ac:dyDescent="0.4">
      <c r="A32" s="6" t="s">
        <v>46</v>
      </c>
      <c r="B32" s="11">
        <v>1.0586</v>
      </c>
      <c r="C32" s="11">
        <v>1.0586</v>
      </c>
      <c r="D32" s="11">
        <v>1.0586</v>
      </c>
      <c r="E32" s="11">
        <v>1.0586</v>
      </c>
    </row>
    <row r="33" spans="1:5" ht="15.5" x14ac:dyDescent="0.4">
      <c r="A33" s="6" t="s">
        <v>85</v>
      </c>
      <c r="B33" s="11">
        <v>1.0788</v>
      </c>
      <c r="C33" s="11">
        <v>1.0788</v>
      </c>
      <c r="D33" s="11">
        <v>1.0788</v>
      </c>
      <c r="E33" s="11">
        <v>1.0788</v>
      </c>
    </row>
    <row r="34" spans="1:5" ht="15.5" x14ac:dyDescent="0.4">
      <c r="A34" s="6" t="s">
        <v>7</v>
      </c>
      <c r="B34" s="8" t="s">
        <v>43</v>
      </c>
      <c r="C34" s="8" t="s">
        <v>43</v>
      </c>
      <c r="D34" s="8" t="s">
        <v>43</v>
      </c>
      <c r="E34" s="8" t="s">
        <v>43</v>
      </c>
    </row>
    <row r="35" spans="1:5" ht="15.5" x14ac:dyDescent="0.4">
      <c r="A35" s="6"/>
      <c r="B35" s="8"/>
      <c r="C35" s="8"/>
      <c r="D35" s="8"/>
    </row>
    <row r="36" spans="1:5" ht="15.5" x14ac:dyDescent="0.4">
      <c r="A36" s="7" t="s">
        <v>8</v>
      </c>
      <c r="B36" s="8"/>
      <c r="C36" s="8"/>
      <c r="D36" s="8"/>
    </row>
    <row r="37" spans="1:5" ht="15.5" x14ac:dyDescent="0.4">
      <c r="A37" s="6" t="s">
        <v>47</v>
      </c>
      <c r="B37" s="8">
        <f>B21/B32</f>
        <v>593700006.99981117</v>
      </c>
      <c r="C37" s="8">
        <f t="shared" ref="C37:E37" si="0">C21/C32</f>
        <v>358827002.44662762</v>
      </c>
      <c r="D37" s="8">
        <f t="shared" si="0"/>
        <v>234873004.55318347</v>
      </c>
      <c r="E37" s="8">
        <f t="shared" si="0"/>
        <v>0</v>
      </c>
    </row>
    <row r="38" spans="1:5" ht="15.5" x14ac:dyDescent="0.4">
      <c r="A38" s="6" t="s">
        <v>86</v>
      </c>
      <c r="B38" s="8">
        <f>B23/B33</f>
        <v>1186778041.323693</v>
      </c>
      <c r="C38" s="8">
        <f t="shared" ref="C38:E38" si="1">C23/C33</f>
        <v>708194289.95179832</v>
      </c>
      <c r="D38" s="8">
        <f t="shared" si="1"/>
        <v>467445710.31701887</v>
      </c>
      <c r="E38" s="8">
        <f t="shared" si="1"/>
        <v>11138041.054875787</v>
      </c>
    </row>
    <row r="39" spans="1:5" ht="15.5" x14ac:dyDescent="0.4">
      <c r="A39" s="6" t="s">
        <v>48</v>
      </c>
      <c r="B39" s="8">
        <f>B37/B15</f>
        <v>4572.5508857040295</v>
      </c>
      <c r="C39" s="8">
        <f t="shared" ref="C39" si="2">C37/C15</f>
        <v>2763.6090761446981</v>
      </c>
      <c r="D39" s="8" t="s">
        <v>43</v>
      </c>
      <c r="E39" s="8"/>
    </row>
    <row r="40" spans="1:5" ht="15.5" x14ac:dyDescent="0.4">
      <c r="A40" s="6" t="s">
        <v>87</v>
      </c>
      <c r="B40" s="8">
        <f>B38/B17</f>
        <v>17760.377741606164</v>
      </c>
      <c r="C40" s="8">
        <f t="shared" ref="C40:D40" si="3">C38/C17</f>
        <v>50639.563099878324</v>
      </c>
      <c r="D40" s="8">
        <f t="shared" si="3"/>
        <v>8846.9947066497807</v>
      </c>
      <c r="E40" s="8"/>
    </row>
    <row r="41" spans="1:5" ht="15.5" x14ac:dyDescent="0.4">
      <c r="A41" s="6"/>
      <c r="B41" s="11"/>
      <c r="C41" s="11"/>
      <c r="D41" s="11"/>
    </row>
    <row r="42" spans="1:5" ht="15.5" x14ac:dyDescent="0.4">
      <c r="A42" s="7" t="s">
        <v>9</v>
      </c>
      <c r="B42" s="11"/>
      <c r="C42" s="11"/>
      <c r="D42" s="11"/>
    </row>
    <row r="43" spans="1:5" ht="15.5" x14ac:dyDescent="0.4">
      <c r="A43" s="7"/>
      <c r="B43" s="11"/>
      <c r="C43" s="11"/>
      <c r="D43" s="11"/>
    </row>
    <row r="44" spans="1:5" ht="15.5" x14ac:dyDescent="0.4">
      <c r="A44" s="7" t="s">
        <v>10</v>
      </c>
      <c r="B44" s="11"/>
      <c r="C44" s="11"/>
      <c r="D44" s="11"/>
    </row>
    <row r="45" spans="1:5" ht="15.5" x14ac:dyDescent="0.4">
      <c r="A45" s="6" t="s">
        <v>11</v>
      </c>
      <c r="B45" s="11" t="s">
        <v>43</v>
      </c>
      <c r="C45" s="11" t="s">
        <v>43</v>
      </c>
      <c r="D45" s="11" t="s">
        <v>43</v>
      </c>
      <c r="E45" s="11" t="s">
        <v>43</v>
      </c>
    </row>
    <row r="46" spans="1:5" ht="15.5" x14ac:dyDescent="0.4">
      <c r="A46" s="6" t="s">
        <v>12</v>
      </c>
      <c r="B46" s="11" t="s">
        <v>43</v>
      </c>
      <c r="C46" s="11" t="s">
        <v>43</v>
      </c>
      <c r="D46" s="11" t="s">
        <v>43</v>
      </c>
      <c r="E46" s="11" t="s">
        <v>43</v>
      </c>
    </row>
    <row r="47" spans="1:5" ht="15.5" x14ac:dyDescent="0.4">
      <c r="A47" s="6"/>
      <c r="B47" s="11"/>
      <c r="C47" s="11"/>
      <c r="D47" s="11"/>
    </row>
    <row r="48" spans="1:5" ht="15.5" x14ac:dyDescent="0.4">
      <c r="A48" s="7" t="s">
        <v>13</v>
      </c>
      <c r="B48" s="11"/>
      <c r="C48" s="11"/>
      <c r="D48" s="11"/>
    </row>
    <row r="49" spans="1:5" ht="15.5" x14ac:dyDescent="0.4">
      <c r="A49" s="6" t="s">
        <v>14</v>
      </c>
      <c r="B49" s="11">
        <f>B17/B16*100</f>
        <v>70.303198214232481</v>
      </c>
      <c r="C49" s="11">
        <f t="shared" ref="C49:D49" si="4">C17/C16*100</f>
        <v>33.862805394803743</v>
      </c>
      <c r="D49" s="11">
        <f t="shared" si="4"/>
        <v>98.302908900348243</v>
      </c>
      <c r="E49" s="11"/>
    </row>
    <row r="50" spans="1:5" ht="15.5" x14ac:dyDescent="0.4">
      <c r="A50" s="6" t="s">
        <v>15</v>
      </c>
      <c r="B50" s="11">
        <f>B23/B22*100</f>
        <v>142.61077556676963</v>
      </c>
      <c r="C50" s="11">
        <f t="shared" ref="C50:E50" si="5">C23/C22*100</f>
        <v>237.12252804654003</v>
      </c>
      <c r="D50" s="11">
        <f t="shared" si="5"/>
        <v>94.576557707245584</v>
      </c>
      <c r="E50" s="11">
        <f t="shared" si="5"/>
        <v>28.364963296508211</v>
      </c>
    </row>
    <row r="51" spans="1:5" ht="15.5" x14ac:dyDescent="0.4">
      <c r="A51" s="6" t="s">
        <v>16</v>
      </c>
      <c r="B51" s="11">
        <f>AVERAGE(B49:B50)</f>
        <v>106.45698689050106</v>
      </c>
      <c r="C51" s="11">
        <f t="shared" ref="C51:D51" si="6">AVERAGE(C49:C50)</f>
        <v>135.49266672067188</v>
      </c>
      <c r="D51" s="11">
        <f t="shared" si="6"/>
        <v>96.439733303796913</v>
      </c>
      <c r="E51" s="11"/>
    </row>
    <row r="52" spans="1:5" ht="15.5" x14ac:dyDescent="0.4">
      <c r="A52" s="6"/>
      <c r="B52" s="11"/>
      <c r="C52" s="11"/>
      <c r="D52" s="11"/>
      <c r="E52" s="11"/>
    </row>
    <row r="53" spans="1:5" ht="15.5" x14ac:dyDescent="0.4">
      <c r="A53" s="7" t="s">
        <v>17</v>
      </c>
      <c r="B53" s="11"/>
      <c r="C53" s="11"/>
      <c r="D53" s="11"/>
      <c r="E53" s="11"/>
    </row>
    <row r="54" spans="1:5" ht="15.5" x14ac:dyDescent="0.4">
      <c r="A54" s="6" t="s">
        <v>18</v>
      </c>
      <c r="B54" s="11">
        <f>(B17/B18)*100</f>
        <v>33.1471477728007</v>
      </c>
      <c r="C54" s="11">
        <f t="shared" ref="C54:D54" si="7">(C17/C18)*100</f>
        <v>11.287784010654182</v>
      </c>
      <c r="D54" s="11">
        <f t="shared" si="7"/>
        <v>68.004358868753428</v>
      </c>
      <c r="E54" s="11"/>
    </row>
    <row r="55" spans="1:5" ht="15.5" x14ac:dyDescent="0.4">
      <c r="A55" s="6" t="s">
        <v>19</v>
      </c>
      <c r="B55" s="11">
        <f>B23/B24*100</f>
        <v>39.166850421132828</v>
      </c>
      <c r="C55" s="11">
        <f t="shared" ref="C55:E55" si="8">C23/C24*100</f>
        <v>79.040842688721852</v>
      </c>
      <c r="D55" s="11">
        <f t="shared" si="8"/>
        <v>23.644139426811396</v>
      </c>
      <c r="E55" s="11">
        <f t="shared" si="8"/>
        <v>7.0912408241270528</v>
      </c>
    </row>
    <row r="56" spans="1:5" ht="15.5" x14ac:dyDescent="0.4">
      <c r="A56" s="6" t="s">
        <v>20</v>
      </c>
      <c r="B56" s="11">
        <f>(B54+B55)/2</f>
        <v>36.156999096966764</v>
      </c>
      <c r="C56" s="11">
        <f t="shared" ref="C56:D56" si="9">(C54+C55)/2</f>
        <v>45.164313349688015</v>
      </c>
      <c r="D56" s="11">
        <f t="shared" si="9"/>
        <v>45.82424914778241</v>
      </c>
      <c r="E56" s="11"/>
    </row>
    <row r="57" spans="1:5" ht="15.5" x14ac:dyDescent="0.4">
      <c r="A57" s="6"/>
      <c r="B57" s="11"/>
      <c r="C57" s="11"/>
      <c r="D57" s="11"/>
    </row>
    <row r="58" spans="1:5" ht="15.5" x14ac:dyDescent="0.4">
      <c r="A58" s="7" t="s">
        <v>31</v>
      </c>
      <c r="B58" s="11"/>
      <c r="C58" s="11"/>
      <c r="D58" s="11"/>
    </row>
    <row r="59" spans="1:5" ht="15.5" x14ac:dyDescent="0.4">
      <c r="A59" s="6" t="s">
        <v>21</v>
      </c>
      <c r="B59" s="11">
        <f>B25/B23*100</f>
        <v>99.061489118685344</v>
      </c>
      <c r="C59" s="11"/>
      <c r="D59" s="11"/>
    </row>
    <row r="60" spans="1:5" ht="15.5" x14ac:dyDescent="0.4">
      <c r="A60" s="6"/>
      <c r="B60" s="11"/>
      <c r="C60" s="11"/>
      <c r="D60" s="11"/>
    </row>
    <row r="61" spans="1:5" ht="15.5" x14ac:dyDescent="0.4">
      <c r="A61" s="7" t="s">
        <v>22</v>
      </c>
      <c r="B61" s="11"/>
      <c r="C61" s="11"/>
      <c r="D61" s="11"/>
    </row>
    <row r="62" spans="1:5" ht="15.5" x14ac:dyDescent="0.4">
      <c r="A62" s="6" t="s">
        <v>23</v>
      </c>
      <c r="B62" s="11">
        <f>((B17/B15)-1)*100</f>
        <v>-48.535376874101466</v>
      </c>
      <c r="C62" s="11">
        <f t="shared" ref="C62" si="10">((C17/C15)-1)*100</f>
        <v>-89.229051139864453</v>
      </c>
      <c r="D62" s="11" t="s">
        <v>43</v>
      </c>
      <c r="E62" s="11"/>
    </row>
    <row r="63" spans="1:5" ht="15.5" x14ac:dyDescent="0.4">
      <c r="A63" s="6" t="s">
        <v>24</v>
      </c>
      <c r="B63" s="11">
        <f t="shared" ref="B63:D63" si="11">((B38/B37)-1)*100</f>
        <v>99.895237886374247</v>
      </c>
      <c r="C63" s="11">
        <f t="shared" si="11"/>
        <v>97.363711516425241</v>
      </c>
      <c r="D63" s="11">
        <f t="shared" si="11"/>
        <v>99.020620188461379</v>
      </c>
      <c r="E63" s="11"/>
    </row>
    <row r="64" spans="1:5" ht="15.5" x14ac:dyDescent="0.4">
      <c r="A64" s="6" t="s">
        <v>25</v>
      </c>
      <c r="B64" s="11">
        <f>((B40/B39)-1)*100</f>
        <v>288.41290530267378</v>
      </c>
      <c r="C64" s="11">
        <f t="shared" ref="C64" si="12">((C40/C39)-1)*100</f>
        <v>1732.3707045615058</v>
      </c>
      <c r="D64" s="11" t="s">
        <v>43</v>
      </c>
      <c r="E64" s="11"/>
    </row>
    <row r="65" spans="1:6" ht="15.5" x14ac:dyDescent="0.4">
      <c r="A65" s="6"/>
      <c r="B65" s="11"/>
      <c r="C65" s="11"/>
      <c r="D65" s="11"/>
    </row>
    <row r="66" spans="1:6" ht="15.5" x14ac:dyDescent="0.4">
      <c r="A66" s="7" t="s">
        <v>26</v>
      </c>
      <c r="B66" s="11"/>
      <c r="C66" s="11"/>
      <c r="D66" s="11"/>
    </row>
    <row r="67" spans="1:6" ht="15.5" x14ac:dyDescent="0.4">
      <c r="A67" s="6" t="s">
        <v>34</v>
      </c>
      <c r="B67" s="11">
        <f t="shared" ref="B67" si="13">B22/B16</f>
        <v>9445.3026167526205</v>
      </c>
      <c r="C67" s="11">
        <f t="shared" ref="C67:D67" si="14">C22/C16</f>
        <v>7801.5519748662191</v>
      </c>
      <c r="D67" s="11">
        <f t="shared" si="14"/>
        <v>9920.1804361645081</v>
      </c>
    </row>
    <row r="68" spans="1:6" ht="15.5" x14ac:dyDescent="0.4">
      <c r="A68" s="6" t="s">
        <v>35</v>
      </c>
      <c r="B68" s="11">
        <f>B23/B17</f>
        <v>19159.895507644727</v>
      </c>
      <c r="C68" s="11">
        <f t="shared" ref="C68:D68" si="15">C23/C17</f>
        <v>54629.960672148729</v>
      </c>
      <c r="D68" s="11">
        <f t="shared" si="15"/>
        <v>9544.1378895337839</v>
      </c>
    </row>
    <row r="69" spans="1:6" ht="15.5" x14ac:dyDescent="0.4">
      <c r="A69" s="6" t="s">
        <v>27</v>
      </c>
      <c r="B69" s="11">
        <f>(B68/B67)*B51</f>
        <v>215.94911541139945</v>
      </c>
      <c r="C69" s="11">
        <f t="shared" ref="C69:D69" si="16">(C68/C67)*C51</f>
        <v>948.78032962688667</v>
      </c>
      <c r="D69" s="11">
        <f t="shared" si="16"/>
        <v>92.784009182515788</v>
      </c>
    </row>
    <row r="70" spans="1:6" ht="15.5" x14ac:dyDescent="0.4">
      <c r="A70" s="6" t="s">
        <v>32</v>
      </c>
      <c r="B70" s="11">
        <f>B22/(B16*3)</f>
        <v>3148.4342055842067</v>
      </c>
      <c r="C70" s="11">
        <f t="shared" ref="C70:D70" si="17">C22/(C16*3)</f>
        <v>2600.5173249554064</v>
      </c>
      <c r="D70" s="11">
        <f t="shared" si="17"/>
        <v>3306.726812054836</v>
      </c>
    </row>
    <row r="71" spans="1:6" ht="15.5" x14ac:dyDescent="0.4">
      <c r="A71" s="6" t="s">
        <v>33</v>
      </c>
      <c r="B71" s="11">
        <f>B23/(B17*3)</f>
        <v>6386.6318358815761</v>
      </c>
      <c r="C71" s="11">
        <f t="shared" ref="C71:D71" si="18">C23/(C17*3)</f>
        <v>18209.986890716245</v>
      </c>
      <c r="D71" s="11">
        <f t="shared" si="18"/>
        <v>3181.3792965112607</v>
      </c>
    </row>
    <row r="72" spans="1:6" ht="15.5" x14ac:dyDescent="0.4">
      <c r="A72" s="6"/>
      <c r="B72" s="11"/>
      <c r="C72" s="11"/>
      <c r="D72" s="11"/>
    </row>
    <row r="73" spans="1:6" ht="15.5" x14ac:dyDescent="0.4">
      <c r="A73" s="7" t="s">
        <v>28</v>
      </c>
      <c r="B73" s="11"/>
      <c r="C73" s="11"/>
      <c r="D73" s="11"/>
    </row>
    <row r="74" spans="1:6" ht="15.5" x14ac:dyDescent="0.4">
      <c r="A74" s="6" t="s">
        <v>29</v>
      </c>
      <c r="B74" s="11">
        <f>(B29/B28)*100</f>
        <v>95.772894530532483</v>
      </c>
      <c r="C74" s="11"/>
      <c r="D74" s="11"/>
    </row>
    <row r="75" spans="1:6" ht="16" thickBot="1" x14ac:dyDescent="0.45">
      <c r="A75" s="12" t="s">
        <v>30</v>
      </c>
      <c r="B75" s="13">
        <f>(B23/B29)*100</f>
        <v>148.90515345268719</v>
      </c>
      <c r="C75" s="13"/>
      <c r="D75" s="13"/>
      <c r="E75" s="13"/>
    </row>
    <row r="76" spans="1:6" s="2" customFormat="1" ht="16" thickTop="1" x14ac:dyDescent="0.35">
      <c r="A76" s="27" t="s">
        <v>80</v>
      </c>
      <c r="B76" s="27"/>
      <c r="C76" s="27"/>
      <c r="D76" s="27"/>
      <c r="E76" s="4"/>
      <c r="F76" s="4"/>
    </row>
    <row r="77" spans="1:6" s="2" customFormat="1" ht="15.5" x14ac:dyDescent="0.4">
      <c r="A77" s="6" t="s">
        <v>81</v>
      </c>
      <c r="B77" s="6"/>
      <c r="C77" s="6"/>
      <c r="D77" s="6"/>
      <c r="E77" s="6"/>
    </row>
    <row r="78" spans="1:6" ht="15.5" x14ac:dyDescent="0.4">
      <c r="A78" s="14"/>
      <c r="B78" s="14"/>
      <c r="C78" s="14"/>
      <c r="D78" s="14"/>
    </row>
    <row r="79" spans="1:6" ht="15.5" x14ac:dyDescent="0.4">
      <c r="A79" s="14"/>
      <c r="B79" s="14"/>
      <c r="C79" s="14"/>
      <c r="D79" s="14"/>
    </row>
    <row r="80" spans="1:6" ht="15.5" x14ac:dyDescent="0.4">
      <c r="A80" s="14"/>
      <c r="B80" s="14"/>
      <c r="C80" s="14"/>
      <c r="D80" s="14"/>
    </row>
    <row r="81" spans="1:4" ht="15.5" x14ac:dyDescent="0.4">
      <c r="A81" s="14"/>
      <c r="B81" s="14"/>
      <c r="C81" s="14"/>
      <c r="D81" s="14"/>
    </row>
    <row r="82" spans="1:4" ht="15.5" x14ac:dyDescent="0.4">
      <c r="A82" s="14"/>
      <c r="B82" s="14"/>
      <c r="C82" s="14"/>
      <c r="D82" s="14"/>
    </row>
    <row r="83" spans="1:4" ht="15.5" x14ac:dyDescent="0.4">
      <c r="A83" s="14"/>
      <c r="B83" s="14"/>
      <c r="C83" s="14"/>
      <c r="D83" s="14"/>
    </row>
    <row r="84" spans="1:4" ht="15.5" x14ac:dyDescent="0.4">
      <c r="A84" s="14"/>
      <c r="B84" s="14"/>
      <c r="C84" s="14"/>
      <c r="D84" s="14"/>
    </row>
    <row r="85" spans="1:4" ht="15.5" x14ac:dyDescent="0.4">
      <c r="A85" s="14"/>
      <c r="B85" s="14"/>
      <c r="C85" s="14"/>
      <c r="D85" s="14"/>
    </row>
    <row r="86" spans="1:4" ht="15.5" x14ac:dyDescent="0.4">
      <c r="A86" s="14"/>
      <c r="B86" s="14"/>
      <c r="C86" s="14"/>
      <c r="D86" s="14"/>
    </row>
    <row r="87" spans="1:4" ht="15.5" x14ac:dyDescent="0.4">
      <c r="A87" s="14"/>
      <c r="B87" s="14"/>
      <c r="C87" s="14"/>
      <c r="D87" s="14"/>
    </row>
    <row r="88" spans="1:4" ht="15.5" x14ac:dyDescent="0.4">
      <c r="A88" s="14"/>
      <c r="B88" s="14"/>
      <c r="C88" s="14"/>
      <c r="D88" s="14"/>
    </row>
    <row r="89" spans="1:4" ht="15.5" x14ac:dyDescent="0.4">
      <c r="A89" s="14"/>
      <c r="B89" s="14"/>
      <c r="C89" s="14"/>
      <c r="D89" s="14"/>
    </row>
    <row r="90" spans="1:4" ht="15.5" x14ac:dyDescent="0.4">
      <c r="A90" s="14"/>
      <c r="B90" s="14"/>
      <c r="C90" s="14"/>
      <c r="D90" s="14"/>
    </row>
    <row r="91" spans="1:4" ht="15.5" x14ac:dyDescent="0.4">
      <c r="A91" s="14"/>
      <c r="B91" s="14"/>
      <c r="C91" s="14"/>
      <c r="D91" s="14"/>
    </row>
    <row r="92" spans="1:4" ht="15.5" x14ac:dyDescent="0.4">
      <c r="A92" s="14"/>
      <c r="B92" s="14"/>
      <c r="C92" s="14"/>
      <c r="D92" s="14"/>
    </row>
    <row r="93" spans="1:4" ht="15.5" x14ac:dyDescent="0.4">
      <c r="A93" s="14"/>
      <c r="B93" s="14"/>
      <c r="C93" s="14"/>
      <c r="D93" s="14"/>
    </row>
    <row r="94" spans="1:4" ht="15.5" x14ac:dyDescent="0.4">
      <c r="A94" s="14"/>
      <c r="B94" s="14"/>
      <c r="C94" s="14"/>
      <c r="D94" s="14"/>
    </row>
    <row r="95" spans="1:4" ht="15.5" x14ac:dyDescent="0.4">
      <c r="A95" s="14"/>
      <c r="B95" s="14"/>
      <c r="C95" s="14"/>
      <c r="D95" s="14"/>
    </row>
    <row r="96" spans="1:4" ht="15.5" x14ac:dyDescent="0.4">
      <c r="A96" s="14"/>
      <c r="B96" s="14"/>
      <c r="C96" s="14"/>
      <c r="D96" s="14"/>
    </row>
    <row r="97" spans="1:4" ht="15.5" x14ac:dyDescent="0.4">
      <c r="A97" s="14"/>
      <c r="B97" s="14"/>
      <c r="C97" s="14"/>
      <c r="D97" s="14"/>
    </row>
    <row r="98" spans="1:4" ht="15.5" x14ac:dyDescent="0.4">
      <c r="A98" s="14"/>
      <c r="B98" s="14"/>
      <c r="C98" s="14"/>
      <c r="D98" s="14"/>
    </row>
  </sheetData>
  <mergeCells count="4">
    <mergeCell ref="A9:A10"/>
    <mergeCell ref="B9:B10"/>
    <mergeCell ref="A76:D76"/>
    <mergeCell ref="C9:E9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4.1796875" style="5" customWidth="1"/>
    <col min="2" max="2" width="22.7265625" style="5" customWidth="1"/>
    <col min="3" max="3" width="25.7265625" style="5" customWidth="1"/>
    <col min="4" max="5" width="26.1796875" style="5" customWidth="1"/>
    <col min="6" max="16384" width="11.453125" style="5"/>
  </cols>
  <sheetData>
    <row r="1" spans="1:6" s="2" customFormat="1" x14ac:dyDescent="0.35"/>
    <row r="2" spans="1:6" s="2" customFormat="1" x14ac:dyDescent="0.35"/>
    <row r="3" spans="1:6" s="2" customFormat="1" x14ac:dyDescent="0.35"/>
    <row r="4" spans="1:6" s="2" customFormat="1" x14ac:dyDescent="0.35"/>
    <row r="5" spans="1:6" s="2" customFormat="1" x14ac:dyDescent="0.35"/>
    <row r="6" spans="1:6" s="2" customFormat="1" x14ac:dyDescent="0.35"/>
    <row r="7" spans="1:6" s="2" customFormat="1" ht="21" customHeight="1" x14ac:dyDescent="0.35"/>
    <row r="8" spans="1:6" s="2" customFormat="1" ht="21" customHeight="1" x14ac:dyDescent="0.35"/>
    <row r="9" spans="1:6" s="2" customFormat="1" ht="15.5" x14ac:dyDescent="0.4">
      <c r="A9" s="23" t="s">
        <v>0</v>
      </c>
      <c r="B9" s="25" t="s">
        <v>36</v>
      </c>
      <c r="C9" s="28" t="s">
        <v>1</v>
      </c>
      <c r="D9" s="28"/>
      <c r="E9" s="28"/>
    </row>
    <row r="10" spans="1:6" s="2" customFormat="1" ht="47" thickBot="1" x14ac:dyDescent="0.4">
      <c r="A10" s="24"/>
      <c r="B10" s="26"/>
      <c r="C10" s="16" t="s">
        <v>41</v>
      </c>
      <c r="D10" s="16" t="s">
        <v>42</v>
      </c>
      <c r="E10" s="16" t="s">
        <v>72</v>
      </c>
    </row>
    <row r="11" spans="1:6" ht="16" thickTop="1" x14ac:dyDescent="0.4">
      <c r="A11" s="14"/>
      <c r="B11" s="14"/>
      <c r="C11" s="14"/>
      <c r="D11" s="14"/>
      <c r="E11" s="14"/>
      <c r="F11" s="14"/>
    </row>
    <row r="12" spans="1:6" ht="15.5" x14ac:dyDescent="0.4">
      <c r="A12" s="7" t="s">
        <v>2</v>
      </c>
      <c r="B12" s="14"/>
      <c r="C12" s="14"/>
      <c r="D12" s="14"/>
      <c r="E12" s="14"/>
      <c r="F12" s="14"/>
    </row>
    <row r="13" spans="1:6" ht="15.5" x14ac:dyDescent="0.4">
      <c r="A13" s="6"/>
      <c r="B13" s="14"/>
      <c r="C13" s="14"/>
      <c r="D13" s="14"/>
      <c r="E13" s="14"/>
      <c r="F13" s="14"/>
    </row>
    <row r="14" spans="1:6" ht="15.5" x14ac:dyDescent="0.4">
      <c r="A14" s="7" t="s">
        <v>3</v>
      </c>
      <c r="B14" s="14"/>
      <c r="C14" s="14"/>
      <c r="D14" s="14"/>
      <c r="E14" s="14"/>
      <c r="F14" s="14"/>
    </row>
    <row r="15" spans="1:6" ht="15.5" x14ac:dyDescent="0.4">
      <c r="A15" s="6" t="s">
        <v>49</v>
      </c>
      <c r="B15" s="8">
        <f>+SUM(C15:D15)</f>
        <v>194173</v>
      </c>
      <c r="C15" s="8">
        <f>+'I Trimestre'!C15+'II Trimestre'!C15</f>
        <v>129840</v>
      </c>
      <c r="D15" s="8">
        <f>+'I Trimestre'!D15</f>
        <v>64333</v>
      </c>
      <c r="E15" s="8"/>
      <c r="F15" s="14"/>
    </row>
    <row r="16" spans="1:6" ht="15.5" x14ac:dyDescent="0.4">
      <c r="A16" s="6" t="s">
        <v>88</v>
      </c>
      <c r="B16" s="8">
        <f>SUM(C16:D16)</f>
        <v>195124.75</v>
      </c>
      <c r="C16" s="8">
        <f>+'I Trimestre'!C16+'II Trimestre'!C16</f>
        <v>123895</v>
      </c>
      <c r="D16" s="8">
        <f>+('I Trimestre'!D16+'II Trimestre'!D16)/2</f>
        <v>71229.75</v>
      </c>
      <c r="E16" s="8"/>
      <c r="F16" s="14"/>
    </row>
    <row r="17" spans="1:6" ht="15.5" x14ac:dyDescent="0.4">
      <c r="A17" s="6" t="s">
        <v>89</v>
      </c>
      <c r="B17" s="8">
        <f>SUM(C17:D17)</f>
        <v>56009.833333333328</v>
      </c>
      <c r="C17" s="8">
        <f>+'I Trimestre'!C17+'II Trimestre'!C17</f>
        <v>13998</v>
      </c>
      <c r="D17" s="8">
        <f>+('I Trimestre'!D17+'II Trimestre'!D17)/2</f>
        <v>42011.833333333328</v>
      </c>
      <c r="E17" s="8"/>
      <c r="F17" s="14"/>
    </row>
    <row r="18" spans="1:6" ht="15.5" x14ac:dyDescent="0.4">
      <c r="A18" s="6" t="s">
        <v>75</v>
      </c>
      <c r="B18" s="8">
        <f>SUM(C18:D18)</f>
        <v>201591</v>
      </c>
      <c r="C18" s="8">
        <f>+'II Trimestre'!C18</f>
        <v>123895</v>
      </c>
      <c r="D18" s="8">
        <f>+'II Trimestre'!D18</f>
        <v>77696</v>
      </c>
      <c r="E18" s="8"/>
      <c r="F18" s="14"/>
    </row>
    <row r="19" spans="1:6" ht="15.5" x14ac:dyDescent="0.4">
      <c r="A19" s="6"/>
      <c r="B19" s="8"/>
      <c r="C19" s="8"/>
      <c r="D19" s="8"/>
      <c r="E19" s="8"/>
      <c r="F19" s="14"/>
    </row>
    <row r="20" spans="1:6" ht="15.5" x14ac:dyDescent="0.4">
      <c r="A20" s="7" t="s">
        <v>4</v>
      </c>
      <c r="B20" s="8"/>
      <c r="C20" s="8"/>
      <c r="D20" s="8"/>
      <c r="E20" s="8"/>
      <c r="F20" s="14"/>
    </row>
    <row r="21" spans="1:6" ht="15.5" x14ac:dyDescent="0.4">
      <c r="A21" s="6" t="s">
        <v>49</v>
      </c>
      <c r="B21" s="8">
        <f>+SUM(C21:E21)</f>
        <v>981401730.8900001</v>
      </c>
      <c r="C21" s="9">
        <f>+'I Trimestre'!C21+'II Trimestre'!C21</f>
        <v>379854264.79000002</v>
      </c>
      <c r="D21" s="9">
        <f>+'I Trimestre'!D21+'II Trimestre'!D21</f>
        <v>601547466.10000002</v>
      </c>
      <c r="E21" s="9">
        <f>+'I Trimestre'!E21+'II Trimestre'!E21</f>
        <v>0</v>
      </c>
      <c r="F21" s="14"/>
    </row>
    <row r="22" spans="1:6" ht="15.5" x14ac:dyDescent="0.4">
      <c r="A22" s="6" t="s">
        <v>88</v>
      </c>
      <c r="B22" s="8">
        <f t="shared" ref="B22:B24" si="0">+SUM(C22:E22)</f>
        <v>2117707392.73</v>
      </c>
      <c r="C22" s="9">
        <f>+'I Trimestre'!C22+'II Trimestre'!C22</f>
        <v>966588884.94999993</v>
      </c>
      <c r="D22" s="9">
        <f>+'I Trimestre'!D22+'II Trimestre'!D22</f>
        <v>1066396249.8000001</v>
      </c>
      <c r="E22" s="9">
        <f>+'I Trimestre'!E22+'II Trimestre'!E22</f>
        <v>84722257.980000004</v>
      </c>
      <c r="F22" s="14"/>
    </row>
    <row r="23" spans="1:6" ht="15.5" x14ac:dyDescent="0.4">
      <c r="A23" s="6" t="s">
        <v>89</v>
      </c>
      <c r="B23" s="8">
        <f t="shared" si="0"/>
        <v>1637775421.8699999</v>
      </c>
      <c r="C23" s="9">
        <f>+'I Trimestre'!C23+'II Trimestre'!C23</f>
        <v>784000000</v>
      </c>
      <c r="D23" s="9">
        <f>+'I Trimestre'!D23+'II Trimestre'!D23</f>
        <v>841759703.17999995</v>
      </c>
      <c r="E23" s="9">
        <f>+'I Trimestre'!E23+'II Trimestre'!E23</f>
        <v>12015718.689999999</v>
      </c>
      <c r="F23" s="14"/>
    </row>
    <row r="24" spans="1:6" ht="15.5" x14ac:dyDescent="0.4">
      <c r="A24" s="6" t="s">
        <v>75</v>
      </c>
      <c r="B24" s="8">
        <f t="shared" si="0"/>
        <v>3268825900.5100002</v>
      </c>
      <c r="C24" s="8">
        <f>+'II Trimestre'!C24</f>
        <v>966588884.94999993</v>
      </c>
      <c r="D24" s="8">
        <f>+'II Trimestre'!D24</f>
        <v>2132792499.6000001</v>
      </c>
      <c r="E24" s="8">
        <f>+'II Trimestre'!E24</f>
        <v>169444515.96000001</v>
      </c>
      <c r="F24" s="14"/>
    </row>
    <row r="25" spans="1:6" ht="15.5" x14ac:dyDescent="0.4">
      <c r="A25" s="6" t="s">
        <v>90</v>
      </c>
      <c r="B25" s="8">
        <f>+SUM(C25:D25)</f>
        <v>1625759703.1799998</v>
      </c>
      <c r="C25" s="8">
        <f>+C23</f>
        <v>784000000</v>
      </c>
      <c r="D25" s="8">
        <f>+D23</f>
        <v>841759703.17999995</v>
      </c>
      <c r="E25" s="8"/>
      <c r="F25" s="14"/>
    </row>
    <row r="26" spans="1:6" ht="15.5" x14ac:dyDescent="0.4">
      <c r="A26" s="6"/>
      <c r="B26" s="8"/>
      <c r="C26" s="8"/>
      <c r="D26" s="8"/>
      <c r="E26" s="8"/>
      <c r="F26" s="14"/>
    </row>
    <row r="27" spans="1:6" ht="15.5" x14ac:dyDescent="0.4">
      <c r="A27" s="7" t="s">
        <v>5</v>
      </c>
      <c r="B27" s="8"/>
      <c r="C27" s="8"/>
      <c r="D27" s="8"/>
      <c r="E27" s="8"/>
      <c r="F27" s="14"/>
    </row>
    <row r="28" spans="1:6" ht="15.5" x14ac:dyDescent="0.4">
      <c r="A28" s="6" t="s">
        <v>88</v>
      </c>
      <c r="B28" s="8">
        <f>B22</f>
        <v>2117707392.73</v>
      </c>
      <c r="C28" s="8"/>
      <c r="D28" s="8"/>
      <c r="E28" s="8"/>
      <c r="F28" s="14"/>
    </row>
    <row r="29" spans="1:6" ht="15.5" x14ac:dyDescent="0.4">
      <c r="A29" s="6" t="s">
        <v>89</v>
      </c>
      <c r="B29" s="8">
        <f>+'I Trimestre'!B29+'II Trimestre'!B29</f>
        <v>1719612949.98</v>
      </c>
      <c r="C29" s="8"/>
      <c r="D29" s="8"/>
      <c r="E29" s="8"/>
      <c r="F29" s="14"/>
    </row>
    <row r="30" spans="1:6" ht="15.5" x14ac:dyDescent="0.4">
      <c r="A30" s="6"/>
      <c r="B30" s="11"/>
      <c r="C30" s="11"/>
      <c r="D30" s="11"/>
      <c r="E30" s="11"/>
      <c r="F30" s="14"/>
    </row>
    <row r="31" spans="1:6" ht="15.5" x14ac:dyDescent="0.4">
      <c r="A31" s="7" t="s">
        <v>6</v>
      </c>
      <c r="B31" s="11"/>
      <c r="C31" s="11"/>
      <c r="D31" s="11"/>
      <c r="E31" s="11"/>
      <c r="F31" s="14"/>
    </row>
    <row r="32" spans="1:6" ht="15.5" x14ac:dyDescent="0.4">
      <c r="A32" s="6" t="s">
        <v>50</v>
      </c>
      <c r="B32" s="11">
        <v>1.0586</v>
      </c>
      <c r="C32" s="11">
        <v>1.0586</v>
      </c>
      <c r="D32" s="11">
        <v>1.0586</v>
      </c>
      <c r="E32" s="11">
        <v>1.0586</v>
      </c>
      <c r="F32" s="14"/>
    </row>
    <row r="33" spans="1:6" ht="15.5" x14ac:dyDescent="0.4">
      <c r="A33" s="6" t="s">
        <v>91</v>
      </c>
      <c r="B33" s="11">
        <v>1.0788</v>
      </c>
      <c r="C33" s="11">
        <v>1.0788</v>
      </c>
      <c r="D33" s="11">
        <v>1.0788</v>
      </c>
      <c r="E33" s="11">
        <v>1.0788</v>
      </c>
      <c r="F33" s="14"/>
    </row>
    <row r="34" spans="1:6" ht="15.5" x14ac:dyDescent="0.4">
      <c r="A34" s="6" t="s">
        <v>7</v>
      </c>
      <c r="B34" s="8" t="s">
        <v>43</v>
      </c>
      <c r="C34" s="8" t="s">
        <v>43</v>
      </c>
      <c r="D34" s="8" t="s">
        <v>43</v>
      </c>
      <c r="E34" s="8" t="s">
        <v>43</v>
      </c>
      <c r="F34" s="14"/>
    </row>
    <row r="35" spans="1:6" ht="15.5" x14ac:dyDescent="0.4">
      <c r="A35" s="6"/>
      <c r="B35" s="8"/>
      <c r="C35" s="8"/>
      <c r="D35" s="8"/>
      <c r="E35" s="8"/>
      <c r="F35" s="14"/>
    </row>
    <row r="36" spans="1:6" ht="15.5" x14ac:dyDescent="0.4">
      <c r="A36" s="7" t="s">
        <v>8</v>
      </c>
      <c r="B36" s="8"/>
      <c r="C36" s="8"/>
      <c r="D36" s="8"/>
      <c r="E36" s="8"/>
      <c r="F36" s="14"/>
    </row>
    <row r="37" spans="1:6" ht="15.5" x14ac:dyDescent="0.4">
      <c r="A37" s="6" t="s">
        <v>51</v>
      </c>
      <c r="B37" s="8">
        <f>B21/B32</f>
        <v>927075128.36765552</v>
      </c>
      <c r="C37" s="8">
        <f t="shared" ref="C37:E37" si="1">C21/C32</f>
        <v>358827002.44662762</v>
      </c>
      <c r="D37" s="8">
        <f t="shared" si="1"/>
        <v>568248125.92102778</v>
      </c>
      <c r="E37" s="8">
        <f t="shared" si="1"/>
        <v>0</v>
      </c>
      <c r="F37" s="14"/>
    </row>
    <row r="38" spans="1:6" ht="15.5" x14ac:dyDescent="0.4">
      <c r="A38" s="6" t="s">
        <v>92</v>
      </c>
      <c r="B38" s="8">
        <f>B23/B33</f>
        <v>1518145552.3451984</v>
      </c>
      <c r="C38" s="8">
        <f t="shared" ref="C38:E38" si="2">C23/C33</f>
        <v>726733407.48980355</v>
      </c>
      <c r="D38" s="8">
        <f t="shared" si="2"/>
        <v>780274103.80051911</v>
      </c>
      <c r="E38" s="8">
        <f t="shared" si="2"/>
        <v>11138041.054875787</v>
      </c>
      <c r="F38" s="14"/>
    </row>
    <row r="39" spans="1:6" ht="15.5" x14ac:dyDescent="0.4">
      <c r="A39" s="6" t="s">
        <v>52</v>
      </c>
      <c r="B39" s="8">
        <f>B37/B15</f>
        <v>4774.4801201385135</v>
      </c>
      <c r="C39" s="8">
        <f t="shared" ref="C39:D39" si="3">C37/C15</f>
        <v>2763.6090761446981</v>
      </c>
      <c r="D39" s="8">
        <f t="shared" si="3"/>
        <v>8832.9181900584117</v>
      </c>
      <c r="E39" s="8"/>
      <c r="F39" s="14"/>
    </row>
    <row r="40" spans="1:6" ht="15.5" x14ac:dyDescent="0.4">
      <c r="A40" s="6" t="s">
        <v>93</v>
      </c>
      <c r="B40" s="8">
        <f>B38/B17</f>
        <v>27104.98250030855</v>
      </c>
      <c r="C40" s="8">
        <f t="shared" ref="C40:D40" si="4">C38/C17</f>
        <v>51916.945812959246</v>
      </c>
      <c r="D40" s="8">
        <f t="shared" si="4"/>
        <v>18572.72206165372</v>
      </c>
      <c r="E40" s="8"/>
      <c r="F40" s="14"/>
    </row>
    <row r="41" spans="1:6" ht="15.5" x14ac:dyDescent="0.4">
      <c r="A41" s="6"/>
      <c r="B41" s="11"/>
      <c r="C41" s="11"/>
      <c r="D41" s="11"/>
      <c r="E41" s="11"/>
      <c r="F41" s="14"/>
    </row>
    <row r="42" spans="1:6" ht="15.5" x14ac:dyDescent="0.4">
      <c r="A42" s="7" t="s">
        <v>9</v>
      </c>
      <c r="B42" s="11"/>
      <c r="C42" s="11"/>
      <c r="D42" s="11"/>
      <c r="E42" s="11"/>
      <c r="F42" s="14"/>
    </row>
    <row r="43" spans="1:6" ht="15.5" x14ac:dyDescent="0.4">
      <c r="A43" s="7"/>
      <c r="B43" s="11"/>
      <c r="C43" s="11"/>
      <c r="D43" s="11"/>
      <c r="E43" s="11"/>
      <c r="F43" s="14"/>
    </row>
    <row r="44" spans="1:6" ht="15.5" x14ac:dyDescent="0.4">
      <c r="A44" s="7" t="s">
        <v>10</v>
      </c>
      <c r="B44" s="11"/>
      <c r="C44" s="11"/>
      <c r="D44" s="11"/>
      <c r="E44" s="11"/>
      <c r="F44" s="14"/>
    </row>
    <row r="45" spans="1:6" ht="15.5" x14ac:dyDescent="0.4">
      <c r="A45" s="6" t="s">
        <v>11</v>
      </c>
      <c r="B45" s="11" t="s">
        <v>43</v>
      </c>
      <c r="C45" s="11" t="s">
        <v>43</v>
      </c>
      <c r="D45" s="11" t="s">
        <v>43</v>
      </c>
      <c r="E45" s="11" t="s">
        <v>43</v>
      </c>
      <c r="F45" s="14"/>
    </row>
    <row r="46" spans="1:6" ht="15.5" x14ac:dyDescent="0.4">
      <c r="A46" s="6" t="s">
        <v>12</v>
      </c>
      <c r="B46" s="11" t="s">
        <v>43</v>
      </c>
      <c r="C46" s="11" t="s">
        <v>43</v>
      </c>
      <c r="D46" s="11" t="s">
        <v>43</v>
      </c>
      <c r="E46" s="11" t="s">
        <v>43</v>
      </c>
      <c r="F46" s="14"/>
    </row>
    <row r="47" spans="1:6" ht="15.5" x14ac:dyDescent="0.4">
      <c r="A47" s="6"/>
      <c r="B47" s="11"/>
      <c r="C47" s="11"/>
      <c r="D47" s="11"/>
      <c r="E47" s="11"/>
      <c r="F47" s="14"/>
    </row>
    <row r="48" spans="1:6" ht="15.5" x14ac:dyDescent="0.4">
      <c r="A48" s="7" t="s">
        <v>13</v>
      </c>
      <c r="B48" s="11"/>
      <c r="C48" s="11"/>
      <c r="D48" s="11"/>
      <c r="E48" s="11"/>
      <c r="F48" s="14"/>
    </row>
    <row r="49" spans="1:6" ht="15.5" x14ac:dyDescent="0.4">
      <c r="A49" s="6" t="s">
        <v>14</v>
      </c>
      <c r="B49" s="11">
        <f>B17/B16*100</f>
        <v>28.70462785132759</v>
      </c>
      <c r="C49" s="11">
        <f t="shared" ref="C49:D49" si="5">C17/C16*100</f>
        <v>11.298276766616894</v>
      </c>
      <c r="D49" s="11">
        <f t="shared" si="5"/>
        <v>58.980739555218605</v>
      </c>
      <c r="E49" s="11"/>
      <c r="F49" s="14"/>
    </row>
    <row r="50" spans="1:6" ht="15.5" x14ac:dyDescent="0.4">
      <c r="A50" s="6" t="s">
        <v>15</v>
      </c>
      <c r="B50" s="11">
        <f>B23/B22*100</f>
        <v>77.337191506834884</v>
      </c>
      <c r="C50" s="11">
        <f t="shared" ref="C50:E50" si="6">C23/C22*100</f>
        <v>81.109974696280005</v>
      </c>
      <c r="D50" s="11">
        <f t="shared" si="6"/>
        <v>78.934983439586347</v>
      </c>
      <c r="E50" s="11">
        <f t="shared" si="6"/>
        <v>14.182481648254106</v>
      </c>
      <c r="F50" s="14"/>
    </row>
    <row r="51" spans="1:6" ht="15.5" x14ac:dyDescent="0.4">
      <c r="A51" s="6" t="s">
        <v>16</v>
      </c>
      <c r="B51" s="11">
        <f>AVERAGE(B49:B50)</f>
        <v>53.020909679081235</v>
      </c>
      <c r="C51" s="11">
        <f t="shared" ref="C51:D51" si="7">AVERAGE(C49:C50)</f>
        <v>46.20412573144845</v>
      </c>
      <c r="D51" s="11">
        <f t="shared" si="7"/>
        <v>68.957861497402476</v>
      </c>
      <c r="E51" s="11"/>
      <c r="F51" s="14"/>
    </row>
    <row r="52" spans="1:6" ht="15.5" x14ac:dyDescent="0.4">
      <c r="A52" s="6"/>
      <c r="B52" s="11"/>
      <c r="C52" s="11"/>
      <c r="D52" s="11"/>
      <c r="E52" s="11"/>
      <c r="F52" s="14"/>
    </row>
    <row r="53" spans="1:6" ht="15.5" x14ac:dyDescent="0.4">
      <c r="A53" s="7" t="s">
        <v>17</v>
      </c>
      <c r="B53" s="11"/>
      <c r="C53" s="11"/>
      <c r="D53" s="11"/>
      <c r="E53" s="11"/>
      <c r="F53" s="14"/>
    </row>
    <row r="54" spans="1:6" ht="15.5" x14ac:dyDescent="0.4">
      <c r="A54" s="6" t="s">
        <v>18</v>
      </c>
      <c r="B54" s="11">
        <f>(B17/B18)*100</f>
        <v>27.783895775770411</v>
      </c>
      <c r="C54" s="11">
        <f t="shared" ref="C54:D54" si="8">(C17/C18)*100</f>
        <v>11.298276766616894</v>
      </c>
      <c r="D54" s="11">
        <f t="shared" si="8"/>
        <v>54.072067202086757</v>
      </c>
      <c r="E54" s="11"/>
      <c r="F54" s="14"/>
    </row>
    <row r="55" spans="1:6" ht="15.5" x14ac:dyDescent="0.4">
      <c r="A55" s="6" t="s">
        <v>19</v>
      </c>
      <c r="B55" s="11">
        <f>B23/B24*100</f>
        <v>50.102864811933699</v>
      </c>
      <c r="C55" s="11">
        <f t="shared" ref="C55:E55" si="9">C23/C24*100</f>
        <v>81.109974696280005</v>
      </c>
      <c r="D55" s="11">
        <f t="shared" si="9"/>
        <v>39.467491719793173</v>
      </c>
      <c r="E55" s="11">
        <f t="shared" si="9"/>
        <v>7.0912408241270528</v>
      </c>
      <c r="F55" s="14"/>
    </row>
    <row r="56" spans="1:6" ht="15.5" x14ac:dyDescent="0.4">
      <c r="A56" s="6" t="s">
        <v>20</v>
      </c>
      <c r="B56" s="11">
        <f>(B54+B55)/2</f>
        <v>38.943380293852059</v>
      </c>
      <c r="C56" s="11">
        <f t="shared" ref="C56:D56" si="10">(C54+C55)/2</f>
        <v>46.20412573144845</v>
      </c>
      <c r="D56" s="11">
        <f t="shared" si="10"/>
        <v>46.769779460939965</v>
      </c>
      <c r="E56" s="11"/>
      <c r="F56" s="14"/>
    </row>
    <row r="57" spans="1:6" ht="15.5" x14ac:dyDescent="0.4">
      <c r="A57" s="6"/>
      <c r="B57" s="11"/>
      <c r="C57" s="11"/>
      <c r="D57" s="11"/>
      <c r="E57" s="11"/>
      <c r="F57" s="14"/>
    </row>
    <row r="58" spans="1:6" ht="15.5" x14ac:dyDescent="0.4">
      <c r="A58" s="7" t="s">
        <v>31</v>
      </c>
      <c r="B58" s="11"/>
      <c r="C58" s="11"/>
      <c r="D58" s="11"/>
      <c r="E58" s="11"/>
      <c r="F58" s="14"/>
    </row>
    <row r="59" spans="1:6" ht="15.5" x14ac:dyDescent="0.4">
      <c r="A59" s="6" t="s">
        <v>21</v>
      </c>
      <c r="B59" s="11">
        <f>B25/B23*100</f>
        <v>99.266339051768128</v>
      </c>
      <c r="C59" s="11"/>
      <c r="D59" s="11"/>
      <c r="E59" s="11"/>
      <c r="F59" s="14"/>
    </row>
    <row r="60" spans="1:6" ht="15.5" x14ac:dyDescent="0.4">
      <c r="A60" s="6"/>
      <c r="B60" s="11"/>
      <c r="C60" s="11"/>
      <c r="D60" s="11"/>
      <c r="E60" s="11"/>
      <c r="F60" s="14"/>
    </row>
    <row r="61" spans="1:6" ht="15.5" x14ac:dyDescent="0.4">
      <c r="A61" s="7" t="s">
        <v>22</v>
      </c>
      <c r="B61" s="11"/>
      <c r="C61" s="11"/>
      <c r="D61" s="11"/>
      <c r="E61" s="11"/>
      <c r="F61" s="14"/>
    </row>
    <row r="62" spans="1:6" ht="15.5" x14ac:dyDescent="0.4">
      <c r="A62" s="6" t="s">
        <v>23</v>
      </c>
      <c r="B62" s="11">
        <f>((B17/B15)-1)*100</f>
        <v>-71.154674783140123</v>
      </c>
      <c r="C62" s="11">
        <f t="shared" ref="C62:D62" si="11">((C17/C15)-1)*100</f>
        <v>-89.219038817005554</v>
      </c>
      <c r="D62" s="11">
        <f t="shared" si="11"/>
        <v>-34.69629376318013</v>
      </c>
      <c r="E62" s="11"/>
      <c r="F62" s="14"/>
    </row>
    <row r="63" spans="1:6" ht="15.5" x14ac:dyDescent="0.4">
      <c r="A63" s="6" t="s">
        <v>24</v>
      </c>
      <c r="B63" s="11">
        <f t="shared" ref="B63:D63" si="12">((B38/B37)-1)*100</f>
        <v>63.756475164884229</v>
      </c>
      <c r="C63" s="11">
        <f t="shared" si="12"/>
        <v>102.53030082313796</v>
      </c>
      <c r="D63" s="11">
        <f t="shared" si="12"/>
        <v>37.312217710500221</v>
      </c>
      <c r="E63" s="11"/>
      <c r="F63" s="14"/>
    </row>
    <row r="64" spans="1:6" ht="15.5" x14ac:dyDescent="0.4">
      <c r="A64" s="6" t="s">
        <v>25</v>
      </c>
      <c r="B64" s="11">
        <f>((B40/B39)-1)*100</f>
        <v>467.705421706148</v>
      </c>
      <c r="C64" s="11">
        <f t="shared" ref="C64:D64" si="13">((C40/C39)-1)*100</f>
        <v>1778.5922459548676</v>
      </c>
      <c r="D64" s="11">
        <f t="shared" si="13"/>
        <v>110.26711288413847</v>
      </c>
      <c r="E64" s="11"/>
      <c r="F64" s="14"/>
    </row>
    <row r="65" spans="1:6" ht="15.5" x14ac:dyDescent="0.4">
      <c r="A65" s="6"/>
      <c r="B65" s="11"/>
      <c r="C65" s="11"/>
      <c r="D65" s="11"/>
      <c r="E65" s="11"/>
      <c r="F65" s="14"/>
    </row>
    <row r="66" spans="1:6" ht="15.5" x14ac:dyDescent="0.4">
      <c r="A66" s="7" t="s">
        <v>26</v>
      </c>
      <c r="B66" s="11"/>
      <c r="C66" s="11"/>
      <c r="D66" s="11"/>
      <c r="E66" s="11"/>
      <c r="F66" s="14"/>
    </row>
    <row r="67" spans="1:6" ht="15.5" x14ac:dyDescent="0.4">
      <c r="A67" s="6" t="s">
        <v>34</v>
      </c>
      <c r="B67" s="11">
        <f t="shared" ref="B67" si="14">B22/B16</f>
        <v>10853.094713663952</v>
      </c>
      <c r="C67" s="11">
        <f t="shared" ref="C67:D67" si="15">C22/C16</f>
        <v>7801.6779123451306</v>
      </c>
      <c r="D67" s="11">
        <f t="shared" si="15"/>
        <v>14971.219887757574</v>
      </c>
      <c r="E67" s="11"/>
      <c r="F67" s="14"/>
    </row>
    <row r="68" spans="1:6" ht="15.5" x14ac:dyDescent="0.4">
      <c r="A68" s="6" t="s">
        <v>35</v>
      </c>
      <c r="B68" s="11">
        <f>B23/B17</f>
        <v>29240.855121332861</v>
      </c>
      <c r="C68" s="11">
        <f t="shared" ref="C68:D68" si="16">C23/C17</f>
        <v>56008.001143020432</v>
      </c>
      <c r="D68" s="11">
        <f t="shared" si="16"/>
        <v>20036.252560112032</v>
      </c>
      <c r="E68" s="11"/>
      <c r="F68" s="14"/>
    </row>
    <row r="69" spans="1:6" ht="15.5" x14ac:dyDescent="0.4">
      <c r="A69" s="6" t="s">
        <v>27</v>
      </c>
      <c r="B69" s="11">
        <f>(B68/B67)*B51</f>
        <v>142.85112027773783</v>
      </c>
      <c r="C69" s="11">
        <f t="shared" ref="C69:D69" si="17">(C68/C67)*C51</f>
        <v>331.69797008466213</v>
      </c>
      <c r="D69" s="11">
        <f t="shared" si="17"/>
        <v>92.287544991374062</v>
      </c>
      <c r="E69" s="11"/>
      <c r="F69" s="14"/>
    </row>
    <row r="70" spans="1:6" ht="15.5" x14ac:dyDescent="0.4">
      <c r="A70" s="6" t="s">
        <v>32</v>
      </c>
      <c r="B70" s="11">
        <f>B22/(B16*6)</f>
        <v>1808.8491189439919</v>
      </c>
      <c r="C70" s="11">
        <f t="shared" ref="C70:D70" si="18">C22/(C16*6)</f>
        <v>1300.2796520575216</v>
      </c>
      <c r="D70" s="11">
        <f t="shared" si="18"/>
        <v>2495.2033146262625</v>
      </c>
      <c r="E70" s="11"/>
      <c r="F70" s="14"/>
    </row>
    <row r="71" spans="1:6" ht="15.5" x14ac:dyDescent="0.4">
      <c r="A71" s="6" t="s">
        <v>33</v>
      </c>
      <c r="B71" s="11">
        <f>B23/(B17*6)</f>
        <v>4873.4758535554765</v>
      </c>
      <c r="C71" s="11">
        <f t="shared" ref="C71:D71" si="19">C23/(C17*6)</f>
        <v>9334.666857170072</v>
      </c>
      <c r="D71" s="11">
        <f t="shared" si="19"/>
        <v>3339.3754266853389</v>
      </c>
      <c r="E71" s="11"/>
      <c r="F71" s="14"/>
    </row>
    <row r="72" spans="1:6" ht="15.5" x14ac:dyDescent="0.4">
      <c r="A72" s="6"/>
      <c r="B72" s="11"/>
      <c r="C72" s="11"/>
      <c r="D72" s="11"/>
      <c r="E72" s="11"/>
      <c r="F72" s="14"/>
    </row>
    <row r="73" spans="1:6" ht="15.5" x14ac:dyDescent="0.4">
      <c r="A73" s="7" t="s">
        <v>28</v>
      </c>
      <c r="B73" s="11"/>
      <c r="C73" s="11"/>
      <c r="D73" s="11"/>
      <c r="E73" s="11"/>
      <c r="F73" s="14"/>
    </row>
    <row r="74" spans="1:6" ht="15.5" x14ac:dyDescent="0.4">
      <c r="A74" s="6" t="s">
        <v>29</v>
      </c>
      <c r="B74" s="11">
        <f>(B29/B28)*100</f>
        <v>81.201631343563264</v>
      </c>
      <c r="C74" s="11"/>
      <c r="D74" s="11"/>
      <c r="E74" s="11"/>
      <c r="F74" s="14"/>
    </row>
    <row r="75" spans="1:6" ht="16" thickBot="1" x14ac:dyDescent="0.45">
      <c r="A75" s="12" t="s">
        <v>30</v>
      </c>
      <c r="B75" s="13">
        <f>(B23/B29)*100</f>
        <v>95.240933251232391</v>
      </c>
      <c r="C75" s="13"/>
      <c r="D75" s="13"/>
      <c r="E75" s="13"/>
      <c r="F75" s="14"/>
    </row>
    <row r="76" spans="1:6" s="2" customFormat="1" ht="16" thickTop="1" x14ac:dyDescent="0.35">
      <c r="A76" s="27" t="s">
        <v>80</v>
      </c>
      <c r="B76" s="27"/>
      <c r="C76" s="27"/>
      <c r="D76" s="27"/>
      <c r="E76" s="4"/>
      <c r="F76" s="4"/>
    </row>
    <row r="77" spans="1:6" s="2" customFormat="1" ht="15.5" x14ac:dyDescent="0.4">
      <c r="A77" s="6" t="s">
        <v>81</v>
      </c>
      <c r="B77" s="6"/>
      <c r="C77" s="6"/>
      <c r="D77" s="6"/>
      <c r="E77" s="6"/>
    </row>
  </sheetData>
  <mergeCells count="4">
    <mergeCell ref="A9:A10"/>
    <mergeCell ref="B9:B10"/>
    <mergeCell ref="A76:D76"/>
    <mergeCell ref="C9:E9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M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4.1796875" style="2" customWidth="1"/>
    <col min="2" max="2" width="22.7265625" style="2" customWidth="1"/>
    <col min="3" max="3" width="25.7265625" style="2" customWidth="1"/>
    <col min="4" max="5" width="26.1796875" style="2" customWidth="1"/>
    <col min="6" max="6" width="11.453125" style="2"/>
    <col min="7" max="7" width="12.7265625" style="2" bestFit="1" customWidth="1"/>
    <col min="8" max="16384" width="11.453125" style="2"/>
  </cols>
  <sheetData>
    <row r="7" spans="1:5" ht="21" customHeight="1" x14ac:dyDescent="0.35"/>
    <row r="8" spans="1:5" ht="21" customHeight="1" x14ac:dyDescent="0.35"/>
    <row r="9" spans="1:5" ht="15.5" x14ac:dyDescent="0.4">
      <c r="A9" s="23" t="s">
        <v>0</v>
      </c>
      <c r="B9" s="25" t="s">
        <v>36</v>
      </c>
      <c r="C9" s="28" t="s">
        <v>1</v>
      </c>
      <c r="D9" s="28"/>
      <c r="E9" s="28"/>
    </row>
    <row r="10" spans="1:5" ht="47" thickBot="1" x14ac:dyDescent="0.4">
      <c r="A10" s="24"/>
      <c r="B10" s="26"/>
      <c r="C10" s="16" t="s">
        <v>41</v>
      </c>
      <c r="D10" s="16" t="s">
        <v>42</v>
      </c>
      <c r="E10" s="16" t="s">
        <v>72</v>
      </c>
    </row>
    <row r="11" spans="1:5" ht="16" thickTop="1" x14ac:dyDescent="0.4">
      <c r="A11" s="6"/>
      <c r="B11" s="6"/>
      <c r="C11" s="6"/>
      <c r="D11" s="6"/>
      <c r="E11" s="6"/>
    </row>
    <row r="12" spans="1:5" ht="15.5" x14ac:dyDescent="0.4">
      <c r="A12" s="7" t="s">
        <v>2</v>
      </c>
      <c r="B12" s="6"/>
      <c r="C12" s="6"/>
      <c r="D12" s="6"/>
      <c r="E12" s="6"/>
    </row>
    <row r="13" spans="1:5" ht="15.5" x14ac:dyDescent="0.4">
      <c r="A13" s="6"/>
      <c r="B13" s="6"/>
      <c r="C13" s="6"/>
      <c r="D13" s="6"/>
      <c r="E13" s="6"/>
    </row>
    <row r="14" spans="1:5" ht="15.5" x14ac:dyDescent="0.4">
      <c r="A14" s="7" t="s">
        <v>3</v>
      </c>
      <c r="B14" s="6"/>
      <c r="C14" s="6"/>
      <c r="D14" s="6"/>
      <c r="E14" s="6"/>
    </row>
    <row r="15" spans="1:5" ht="15.5" x14ac:dyDescent="0.4">
      <c r="A15" s="6" t="s">
        <v>53</v>
      </c>
      <c r="B15" s="8">
        <f>SUM(C15:D15)</f>
        <v>152979</v>
      </c>
      <c r="C15" s="8">
        <v>152979</v>
      </c>
      <c r="D15" s="8">
        <v>0</v>
      </c>
      <c r="E15" s="8"/>
    </row>
    <row r="16" spans="1:5" ht="15.5" x14ac:dyDescent="0.4">
      <c r="A16" s="6" t="s">
        <v>94</v>
      </c>
      <c r="B16" s="8">
        <f>SUM(C16:D16)</f>
        <v>83501.444444444453</v>
      </c>
      <c r="C16" s="8">
        <v>0</v>
      </c>
      <c r="D16" s="8">
        <v>83501.444444444453</v>
      </c>
      <c r="E16" s="8"/>
    </row>
    <row r="17" spans="1:5" ht="15.75" customHeight="1" x14ac:dyDescent="0.4">
      <c r="A17" s="6" t="s">
        <v>95</v>
      </c>
      <c r="B17" s="8">
        <f>SUM(C17:D17)</f>
        <v>102336</v>
      </c>
      <c r="C17" s="8">
        <v>8489</v>
      </c>
      <c r="D17" s="8">
        <v>93847</v>
      </c>
      <c r="E17" s="8"/>
    </row>
    <row r="18" spans="1:5" ht="15.5" x14ac:dyDescent="0.4">
      <c r="A18" s="6" t="s">
        <v>75</v>
      </c>
      <c r="B18" s="8">
        <f>SUM(C18:D18)</f>
        <v>201591</v>
      </c>
      <c r="C18" s="8">
        <v>123895</v>
      </c>
      <c r="D18" s="8">
        <v>77696</v>
      </c>
      <c r="E18" s="8"/>
    </row>
    <row r="19" spans="1:5" ht="15.5" x14ac:dyDescent="0.4">
      <c r="A19" s="6"/>
      <c r="B19" s="8"/>
      <c r="C19" s="8"/>
      <c r="D19" s="8"/>
      <c r="E19" s="8"/>
    </row>
    <row r="20" spans="1:5" ht="15.5" x14ac:dyDescent="0.4">
      <c r="A20" s="7" t="s">
        <v>4</v>
      </c>
      <c r="B20" s="8"/>
      <c r="C20" s="8"/>
      <c r="D20" s="8"/>
      <c r="E20" s="8"/>
    </row>
    <row r="21" spans="1:5" ht="15.5" x14ac:dyDescent="0.4">
      <c r="A21" s="6" t="s">
        <v>53</v>
      </c>
      <c r="B21" s="8">
        <f>SUM(C21:E21)</f>
        <v>646370559.39999998</v>
      </c>
      <c r="C21" s="9">
        <v>362619187.51999998</v>
      </c>
      <c r="D21" s="8">
        <v>283751371.88</v>
      </c>
      <c r="E21" s="18">
        <v>0</v>
      </c>
    </row>
    <row r="22" spans="1:5" ht="15.5" x14ac:dyDescent="0.4">
      <c r="A22" s="6" t="s">
        <v>94</v>
      </c>
      <c r="B22" s="8">
        <f>SUM(C22:E22)</f>
        <v>618159253.77100599</v>
      </c>
      <c r="C22" s="8">
        <v>14097898.32</v>
      </c>
      <c r="D22" s="8">
        <v>535947718.43100601</v>
      </c>
      <c r="E22" s="8">
        <v>68113637.019999996</v>
      </c>
    </row>
    <row r="23" spans="1:5" ht="15.5" x14ac:dyDescent="0.4">
      <c r="A23" s="6" t="s">
        <v>95</v>
      </c>
      <c r="B23" s="8">
        <f>SUM(C23:E23)</f>
        <v>446701176.16999996</v>
      </c>
      <c r="C23" s="9">
        <v>162500000</v>
      </c>
      <c r="D23" s="8">
        <v>279675040.16999996</v>
      </c>
      <c r="E23" s="18">
        <v>4526136</v>
      </c>
    </row>
    <row r="24" spans="1:5" ht="15.5" x14ac:dyDescent="0.4">
      <c r="A24" s="6" t="s">
        <v>75</v>
      </c>
      <c r="B24" s="8">
        <f>SUM(C24:E24)</f>
        <v>3439225899.971024</v>
      </c>
      <c r="C24" s="8">
        <v>1022980478.23</v>
      </c>
      <c r="D24" s="10">
        <v>2143790873.6610241</v>
      </c>
      <c r="E24" s="8">
        <v>272454548.07999998</v>
      </c>
    </row>
    <row r="25" spans="1:5" ht="15.5" x14ac:dyDescent="0.4">
      <c r="A25" s="6" t="s">
        <v>96</v>
      </c>
      <c r="B25" s="8">
        <f>+SUM(C25:D25)</f>
        <v>442175040.16999996</v>
      </c>
      <c r="C25" s="8">
        <f>+C23</f>
        <v>162500000</v>
      </c>
      <c r="D25" s="8">
        <f t="shared" ref="D25" si="0">+D23</f>
        <v>279675040.16999996</v>
      </c>
      <c r="E25" s="8"/>
    </row>
    <row r="26" spans="1:5" ht="15.5" x14ac:dyDescent="0.4">
      <c r="A26" s="6"/>
      <c r="B26" s="8"/>
      <c r="C26" s="8"/>
      <c r="D26" s="8"/>
      <c r="E26" s="8"/>
    </row>
    <row r="27" spans="1:5" ht="15.5" x14ac:dyDescent="0.4">
      <c r="A27" s="7" t="s">
        <v>5</v>
      </c>
      <c r="B27" s="8"/>
      <c r="C27" s="8"/>
      <c r="D27" s="8"/>
      <c r="E27" s="8"/>
    </row>
    <row r="28" spans="1:5" ht="15.5" x14ac:dyDescent="0.4">
      <c r="A28" s="6" t="s">
        <v>94</v>
      </c>
      <c r="B28" s="8">
        <f>B22</f>
        <v>618159253.77100599</v>
      </c>
      <c r="C28" s="8"/>
      <c r="D28" s="8"/>
      <c r="E28" s="8"/>
    </row>
    <row r="29" spans="1:5" ht="15.5" x14ac:dyDescent="0.4">
      <c r="A29" s="6" t="s">
        <v>95</v>
      </c>
      <c r="B29" s="8">
        <v>859806474.99000001</v>
      </c>
      <c r="C29" s="8"/>
      <c r="D29" s="8"/>
      <c r="E29" s="8"/>
    </row>
    <row r="30" spans="1:5" ht="15.5" x14ac:dyDescent="0.4">
      <c r="A30" s="6"/>
      <c r="B30" s="11"/>
      <c r="C30" s="11"/>
      <c r="D30" s="11"/>
      <c r="E30" s="11"/>
    </row>
    <row r="31" spans="1:5" ht="15.5" x14ac:dyDescent="0.4">
      <c r="A31" s="7" t="s">
        <v>6</v>
      </c>
      <c r="B31" s="11"/>
      <c r="C31" s="11"/>
      <c r="D31" s="11"/>
      <c r="E31" s="11"/>
    </row>
    <row r="32" spans="1:5" ht="15.5" x14ac:dyDescent="0.4">
      <c r="A32" s="6" t="s">
        <v>54</v>
      </c>
      <c r="B32" s="19">
        <v>1.0641</v>
      </c>
      <c r="C32" s="19">
        <v>1.0641</v>
      </c>
      <c r="D32" s="19">
        <v>1.0641</v>
      </c>
      <c r="E32" s="19">
        <v>1.0641</v>
      </c>
    </row>
    <row r="33" spans="1:5" ht="15.5" x14ac:dyDescent="0.4">
      <c r="A33" s="6" t="s">
        <v>97</v>
      </c>
      <c r="B33" s="19">
        <v>1.0863</v>
      </c>
      <c r="C33" s="19">
        <v>1.0863</v>
      </c>
      <c r="D33" s="19">
        <v>1.0863</v>
      </c>
      <c r="E33" s="19">
        <v>1.0863</v>
      </c>
    </row>
    <row r="34" spans="1:5" ht="15.5" x14ac:dyDescent="0.4">
      <c r="A34" s="6" t="s">
        <v>7</v>
      </c>
      <c r="B34" s="8" t="s">
        <v>43</v>
      </c>
      <c r="C34" s="8" t="s">
        <v>43</v>
      </c>
      <c r="D34" s="8" t="s">
        <v>43</v>
      </c>
      <c r="E34" s="8" t="s">
        <v>43</v>
      </c>
    </row>
    <row r="35" spans="1:5" ht="15.5" x14ac:dyDescent="0.4">
      <c r="A35" s="6"/>
      <c r="B35" s="8"/>
      <c r="C35" s="8"/>
      <c r="D35" s="8"/>
      <c r="E35" s="8"/>
    </row>
    <row r="36" spans="1:5" ht="15.5" x14ac:dyDescent="0.4">
      <c r="A36" s="7" t="s">
        <v>8</v>
      </c>
      <c r="B36" s="8"/>
      <c r="C36" s="8"/>
      <c r="D36" s="8"/>
      <c r="E36" s="8"/>
    </row>
    <row r="37" spans="1:5" ht="15.5" x14ac:dyDescent="0.4">
      <c r="A37" s="6" t="s">
        <v>55</v>
      </c>
      <c r="B37" s="8">
        <f>B21/B32</f>
        <v>607434037.59045196</v>
      </c>
      <c r="C37" s="8">
        <f t="shared" ref="C37:E37" si="1">C21/C32</f>
        <v>340775479.29705852</v>
      </c>
      <c r="D37" s="8">
        <f t="shared" si="1"/>
        <v>266658558.29339346</v>
      </c>
      <c r="E37" s="8">
        <f t="shared" si="1"/>
        <v>0</v>
      </c>
    </row>
    <row r="38" spans="1:5" ht="15.5" x14ac:dyDescent="0.4">
      <c r="A38" s="6" t="s">
        <v>98</v>
      </c>
      <c r="B38" s="8">
        <f>B23/B33</f>
        <v>411213455.00322187</v>
      </c>
      <c r="C38" s="8">
        <f t="shared" ref="C38:E38" si="2">C23/C33</f>
        <v>149590352.57295406</v>
      </c>
      <c r="D38" s="8">
        <f t="shared" si="2"/>
        <v>257456540.70698696</v>
      </c>
      <c r="E38" s="8">
        <f t="shared" si="2"/>
        <v>4166561.7232808615</v>
      </c>
    </row>
    <row r="39" spans="1:5" ht="15.5" x14ac:dyDescent="0.4">
      <c r="A39" s="6" t="s">
        <v>56</v>
      </c>
      <c r="B39" s="8">
        <f>B37/B15</f>
        <v>3970.7021067627056</v>
      </c>
      <c r="C39" s="8">
        <f t="shared" ref="C39" si="3">C37/C15</f>
        <v>2227.5964628939823</v>
      </c>
      <c r="D39" s="8" t="s">
        <v>43</v>
      </c>
      <c r="E39" s="8"/>
    </row>
    <row r="40" spans="1:5" ht="15.5" x14ac:dyDescent="0.4">
      <c r="A40" s="6" t="s">
        <v>99</v>
      </c>
      <c r="B40" s="8">
        <f>B38/B17</f>
        <v>4018.2678138995257</v>
      </c>
      <c r="C40" s="8">
        <f t="shared" ref="C40:D40" si="4">C38/C17</f>
        <v>17621.669522081997</v>
      </c>
      <c r="D40" s="8">
        <f t="shared" si="4"/>
        <v>2743.3646329343183</v>
      </c>
      <c r="E40" s="8"/>
    </row>
    <row r="41" spans="1:5" ht="15.5" x14ac:dyDescent="0.4">
      <c r="A41" s="6"/>
      <c r="B41" s="11"/>
      <c r="C41" s="11"/>
      <c r="D41" s="11"/>
      <c r="E41" s="11"/>
    </row>
    <row r="42" spans="1:5" ht="15.5" x14ac:dyDescent="0.4">
      <c r="A42" s="7" t="s">
        <v>9</v>
      </c>
      <c r="B42" s="11"/>
      <c r="C42" s="11"/>
      <c r="D42" s="11"/>
      <c r="E42" s="11"/>
    </row>
    <row r="43" spans="1:5" ht="15.5" x14ac:dyDescent="0.4">
      <c r="A43" s="7"/>
      <c r="B43" s="11"/>
      <c r="C43" s="11"/>
      <c r="D43" s="11"/>
      <c r="E43" s="11"/>
    </row>
    <row r="44" spans="1:5" ht="15.5" x14ac:dyDescent="0.4">
      <c r="A44" s="7" t="s">
        <v>10</v>
      </c>
      <c r="B44" s="11"/>
      <c r="C44" s="11"/>
      <c r="D44" s="11"/>
      <c r="E44" s="11"/>
    </row>
    <row r="45" spans="1:5" ht="15.5" x14ac:dyDescent="0.4">
      <c r="A45" s="6" t="s">
        <v>11</v>
      </c>
      <c r="B45" s="11" t="s">
        <v>44</v>
      </c>
      <c r="C45" s="11" t="s">
        <v>44</v>
      </c>
      <c r="D45" s="11" t="s">
        <v>44</v>
      </c>
      <c r="E45" s="11" t="s">
        <v>44</v>
      </c>
    </row>
    <row r="46" spans="1:5" ht="15.5" x14ac:dyDescent="0.4">
      <c r="A46" s="6" t="s">
        <v>12</v>
      </c>
      <c r="B46" s="11" t="s">
        <v>44</v>
      </c>
      <c r="C46" s="11" t="s">
        <v>44</v>
      </c>
      <c r="D46" s="11" t="s">
        <v>44</v>
      </c>
      <c r="E46" s="11" t="s">
        <v>44</v>
      </c>
    </row>
    <row r="47" spans="1:5" ht="15.5" x14ac:dyDescent="0.4">
      <c r="A47" s="6"/>
      <c r="B47" s="11"/>
      <c r="C47" s="11"/>
      <c r="D47" s="11"/>
      <c r="E47" s="11"/>
    </row>
    <row r="48" spans="1:5" ht="15.5" x14ac:dyDescent="0.4">
      <c r="A48" s="7" t="s">
        <v>13</v>
      </c>
      <c r="B48" s="11"/>
      <c r="C48" s="11"/>
      <c r="D48" s="11"/>
      <c r="E48" s="11"/>
    </row>
    <row r="49" spans="1:5" ht="15.5" x14ac:dyDescent="0.4">
      <c r="A49" s="6" t="s">
        <v>14</v>
      </c>
      <c r="B49" s="11">
        <f>B17/B16*100</f>
        <v>122.55596376908981</v>
      </c>
      <c r="C49" s="8" t="s">
        <v>43</v>
      </c>
      <c r="D49" s="11">
        <f t="shared" ref="D49" si="5">D17/D16*100</f>
        <v>112.38967256720773</v>
      </c>
      <c r="E49" s="11"/>
    </row>
    <row r="50" spans="1:5" ht="15.5" x14ac:dyDescent="0.4">
      <c r="A50" s="6" t="s">
        <v>15</v>
      </c>
      <c r="B50" s="11">
        <f>B23/B22*100</f>
        <v>72.263122074927026</v>
      </c>
      <c r="C50" s="11">
        <f t="shared" ref="C50:E50" si="6">C23/C22*100</f>
        <v>1152.6540787251188</v>
      </c>
      <c r="D50" s="11">
        <f t="shared" si="6"/>
        <v>52.183269104820951</v>
      </c>
      <c r="E50" s="11">
        <f t="shared" si="6"/>
        <v>6.6449777137447601</v>
      </c>
    </row>
    <row r="51" spans="1:5" ht="15.5" x14ac:dyDescent="0.4">
      <c r="A51" s="6" t="s">
        <v>16</v>
      </c>
      <c r="B51" s="11">
        <f>AVERAGE(B49:B50)</f>
        <v>97.409542922008427</v>
      </c>
      <c r="C51" s="8" t="s">
        <v>43</v>
      </c>
      <c r="D51" s="11">
        <f t="shared" ref="D51" si="7">AVERAGE(D49:D50)</f>
        <v>82.286470836014331</v>
      </c>
      <c r="E51" s="11"/>
    </row>
    <row r="52" spans="1:5" ht="15.5" x14ac:dyDescent="0.4">
      <c r="A52" s="6"/>
      <c r="B52" s="11"/>
      <c r="C52" s="11"/>
      <c r="D52" s="11"/>
      <c r="E52" s="11"/>
    </row>
    <row r="53" spans="1:5" ht="15.5" x14ac:dyDescent="0.4">
      <c r="A53" s="7" t="s">
        <v>17</v>
      </c>
      <c r="B53" s="11"/>
      <c r="C53" s="11"/>
      <c r="D53" s="11"/>
      <c r="E53" s="11"/>
    </row>
    <row r="54" spans="1:5" ht="15.5" x14ac:dyDescent="0.4">
      <c r="A54" s="6" t="s">
        <v>18</v>
      </c>
      <c r="B54" s="11">
        <f>(B17/B18)*100</f>
        <v>50.76417101953956</v>
      </c>
      <c r="C54" s="11">
        <f t="shared" ref="C54:D54" si="8">(C17/C18)*100</f>
        <v>6.851769643649865</v>
      </c>
      <c r="D54" s="11">
        <f t="shared" si="8"/>
        <v>120.78742792421747</v>
      </c>
      <c r="E54" s="11"/>
    </row>
    <row r="55" spans="1:5" ht="15.5" x14ac:dyDescent="0.4">
      <c r="A55" s="6" t="s">
        <v>19</v>
      </c>
      <c r="B55" s="11">
        <f>B23/B24*100</f>
        <v>12.988422079915235</v>
      </c>
      <c r="C55" s="11">
        <f t="shared" ref="C55:E55" si="9">C23/C24*100</f>
        <v>15.884956111886291</v>
      </c>
      <c r="D55" s="11">
        <f t="shared" si="9"/>
        <v>13.045817276588616</v>
      </c>
      <c r="E55" s="11">
        <f t="shared" si="9"/>
        <v>1.66124442843619</v>
      </c>
    </row>
    <row r="56" spans="1:5" ht="15.5" x14ac:dyDescent="0.4">
      <c r="A56" s="6" t="s">
        <v>20</v>
      </c>
      <c r="B56" s="11">
        <f>(B54+B55)/2</f>
        <v>31.8762965497274</v>
      </c>
      <c r="C56" s="11">
        <f t="shared" ref="C56:D56" si="10">(C54+C55)/2</f>
        <v>11.368362877768078</v>
      </c>
      <c r="D56" s="11">
        <f t="shared" si="10"/>
        <v>66.916622600403045</v>
      </c>
      <c r="E56" s="11"/>
    </row>
    <row r="57" spans="1:5" ht="15.5" x14ac:dyDescent="0.4">
      <c r="A57" s="6"/>
      <c r="B57" s="11"/>
      <c r="C57" s="11"/>
      <c r="D57" s="11"/>
      <c r="E57" s="11"/>
    </row>
    <row r="58" spans="1:5" ht="15.5" x14ac:dyDescent="0.4">
      <c r="A58" s="7" t="s">
        <v>31</v>
      </c>
      <c r="B58" s="11"/>
      <c r="C58" s="11"/>
      <c r="D58" s="11"/>
      <c r="E58" s="11"/>
    </row>
    <row r="59" spans="1:5" ht="15.5" x14ac:dyDescent="0.4">
      <c r="A59" s="6" t="s">
        <v>21</v>
      </c>
      <c r="B59" s="11">
        <f>B25/B23*100</f>
        <v>98.986764252826248</v>
      </c>
      <c r="C59" s="11"/>
      <c r="D59" s="11"/>
      <c r="E59" s="11"/>
    </row>
    <row r="60" spans="1:5" ht="15.5" x14ac:dyDescent="0.4">
      <c r="A60" s="6"/>
      <c r="B60" s="11"/>
      <c r="C60" s="11"/>
      <c r="D60" s="11"/>
      <c r="E60" s="11"/>
    </row>
    <row r="61" spans="1:5" ht="15.5" x14ac:dyDescent="0.4">
      <c r="A61" s="7" t="s">
        <v>22</v>
      </c>
      <c r="B61" s="11"/>
      <c r="C61" s="11"/>
      <c r="D61" s="11"/>
      <c r="E61" s="11"/>
    </row>
    <row r="62" spans="1:5" ht="15.5" x14ac:dyDescent="0.4">
      <c r="A62" s="6" t="s">
        <v>23</v>
      </c>
      <c r="B62" s="11">
        <f>((B17/B15)-1)*100</f>
        <v>-33.104543760908356</v>
      </c>
      <c r="C62" s="11">
        <f t="shared" ref="C62" si="11">((C17/C15)-1)*100</f>
        <v>-94.450872341955431</v>
      </c>
      <c r="D62" s="8" t="s">
        <v>43</v>
      </c>
      <c r="E62" s="11"/>
    </row>
    <row r="63" spans="1:5" ht="15.5" x14ac:dyDescent="0.4">
      <c r="A63" s="6" t="s">
        <v>24</v>
      </c>
      <c r="B63" s="11">
        <f t="shared" ref="B63:D63" si="12">((B38/B37)-1)*100</f>
        <v>-32.303191860237369</v>
      </c>
      <c r="C63" s="11">
        <f t="shared" si="12"/>
        <v>-56.102958792245097</v>
      </c>
      <c r="D63" s="11">
        <f t="shared" si="12"/>
        <v>-3.4508615231774731</v>
      </c>
      <c r="E63" s="11"/>
    </row>
    <row r="64" spans="1:5" ht="15.5" x14ac:dyDescent="0.4">
      <c r="A64" s="6" t="s">
        <v>25</v>
      </c>
      <c r="B64" s="11">
        <f>((B40/B39)-1)*100</f>
        <v>1.1979167879607067</v>
      </c>
      <c r="C64" s="11">
        <f t="shared" ref="C64" si="13">((C40/C39)-1)*100</f>
        <v>691.06201754283632</v>
      </c>
      <c r="D64" s="8" t="s">
        <v>43</v>
      </c>
      <c r="E64" s="11"/>
    </row>
    <row r="65" spans="1:6" ht="15.5" x14ac:dyDescent="0.4">
      <c r="A65" s="6"/>
      <c r="B65" s="11"/>
      <c r="C65" s="11"/>
      <c r="D65" s="11"/>
      <c r="E65" s="11"/>
    </row>
    <row r="66" spans="1:6" ht="15.5" x14ac:dyDescent="0.4">
      <c r="A66" s="7" t="s">
        <v>26</v>
      </c>
      <c r="B66" s="11"/>
      <c r="C66" s="11"/>
      <c r="D66" s="11"/>
      <c r="E66" s="11"/>
    </row>
    <row r="67" spans="1:6" ht="15.5" x14ac:dyDescent="0.4">
      <c r="A67" s="6" t="s">
        <v>34</v>
      </c>
      <c r="B67" s="11">
        <f t="shared" ref="B67:D68" si="14">B22/B16</f>
        <v>7402.9767734411162</v>
      </c>
      <c r="C67" s="8" t="s">
        <v>43</v>
      </c>
      <c r="D67" s="11">
        <f t="shared" si="14"/>
        <v>6418.424519441518</v>
      </c>
      <c r="E67" s="11"/>
    </row>
    <row r="68" spans="1:6" ht="15.5" x14ac:dyDescent="0.4">
      <c r="A68" s="6" t="s">
        <v>35</v>
      </c>
      <c r="B68" s="11">
        <f t="shared" si="14"/>
        <v>4365.0443262390554</v>
      </c>
      <c r="C68" s="11">
        <f t="shared" si="14"/>
        <v>19142.419601837672</v>
      </c>
      <c r="D68" s="11">
        <f t="shared" si="14"/>
        <v>2980.1170007565502</v>
      </c>
      <c r="E68" s="11"/>
    </row>
    <row r="69" spans="1:6" ht="15.5" x14ac:dyDescent="0.4">
      <c r="A69" s="6" t="s">
        <v>27</v>
      </c>
      <c r="B69" s="11">
        <f>(B68/B67)*B51</f>
        <v>57.435945791250795</v>
      </c>
      <c r="C69" s="8" t="s">
        <v>43</v>
      </c>
      <c r="D69" s="11">
        <f t="shared" ref="D69" si="15">(D68/D67)*D51</f>
        <v>38.206153227770891</v>
      </c>
      <c r="E69" s="11"/>
    </row>
    <row r="70" spans="1:6" ht="15.5" x14ac:dyDescent="0.4">
      <c r="A70" s="6" t="s">
        <v>32</v>
      </c>
      <c r="B70" s="11">
        <f t="shared" ref="B70:D71" si="16">B22/(B16*3)</f>
        <v>2467.6589244803718</v>
      </c>
      <c r="C70" s="8" t="s">
        <v>43</v>
      </c>
      <c r="D70" s="11">
        <f t="shared" si="16"/>
        <v>2139.4748398138395</v>
      </c>
      <c r="E70" s="11"/>
    </row>
    <row r="71" spans="1:6" ht="15.5" x14ac:dyDescent="0.4">
      <c r="A71" s="6" t="s">
        <v>33</v>
      </c>
      <c r="B71" s="11">
        <f t="shared" si="16"/>
        <v>1455.0147754130185</v>
      </c>
      <c r="C71" s="11">
        <f t="shared" si="16"/>
        <v>6380.8065339458908</v>
      </c>
      <c r="D71" s="11">
        <f t="shared" si="16"/>
        <v>993.37233358551669</v>
      </c>
      <c r="E71" s="11"/>
    </row>
    <row r="72" spans="1:6" ht="15.5" x14ac:dyDescent="0.4">
      <c r="A72" s="6"/>
      <c r="B72" s="11"/>
      <c r="C72" s="11"/>
      <c r="D72" s="11"/>
      <c r="E72" s="11"/>
    </row>
    <row r="73" spans="1:6" ht="15.5" x14ac:dyDescent="0.4">
      <c r="A73" s="7" t="s">
        <v>28</v>
      </c>
      <c r="B73" s="11"/>
      <c r="C73" s="11"/>
      <c r="D73" s="11"/>
      <c r="E73" s="11"/>
    </row>
    <row r="74" spans="1:6" ht="15.5" x14ac:dyDescent="0.4">
      <c r="A74" s="6" t="s">
        <v>29</v>
      </c>
      <c r="B74" s="11">
        <f>(B29/B28)*100</f>
        <v>139.09141855352877</v>
      </c>
      <c r="C74" s="11"/>
      <c r="D74" s="11"/>
      <c r="E74" s="11"/>
    </row>
    <row r="75" spans="1:6" ht="16" thickBot="1" x14ac:dyDescent="0.45">
      <c r="A75" s="12" t="s">
        <v>30</v>
      </c>
      <c r="B75" s="13">
        <f>(B23/B29)*100</f>
        <v>51.953688319827471</v>
      </c>
      <c r="C75" s="13"/>
      <c r="D75" s="13"/>
      <c r="E75" s="13"/>
    </row>
    <row r="76" spans="1:6" ht="16" thickTop="1" x14ac:dyDescent="0.35">
      <c r="A76" s="27" t="s">
        <v>80</v>
      </c>
      <c r="B76" s="27"/>
      <c r="C76" s="27"/>
      <c r="D76" s="27"/>
      <c r="E76" s="4"/>
      <c r="F76" s="4"/>
    </row>
    <row r="77" spans="1:6" ht="15.5" x14ac:dyDescent="0.4">
      <c r="A77" s="6" t="s">
        <v>81</v>
      </c>
      <c r="B77" s="6"/>
      <c r="C77" s="6"/>
      <c r="D77" s="6"/>
      <c r="E77" s="6"/>
    </row>
    <row r="78" spans="1:6" ht="15.5" x14ac:dyDescent="0.4">
      <c r="A78" s="6"/>
      <c r="B78" s="6"/>
      <c r="C78" s="6"/>
      <c r="D78" s="6"/>
      <c r="E78" s="6"/>
    </row>
    <row r="79" spans="1:6" ht="15.5" x14ac:dyDescent="0.4">
      <c r="A79" s="6"/>
      <c r="B79" s="6"/>
      <c r="C79" s="6"/>
      <c r="D79" s="6"/>
      <c r="E79" s="6"/>
    </row>
    <row r="80" spans="1:6" ht="15.5" x14ac:dyDescent="0.4">
      <c r="A80" s="6"/>
      <c r="B80" s="6"/>
      <c r="C80" s="6"/>
      <c r="D80" s="6"/>
      <c r="E80" s="6"/>
    </row>
    <row r="81" spans="1:5" ht="15.5" x14ac:dyDescent="0.4">
      <c r="A81" s="6"/>
      <c r="B81" s="6"/>
      <c r="C81" s="6"/>
      <c r="D81" s="6"/>
      <c r="E81" s="6"/>
    </row>
    <row r="82" spans="1:5" ht="15.5" x14ac:dyDescent="0.4">
      <c r="A82" s="6"/>
      <c r="B82" s="6"/>
      <c r="C82" s="6"/>
      <c r="D82" s="6"/>
      <c r="E82" s="6"/>
    </row>
    <row r="83" spans="1:5" ht="15.5" x14ac:dyDescent="0.4">
      <c r="A83" s="6"/>
      <c r="B83" s="6"/>
      <c r="C83" s="6"/>
      <c r="D83" s="6"/>
      <c r="E83" s="6"/>
    </row>
    <row r="84" spans="1:5" ht="15.5" x14ac:dyDescent="0.4">
      <c r="A84" s="6"/>
      <c r="B84" s="6"/>
      <c r="C84" s="6"/>
      <c r="D84" s="6"/>
      <c r="E84" s="6"/>
    </row>
    <row r="85" spans="1:5" ht="15.5" x14ac:dyDescent="0.4">
      <c r="A85" s="6"/>
      <c r="B85" s="6"/>
      <c r="C85" s="6"/>
      <c r="D85" s="6"/>
      <c r="E85" s="6"/>
    </row>
    <row r="86" spans="1:5" ht="15.5" x14ac:dyDescent="0.4">
      <c r="A86" s="6"/>
      <c r="B86" s="6"/>
      <c r="C86" s="6"/>
      <c r="D86" s="6"/>
      <c r="E86" s="6"/>
    </row>
    <row r="87" spans="1:5" ht="15.5" x14ac:dyDescent="0.4">
      <c r="A87" s="6"/>
      <c r="B87" s="6"/>
      <c r="C87" s="6"/>
      <c r="D87" s="6"/>
      <c r="E87" s="6"/>
    </row>
    <row r="88" spans="1:5" ht="15.5" x14ac:dyDescent="0.4">
      <c r="A88" s="6"/>
      <c r="B88" s="6"/>
      <c r="C88" s="6"/>
      <c r="D88" s="6"/>
      <c r="E88" s="6"/>
    </row>
    <row r="89" spans="1:5" ht="15.5" x14ac:dyDescent="0.4">
      <c r="A89" s="6"/>
      <c r="B89" s="6"/>
      <c r="C89" s="6"/>
      <c r="D89" s="6"/>
      <c r="E89" s="6"/>
    </row>
    <row r="90" spans="1:5" ht="15.5" x14ac:dyDescent="0.4">
      <c r="A90" s="6"/>
      <c r="B90" s="6"/>
      <c r="C90" s="6"/>
      <c r="D90" s="6"/>
      <c r="E90" s="6"/>
    </row>
    <row r="91" spans="1:5" ht="15.5" x14ac:dyDescent="0.4">
      <c r="A91" s="6"/>
      <c r="B91" s="6"/>
      <c r="C91" s="6"/>
      <c r="D91" s="6"/>
      <c r="E91" s="6"/>
    </row>
    <row r="92" spans="1:5" ht="15.5" x14ac:dyDescent="0.4">
      <c r="A92" s="6"/>
      <c r="B92" s="6"/>
      <c r="C92" s="6"/>
      <c r="D92" s="6"/>
      <c r="E92" s="6"/>
    </row>
    <row r="93" spans="1:5" ht="15.5" x14ac:dyDescent="0.4">
      <c r="A93" s="6"/>
      <c r="B93" s="6"/>
      <c r="C93" s="6"/>
      <c r="D93" s="6"/>
      <c r="E93" s="6"/>
    </row>
    <row r="94" spans="1:5" ht="15.5" x14ac:dyDescent="0.4">
      <c r="A94" s="6"/>
      <c r="B94" s="6"/>
      <c r="C94" s="6"/>
      <c r="D94" s="6"/>
      <c r="E94" s="6"/>
    </row>
    <row r="95" spans="1:5" ht="15.5" x14ac:dyDescent="0.4">
      <c r="A95" s="6"/>
      <c r="B95" s="6"/>
      <c r="C95" s="6"/>
      <c r="D95" s="6"/>
      <c r="E95" s="6"/>
    </row>
    <row r="96" spans="1:5" ht="15.5" x14ac:dyDescent="0.4">
      <c r="A96" s="6"/>
      <c r="B96" s="6"/>
      <c r="C96" s="6"/>
      <c r="D96" s="6"/>
      <c r="E96" s="6"/>
    </row>
    <row r="97" spans="1:5" ht="15.5" x14ac:dyDescent="0.4">
      <c r="A97" s="6"/>
      <c r="B97" s="6"/>
      <c r="C97" s="6"/>
      <c r="D97" s="6"/>
      <c r="E97" s="6"/>
    </row>
    <row r="98" spans="1:5" ht="15.5" x14ac:dyDescent="0.4">
      <c r="A98" s="6"/>
      <c r="B98" s="6"/>
      <c r="C98" s="6"/>
      <c r="D98" s="6"/>
      <c r="E98" s="6"/>
    </row>
    <row r="99" spans="1:5" ht="15.5" x14ac:dyDescent="0.4">
      <c r="A99" s="6"/>
      <c r="B99" s="6"/>
      <c r="C99" s="6"/>
      <c r="D99" s="6"/>
      <c r="E99" s="6"/>
    </row>
    <row r="100" spans="1:5" ht="15.5" x14ac:dyDescent="0.4">
      <c r="A100" s="6"/>
      <c r="B100" s="6"/>
      <c r="C100" s="6"/>
      <c r="D100" s="6"/>
      <c r="E100" s="6"/>
    </row>
    <row r="101" spans="1:5" ht="15.5" x14ac:dyDescent="0.4">
      <c r="A101" s="6"/>
      <c r="B101" s="6"/>
      <c r="C101" s="6"/>
      <c r="D101" s="6"/>
      <c r="E101" s="6"/>
    </row>
    <row r="102" spans="1:5" ht="15.5" x14ac:dyDescent="0.4">
      <c r="A102" s="6"/>
      <c r="B102" s="6"/>
      <c r="C102" s="6"/>
      <c r="D102" s="6"/>
      <c r="E102" s="6"/>
    </row>
    <row r="103" spans="1:5" ht="15.5" x14ac:dyDescent="0.4">
      <c r="A103" s="6"/>
      <c r="B103" s="6"/>
      <c r="C103" s="6"/>
      <c r="D103" s="6"/>
      <c r="E103" s="6"/>
    </row>
    <row r="104" spans="1:5" ht="15.5" x14ac:dyDescent="0.4">
      <c r="A104" s="6"/>
      <c r="B104" s="6"/>
      <c r="C104" s="6"/>
      <c r="D104" s="6"/>
      <c r="E104" s="6"/>
    </row>
    <row r="105" spans="1:5" ht="15.5" x14ac:dyDescent="0.4">
      <c r="A105" s="6"/>
      <c r="B105" s="6"/>
      <c r="C105" s="6"/>
      <c r="D105" s="6"/>
      <c r="E105" s="6"/>
    </row>
    <row r="106" spans="1:5" ht="15.5" x14ac:dyDescent="0.4">
      <c r="A106" s="6"/>
      <c r="B106" s="6"/>
      <c r="C106" s="6"/>
      <c r="D106" s="6"/>
      <c r="E106" s="6"/>
    </row>
    <row r="107" spans="1:5" ht="15.5" x14ac:dyDescent="0.4">
      <c r="A107" s="6"/>
      <c r="B107" s="6"/>
      <c r="C107" s="6"/>
      <c r="D107" s="6"/>
      <c r="E107" s="6"/>
    </row>
    <row r="108" spans="1:5" ht="15.5" x14ac:dyDescent="0.4">
      <c r="A108" s="6"/>
      <c r="B108" s="6"/>
      <c r="C108" s="6"/>
      <c r="D108" s="6"/>
      <c r="E108" s="6"/>
    </row>
    <row r="109" spans="1:5" ht="15.5" x14ac:dyDescent="0.4">
      <c r="A109" s="6"/>
      <c r="B109" s="6"/>
      <c r="C109" s="6"/>
      <c r="D109" s="6"/>
      <c r="E109" s="6"/>
    </row>
    <row r="110" spans="1:5" ht="15.5" x14ac:dyDescent="0.4">
      <c r="A110" s="6"/>
      <c r="B110" s="6"/>
      <c r="C110" s="6"/>
      <c r="D110" s="6"/>
      <c r="E110" s="6"/>
    </row>
    <row r="111" spans="1:5" ht="15.5" x14ac:dyDescent="0.4">
      <c r="A111" s="6"/>
      <c r="B111" s="6"/>
      <c r="C111" s="6"/>
      <c r="D111" s="6"/>
      <c r="E111" s="6"/>
    </row>
    <row r="112" spans="1:5" ht="15.5" x14ac:dyDescent="0.4">
      <c r="A112" s="6"/>
      <c r="B112" s="6"/>
      <c r="C112" s="6"/>
      <c r="D112" s="6"/>
      <c r="E112" s="6"/>
    </row>
    <row r="172" spans="9:13" x14ac:dyDescent="0.35">
      <c r="I172" s="1"/>
      <c r="J172" s="1"/>
      <c r="K172" s="1"/>
      <c r="L172" s="1"/>
      <c r="M172" s="1"/>
    </row>
    <row r="173" spans="9:13" x14ac:dyDescent="0.35">
      <c r="I173" s="1"/>
      <c r="J173" s="1"/>
      <c r="K173" s="1"/>
      <c r="L173" s="1"/>
      <c r="M173" s="1"/>
    </row>
    <row r="174" spans="9:13" x14ac:dyDescent="0.35">
      <c r="I174" s="1"/>
      <c r="J174" s="1"/>
      <c r="K174" s="1"/>
      <c r="L174" s="1"/>
      <c r="M174" s="1"/>
    </row>
  </sheetData>
  <mergeCells count="4">
    <mergeCell ref="A9:A10"/>
    <mergeCell ref="B9:B10"/>
    <mergeCell ref="A76:D76"/>
    <mergeCell ref="C9:E9"/>
  </mergeCells>
  <pageMargins left="0.7" right="0.7" top="0.75" bottom="0.75" header="0.3" footer="0.3"/>
  <pageSetup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4.1796875" style="5" customWidth="1"/>
    <col min="2" max="2" width="22.7265625" style="5" customWidth="1"/>
    <col min="3" max="3" width="25.7265625" style="5" customWidth="1"/>
    <col min="4" max="5" width="26.1796875" style="5" customWidth="1"/>
    <col min="6" max="16384" width="11.453125" style="5"/>
  </cols>
  <sheetData>
    <row r="1" spans="1:5" s="2" customFormat="1" x14ac:dyDescent="0.35"/>
    <row r="2" spans="1:5" s="2" customFormat="1" x14ac:dyDescent="0.35"/>
    <row r="3" spans="1:5" s="2" customFormat="1" x14ac:dyDescent="0.35"/>
    <row r="4" spans="1:5" s="2" customFormat="1" x14ac:dyDescent="0.35"/>
    <row r="5" spans="1:5" s="2" customFormat="1" x14ac:dyDescent="0.35"/>
    <row r="6" spans="1:5" s="2" customFormat="1" x14ac:dyDescent="0.35"/>
    <row r="7" spans="1:5" s="2" customFormat="1" ht="21" customHeight="1" x14ac:dyDescent="0.35"/>
    <row r="8" spans="1:5" s="2" customFormat="1" ht="21" customHeight="1" x14ac:dyDescent="0.35"/>
    <row r="9" spans="1:5" s="2" customFormat="1" ht="15.5" x14ac:dyDescent="0.4">
      <c r="A9" s="23" t="s">
        <v>0</v>
      </c>
      <c r="B9" s="25" t="s">
        <v>36</v>
      </c>
      <c r="C9" s="28" t="s">
        <v>1</v>
      </c>
      <c r="D9" s="28"/>
      <c r="E9" s="28"/>
    </row>
    <row r="10" spans="1:5" s="2" customFormat="1" ht="47" thickBot="1" x14ac:dyDescent="0.4">
      <c r="A10" s="24"/>
      <c r="B10" s="26"/>
      <c r="C10" s="16" t="s">
        <v>41</v>
      </c>
      <c r="D10" s="16" t="s">
        <v>42</v>
      </c>
      <c r="E10" s="16" t="s">
        <v>72</v>
      </c>
    </row>
    <row r="11" spans="1:5" ht="16" thickTop="1" x14ac:dyDescent="0.4">
      <c r="A11" s="14"/>
      <c r="B11" s="14"/>
      <c r="C11" s="14"/>
      <c r="D11" s="14"/>
      <c r="E11" s="14"/>
    </row>
    <row r="12" spans="1:5" ht="15.5" x14ac:dyDescent="0.4">
      <c r="A12" s="7" t="s">
        <v>2</v>
      </c>
      <c r="B12" s="14"/>
      <c r="C12" s="14"/>
      <c r="D12" s="14"/>
      <c r="E12" s="14"/>
    </row>
    <row r="13" spans="1:5" ht="15.5" x14ac:dyDescent="0.4">
      <c r="A13" s="6"/>
      <c r="B13" s="14"/>
      <c r="C13" s="14"/>
      <c r="D13" s="14"/>
      <c r="E13" s="14"/>
    </row>
    <row r="14" spans="1:5" ht="15.5" x14ac:dyDescent="0.4">
      <c r="A14" s="7" t="s">
        <v>3</v>
      </c>
      <c r="B14" s="14"/>
      <c r="C14" s="14"/>
      <c r="D14" s="14"/>
      <c r="E14" s="14"/>
    </row>
    <row r="15" spans="1:5" ht="15.5" x14ac:dyDescent="0.4">
      <c r="A15" s="6" t="s">
        <v>57</v>
      </c>
      <c r="B15" s="8">
        <f>+SUM(C15:D15)</f>
        <v>347152</v>
      </c>
      <c r="C15" s="8">
        <f>+'I Trimestre'!C15+'II Trimestre'!C15+'III Trimestre'!C15</f>
        <v>282819</v>
      </c>
      <c r="D15" s="8">
        <f>+'I Trimestre'!D15</f>
        <v>64333</v>
      </c>
      <c r="E15" s="8"/>
    </row>
    <row r="16" spans="1:5" ht="15.5" x14ac:dyDescent="0.4">
      <c r="A16" s="6" t="s">
        <v>100</v>
      </c>
      <c r="B16" s="8">
        <f t="shared" ref="B16:B17" si="0">+SUM(C16:D16)</f>
        <v>199215.31481481483</v>
      </c>
      <c r="C16" s="8">
        <f>+'I Trimestre'!C16+'II Trimestre'!C16+'III Trimestre'!C16</f>
        <v>123895</v>
      </c>
      <c r="D16" s="8">
        <f>+('I Trimestre'!D16+'II Trimestre'!D16+'III Trimestre'!D16)/3</f>
        <v>75320.314814814818</v>
      </c>
      <c r="E16" s="8"/>
    </row>
    <row r="17" spans="1:5" ht="15.5" x14ac:dyDescent="0.4">
      <c r="A17" s="6" t="s">
        <v>101</v>
      </c>
      <c r="B17" s="8">
        <f t="shared" si="0"/>
        <v>81777.222222222219</v>
      </c>
      <c r="C17" s="8">
        <f>+'I Trimestre'!C17+'II Trimestre'!C17+'III Trimestre'!C17</f>
        <v>22487</v>
      </c>
      <c r="D17" s="8">
        <f>+('I Trimestre'!D17+'II Trimestre'!D17+'III Trimestre'!D17)/3</f>
        <v>59290.222222222219</v>
      </c>
      <c r="E17" s="8"/>
    </row>
    <row r="18" spans="1:5" ht="15.5" x14ac:dyDescent="0.4">
      <c r="A18" s="6" t="s">
        <v>75</v>
      </c>
      <c r="B18" s="8">
        <f>+SUM(C18:D18)</f>
        <v>201591</v>
      </c>
      <c r="C18" s="8">
        <f>+'III Trimestre'!C18</f>
        <v>123895</v>
      </c>
      <c r="D18" s="8">
        <f>+'III Trimestre'!D18</f>
        <v>77696</v>
      </c>
      <c r="E18" s="8"/>
    </row>
    <row r="19" spans="1:5" ht="15.5" x14ac:dyDescent="0.4">
      <c r="A19" s="6"/>
      <c r="B19" s="8"/>
      <c r="C19" s="8"/>
      <c r="D19" s="8"/>
      <c r="E19" s="8"/>
    </row>
    <row r="20" spans="1:5" ht="15.5" x14ac:dyDescent="0.4">
      <c r="A20" s="7" t="s">
        <v>4</v>
      </c>
      <c r="B20" s="8"/>
      <c r="C20" s="8"/>
      <c r="D20" s="8"/>
      <c r="E20" s="8"/>
    </row>
    <row r="21" spans="1:5" ht="15.5" x14ac:dyDescent="0.4">
      <c r="A21" s="6" t="s">
        <v>57</v>
      </c>
      <c r="B21" s="8">
        <f>+SUM(C21:E21)</f>
        <v>1627772290.29</v>
      </c>
      <c r="C21" s="9">
        <f>+'I Trimestre'!C21+'II Trimestre'!C21+'III Trimestre'!C21</f>
        <v>742473452.30999994</v>
      </c>
      <c r="D21" s="9">
        <f>+'I Trimestre'!D21+'II Trimestre'!D21+'III Trimestre'!D21</f>
        <v>885298837.98000002</v>
      </c>
      <c r="E21" s="9">
        <f>+'I Trimestre'!E21+'II Trimestre'!E21+'III Trimestre'!E21</f>
        <v>0</v>
      </c>
    </row>
    <row r="22" spans="1:5" ht="15.5" x14ac:dyDescent="0.4">
      <c r="A22" s="6" t="s">
        <v>100</v>
      </c>
      <c r="B22" s="8">
        <f t="shared" ref="B22:B24" si="1">+SUM(C22:E22)</f>
        <v>2735866646.5010061</v>
      </c>
      <c r="C22" s="9">
        <f>+'I Trimestre'!C22+'II Trimestre'!C22+'III Trimestre'!C22</f>
        <v>980686783.26999998</v>
      </c>
      <c r="D22" s="9">
        <f>+'I Trimestre'!D22+'II Trimestre'!D22+'III Trimestre'!D22</f>
        <v>1602343968.2310061</v>
      </c>
      <c r="E22" s="9">
        <f>+'I Trimestre'!E22+'II Trimestre'!E22+'III Trimestre'!E22</f>
        <v>152835895</v>
      </c>
    </row>
    <row r="23" spans="1:5" ht="15.5" x14ac:dyDescent="0.4">
      <c r="A23" s="6" t="s">
        <v>101</v>
      </c>
      <c r="B23" s="8">
        <f t="shared" si="1"/>
        <v>2084476598.04</v>
      </c>
      <c r="C23" s="9">
        <f>+'I Trimestre'!C23+'II Trimestre'!C23+'III Trimestre'!C23</f>
        <v>946500000</v>
      </c>
      <c r="D23" s="9">
        <f>+'I Trimestre'!D23+'II Trimestre'!D23+'III Trimestre'!D23</f>
        <v>1121434743.3499999</v>
      </c>
      <c r="E23" s="9">
        <f>+'I Trimestre'!E23+'II Trimestre'!E23+'III Trimestre'!E23</f>
        <v>16541854.689999999</v>
      </c>
    </row>
    <row r="24" spans="1:5" ht="15.5" x14ac:dyDescent="0.4">
      <c r="A24" s="6" t="s">
        <v>75</v>
      </c>
      <c r="B24" s="8">
        <f t="shared" si="1"/>
        <v>3439225899.971024</v>
      </c>
      <c r="C24" s="8">
        <f>+'III Trimestre'!C24</f>
        <v>1022980478.23</v>
      </c>
      <c r="D24" s="8">
        <f>+'III Trimestre'!D24</f>
        <v>2143790873.6610241</v>
      </c>
      <c r="E24" s="8">
        <f>+'III Trimestre'!E24</f>
        <v>272454548.07999998</v>
      </c>
    </row>
    <row r="25" spans="1:5" ht="15.5" x14ac:dyDescent="0.4">
      <c r="A25" s="6" t="s">
        <v>102</v>
      </c>
      <c r="B25" s="8">
        <f>+SUM(C25:D25)</f>
        <v>2067934743.3499999</v>
      </c>
      <c r="C25" s="8">
        <f>+C23</f>
        <v>946500000</v>
      </c>
      <c r="D25" s="8">
        <f>+D23</f>
        <v>1121434743.3499999</v>
      </c>
      <c r="E25" s="8"/>
    </row>
    <row r="26" spans="1:5" ht="15.5" x14ac:dyDescent="0.4">
      <c r="A26" s="6"/>
      <c r="B26" s="8"/>
      <c r="C26" s="8"/>
      <c r="D26" s="8"/>
      <c r="E26" s="8"/>
    </row>
    <row r="27" spans="1:5" ht="15.5" x14ac:dyDescent="0.4">
      <c r="A27" s="7" t="s">
        <v>5</v>
      </c>
      <c r="B27" s="8"/>
      <c r="C27" s="8"/>
      <c r="D27" s="8"/>
      <c r="E27" s="8"/>
    </row>
    <row r="28" spans="1:5" ht="15.5" x14ac:dyDescent="0.4">
      <c r="A28" s="6" t="s">
        <v>100</v>
      </c>
      <c r="B28" s="8">
        <f>B22</f>
        <v>2735866646.5010061</v>
      </c>
      <c r="C28" s="8"/>
      <c r="D28" s="8"/>
      <c r="E28" s="8"/>
    </row>
    <row r="29" spans="1:5" ht="15.5" x14ac:dyDescent="0.4">
      <c r="A29" s="6" t="s">
        <v>101</v>
      </c>
      <c r="B29" s="8">
        <f>+'[1]I Trimestre'!B29+'[1]II Trimestre'!B29+'[1]III Trimestre'!B29</f>
        <v>2579419424.9700003</v>
      </c>
      <c r="C29" s="8"/>
      <c r="D29" s="8"/>
      <c r="E29" s="8"/>
    </row>
    <row r="30" spans="1:5" ht="15.5" x14ac:dyDescent="0.4">
      <c r="A30" s="6"/>
      <c r="B30" s="11"/>
      <c r="C30" s="11"/>
      <c r="D30" s="11"/>
      <c r="E30" s="11"/>
    </row>
    <row r="31" spans="1:5" ht="15.5" x14ac:dyDescent="0.4">
      <c r="A31" s="7" t="s">
        <v>6</v>
      </c>
      <c r="B31" s="11"/>
      <c r="C31" s="11"/>
      <c r="D31" s="11"/>
      <c r="E31" s="11"/>
    </row>
    <row r="32" spans="1:5" ht="15.5" x14ac:dyDescent="0.4">
      <c r="A32" s="6" t="s">
        <v>58</v>
      </c>
      <c r="B32" s="19">
        <v>1.0641</v>
      </c>
      <c r="C32" s="19">
        <v>1.0641</v>
      </c>
      <c r="D32" s="19">
        <v>1.0641</v>
      </c>
      <c r="E32" s="19">
        <v>1.0641</v>
      </c>
    </row>
    <row r="33" spans="1:5" ht="15.5" x14ac:dyDescent="0.4">
      <c r="A33" s="6" t="s">
        <v>103</v>
      </c>
      <c r="B33" s="19">
        <v>1.0863</v>
      </c>
      <c r="C33" s="19">
        <v>1.0863</v>
      </c>
      <c r="D33" s="19">
        <v>1.0863</v>
      </c>
      <c r="E33" s="19">
        <v>1.0863</v>
      </c>
    </row>
    <row r="34" spans="1:5" ht="15.5" x14ac:dyDescent="0.4">
      <c r="A34" s="6" t="s">
        <v>7</v>
      </c>
      <c r="B34" s="8" t="s">
        <v>43</v>
      </c>
      <c r="C34" s="8" t="s">
        <v>43</v>
      </c>
      <c r="D34" s="8" t="s">
        <v>43</v>
      </c>
      <c r="E34" s="8" t="s">
        <v>43</v>
      </c>
    </row>
    <row r="35" spans="1:5" ht="15.5" x14ac:dyDescent="0.4">
      <c r="A35" s="6"/>
      <c r="B35" s="8"/>
      <c r="C35" s="8"/>
      <c r="D35" s="8"/>
      <c r="E35" s="8"/>
    </row>
    <row r="36" spans="1:5" ht="15.5" x14ac:dyDescent="0.4">
      <c r="A36" s="7" t="s">
        <v>8</v>
      </c>
      <c r="B36" s="8"/>
      <c r="C36" s="8"/>
      <c r="D36" s="8"/>
      <c r="E36" s="8"/>
    </row>
    <row r="37" spans="1:5" ht="15.5" x14ac:dyDescent="0.4">
      <c r="A37" s="6" t="s">
        <v>59</v>
      </c>
      <c r="B37" s="8">
        <f>B21/B32</f>
        <v>1529717404.6518183</v>
      </c>
      <c r="C37" s="8">
        <f t="shared" ref="C37:E37" si="2">C21/C32</f>
        <v>697747817.22582459</v>
      </c>
      <c r="D37" s="8">
        <f t="shared" si="2"/>
        <v>831969587.4259938</v>
      </c>
      <c r="E37" s="8">
        <f t="shared" si="2"/>
        <v>0</v>
      </c>
    </row>
    <row r="38" spans="1:5" ht="15.5" x14ac:dyDescent="0.4">
      <c r="A38" s="6" t="s">
        <v>104</v>
      </c>
      <c r="B38" s="8">
        <f>B23/B33</f>
        <v>1918877472.1900027</v>
      </c>
      <c r="C38" s="8">
        <f t="shared" ref="C38:E38" si="3">C23/C33</f>
        <v>871306268.98646784</v>
      </c>
      <c r="D38" s="8">
        <f t="shared" si="3"/>
        <v>1032343499.3556106</v>
      </c>
      <c r="E38" s="8">
        <f t="shared" si="3"/>
        <v>15227703.847924145</v>
      </c>
    </row>
    <row r="39" spans="1:5" ht="15.5" x14ac:dyDescent="0.4">
      <c r="A39" s="6" t="s">
        <v>60</v>
      </c>
      <c r="B39" s="8">
        <f>B37/B15</f>
        <v>4406.477291364642</v>
      </c>
      <c r="C39" s="8">
        <f t="shared" ref="C39:D39" si="4">C37/C15</f>
        <v>2467.1178995252249</v>
      </c>
      <c r="D39" s="8">
        <f t="shared" si="4"/>
        <v>12932.236759143734</v>
      </c>
      <c r="E39" s="8"/>
    </row>
    <row r="40" spans="1:5" ht="15.5" x14ac:dyDescent="0.4">
      <c r="A40" s="6" t="s">
        <v>105</v>
      </c>
      <c r="B40" s="8">
        <f>B38/B17</f>
        <v>23464.69371355787</v>
      </c>
      <c r="C40" s="8">
        <f t="shared" ref="C40:D40" si="5">C38/C17</f>
        <v>38747.110285341216</v>
      </c>
      <c r="D40" s="8">
        <f t="shared" si="5"/>
        <v>17411.698938930338</v>
      </c>
      <c r="E40" s="8"/>
    </row>
    <row r="41" spans="1:5" ht="15.5" x14ac:dyDescent="0.4">
      <c r="A41" s="6"/>
      <c r="B41" s="11"/>
      <c r="C41" s="11"/>
      <c r="D41" s="11"/>
      <c r="E41" s="11"/>
    </row>
    <row r="42" spans="1:5" ht="15.5" x14ac:dyDescent="0.4">
      <c r="A42" s="7" t="s">
        <v>9</v>
      </c>
      <c r="B42" s="11"/>
      <c r="C42" s="11"/>
      <c r="D42" s="11"/>
      <c r="E42" s="11"/>
    </row>
    <row r="43" spans="1:5" ht="15.5" x14ac:dyDescent="0.4">
      <c r="A43" s="7"/>
      <c r="B43" s="11"/>
      <c r="C43" s="11"/>
      <c r="D43" s="11"/>
      <c r="E43" s="11"/>
    </row>
    <row r="44" spans="1:5" ht="15.5" x14ac:dyDescent="0.4">
      <c r="A44" s="7" t="s">
        <v>10</v>
      </c>
      <c r="B44" s="11"/>
      <c r="C44" s="11"/>
      <c r="D44" s="11"/>
      <c r="E44" s="11"/>
    </row>
    <row r="45" spans="1:5" ht="15.5" x14ac:dyDescent="0.4">
      <c r="A45" s="6" t="s">
        <v>11</v>
      </c>
      <c r="B45" s="11" t="s">
        <v>43</v>
      </c>
      <c r="C45" s="11" t="s">
        <v>43</v>
      </c>
      <c r="D45" s="11" t="s">
        <v>43</v>
      </c>
      <c r="E45" s="11" t="s">
        <v>43</v>
      </c>
    </row>
    <row r="46" spans="1:5" ht="15.5" x14ac:dyDescent="0.4">
      <c r="A46" s="6" t="s">
        <v>12</v>
      </c>
      <c r="B46" s="11" t="s">
        <v>43</v>
      </c>
      <c r="C46" s="11" t="s">
        <v>43</v>
      </c>
      <c r="D46" s="11" t="s">
        <v>43</v>
      </c>
      <c r="E46" s="11" t="s">
        <v>43</v>
      </c>
    </row>
    <row r="47" spans="1:5" ht="15.5" x14ac:dyDescent="0.4">
      <c r="A47" s="6"/>
      <c r="B47" s="11"/>
      <c r="C47" s="11"/>
      <c r="D47" s="11"/>
      <c r="E47" s="11"/>
    </row>
    <row r="48" spans="1:5" ht="15.5" x14ac:dyDescent="0.4">
      <c r="A48" s="7" t="s">
        <v>13</v>
      </c>
      <c r="B48" s="11"/>
      <c r="C48" s="11"/>
      <c r="D48" s="11"/>
      <c r="E48" s="11"/>
    </row>
    <row r="49" spans="1:5" ht="15.5" x14ac:dyDescent="0.4">
      <c r="A49" s="6" t="s">
        <v>14</v>
      </c>
      <c r="B49" s="11">
        <f>B17/B16*100</f>
        <v>41.049666436659308</v>
      </c>
      <c r="C49" s="11">
        <f t="shared" ref="C49:D49" si="6">C17/C16*100</f>
        <v>18.150046410266757</v>
      </c>
      <c r="D49" s="11">
        <f t="shared" si="6"/>
        <v>78.717438141350385</v>
      </c>
      <c r="E49" s="11"/>
    </row>
    <row r="50" spans="1:5" ht="15.5" x14ac:dyDescent="0.4">
      <c r="A50" s="6" t="s">
        <v>15</v>
      </c>
      <c r="B50" s="11">
        <f>B23/B22*100</f>
        <v>76.190723722075731</v>
      </c>
      <c r="C50" s="11">
        <f t="shared" ref="C50:E50" si="7">C23/C22*100</f>
        <v>96.513995716756</v>
      </c>
      <c r="D50" s="11">
        <f t="shared" si="7"/>
        <v>69.987141686442527</v>
      </c>
      <c r="E50" s="11">
        <f t="shared" si="7"/>
        <v>10.823278582560727</v>
      </c>
    </row>
    <row r="51" spans="1:5" ht="15.5" x14ac:dyDescent="0.4">
      <c r="A51" s="6" t="s">
        <v>16</v>
      </c>
      <c r="B51" s="11">
        <f>AVERAGE(B49:B50)</f>
        <v>58.620195079367519</v>
      </c>
      <c r="C51" s="11">
        <f t="shared" ref="C51:D51" si="8">AVERAGE(C49:C50)</f>
        <v>57.332021063511377</v>
      </c>
      <c r="D51" s="11">
        <f t="shared" si="8"/>
        <v>74.352289913896456</v>
      </c>
      <c r="E51" s="11"/>
    </row>
    <row r="52" spans="1:5" ht="15.5" x14ac:dyDescent="0.4">
      <c r="A52" s="6"/>
      <c r="B52" s="11"/>
      <c r="C52" s="11"/>
      <c r="D52" s="11"/>
      <c r="E52" s="11"/>
    </row>
    <row r="53" spans="1:5" ht="15.5" x14ac:dyDescent="0.4">
      <c r="A53" s="7" t="s">
        <v>17</v>
      </c>
      <c r="B53" s="11"/>
      <c r="C53" s="11"/>
      <c r="D53" s="11"/>
      <c r="E53" s="11"/>
    </row>
    <row r="54" spans="1:5" ht="15.5" x14ac:dyDescent="0.4">
      <c r="A54" s="6" t="s">
        <v>18</v>
      </c>
      <c r="B54" s="11">
        <f>(B17/B18)*100</f>
        <v>40.565909302608851</v>
      </c>
      <c r="C54" s="11">
        <f t="shared" ref="C54:D54" si="9">(C17/C18)*100</f>
        <v>18.150046410266757</v>
      </c>
      <c r="D54" s="11">
        <f t="shared" si="9"/>
        <v>76.310520776130332</v>
      </c>
      <c r="E54" s="11"/>
    </row>
    <row r="55" spans="1:5" ht="15.5" x14ac:dyDescent="0.4">
      <c r="A55" s="6" t="s">
        <v>19</v>
      </c>
      <c r="B55" s="11">
        <f>B23/B24*100</f>
        <v>60.608888705378781</v>
      </c>
      <c r="C55" s="11">
        <f t="shared" ref="C55:E55" si="10">C23/C24*100</f>
        <v>92.523759753233065</v>
      </c>
      <c r="D55" s="11">
        <f t="shared" si="10"/>
        <v>52.310827381911928</v>
      </c>
      <c r="E55" s="11">
        <f t="shared" si="10"/>
        <v>6.0714180792984473</v>
      </c>
    </row>
    <row r="56" spans="1:5" ht="15.5" x14ac:dyDescent="0.4">
      <c r="A56" s="6" t="s">
        <v>20</v>
      </c>
      <c r="B56" s="11">
        <f>(B54+B55)/2</f>
        <v>50.587399003993816</v>
      </c>
      <c r="C56" s="11">
        <f t="shared" ref="C56:D56" si="11">(C54+C55)/2</f>
        <v>55.336903081749909</v>
      </c>
      <c r="D56" s="11">
        <f t="shared" si="11"/>
        <v>64.310674079021126</v>
      </c>
      <c r="E56" s="11"/>
    </row>
    <row r="57" spans="1:5" ht="15.5" x14ac:dyDescent="0.4">
      <c r="A57" s="6"/>
      <c r="B57" s="11"/>
      <c r="C57" s="11"/>
      <c r="D57" s="11"/>
      <c r="E57" s="11"/>
    </row>
    <row r="58" spans="1:5" ht="15.5" x14ac:dyDescent="0.4">
      <c r="A58" s="7" t="s">
        <v>31</v>
      </c>
      <c r="B58" s="11"/>
      <c r="C58" s="11"/>
      <c r="D58" s="11"/>
      <c r="E58" s="11"/>
    </row>
    <row r="59" spans="1:5" ht="15.5" x14ac:dyDescent="0.4">
      <c r="A59" s="6" t="s">
        <v>21</v>
      </c>
      <c r="B59" s="11">
        <f>B25/B23*100</f>
        <v>99.206426461896754</v>
      </c>
      <c r="C59" s="11"/>
      <c r="D59" s="11"/>
      <c r="E59" s="11"/>
    </row>
    <row r="60" spans="1:5" ht="15.5" x14ac:dyDescent="0.4">
      <c r="A60" s="6"/>
      <c r="B60" s="11"/>
      <c r="C60" s="11"/>
      <c r="D60" s="11"/>
      <c r="E60" s="11"/>
    </row>
    <row r="61" spans="1:5" ht="15.5" x14ac:dyDescent="0.4">
      <c r="A61" s="7" t="s">
        <v>22</v>
      </c>
      <c r="B61" s="11"/>
      <c r="C61" s="11"/>
      <c r="D61" s="11"/>
      <c r="E61" s="11"/>
    </row>
    <row r="62" spans="1:5" ht="15.5" x14ac:dyDescent="0.4">
      <c r="A62" s="6" t="s">
        <v>23</v>
      </c>
      <c r="B62" s="11">
        <f>((B17/B15)-1)*100</f>
        <v>-76.44339591238932</v>
      </c>
      <c r="C62" s="11">
        <f>((C17/C15)-1)*100</f>
        <v>-92.048978321824208</v>
      </c>
      <c r="D62" s="11">
        <f>((D17/D15)-1)*100</f>
        <v>-7.8385552947597414</v>
      </c>
      <c r="E62" s="11"/>
    </row>
    <row r="63" spans="1:5" ht="15.5" x14ac:dyDescent="0.4">
      <c r="A63" s="6" t="s">
        <v>24</v>
      </c>
      <c r="B63" s="11">
        <f t="shared" ref="B63:D63" si="12">((B38/B37)-1)*100</f>
        <v>25.439997371721201</v>
      </c>
      <c r="C63" s="11">
        <f t="shared" si="12"/>
        <v>24.874094547610959</v>
      </c>
      <c r="D63" s="11">
        <f t="shared" si="12"/>
        <v>24.0842832427983</v>
      </c>
      <c r="E63" s="11"/>
    </row>
    <row r="64" spans="1:5" ht="15.5" x14ac:dyDescent="0.4">
      <c r="A64" s="6" t="s">
        <v>25</v>
      </c>
      <c r="B64" s="11">
        <f>((B40/B39)-1)*100</f>
        <v>432.50458727068775</v>
      </c>
      <c r="C64" s="11">
        <f>((C40/C39)-1)*100</f>
        <v>1470.5414926784715</v>
      </c>
      <c r="D64" s="11">
        <f>((D40/D39)-1)*100</f>
        <v>34.637953690566349</v>
      </c>
      <c r="E64" s="11"/>
    </row>
    <row r="65" spans="1:6" ht="15.5" x14ac:dyDescent="0.4">
      <c r="A65" s="6"/>
      <c r="B65" s="11"/>
      <c r="C65" s="11"/>
      <c r="D65" s="11"/>
      <c r="E65" s="11"/>
    </row>
    <row r="66" spans="1:6" ht="15.5" x14ac:dyDescent="0.4">
      <c r="A66" s="7" t="s">
        <v>26</v>
      </c>
      <c r="B66" s="11"/>
      <c r="C66" s="11"/>
      <c r="D66" s="11"/>
      <c r="E66" s="11"/>
    </row>
    <row r="67" spans="1:6" ht="15.5" x14ac:dyDescent="0.4">
      <c r="A67" s="6" t="s">
        <v>34</v>
      </c>
      <c r="B67" s="11">
        <f t="shared" ref="B67" si="13">B22/B16</f>
        <v>13733.214482250994</v>
      </c>
      <c r="C67" s="11">
        <f t="shared" ref="C67:D67" si="14">C22/C16</f>
        <v>7915.4669943904109</v>
      </c>
      <c r="D67" s="11">
        <f t="shared" si="14"/>
        <v>21273.729035394841</v>
      </c>
      <c r="E67" s="11"/>
    </row>
    <row r="68" spans="1:6" ht="15.5" x14ac:dyDescent="0.4">
      <c r="A68" s="6" t="s">
        <v>35</v>
      </c>
      <c r="B68" s="11">
        <f>B23/B17</f>
        <v>25489.696781037914</v>
      </c>
      <c r="C68" s="11">
        <f t="shared" ref="C68:D68" si="15">C23/C17</f>
        <v>42090.98590296616</v>
      </c>
      <c r="D68" s="11">
        <f t="shared" si="15"/>
        <v>18914.32855736003</v>
      </c>
      <c r="E68" s="11"/>
    </row>
    <row r="69" spans="1:6" ht="15.5" x14ac:dyDescent="0.4">
      <c r="A69" s="6" t="s">
        <v>27</v>
      </c>
      <c r="B69" s="11">
        <f>(B68/B67)*B51</f>
        <v>108.80271328679157</v>
      </c>
      <c r="C69" s="11">
        <f t="shared" ref="C69:D69" si="16">(C68/C67)*C51</f>
        <v>304.8665722544219</v>
      </c>
      <c r="D69" s="11">
        <f t="shared" si="16"/>
        <v>66.106117929945825</v>
      </c>
      <c r="E69" s="11"/>
    </row>
    <row r="70" spans="1:6" ht="15.5" x14ac:dyDescent="0.4">
      <c r="A70" s="6" t="s">
        <v>32</v>
      </c>
      <c r="B70" s="11">
        <f>B22/(B16*9)</f>
        <v>1525.9127202501104</v>
      </c>
      <c r="C70" s="11">
        <f t="shared" ref="C70:D70" si="17">C22/(C16*9)</f>
        <v>879.49633271004564</v>
      </c>
      <c r="D70" s="11">
        <f t="shared" si="17"/>
        <v>2363.7476705994268</v>
      </c>
      <c r="E70" s="11"/>
    </row>
    <row r="71" spans="1:6" ht="15.5" x14ac:dyDescent="0.4">
      <c r="A71" s="6" t="s">
        <v>33</v>
      </c>
      <c r="B71" s="11">
        <f>B23/(B17*9)</f>
        <v>2832.1885312264349</v>
      </c>
      <c r="C71" s="11">
        <f t="shared" ref="C71:D71" si="18">C23/(C17*9)</f>
        <v>4676.7762114406842</v>
      </c>
      <c r="D71" s="11">
        <f t="shared" si="18"/>
        <v>2101.5920619288918</v>
      </c>
      <c r="E71" s="11"/>
    </row>
    <row r="72" spans="1:6" ht="15.5" x14ac:dyDescent="0.4">
      <c r="A72" s="6"/>
      <c r="B72" s="11"/>
      <c r="C72" s="11"/>
      <c r="D72" s="11"/>
      <c r="E72" s="11"/>
    </row>
    <row r="73" spans="1:6" ht="15.5" x14ac:dyDescent="0.4">
      <c r="A73" s="7" t="s">
        <v>28</v>
      </c>
      <c r="B73" s="11"/>
      <c r="C73" s="11"/>
      <c r="D73" s="11"/>
      <c r="E73" s="11"/>
    </row>
    <row r="74" spans="1:6" ht="15.5" x14ac:dyDescent="0.4">
      <c r="A74" s="6" t="s">
        <v>29</v>
      </c>
      <c r="B74" s="11">
        <f>(B29/B28)*100</f>
        <v>94.281621082259562</v>
      </c>
      <c r="C74" s="11"/>
      <c r="D74" s="11"/>
      <c r="E74" s="11"/>
    </row>
    <row r="75" spans="1:6" ht="16" thickBot="1" x14ac:dyDescent="0.45">
      <c r="A75" s="12" t="s">
        <v>30</v>
      </c>
      <c r="B75" s="13">
        <f>(B23/B29)*100</f>
        <v>80.811851607430739</v>
      </c>
      <c r="C75" s="13"/>
      <c r="D75" s="13"/>
      <c r="E75" s="13"/>
    </row>
    <row r="76" spans="1:6" s="2" customFormat="1" ht="16" thickTop="1" x14ac:dyDescent="0.35">
      <c r="A76" s="27" t="s">
        <v>80</v>
      </c>
      <c r="B76" s="27"/>
      <c r="C76" s="27"/>
      <c r="D76" s="27"/>
      <c r="E76" s="4"/>
      <c r="F76" s="4"/>
    </row>
    <row r="77" spans="1:6" s="2" customFormat="1" ht="15.5" x14ac:dyDescent="0.4">
      <c r="A77" s="6" t="s">
        <v>81</v>
      </c>
      <c r="B77" s="6"/>
      <c r="C77" s="6"/>
      <c r="D77" s="6"/>
      <c r="E77" s="6"/>
    </row>
  </sheetData>
  <mergeCells count="4">
    <mergeCell ref="A9:A10"/>
    <mergeCell ref="B9:B10"/>
    <mergeCell ref="A76:D76"/>
    <mergeCell ref="C9:E9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M16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4.1796875" style="2" customWidth="1"/>
    <col min="2" max="2" width="22.7265625" style="2" customWidth="1"/>
    <col min="3" max="3" width="25.7265625" style="2" customWidth="1"/>
    <col min="4" max="5" width="26.1796875" style="2" customWidth="1"/>
    <col min="6" max="6" width="11.453125" style="2"/>
    <col min="7" max="7" width="12.7265625" style="2" bestFit="1" customWidth="1"/>
    <col min="8" max="16384" width="11.453125" style="2"/>
  </cols>
  <sheetData>
    <row r="7" spans="1:5" ht="21" customHeight="1" x14ac:dyDescent="0.35"/>
    <row r="8" spans="1:5" ht="21" customHeight="1" x14ac:dyDescent="0.35"/>
    <row r="9" spans="1:5" ht="15.5" x14ac:dyDescent="0.4">
      <c r="A9" s="23" t="s">
        <v>0</v>
      </c>
      <c r="B9" s="25" t="s">
        <v>36</v>
      </c>
      <c r="C9" s="28" t="s">
        <v>1</v>
      </c>
      <c r="D9" s="28"/>
      <c r="E9" s="28"/>
    </row>
    <row r="10" spans="1:5" ht="47" thickBot="1" x14ac:dyDescent="0.4">
      <c r="A10" s="24"/>
      <c r="B10" s="26"/>
      <c r="C10" s="16" t="s">
        <v>41</v>
      </c>
      <c r="D10" s="16" t="s">
        <v>42</v>
      </c>
      <c r="E10" s="16" t="s">
        <v>72</v>
      </c>
    </row>
    <row r="11" spans="1:5" ht="16" thickTop="1" x14ac:dyDescent="0.4">
      <c r="A11" s="6"/>
      <c r="B11" s="6"/>
      <c r="C11" s="6"/>
      <c r="D11" s="6"/>
      <c r="E11" s="6"/>
    </row>
    <row r="12" spans="1:5" ht="15.5" x14ac:dyDescent="0.4">
      <c r="A12" s="7" t="s">
        <v>2</v>
      </c>
      <c r="B12" s="6"/>
      <c r="C12" s="6"/>
      <c r="D12" s="6"/>
      <c r="E12" s="6"/>
    </row>
    <row r="13" spans="1:5" ht="15.5" x14ac:dyDescent="0.4">
      <c r="A13" s="6"/>
      <c r="B13" s="6"/>
      <c r="C13" s="6"/>
      <c r="D13" s="6"/>
      <c r="E13" s="6"/>
    </row>
    <row r="14" spans="1:5" ht="15.5" x14ac:dyDescent="0.4">
      <c r="A14" s="7" t="s">
        <v>3</v>
      </c>
      <c r="B14" s="6"/>
      <c r="C14" s="6"/>
      <c r="D14" s="6"/>
      <c r="E14" s="6"/>
    </row>
    <row r="15" spans="1:5" ht="15.5" x14ac:dyDescent="0.4">
      <c r="A15" s="6" t="s">
        <v>61</v>
      </c>
      <c r="B15" s="8">
        <f>SUM(C15:D15)</f>
        <v>335000</v>
      </c>
      <c r="C15" s="8">
        <v>335000</v>
      </c>
      <c r="D15" s="8">
        <v>0</v>
      </c>
      <c r="E15" s="8"/>
    </row>
    <row r="16" spans="1:5" ht="15.5" x14ac:dyDescent="0.4">
      <c r="A16" s="6" t="s">
        <v>106</v>
      </c>
      <c r="B16" s="8">
        <f>SUM(C16:D16)</f>
        <v>84823.055555555562</v>
      </c>
      <c r="C16" s="8">
        <v>0</v>
      </c>
      <c r="D16" s="8">
        <v>84823.055555555562</v>
      </c>
      <c r="E16" s="8"/>
    </row>
    <row r="17" spans="1:5" ht="15.5" x14ac:dyDescent="0.4">
      <c r="A17" s="6" t="s">
        <v>107</v>
      </c>
      <c r="B17" s="8">
        <f>SUM(C17:D17)</f>
        <v>145359.66666666701</v>
      </c>
      <c r="C17" s="8">
        <v>8081</v>
      </c>
      <c r="D17" s="8">
        <v>137278.66666666701</v>
      </c>
      <c r="E17" s="8"/>
    </row>
    <row r="18" spans="1:5" ht="15.5" x14ac:dyDescent="0.4">
      <c r="A18" s="6" t="s">
        <v>75</v>
      </c>
      <c r="B18" s="8">
        <f>SUM(C18:D18)</f>
        <v>201591</v>
      </c>
      <c r="C18" s="8">
        <v>123895</v>
      </c>
      <c r="D18" s="8">
        <v>77696</v>
      </c>
      <c r="E18" s="8"/>
    </row>
    <row r="19" spans="1:5" ht="15.5" x14ac:dyDescent="0.4">
      <c r="A19" s="6"/>
      <c r="B19" s="8"/>
      <c r="C19" s="8"/>
      <c r="D19" s="8"/>
      <c r="E19" s="8"/>
    </row>
    <row r="20" spans="1:5" ht="15.5" x14ac:dyDescent="0.4">
      <c r="A20" s="7" t="s">
        <v>4</v>
      </c>
      <c r="B20" s="8"/>
      <c r="C20" s="8"/>
      <c r="D20" s="8"/>
      <c r="E20" s="8"/>
    </row>
    <row r="21" spans="1:5" ht="15.5" x14ac:dyDescent="0.4">
      <c r="A21" s="6" t="s">
        <v>61</v>
      </c>
      <c r="B21" s="8">
        <f>SUM(C21:E21)</f>
        <v>389694851.09000003</v>
      </c>
      <c r="C21" s="9">
        <v>75331970.489999995</v>
      </c>
      <c r="D21" s="8">
        <v>314362880.60000002</v>
      </c>
      <c r="E21" s="8">
        <v>0</v>
      </c>
    </row>
    <row r="22" spans="1:5" ht="15.5" x14ac:dyDescent="0.4">
      <c r="A22" s="6" t="s">
        <v>106</v>
      </c>
      <c r="B22" s="8">
        <f>SUM(C22:E22)</f>
        <v>703359253.47001815</v>
      </c>
      <c r="C22" s="8">
        <v>42293694.960000001</v>
      </c>
      <c r="D22" s="8">
        <v>541446905.43001807</v>
      </c>
      <c r="E22" s="8">
        <v>119618653.08</v>
      </c>
    </row>
    <row r="23" spans="1:5" ht="15.5" x14ac:dyDescent="0.4">
      <c r="A23" s="6" t="s">
        <v>107</v>
      </c>
      <c r="B23" s="8">
        <f>SUM(C23:E23)</f>
        <v>1046666613.75</v>
      </c>
      <c r="C23" s="9">
        <v>35378483.420000002</v>
      </c>
      <c r="D23" s="8">
        <v>784927895.15999997</v>
      </c>
      <c r="E23" s="8">
        <v>226360235.17000002</v>
      </c>
    </row>
    <row r="24" spans="1:5" ht="15.5" x14ac:dyDescent="0.4">
      <c r="A24" s="6" t="s">
        <v>75</v>
      </c>
      <c r="B24" s="8">
        <f>SUM(C24:E24)</f>
        <v>3439225899.971024</v>
      </c>
      <c r="C24" s="8">
        <v>1022980478.23</v>
      </c>
      <c r="D24" s="10">
        <v>2143790873.6610241</v>
      </c>
      <c r="E24" s="10">
        <v>272454548.07999998</v>
      </c>
    </row>
    <row r="25" spans="1:5" ht="15.5" x14ac:dyDescent="0.4">
      <c r="A25" s="6" t="s">
        <v>108</v>
      </c>
      <c r="B25" s="8">
        <f>+SUM(C25:D25)</f>
        <v>820306378.57999992</v>
      </c>
      <c r="C25" s="8">
        <f>+C23</f>
        <v>35378483.420000002</v>
      </c>
      <c r="D25" s="8">
        <f>+D23</f>
        <v>784927895.15999997</v>
      </c>
      <c r="E25" s="8"/>
    </row>
    <row r="26" spans="1:5" ht="15.5" x14ac:dyDescent="0.4">
      <c r="A26" s="6"/>
      <c r="B26" s="8"/>
      <c r="C26" s="8"/>
      <c r="D26" s="8"/>
      <c r="E26" s="8"/>
    </row>
    <row r="27" spans="1:5" ht="15.5" x14ac:dyDescent="0.4">
      <c r="A27" s="7" t="s">
        <v>5</v>
      </c>
      <c r="B27" s="8"/>
      <c r="C27" s="8"/>
      <c r="D27" s="8"/>
      <c r="E27" s="8"/>
    </row>
    <row r="28" spans="1:5" ht="15.5" x14ac:dyDescent="0.4">
      <c r="A28" s="6" t="s">
        <v>106</v>
      </c>
      <c r="B28" s="8">
        <f>B22</f>
        <v>703359253.47001815</v>
      </c>
      <c r="C28" s="8"/>
      <c r="D28" s="8"/>
      <c r="E28" s="8"/>
    </row>
    <row r="29" spans="1:5" ht="15.5" x14ac:dyDescent="0.4">
      <c r="A29" s="6" t="s">
        <v>107</v>
      </c>
      <c r="B29" s="8">
        <v>859806474.97000003</v>
      </c>
      <c r="C29" s="8"/>
      <c r="D29" s="8"/>
      <c r="E29" s="8"/>
    </row>
    <row r="30" spans="1:5" ht="15.5" x14ac:dyDescent="0.4">
      <c r="A30" s="6"/>
      <c r="B30" s="11"/>
      <c r="C30" s="11"/>
      <c r="D30" s="11"/>
      <c r="E30" s="11"/>
    </row>
    <row r="31" spans="1:5" ht="15.5" x14ac:dyDescent="0.4">
      <c r="A31" s="7" t="s">
        <v>6</v>
      </c>
      <c r="B31" s="11"/>
      <c r="C31" s="11"/>
      <c r="D31" s="11"/>
      <c r="E31" s="11"/>
    </row>
    <row r="32" spans="1:5" ht="15.5" x14ac:dyDescent="0.4">
      <c r="A32" s="6" t="s">
        <v>62</v>
      </c>
      <c r="B32" s="19">
        <v>1.0706</v>
      </c>
      <c r="C32" s="19">
        <v>1.0706</v>
      </c>
      <c r="D32" s="19">
        <v>1.0706</v>
      </c>
      <c r="E32" s="19">
        <v>1.0706</v>
      </c>
    </row>
    <row r="33" spans="1:5" ht="15.5" x14ac:dyDescent="0.4">
      <c r="A33" s="6" t="s">
        <v>109</v>
      </c>
      <c r="B33" s="19">
        <v>1.0863</v>
      </c>
      <c r="C33" s="19">
        <v>1.0863</v>
      </c>
      <c r="D33" s="19">
        <v>1.0863</v>
      </c>
      <c r="E33" s="19">
        <v>1.0863</v>
      </c>
    </row>
    <row r="34" spans="1:5" ht="15.5" x14ac:dyDescent="0.4">
      <c r="A34" s="6" t="s">
        <v>7</v>
      </c>
      <c r="B34" s="8" t="s">
        <v>43</v>
      </c>
      <c r="C34" s="8" t="s">
        <v>43</v>
      </c>
      <c r="D34" s="8" t="s">
        <v>43</v>
      </c>
      <c r="E34" s="8" t="s">
        <v>43</v>
      </c>
    </row>
    <row r="35" spans="1:5" ht="15.5" x14ac:dyDescent="0.4">
      <c r="A35" s="6"/>
      <c r="B35" s="8"/>
      <c r="C35" s="8"/>
      <c r="D35" s="8"/>
      <c r="E35" s="8"/>
    </row>
    <row r="36" spans="1:5" ht="15.5" x14ac:dyDescent="0.4">
      <c r="A36" s="7" t="s">
        <v>8</v>
      </c>
      <c r="B36" s="8"/>
      <c r="C36" s="8"/>
      <c r="D36" s="8"/>
      <c r="E36" s="8"/>
    </row>
    <row r="37" spans="1:5" ht="15.5" x14ac:dyDescent="0.4">
      <c r="A37" s="6" t="s">
        <v>110</v>
      </c>
      <c r="B37" s="8">
        <f>B21/B32</f>
        <v>363996685.12049323</v>
      </c>
      <c r="C37" s="8">
        <f t="shared" ref="C37:E37" si="0">C21/C32</f>
        <v>70364254.147207171</v>
      </c>
      <c r="D37" s="8">
        <f t="shared" si="0"/>
        <v>293632430.97328603</v>
      </c>
      <c r="E37" s="8">
        <f t="shared" si="0"/>
        <v>0</v>
      </c>
    </row>
    <row r="38" spans="1:5" ht="15.5" x14ac:dyDescent="0.4">
      <c r="A38" s="6" t="s">
        <v>98</v>
      </c>
      <c r="B38" s="8">
        <f>B23/B33</f>
        <v>963515247.85970724</v>
      </c>
      <c r="C38" s="8">
        <f t="shared" ref="C38:E38" si="1">C23/C33</f>
        <v>32567875.743348982</v>
      </c>
      <c r="D38" s="8">
        <f t="shared" si="1"/>
        <v>722570095.88511455</v>
      </c>
      <c r="E38" s="8">
        <f t="shared" si="1"/>
        <v>208377276.23124367</v>
      </c>
    </row>
    <row r="39" spans="1:5" ht="15.5" x14ac:dyDescent="0.4">
      <c r="A39" s="6" t="s">
        <v>63</v>
      </c>
      <c r="B39" s="8">
        <f>B37/B15</f>
        <v>1086.5572690163976</v>
      </c>
      <c r="C39" s="8">
        <f t="shared" ref="C39" si="2">C37/C15</f>
        <v>210.04254969315573</v>
      </c>
      <c r="D39" s="8" t="s">
        <v>43</v>
      </c>
      <c r="E39" s="8"/>
    </row>
    <row r="40" spans="1:5" ht="15.5" x14ac:dyDescent="0.4">
      <c r="A40" s="6" t="s">
        <v>111</v>
      </c>
      <c r="B40" s="8">
        <f>B38/B17</f>
        <v>6628.4910385024614</v>
      </c>
      <c r="C40" s="8">
        <f t="shared" ref="C40:D40" si="3">C38/C17</f>
        <v>4030.1789064904074</v>
      </c>
      <c r="D40" s="8">
        <f t="shared" si="3"/>
        <v>5263.5279277560439</v>
      </c>
      <c r="E40" s="8"/>
    </row>
    <row r="41" spans="1:5" ht="15.5" x14ac:dyDescent="0.4">
      <c r="A41" s="6"/>
      <c r="B41" s="11"/>
      <c r="C41" s="11"/>
      <c r="D41" s="11"/>
      <c r="E41" s="11"/>
    </row>
    <row r="42" spans="1:5" ht="15.5" x14ac:dyDescent="0.4">
      <c r="A42" s="7" t="s">
        <v>9</v>
      </c>
      <c r="B42" s="11"/>
      <c r="C42" s="11"/>
      <c r="D42" s="11"/>
      <c r="E42" s="11"/>
    </row>
    <row r="43" spans="1:5" ht="15.5" x14ac:dyDescent="0.4">
      <c r="A43" s="7"/>
      <c r="B43" s="11"/>
      <c r="C43" s="11"/>
      <c r="D43" s="11"/>
      <c r="E43" s="11"/>
    </row>
    <row r="44" spans="1:5" ht="15.5" x14ac:dyDescent="0.4">
      <c r="A44" s="7" t="s">
        <v>10</v>
      </c>
      <c r="B44" s="11"/>
      <c r="C44" s="11"/>
      <c r="D44" s="11"/>
      <c r="E44" s="11"/>
    </row>
    <row r="45" spans="1:5" ht="15.5" x14ac:dyDescent="0.4">
      <c r="A45" s="6" t="s">
        <v>11</v>
      </c>
      <c r="B45" s="11" t="s">
        <v>44</v>
      </c>
      <c r="C45" s="11" t="s">
        <v>44</v>
      </c>
      <c r="D45" s="11" t="s">
        <v>44</v>
      </c>
      <c r="E45" s="11" t="s">
        <v>44</v>
      </c>
    </row>
    <row r="46" spans="1:5" ht="15.5" x14ac:dyDescent="0.4">
      <c r="A46" s="6" t="s">
        <v>12</v>
      </c>
      <c r="B46" s="11" t="s">
        <v>44</v>
      </c>
      <c r="C46" s="11" t="s">
        <v>44</v>
      </c>
      <c r="D46" s="11" t="s">
        <v>44</v>
      </c>
      <c r="E46" s="11" t="s">
        <v>44</v>
      </c>
    </row>
    <row r="47" spans="1:5" ht="15.5" x14ac:dyDescent="0.4">
      <c r="A47" s="6"/>
      <c r="B47" s="11"/>
      <c r="C47" s="11"/>
      <c r="D47" s="11"/>
      <c r="E47" s="11"/>
    </row>
    <row r="48" spans="1:5" ht="15.5" x14ac:dyDescent="0.4">
      <c r="A48" s="7" t="s">
        <v>13</v>
      </c>
      <c r="B48" s="11"/>
      <c r="C48" s="11"/>
      <c r="D48" s="11"/>
      <c r="E48" s="11"/>
    </row>
    <row r="49" spans="1:5" ht="15.5" x14ac:dyDescent="0.4">
      <c r="A49" s="6" t="s">
        <v>14</v>
      </c>
      <c r="B49" s="11">
        <f>B17/B16*100</f>
        <v>171.36810943041598</v>
      </c>
      <c r="C49" s="8" t="s">
        <v>43</v>
      </c>
      <c r="D49" s="11">
        <f t="shared" ref="D49" si="4">D17/D16*100</f>
        <v>161.84121848423064</v>
      </c>
      <c r="E49" s="11"/>
    </row>
    <row r="50" spans="1:5" ht="15.5" x14ac:dyDescent="0.4">
      <c r="A50" s="6" t="s">
        <v>15</v>
      </c>
      <c r="B50" s="11">
        <f>B23/B22*100</f>
        <v>148.80967422924732</v>
      </c>
      <c r="C50" s="11">
        <f t="shared" ref="C50:E50" si="5">C23/C22*100</f>
        <v>83.649545052660486</v>
      </c>
      <c r="D50" s="11">
        <f t="shared" si="5"/>
        <v>144.96858090575085</v>
      </c>
      <c r="E50" s="11">
        <f t="shared" si="5"/>
        <v>189.23489718498342</v>
      </c>
    </row>
    <row r="51" spans="1:5" ht="15.5" x14ac:dyDescent="0.4">
      <c r="A51" s="6" t="s">
        <v>16</v>
      </c>
      <c r="B51" s="11">
        <f>AVERAGE(B49:B50)</f>
        <v>160.08889182983165</v>
      </c>
      <c r="C51" s="8" t="s">
        <v>43</v>
      </c>
      <c r="D51" s="11">
        <f t="shared" ref="D51" si="6">AVERAGE(D49:D50)</f>
        <v>153.40489969499075</v>
      </c>
      <c r="E51" s="11"/>
    </row>
    <row r="52" spans="1:5" ht="15.5" x14ac:dyDescent="0.4">
      <c r="A52" s="6"/>
      <c r="B52" s="11"/>
      <c r="C52" s="11"/>
      <c r="D52" s="11"/>
      <c r="E52" s="11"/>
    </row>
    <row r="53" spans="1:5" ht="15.5" x14ac:dyDescent="0.4">
      <c r="A53" s="7" t="s">
        <v>17</v>
      </c>
      <c r="B53" s="11"/>
      <c r="C53" s="11"/>
      <c r="D53" s="11"/>
      <c r="E53" s="11"/>
    </row>
    <row r="54" spans="1:5" ht="15.5" x14ac:dyDescent="0.4">
      <c r="A54" s="6" t="s">
        <v>18</v>
      </c>
      <c r="B54" s="11">
        <f>(B17/B18)*100</f>
        <v>72.106228287307971</v>
      </c>
      <c r="C54" s="11">
        <f t="shared" ref="C54:D54" si="7">(C17/C18)*100</f>
        <v>6.5224585334355698</v>
      </c>
      <c r="D54" s="11">
        <f t="shared" si="7"/>
        <v>176.68691652937989</v>
      </c>
      <c r="E54" s="11"/>
    </row>
    <row r="55" spans="1:5" ht="15.5" x14ac:dyDescent="0.4">
      <c r="A55" s="6" t="s">
        <v>19</v>
      </c>
      <c r="B55" s="11">
        <f>B23/B24*100</f>
        <v>30.433203406581065</v>
      </c>
      <c r="C55" s="11">
        <f t="shared" ref="C55:E55" si="8">C23/C24*100</f>
        <v>3.4583732703495191</v>
      </c>
      <c r="D55" s="11">
        <f t="shared" si="8"/>
        <v>36.614014212102326</v>
      </c>
      <c r="E55" s="11">
        <f t="shared" si="8"/>
        <v>83.081833929795351</v>
      </c>
    </row>
    <row r="56" spans="1:5" ht="15.5" x14ac:dyDescent="0.4">
      <c r="A56" s="6" t="s">
        <v>20</v>
      </c>
      <c r="B56" s="11">
        <f>(B54+B55)/2</f>
        <v>51.269715846944521</v>
      </c>
      <c r="C56" s="11">
        <f t="shared" ref="C56:D56" si="9">(C54+C55)/2</f>
        <v>4.9904159018925442</v>
      </c>
      <c r="D56" s="11">
        <f t="shared" si="9"/>
        <v>106.6504653707411</v>
      </c>
      <c r="E56" s="11"/>
    </row>
    <row r="57" spans="1:5" ht="15.5" x14ac:dyDescent="0.4">
      <c r="A57" s="6"/>
      <c r="B57" s="11"/>
      <c r="C57" s="11"/>
      <c r="D57" s="11"/>
      <c r="E57" s="11"/>
    </row>
    <row r="58" spans="1:5" ht="15.5" x14ac:dyDescent="0.4">
      <c r="A58" s="7" t="s">
        <v>31</v>
      </c>
      <c r="B58" s="11"/>
      <c r="C58" s="11"/>
      <c r="D58" s="11"/>
      <c r="E58" s="11"/>
    </row>
    <row r="59" spans="1:5" ht="15.5" x14ac:dyDescent="0.4">
      <c r="A59" s="6" t="s">
        <v>21</v>
      </c>
      <c r="B59" s="11">
        <f>B25/B23*100</f>
        <v>78.373224845780072</v>
      </c>
      <c r="C59" s="11"/>
      <c r="D59" s="11"/>
      <c r="E59" s="11"/>
    </row>
    <row r="60" spans="1:5" ht="15.5" x14ac:dyDescent="0.4">
      <c r="A60" s="6"/>
      <c r="B60" s="11"/>
      <c r="C60" s="11"/>
      <c r="D60" s="11"/>
      <c r="E60" s="11"/>
    </row>
    <row r="61" spans="1:5" ht="15.5" x14ac:dyDescent="0.4">
      <c r="A61" s="7" t="s">
        <v>22</v>
      </c>
      <c r="B61" s="11"/>
      <c r="C61" s="11"/>
      <c r="D61" s="11"/>
      <c r="E61" s="11"/>
    </row>
    <row r="62" spans="1:5" ht="15.5" x14ac:dyDescent="0.4">
      <c r="A62" s="6" t="s">
        <v>23</v>
      </c>
      <c r="B62" s="11">
        <f>((B17/B15)-1)*100</f>
        <v>-56.609054726368058</v>
      </c>
      <c r="C62" s="11">
        <f t="shared" ref="C62" si="10">((C17/C15)-1)*100</f>
        <v>-97.587761194029852</v>
      </c>
      <c r="D62" s="8" t="s">
        <v>43</v>
      </c>
      <c r="E62" s="11"/>
    </row>
    <row r="63" spans="1:5" ht="15.5" x14ac:dyDescent="0.4">
      <c r="A63" s="6" t="s">
        <v>24</v>
      </c>
      <c r="B63" s="11">
        <f t="shared" ref="B63:D63" si="11">((B38/B37)-1)*100</f>
        <v>164.70440178342733</v>
      </c>
      <c r="C63" s="11">
        <f t="shared" si="11"/>
        <v>-53.715311647850903</v>
      </c>
      <c r="D63" s="11">
        <f t="shared" si="11"/>
        <v>146.07979898203146</v>
      </c>
      <c r="E63" s="11"/>
    </row>
    <row r="64" spans="1:5" ht="15.5" x14ac:dyDescent="0.4">
      <c r="A64" s="6" t="s">
        <v>25</v>
      </c>
      <c r="B64" s="11">
        <f>((B40/B39)-1)*100</f>
        <v>510.0452527921405</v>
      </c>
      <c r="C64" s="11">
        <f t="shared" ref="C64" si="12">((C40/C39)-1)*100</f>
        <v>1818.7440413277993</v>
      </c>
      <c r="D64" s="8" t="s">
        <v>43</v>
      </c>
      <c r="E64" s="11"/>
    </row>
    <row r="65" spans="1:6" ht="15.5" x14ac:dyDescent="0.4">
      <c r="A65" s="6"/>
      <c r="B65" s="11"/>
      <c r="C65" s="11"/>
      <c r="D65" s="11"/>
      <c r="E65" s="11"/>
    </row>
    <row r="66" spans="1:6" ht="15.5" x14ac:dyDescent="0.4">
      <c r="A66" s="7" t="s">
        <v>26</v>
      </c>
      <c r="B66" s="11"/>
      <c r="C66" s="11"/>
      <c r="D66" s="11"/>
      <c r="E66" s="11"/>
    </row>
    <row r="67" spans="1:6" ht="15.5" x14ac:dyDescent="0.4">
      <c r="A67" s="6" t="s">
        <v>34</v>
      </c>
      <c r="B67" s="11">
        <f t="shared" ref="B67:D68" si="13">B22/B16</f>
        <v>8292.0763566380501</v>
      </c>
      <c r="C67" s="8" t="s">
        <v>43</v>
      </c>
      <c r="D67" s="11">
        <f t="shared" si="13"/>
        <v>6383.2516039862885</v>
      </c>
      <c r="E67" s="11"/>
    </row>
    <row r="68" spans="1:6" ht="15.5" x14ac:dyDescent="0.4">
      <c r="A68" s="6" t="s">
        <v>35</v>
      </c>
      <c r="B68" s="11">
        <f t="shared" si="13"/>
        <v>7200.5298151252246</v>
      </c>
      <c r="C68" s="11">
        <f t="shared" si="13"/>
        <v>4377.9833461205299</v>
      </c>
      <c r="D68" s="11">
        <f t="shared" si="13"/>
        <v>5717.7703879213914</v>
      </c>
      <c r="E68" s="11"/>
    </row>
    <row r="69" spans="1:6" ht="15.5" x14ac:dyDescent="0.4">
      <c r="A69" s="6" t="s">
        <v>27</v>
      </c>
      <c r="B69" s="11">
        <f>(B68/B67)*B51</f>
        <v>139.01522237771843</v>
      </c>
      <c r="C69" s="8" t="s">
        <v>43</v>
      </c>
      <c r="D69" s="11">
        <f t="shared" ref="D69" si="14">(D68/D67)*D51</f>
        <v>137.4117843467593</v>
      </c>
      <c r="E69" s="11"/>
    </row>
    <row r="70" spans="1:6" ht="15.5" x14ac:dyDescent="0.4">
      <c r="A70" s="6" t="s">
        <v>32</v>
      </c>
      <c r="B70" s="11">
        <f t="shared" ref="B70:D71" si="15">B22/(B16*3)</f>
        <v>2764.0254522126838</v>
      </c>
      <c r="C70" s="8" t="s">
        <v>43</v>
      </c>
      <c r="D70" s="11">
        <f t="shared" si="15"/>
        <v>2127.750534662096</v>
      </c>
      <c r="E70" s="11"/>
    </row>
    <row r="71" spans="1:6" ht="15.5" x14ac:dyDescent="0.4">
      <c r="A71" s="6" t="s">
        <v>33</v>
      </c>
      <c r="B71" s="11">
        <f t="shared" si="15"/>
        <v>2400.1766050417414</v>
      </c>
      <c r="C71" s="11">
        <f t="shared" si="15"/>
        <v>1459.3277820401765</v>
      </c>
      <c r="D71" s="11">
        <f t="shared" si="15"/>
        <v>1905.9234626404636</v>
      </c>
      <c r="E71" s="11"/>
    </row>
    <row r="72" spans="1:6" ht="15.5" x14ac:dyDescent="0.4">
      <c r="A72" s="6"/>
      <c r="B72" s="11"/>
      <c r="C72" s="11"/>
      <c r="D72" s="11"/>
      <c r="E72" s="11"/>
    </row>
    <row r="73" spans="1:6" ht="15.5" x14ac:dyDescent="0.4">
      <c r="A73" s="7" t="s">
        <v>28</v>
      </c>
      <c r="B73" s="11"/>
      <c r="C73" s="11"/>
      <c r="D73" s="11"/>
      <c r="E73" s="11"/>
    </row>
    <row r="74" spans="1:6" ht="15.5" x14ac:dyDescent="0.4">
      <c r="A74" s="6" t="s">
        <v>29</v>
      </c>
      <c r="B74" s="11">
        <f>(B29/B28)*100</f>
        <v>122.24286105971458</v>
      </c>
      <c r="C74" s="11"/>
      <c r="D74" s="11"/>
      <c r="E74" s="11"/>
    </row>
    <row r="75" spans="1:6" ht="16" thickBot="1" x14ac:dyDescent="0.45">
      <c r="A75" s="12" t="s">
        <v>30</v>
      </c>
      <c r="B75" s="13">
        <f>(B23/B29)*100</f>
        <v>121.73281362954609</v>
      </c>
      <c r="C75" s="13"/>
      <c r="D75" s="13"/>
      <c r="E75" s="13"/>
    </row>
    <row r="76" spans="1:6" ht="16" thickTop="1" x14ac:dyDescent="0.35">
      <c r="A76" s="27" t="s">
        <v>80</v>
      </c>
      <c r="B76" s="27"/>
      <c r="C76" s="27"/>
      <c r="D76" s="27"/>
      <c r="E76" s="4"/>
      <c r="F76" s="4"/>
    </row>
    <row r="77" spans="1:6" ht="15.5" x14ac:dyDescent="0.4">
      <c r="A77" s="6" t="s">
        <v>116</v>
      </c>
      <c r="B77" s="6"/>
      <c r="C77" s="6"/>
      <c r="D77" s="6"/>
      <c r="E77" s="6"/>
    </row>
    <row r="78" spans="1:6" s="5" customFormat="1" x14ac:dyDescent="0.35"/>
    <row r="79" spans="1:6" s="5" customFormat="1" x14ac:dyDescent="0.35"/>
    <row r="80" spans="1:6" s="5" customFormat="1" x14ac:dyDescent="0.35"/>
    <row r="81" spans="1:5" ht="15.5" x14ac:dyDescent="0.4">
      <c r="A81" s="6"/>
      <c r="B81" s="6"/>
      <c r="C81" s="6"/>
      <c r="D81" s="6"/>
      <c r="E81" s="6"/>
    </row>
    <row r="82" spans="1:5" ht="15.5" x14ac:dyDescent="0.4">
      <c r="A82" s="6"/>
      <c r="B82" s="6"/>
      <c r="C82" s="6"/>
      <c r="D82" s="6"/>
      <c r="E82" s="6"/>
    </row>
    <row r="83" spans="1:5" ht="15.5" x14ac:dyDescent="0.4">
      <c r="A83" s="6"/>
      <c r="B83" s="6"/>
      <c r="C83" s="6"/>
      <c r="D83" s="6"/>
      <c r="E83" s="6"/>
    </row>
    <row r="84" spans="1:5" ht="15.5" x14ac:dyDescent="0.4">
      <c r="A84" s="6"/>
      <c r="B84" s="6"/>
      <c r="C84" s="6"/>
      <c r="D84" s="6"/>
      <c r="E84" s="6"/>
    </row>
    <row r="85" spans="1:5" ht="15.5" x14ac:dyDescent="0.4">
      <c r="A85" s="6"/>
      <c r="B85" s="6"/>
      <c r="C85" s="6"/>
      <c r="D85" s="6"/>
      <c r="E85" s="6"/>
    </row>
    <row r="86" spans="1:5" ht="15.5" x14ac:dyDescent="0.4">
      <c r="A86" s="6"/>
      <c r="B86" s="6"/>
      <c r="C86" s="6"/>
      <c r="D86" s="6"/>
      <c r="E86" s="6"/>
    </row>
    <row r="87" spans="1:5" ht="15.5" x14ac:dyDescent="0.4">
      <c r="A87" s="6"/>
      <c r="B87" s="6"/>
      <c r="C87" s="6"/>
      <c r="D87" s="6"/>
      <c r="E87" s="6"/>
    </row>
    <row r="88" spans="1:5" ht="15.5" x14ac:dyDescent="0.4">
      <c r="A88" s="6"/>
      <c r="B88" s="6"/>
      <c r="C88" s="6"/>
      <c r="D88" s="6"/>
      <c r="E88" s="6"/>
    </row>
    <row r="89" spans="1:5" ht="15.5" x14ac:dyDescent="0.4">
      <c r="A89" s="6"/>
      <c r="B89" s="6"/>
      <c r="C89" s="6"/>
      <c r="D89" s="6"/>
      <c r="E89" s="6"/>
    </row>
    <row r="90" spans="1:5" ht="15.5" x14ac:dyDescent="0.4">
      <c r="A90" s="6"/>
      <c r="B90" s="6"/>
      <c r="C90" s="6"/>
      <c r="D90" s="6"/>
      <c r="E90" s="6"/>
    </row>
    <row r="91" spans="1:5" ht="15.5" x14ac:dyDescent="0.4">
      <c r="A91" s="6"/>
      <c r="B91" s="6"/>
      <c r="C91" s="6"/>
      <c r="D91" s="6"/>
      <c r="E91" s="6"/>
    </row>
    <row r="92" spans="1:5" ht="15.5" x14ac:dyDescent="0.4">
      <c r="A92" s="6"/>
      <c r="B92" s="6"/>
      <c r="C92" s="6"/>
      <c r="D92" s="6"/>
      <c r="E92" s="6"/>
    </row>
    <row r="93" spans="1:5" ht="15.5" x14ac:dyDescent="0.4">
      <c r="A93" s="6"/>
      <c r="B93" s="6"/>
      <c r="C93" s="6"/>
      <c r="D93" s="6"/>
      <c r="E93" s="6"/>
    </row>
    <row r="94" spans="1:5" ht="15.5" x14ac:dyDescent="0.4">
      <c r="A94" s="6"/>
      <c r="B94" s="6"/>
      <c r="C94" s="6"/>
      <c r="D94" s="6"/>
      <c r="E94" s="6"/>
    </row>
    <row r="95" spans="1:5" ht="15.5" x14ac:dyDescent="0.4">
      <c r="A95" s="6"/>
      <c r="B95" s="6"/>
      <c r="C95" s="6"/>
      <c r="D95" s="6"/>
      <c r="E95" s="6"/>
    </row>
    <row r="96" spans="1:5" ht="15.5" x14ac:dyDescent="0.4">
      <c r="A96" s="6"/>
      <c r="B96" s="6"/>
      <c r="C96" s="6"/>
      <c r="D96" s="6"/>
      <c r="E96" s="6"/>
    </row>
    <row r="97" spans="1:5" ht="15.5" x14ac:dyDescent="0.4">
      <c r="A97" s="6"/>
      <c r="B97" s="6"/>
      <c r="C97" s="6"/>
      <c r="D97" s="6"/>
      <c r="E97" s="6"/>
    </row>
    <row r="98" spans="1:5" ht="15.5" x14ac:dyDescent="0.4">
      <c r="A98" s="6"/>
      <c r="B98" s="6"/>
      <c r="C98" s="6"/>
      <c r="D98" s="6"/>
      <c r="E98" s="6"/>
    </row>
    <row r="99" spans="1:5" ht="15.5" x14ac:dyDescent="0.4">
      <c r="A99" s="6"/>
      <c r="B99" s="6"/>
      <c r="C99" s="6"/>
      <c r="D99" s="6"/>
      <c r="E99" s="6"/>
    </row>
    <row r="100" spans="1:5" ht="15.5" x14ac:dyDescent="0.4">
      <c r="A100" s="6"/>
      <c r="B100" s="6"/>
      <c r="C100" s="6"/>
      <c r="D100" s="6"/>
      <c r="E100" s="6"/>
    </row>
    <row r="101" spans="1:5" ht="15.5" x14ac:dyDescent="0.4">
      <c r="A101" s="6"/>
      <c r="B101" s="6"/>
      <c r="C101" s="6"/>
      <c r="D101" s="6"/>
      <c r="E101" s="6"/>
    </row>
    <row r="102" spans="1:5" ht="15.5" x14ac:dyDescent="0.4">
      <c r="A102" s="6"/>
      <c r="B102" s="6"/>
      <c r="C102" s="6"/>
      <c r="D102" s="6"/>
      <c r="E102" s="6"/>
    </row>
    <row r="103" spans="1:5" ht="15.5" x14ac:dyDescent="0.4">
      <c r="A103" s="6"/>
      <c r="B103" s="6"/>
      <c r="C103" s="6"/>
      <c r="D103" s="6"/>
      <c r="E103" s="6"/>
    </row>
    <row r="104" spans="1:5" ht="15.5" x14ac:dyDescent="0.4">
      <c r="A104" s="6"/>
      <c r="B104" s="6"/>
      <c r="C104" s="6"/>
      <c r="D104" s="6"/>
      <c r="E104" s="6"/>
    </row>
    <row r="105" spans="1:5" ht="15.5" x14ac:dyDescent="0.4">
      <c r="A105" s="6"/>
      <c r="B105" s="6"/>
      <c r="C105" s="6"/>
      <c r="D105" s="6"/>
      <c r="E105" s="6"/>
    </row>
    <row r="165" spans="9:13" x14ac:dyDescent="0.35">
      <c r="I165" s="1"/>
      <c r="J165" s="1"/>
      <c r="K165" s="1"/>
      <c r="L165" s="1"/>
      <c r="M165" s="1"/>
    </row>
    <row r="166" spans="9:13" x14ac:dyDescent="0.35">
      <c r="I166" s="1"/>
      <c r="J166" s="1"/>
      <c r="K166" s="1"/>
      <c r="L166" s="1"/>
      <c r="M166" s="1"/>
    </row>
    <row r="167" spans="9:13" x14ac:dyDescent="0.35">
      <c r="I167" s="1"/>
      <c r="J167" s="1"/>
      <c r="K167" s="1"/>
      <c r="L167" s="1"/>
      <c r="M167" s="1"/>
    </row>
  </sheetData>
  <mergeCells count="4">
    <mergeCell ref="A76:D76"/>
    <mergeCell ref="A9:A10"/>
    <mergeCell ref="B9:B10"/>
    <mergeCell ref="C9:E9"/>
  </mergeCells>
  <pageMargins left="0.7" right="0.7" top="0.75" bottom="0.75" header="0.3" footer="0.3"/>
  <pageSetup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7:N16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4.1796875" style="2" customWidth="1"/>
    <col min="2" max="2" width="22.7265625" style="2" customWidth="1"/>
    <col min="3" max="3" width="25.7265625" style="2" customWidth="1"/>
    <col min="4" max="5" width="26.1796875" style="2" customWidth="1"/>
    <col min="6" max="6" width="13.453125" style="2" customWidth="1"/>
    <col min="7" max="7" width="11.453125" style="2"/>
    <col min="8" max="8" width="12.7265625" style="2" bestFit="1" customWidth="1"/>
    <col min="9" max="16384" width="11.453125" style="2"/>
  </cols>
  <sheetData>
    <row r="7" spans="1:6" ht="21" customHeight="1" x14ac:dyDescent="0.35"/>
    <row r="8" spans="1:6" ht="21" customHeight="1" x14ac:dyDescent="0.35"/>
    <row r="9" spans="1:6" ht="15.5" x14ac:dyDescent="0.4">
      <c r="A9" s="23" t="s">
        <v>0</v>
      </c>
      <c r="B9" s="25" t="s">
        <v>36</v>
      </c>
      <c r="C9" s="28" t="s">
        <v>1</v>
      </c>
      <c r="D9" s="28"/>
      <c r="E9" s="28"/>
      <c r="F9" s="21"/>
    </row>
    <row r="10" spans="1:6" ht="47" thickBot="1" x14ac:dyDescent="0.4">
      <c r="A10" s="24"/>
      <c r="B10" s="26"/>
      <c r="C10" s="16" t="s">
        <v>41</v>
      </c>
      <c r="D10" s="16" t="s">
        <v>42</v>
      </c>
      <c r="E10" s="16" t="s">
        <v>72</v>
      </c>
      <c r="F10" s="22"/>
    </row>
    <row r="11" spans="1:6" ht="16" thickTop="1" x14ac:dyDescent="0.4">
      <c r="A11" s="6"/>
      <c r="B11" s="6"/>
      <c r="C11" s="6"/>
      <c r="D11" s="6"/>
      <c r="E11" s="6"/>
      <c r="F11" s="6"/>
    </row>
    <row r="12" spans="1:6" ht="15.5" x14ac:dyDescent="0.4">
      <c r="A12" s="7" t="s">
        <v>2</v>
      </c>
      <c r="B12" s="6"/>
      <c r="C12" s="6"/>
      <c r="D12" s="6"/>
      <c r="E12" s="6"/>
      <c r="F12" s="6"/>
    </row>
    <row r="13" spans="1:6" ht="15.5" x14ac:dyDescent="0.4">
      <c r="A13" s="6"/>
      <c r="B13" s="6"/>
      <c r="C13" s="6"/>
      <c r="D13" s="6"/>
      <c r="E13" s="6"/>
      <c r="F13" s="6"/>
    </row>
    <row r="14" spans="1:6" ht="15.5" x14ac:dyDescent="0.4">
      <c r="A14" s="7" t="s">
        <v>3</v>
      </c>
      <c r="B14" s="6"/>
      <c r="C14" s="6"/>
      <c r="D14" s="6"/>
      <c r="E14" s="6"/>
      <c r="F14" s="6"/>
    </row>
    <row r="15" spans="1:6" ht="15.5" x14ac:dyDescent="0.4">
      <c r="A15" s="6" t="s">
        <v>64</v>
      </c>
      <c r="B15" s="8">
        <f>SUM(C15:D15)</f>
        <v>682152</v>
      </c>
      <c r="C15" s="8">
        <f>+'I Trimestre'!C15+'II Trimestre'!C15+'III Trimestre'!C15+'IV Trimestre'!C15</f>
        <v>617819</v>
      </c>
      <c r="D15" s="8">
        <f>+'I Trimestre'!D15</f>
        <v>64333</v>
      </c>
      <c r="E15" s="8"/>
      <c r="F15" s="8"/>
    </row>
    <row r="16" spans="1:6" ht="15.5" x14ac:dyDescent="0.4">
      <c r="A16" s="6" t="s">
        <v>112</v>
      </c>
      <c r="B16" s="8">
        <f>SUM(C16:D16)</f>
        <v>201591</v>
      </c>
      <c r="C16" s="8">
        <f>+'I Trimestre'!C16+'II Trimestre'!C16+'III Trimestre'!C16+'IV Trimestre'!C16</f>
        <v>123895</v>
      </c>
      <c r="D16" s="8">
        <f>+('I Trimestre'!D16+'II Trimestre'!D16+'III Trimestre'!D16+'IV Trimestre'!D16)/4</f>
        <v>77696</v>
      </c>
      <c r="E16" s="8"/>
      <c r="F16" s="8"/>
    </row>
    <row r="17" spans="1:6" ht="15.5" x14ac:dyDescent="0.4">
      <c r="A17" s="6" t="s">
        <v>113</v>
      </c>
      <c r="B17" s="8">
        <f>SUM(C17:D17)</f>
        <v>109355.33333333342</v>
      </c>
      <c r="C17" s="8">
        <f>+'I Trimestre'!C17+'II Trimestre'!C17+'III Trimestre'!C17+'IV Trimestre'!C17</f>
        <v>30568</v>
      </c>
      <c r="D17" s="8">
        <f>+('I Trimestre'!D17+'II Trimestre'!D17+'III Trimestre'!D17+'IV Trimestre'!D17)/4</f>
        <v>78787.333333333416</v>
      </c>
      <c r="E17" s="8"/>
      <c r="F17" s="8"/>
    </row>
    <row r="18" spans="1:6" ht="15.5" x14ac:dyDescent="0.4">
      <c r="A18" s="6" t="s">
        <v>75</v>
      </c>
      <c r="B18" s="8">
        <f>SUM(C18:D18)</f>
        <v>201591</v>
      </c>
      <c r="C18" s="8">
        <f>+'IV Trimestre'!C18</f>
        <v>123895</v>
      </c>
      <c r="D18" s="8">
        <f>+'IV Trimestre'!D18</f>
        <v>77696</v>
      </c>
      <c r="E18" s="8"/>
      <c r="F18" s="8"/>
    </row>
    <row r="19" spans="1:6" ht="15.5" x14ac:dyDescent="0.4">
      <c r="A19" s="6"/>
      <c r="B19" s="8"/>
      <c r="C19" s="8"/>
      <c r="D19" s="8"/>
      <c r="E19" s="8"/>
      <c r="F19" s="8"/>
    </row>
    <row r="20" spans="1:6" ht="15.5" x14ac:dyDescent="0.4">
      <c r="A20" s="7" t="s">
        <v>4</v>
      </c>
      <c r="B20" s="8"/>
      <c r="C20" s="8"/>
      <c r="D20" s="8"/>
      <c r="E20" s="8"/>
      <c r="F20" s="8"/>
    </row>
    <row r="21" spans="1:6" ht="15.5" x14ac:dyDescent="0.4">
      <c r="A21" s="6" t="s">
        <v>64</v>
      </c>
      <c r="B21" s="8">
        <f>+SUM(C21:E21)</f>
        <v>2017467141.3799999</v>
      </c>
      <c r="C21" s="9">
        <f>+'I Trimestre'!C21+'II Trimestre'!C21+'III Trimestre'!C21+'IV Trimestre'!C21</f>
        <v>817805422.79999995</v>
      </c>
      <c r="D21" s="9">
        <f>+'I Trimestre'!D21+'II Trimestre'!D21+'III Trimestre'!D21+'IV Trimestre'!D21</f>
        <v>1199661718.5799999</v>
      </c>
      <c r="E21" s="9">
        <f>+'I Trimestre'!E21+'II Trimestre'!E21+'III Trimestre'!E21+'IV Trimestre'!E21</f>
        <v>0</v>
      </c>
      <c r="F21" s="9"/>
    </row>
    <row r="22" spans="1:6" ht="15.5" x14ac:dyDescent="0.4">
      <c r="A22" s="6" t="s">
        <v>112</v>
      </c>
      <c r="B22" s="8">
        <f t="shared" ref="B22:B24" si="0">+SUM(C22:E22)</f>
        <v>3439225899.971024</v>
      </c>
      <c r="C22" s="9">
        <f>+'I Trimestre'!C22+'II Trimestre'!C22+'III Trimestre'!C22+'IV Trimestre'!C22</f>
        <v>1022980478.23</v>
      </c>
      <c r="D22" s="9">
        <f>+'I Trimestre'!D22+'II Trimestre'!D22+'III Trimestre'!D22+'IV Trimestre'!D22</f>
        <v>2143790873.6610241</v>
      </c>
      <c r="E22" s="9">
        <f>+'I Trimestre'!E22+'II Trimestre'!E22+'III Trimestre'!E22+'IV Trimestre'!E22</f>
        <v>272454548.07999998</v>
      </c>
      <c r="F22" s="9"/>
    </row>
    <row r="23" spans="1:6" ht="15.5" x14ac:dyDescent="0.4">
      <c r="A23" s="6" t="s">
        <v>113</v>
      </c>
      <c r="B23" s="8">
        <f t="shared" si="0"/>
        <v>3131143211.79</v>
      </c>
      <c r="C23" s="9">
        <f>+'I Trimestre'!C23+'II Trimestre'!C23+'III Trimestre'!C23+'IV Trimestre'!C23</f>
        <v>981878483.41999996</v>
      </c>
      <c r="D23" s="9">
        <f>+'I Trimestre'!D23+'II Trimestre'!D23+'III Trimestre'!D23+'IV Trimestre'!D23</f>
        <v>1906362638.5099998</v>
      </c>
      <c r="E23" s="9">
        <f>+'I Trimestre'!E23+'II Trimestre'!E23+'III Trimestre'!E23+'IV Trimestre'!E23</f>
        <v>242902089.86000001</v>
      </c>
      <c r="F23" s="9"/>
    </row>
    <row r="24" spans="1:6" ht="15.5" x14ac:dyDescent="0.4">
      <c r="A24" s="6" t="s">
        <v>75</v>
      </c>
      <c r="B24" s="8">
        <f t="shared" si="0"/>
        <v>3439225899.971024</v>
      </c>
      <c r="C24" s="8">
        <f>+'IV Trimestre'!C24</f>
        <v>1022980478.23</v>
      </c>
      <c r="D24" s="8">
        <f>+'IV Trimestre'!D24</f>
        <v>2143790873.6610241</v>
      </c>
      <c r="E24" s="8">
        <f>+'IV Trimestre'!E24</f>
        <v>272454548.07999998</v>
      </c>
      <c r="F24" s="8"/>
    </row>
    <row r="25" spans="1:6" ht="15.5" x14ac:dyDescent="0.4">
      <c r="A25" s="6" t="s">
        <v>114</v>
      </c>
      <c r="B25" s="8">
        <f>+C25+D25</f>
        <v>2888241121.9299998</v>
      </c>
      <c r="C25" s="8">
        <f>+C23</f>
        <v>981878483.41999996</v>
      </c>
      <c r="D25" s="8">
        <f>+D23</f>
        <v>1906362638.5099998</v>
      </c>
      <c r="E25" s="8"/>
      <c r="F25" s="8"/>
    </row>
    <row r="26" spans="1:6" ht="15.5" x14ac:dyDescent="0.4">
      <c r="A26" s="6"/>
      <c r="B26" s="8"/>
      <c r="C26" s="8"/>
      <c r="D26" s="8"/>
      <c r="E26" s="8"/>
      <c r="F26" s="8"/>
    </row>
    <row r="27" spans="1:6" ht="15.5" x14ac:dyDescent="0.4">
      <c r="A27" s="7" t="s">
        <v>5</v>
      </c>
      <c r="B27" s="8"/>
      <c r="C27" s="8"/>
      <c r="D27" s="8"/>
      <c r="E27" s="8"/>
      <c r="F27" s="8"/>
    </row>
    <row r="28" spans="1:6" ht="15.5" x14ac:dyDescent="0.4">
      <c r="A28" s="6" t="s">
        <v>112</v>
      </c>
      <c r="B28" s="8">
        <f>B22</f>
        <v>3439225899.971024</v>
      </c>
      <c r="C28" s="8"/>
      <c r="D28" s="8"/>
      <c r="E28" s="8"/>
      <c r="F28" s="8"/>
    </row>
    <row r="29" spans="1:6" ht="15.5" x14ac:dyDescent="0.4">
      <c r="A29" s="6" t="s">
        <v>113</v>
      </c>
      <c r="B29" s="8">
        <f>+'I Trimestre'!B29+'II Trimestre'!B29+'III Trimestre'!B29+'IV Trimestre'!B29</f>
        <v>3439225899.9400005</v>
      </c>
      <c r="C29" s="17"/>
      <c r="D29" s="8"/>
      <c r="E29" s="8"/>
      <c r="F29" s="8"/>
    </row>
    <row r="30" spans="1:6" ht="15.5" x14ac:dyDescent="0.4">
      <c r="A30" s="6"/>
      <c r="B30" s="11"/>
      <c r="C30" s="11"/>
      <c r="D30" s="11"/>
      <c r="E30" s="11"/>
      <c r="F30" s="11"/>
    </row>
    <row r="31" spans="1:6" ht="15.5" x14ac:dyDescent="0.4">
      <c r="A31" s="7" t="s">
        <v>6</v>
      </c>
      <c r="B31" s="11"/>
      <c r="C31" s="11"/>
      <c r="D31" s="11"/>
      <c r="E31" s="11"/>
      <c r="F31" s="11"/>
    </row>
    <row r="32" spans="1:6" ht="15.5" x14ac:dyDescent="0.4">
      <c r="A32" s="6" t="s">
        <v>65</v>
      </c>
      <c r="B32" s="19">
        <v>1.0706</v>
      </c>
      <c r="C32" s="19">
        <v>1.0706</v>
      </c>
      <c r="D32" s="19">
        <v>1.0706</v>
      </c>
      <c r="E32" s="19">
        <v>1.0706</v>
      </c>
      <c r="F32" s="19"/>
    </row>
    <row r="33" spans="1:6" ht="15.5" x14ac:dyDescent="0.4">
      <c r="A33" s="6" t="s">
        <v>115</v>
      </c>
      <c r="B33" s="19">
        <v>1.0863</v>
      </c>
      <c r="C33" s="19">
        <v>1.0863</v>
      </c>
      <c r="D33" s="19">
        <v>1.0863</v>
      </c>
      <c r="E33" s="19">
        <v>1.0863</v>
      </c>
      <c r="F33" s="19"/>
    </row>
    <row r="34" spans="1:6" ht="15.5" x14ac:dyDescent="0.4">
      <c r="A34" s="6" t="s">
        <v>7</v>
      </c>
      <c r="B34" s="8" t="s">
        <v>43</v>
      </c>
      <c r="C34" s="8" t="s">
        <v>43</v>
      </c>
      <c r="D34" s="8" t="s">
        <v>43</v>
      </c>
      <c r="E34" s="8" t="s">
        <v>43</v>
      </c>
      <c r="F34" s="8"/>
    </row>
    <row r="35" spans="1:6" ht="15.5" x14ac:dyDescent="0.4">
      <c r="A35" s="6"/>
      <c r="B35" s="8"/>
      <c r="C35" s="8"/>
      <c r="D35" s="8"/>
      <c r="E35" s="8"/>
      <c r="F35" s="8"/>
    </row>
    <row r="36" spans="1:6" ht="15.5" x14ac:dyDescent="0.4">
      <c r="A36" s="7" t="s">
        <v>8</v>
      </c>
      <c r="B36" s="8"/>
      <c r="C36" s="8"/>
      <c r="D36" s="8"/>
      <c r="E36" s="8"/>
      <c r="F36" s="8"/>
    </row>
    <row r="37" spans="1:6" ht="15.5" x14ac:dyDescent="0.4">
      <c r="A37" s="6" t="s">
        <v>66</v>
      </c>
      <c r="B37" s="8">
        <f>B21/B32</f>
        <v>1884426621.8755836</v>
      </c>
      <c r="C37" s="8">
        <f t="shared" ref="C37:E37" si="1">C21/C32</f>
        <v>763875791.89239669</v>
      </c>
      <c r="D37" s="8">
        <f t="shared" si="1"/>
        <v>1120550829.983187</v>
      </c>
      <c r="E37" s="8">
        <f t="shared" si="1"/>
        <v>0</v>
      </c>
      <c r="F37" s="8"/>
    </row>
    <row r="38" spans="1:6" ht="15.5" x14ac:dyDescent="0.4">
      <c r="A38" s="6" t="s">
        <v>67</v>
      </c>
      <c r="B38" s="8">
        <f>B23/B33</f>
        <v>2882392720.0497098</v>
      </c>
      <c r="C38" s="8">
        <f t="shared" ref="C38:E38" si="2">C23/C33</f>
        <v>903874144.72981668</v>
      </c>
      <c r="D38" s="8">
        <f t="shared" si="2"/>
        <v>1754913595.240725</v>
      </c>
      <c r="E38" s="8">
        <f t="shared" si="2"/>
        <v>223604980.07916781</v>
      </c>
      <c r="F38" s="8"/>
    </row>
    <row r="39" spans="1:6" ht="15.5" x14ac:dyDescent="0.4">
      <c r="A39" s="6" t="s">
        <v>68</v>
      </c>
      <c r="B39" s="8">
        <f>B37/B15</f>
        <v>2762.4732052029221</v>
      </c>
      <c r="C39" s="8">
        <f t="shared" ref="C39:D39" si="3">C37/C15</f>
        <v>1236.4070899282747</v>
      </c>
      <c r="D39" s="8">
        <f t="shared" si="3"/>
        <v>17417.978797556261</v>
      </c>
      <c r="E39" s="8"/>
      <c r="F39" s="8"/>
    </row>
    <row r="40" spans="1:6" ht="15.5" x14ac:dyDescent="0.4">
      <c r="A40" s="6" t="s">
        <v>69</v>
      </c>
      <c r="B40" s="8">
        <f>B38/B17</f>
        <v>26358.044296419386</v>
      </c>
      <c r="C40" s="8">
        <f t="shared" ref="C40:D40" si="4">C38/C17</f>
        <v>29569.292879148674</v>
      </c>
      <c r="D40" s="8">
        <f t="shared" si="4"/>
        <v>22274.057529222842</v>
      </c>
      <c r="E40" s="8"/>
      <c r="F40" s="8"/>
    </row>
    <row r="41" spans="1:6" ht="15.5" x14ac:dyDescent="0.4">
      <c r="A41" s="6"/>
      <c r="B41" s="11"/>
      <c r="C41" s="11"/>
      <c r="D41" s="11"/>
      <c r="E41" s="11"/>
      <c r="F41" s="11"/>
    </row>
    <row r="42" spans="1:6" ht="15.5" x14ac:dyDescent="0.4">
      <c r="A42" s="7" t="s">
        <v>9</v>
      </c>
      <c r="B42" s="11"/>
      <c r="C42" s="11"/>
      <c r="D42" s="11"/>
      <c r="E42" s="11"/>
      <c r="F42" s="11"/>
    </row>
    <row r="43" spans="1:6" ht="15.5" x14ac:dyDescent="0.4">
      <c r="A43" s="7"/>
      <c r="B43" s="11"/>
      <c r="C43" s="11"/>
      <c r="D43" s="11"/>
      <c r="E43" s="11"/>
      <c r="F43" s="11"/>
    </row>
    <row r="44" spans="1:6" ht="15.5" x14ac:dyDescent="0.4">
      <c r="A44" s="7" t="s">
        <v>10</v>
      </c>
      <c r="B44" s="11"/>
      <c r="C44" s="11"/>
      <c r="D44" s="11"/>
      <c r="E44" s="11"/>
      <c r="F44" s="11"/>
    </row>
    <row r="45" spans="1:6" ht="15.5" x14ac:dyDescent="0.4">
      <c r="A45" s="6" t="s">
        <v>11</v>
      </c>
      <c r="B45" s="11" t="s">
        <v>44</v>
      </c>
      <c r="C45" s="11" t="s">
        <v>44</v>
      </c>
      <c r="D45" s="11" t="s">
        <v>44</v>
      </c>
      <c r="E45" s="11" t="s">
        <v>44</v>
      </c>
      <c r="F45" s="11"/>
    </row>
    <row r="46" spans="1:6" ht="15.5" x14ac:dyDescent="0.4">
      <c r="A46" s="6" t="s">
        <v>12</v>
      </c>
      <c r="B46" s="11" t="s">
        <v>44</v>
      </c>
      <c r="C46" s="11" t="s">
        <v>44</v>
      </c>
      <c r="D46" s="11" t="s">
        <v>44</v>
      </c>
      <c r="E46" s="11" t="s">
        <v>44</v>
      </c>
      <c r="F46" s="11"/>
    </row>
    <row r="47" spans="1:6" ht="15.5" x14ac:dyDescent="0.4">
      <c r="A47" s="6"/>
      <c r="B47" s="11"/>
      <c r="C47" s="11"/>
      <c r="D47" s="11"/>
      <c r="E47" s="11"/>
      <c r="F47" s="11"/>
    </row>
    <row r="48" spans="1:6" ht="15.5" x14ac:dyDescent="0.4">
      <c r="A48" s="7" t="s">
        <v>13</v>
      </c>
      <c r="B48" s="11"/>
      <c r="C48" s="11"/>
      <c r="D48" s="11"/>
      <c r="E48" s="11"/>
      <c r="F48" s="11"/>
    </row>
    <row r="49" spans="1:6" ht="15.5" x14ac:dyDescent="0.4">
      <c r="A49" s="6" t="s">
        <v>14</v>
      </c>
      <c r="B49" s="11">
        <f>B17/B16*100</f>
        <v>54.246138633834548</v>
      </c>
      <c r="C49" s="11">
        <f t="shared" ref="C49:D49" si="5">C17/C16*100</f>
        <v>24.672504943702329</v>
      </c>
      <c r="D49" s="11">
        <f t="shared" si="5"/>
        <v>101.40461971444272</v>
      </c>
      <c r="E49" s="11"/>
      <c r="F49" s="11"/>
    </row>
    <row r="50" spans="1:6" ht="15.5" x14ac:dyDescent="0.4">
      <c r="A50" s="6" t="s">
        <v>15</v>
      </c>
      <c r="B50" s="11">
        <f>B23/B22*100</f>
        <v>91.042092111959846</v>
      </c>
      <c r="C50" s="11">
        <f t="shared" ref="C50:E50" si="6">C23/C22*100</f>
        <v>95.982133023582591</v>
      </c>
      <c r="D50" s="11">
        <f t="shared" si="6"/>
        <v>88.924841594014254</v>
      </c>
      <c r="E50" s="11">
        <f t="shared" si="6"/>
        <v>89.153252009093791</v>
      </c>
      <c r="F50" s="11"/>
    </row>
    <row r="51" spans="1:6" ht="15.5" x14ac:dyDescent="0.4">
      <c r="A51" s="6" t="s">
        <v>16</v>
      </c>
      <c r="B51" s="11">
        <f>AVERAGE(B49:B50)</f>
        <v>72.644115372897204</v>
      </c>
      <c r="C51" s="11">
        <f t="shared" ref="C51:D51" si="7">AVERAGE(C49:C50)</f>
        <v>60.327318983642456</v>
      </c>
      <c r="D51" s="11">
        <f t="shared" si="7"/>
        <v>95.164730654228492</v>
      </c>
      <c r="E51" s="11"/>
      <c r="F51" s="11"/>
    </row>
    <row r="52" spans="1:6" ht="15.5" x14ac:dyDescent="0.4">
      <c r="A52" s="6"/>
      <c r="B52" s="11"/>
      <c r="C52" s="11"/>
      <c r="D52" s="11"/>
      <c r="E52" s="11"/>
      <c r="F52" s="11"/>
    </row>
    <row r="53" spans="1:6" ht="15.5" x14ac:dyDescent="0.4">
      <c r="A53" s="7" t="s">
        <v>17</v>
      </c>
      <c r="B53" s="11"/>
      <c r="C53" s="11"/>
      <c r="D53" s="11"/>
      <c r="E53" s="11"/>
      <c r="F53" s="11"/>
    </row>
    <row r="54" spans="1:6" ht="15.5" x14ac:dyDescent="0.4">
      <c r="A54" s="6" t="s">
        <v>18</v>
      </c>
      <c r="B54" s="11">
        <f>(B17/B18)*100</f>
        <v>54.246138633834548</v>
      </c>
      <c r="C54" s="11">
        <f t="shared" ref="C54:D54" si="8">(C17/C18)*100</f>
        <v>24.672504943702329</v>
      </c>
      <c r="D54" s="11">
        <f t="shared" si="8"/>
        <v>101.40461971444272</v>
      </c>
      <c r="E54" s="11"/>
      <c r="F54" s="11"/>
    </row>
    <row r="55" spans="1:6" ht="15.5" x14ac:dyDescent="0.4">
      <c r="A55" s="6" t="s">
        <v>19</v>
      </c>
      <c r="B55" s="11">
        <f>B23/B24*100</f>
        <v>91.042092111959846</v>
      </c>
      <c r="C55" s="11">
        <f t="shared" ref="C55:E55" si="9">C23/C24*100</f>
        <v>95.982133023582591</v>
      </c>
      <c r="D55" s="11">
        <f t="shared" si="9"/>
        <v>88.924841594014254</v>
      </c>
      <c r="E55" s="11">
        <f t="shared" si="9"/>
        <v>89.153252009093791</v>
      </c>
      <c r="F55" s="11"/>
    </row>
    <row r="56" spans="1:6" ht="15.5" x14ac:dyDescent="0.4">
      <c r="A56" s="6" t="s">
        <v>20</v>
      </c>
      <c r="B56" s="11">
        <f>(B54+B55)/2</f>
        <v>72.644115372897204</v>
      </c>
      <c r="C56" s="11">
        <f t="shared" ref="C56:D56" si="10">(C54+C55)/2</f>
        <v>60.327318983642456</v>
      </c>
      <c r="D56" s="11">
        <f t="shared" si="10"/>
        <v>95.164730654228492</v>
      </c>
      <c r="E56" s="11"/>
      <c r="F56" s="11"/>
    </row>
    <row r="57" spans="1:6" ht="15.5" x14ac:dyDescent="0.4">
      <c r="A57" s="6"/>
      <c r="B57" s="11"/>
      <c r="C57" s="11"/>
      <c r="D57" s="11"/>
      <c r="E57" s="11"/>
      <c r="F57" s="11"/>
    </row>
    <row r="58" spans="1:6" ht="15.5" x14ac:dyDescent="0.4">
      <c r="A58" s="7" t="s">
        <v>31</v>
      </c>
      <c r="B58" s="11"/>
      <c r="C58" s="11"/>
      <c r="D58" s="11"/>
      <c r="E58" s="11"/>
      <c r="F58" s="11"/>
    </row>
    <row r="59" spans="1:6" ht="15.5" x14ac:dyDescent="0.4">
      <c r="A59" s="6" t="s">
        <v>21</v>
      </c>
      <c r="B59" s="11">
        <f>B25/B23*100</f>
        <v>92.242383262912497</v>
      </c>
      <c r="C59" s="11"/>
      <c r="D59" s="11"/>
      <c r="E59" s="11"/>
      <c r="F59" s="11"/>
    </row>
    <row r="60" spans="1:6" ht="15.5" x14ac:dyDescent="0.4">
      <c r="A60" s="6"/>
      <c r="B60" s="11"/>
      <c r="C60" s="11"/>
      <c r="D60" s="11"/>
      <c r="E60" s="11"/>
      <c r="F60" s="11"/>
    </row>
    <row r="61" spans="1:6" ht="15.5" x14ac:dyDescent="0.4">
      <c r="A61" s="7" t="s">
        <v>22</v>
      </c>
      <c r="B61" s="11"/>
      <c r="C61" s="11"/>
      <c r="D61" s="11"/>
      <c r="E61" s="11"/>
      <c r="F61" s="11"/>
    </row>
    <row r="62" spans="1:6" ht="15.5" x14ac:dyDescent="0.4">
      <c r="A62" s="6" t="s">
        <v>23</v>
      </c>
      <c r="B62" s="11">
        <f>((B17/B15)-1)*100</f>
        <v>-83.969066522808205</v>
      </c>
      <c r="C62" s="11">
        <f t="shared" ref="C62:D62" si="11">((C17/C15)-1)*100</f>
        <v>-95.05227259116343</v>
      </c>
      <c r="D62" s="11">
        <f t="shared" si="11"/>
        <v>22.467992062135167</v>
      </c>
      <c r="E62" s="11"/>
      <c r="F62" s="11"/>
    </row>
    <row r="63" spans="1:6" ht="15.5" x14ac:dyDescent="0.4">
      <c r="A63" s="6" t="s">
        <v>24</v>
      </c>
      <c r="B63" s="11">
        <f t="shared" ref="B63:D63" si="12">((B38/B37)-1)*100</f>
        <v>52.958607493076236</v>
      </c>
      <c r="C63" s="11">
        <f t="shared" si="12"/>
        <v>18.327371324413022</v>
      </c>
      <c r="D63" s="11">
        <f t="shared" si="12"/>
        <v>56.611690276206048</v>
      </c>
      <c r="E63" s="11"/>
      <c r="F63" s="11"/>
    </row>
    <row r="64" spans="1:6" ht="15.5" x14ac:dyDescent="0.4">
      <c r="A64" s="6" t="s">
        <v>25</v>
      </c>
      <c r="B64" s="11">
        <f>((B40/B39)-1)*100</f>
        <v>854.14660481686781</v>
      </c>
      <c r="C64" s="11">
        <f t="shared" ref="C64:D64" si="13">((C40/C39)-1)*100</f>
        <v>2291.5499288235251</v>
      </c>
      <c r="D64" s="11">
        <f t="shared" si="13"/>
        <v>27.879691370091052</v>
      </c>
      <c r="E64" s="11"/>
      <c r="F64" s="11"/>
    </row>
    <row r="65" spans="1:7" ht="15.5" x14ac:dyDescent="0.4">
      <c r="A65" s="6"/>
      <c r="B65" s="11"/>
      <c r="C65" s="11"/>
      <c r="D65" s="11"/>
      <c r="E65" s="11"/>
      <c r="F65" s="11"/>
    </row>
    <row r="66" spans="1:7" ht="15.5" x14ac:dyDescent="0.4">
      <c r="A66" s="7" t="s">
        <v>26</v>
      </c>
      <c r="B66" s="11"/>
      <c r="C66" s="11"/>
      <c r="D66" s="11"/>
      <c r="E66" s="11"/>
      <c r="F66" s="11"/>
    </row>
    <row r="67" spans="1:7" ht="15.5" x14ac:dyDescent="0.4">
      <c r="A67" s="6" t="s">
        <v>70</v>
      </c>
      <c r="B67" s="11">
        <f t="shared" ref="B67:D68" si="14">B22/B16</f>
        <v>17060.413907223159</v>
      </c>
      <c r="C67" s="11">
        <f t="shared" si="14"/>
        <v>8256.834240526252</v>
      </c>
      <c r="D67" s="11">
        <f t="shared" si="14"/>
        <v>27592.03657409679</v>
      </c>
      <c r="E67" s="11"/>
      <c r="F67" s="11"/>
    </row>
    <row r="68" spans="1:7" ht="15.5" x14ac:dyDescent="0.4">
      <c r="A68" s="6" t="s">
        <v>71</v>
      </c>
      <c r="B68" s="11">
        <f t="shared" si="14"/>
        <v>28632.743519200383</v>
      </c>
      <c r="C68" s="11">
        <f t="shared" si="14"/>
        <v>32121.122854619207</v>
      </c>
      <c r="D68" s="11">
        <f t="shared" si="14"/>
        <v>24196.308693994775</v>
      </c>
      <c r="E68" s="11"/>
      <c r="F68" s="11"/>
    </row>
    <row r="69" spans="1:7" ht="15.5" x14ac:dyDescent="0.4">
      <c r="A69" s="6" t="s">
        <v>27</v>
      </c>
      <c r="B69" s="11">
        <f>(B68/B67)*B51</f>
        <v>121.91968699954707</v>
      </c>
      <c r="C69" s="11">
        <f>(C68/C67)*C51</f>
        <v>234.68815869553848</v>
      </c>
      <c r="D69" s="11">
        <f t="shared" ref="D69" si="15">(D68/D67)*D51</f>
        <v>83.45289023907273</v>
      </c>
      <c r="E69" s="11"/>
      <c r="F69" s="11"/>
    </row>
    <row r="70" spans="1:7" ht="15.5" x14ac:dyDescent="0.4">
      <c r="A70" s="6" t="s">
        <v>32</v>
      </c>
      <c r="B70" s="11">
        <f>B22/(B16*12)</f>
        <v>1421.7011589352633</v>
      </c>
      <c r="C70" s="11">
        <f t="shared" ref="C70:D70" si="16">C22/(C16*12)</f>
        <v>688.06952004385437</v>
      </c>
      <c r="D70" s="11">
        <f t="shared" si="16"/>
        <v>2299.3363811747322</v>
      </c>
      <c r="E70" s="11"/>
      <c r="F70" s="11"/>
    </row>
    <row r="71" spans="1:7" ht="15.5" x14ac:dyDescent="0.4">
      <c r="A71" s="6" t="s">
        <v>33</v>
      </c>
      <c r="B71" s="11">
        <f>B23/(B17*12)</f>
        <v>2386.0619599333654</v>
      </c>
      <c r="C71" s="11">
        <f t="shared" ref="C71:D71" si="17">C23/(C17*12)</f>
        <v>2676.7602378849342</v>
      </c>
      <c r="D71" s="11">
        <f t="shared" si="17"/>
        <v>2016.3590578328981</v>
      </c>
      <c r="E71" s="11"/>
      <c r="F71" s="11"/>
    </row>
    <row r="72" spans="1:7" ht="15.5" x14ac:dyDescent="0.4">
      <c r="A72" s="6"/>
      <c r="B72" s="11"/>
      <c r="C72" s="11"/>
      <c r="D72" s="11"/>
      <c r="E72" s="11"/>
      <c r="F72" s="11"/>
    </row>
    <row r="73" spans="1:7" ht="15.5" x14ac:dyDescent="0.4">
      <c r="A73" s="7" t="s">
        <v>28</v>
      </c>
      <c r="B73" s="11"/>
      <c r="C73" s="11"/>
      <c r="D73" s="11"/>
      <c r="E73" s="11"/>
      <c r="F73" s="11"/>
    </row>
    <row r="74" spans="1:7" ht="15.5" x14ac:dyDescent="0.4">
      <c r="A74" s="6" t="s">
        <v>29</v>
      </c>
      <c r="B74" s="11">
        <f>(B29/B28)*100</f>
        <v>99.999999999097952</v>
      </c>
      <c r="C74" s="11"/>
      <c r="D74" s="11"/>
      <c r="E74" s="11"/>
      <c r="F74" s="11"/>
    </row>
    <row r="75" spans="1:7" ht="16" thickBot="1" x14ac:dyDescent="0.45">
      <c r="A75" s="12" t="s">
        <v>30</v>
      </c>
      <c r="B75" s="13">
        <f>(B23/B29)*100</f>
        <v>91.042092112781106</v>
      </c>
      <c r="C75" s="13"/>
      <c r="D75" s="13"/>
      <c r="E75" s="13"/>
      <c r="F75" s="20"/>
    </row>
    <row r="76" spans="1:7" ht="16" thickTop="1" x14ac:dyDescent="0.35">
      <c r="A76" s="27" t="s">
        <v>80</v>
      </c>
      <c r="B76" s="27"/>
      <c r="C76" s="27"/>
      <c r="D76" s="27"/>
      <c r="E76" s="4"/>
      <c r="F76" s="4"/>
      <c r="G76" s="4"/>
    </row>
    <row r="77" spans="1:7" ht="15.5" x14ac:dyDescent="0.4">
      <c r="A77" s="6" t="s">
        <v>81</v>
      </c>
      <c r="B77" s="6"/>
      <c r="C77" s="6"/>
      <c r="D77" s="6"/>
      <c r="E77" s="6"/>
      <c r="F77" s="6"/>
    </row>
    <row r="78" spans="1:7" s="5" customFormat="1" x14ac:dyDescent="0.35"/>
    <row r="79" spans="1:7" s="5" customFormat="1" x14ac:dyDescent="0.35"/>
    <row r="80" spans="1:7" ht="15.5" x14ac:dyDescent="0.4">
      <c r="A80" s="6"/>
      <c r="B80" s="6"/>
      <c r="C80" s="6"/>
      <c r="D80" s="6"/>
      <c r="E80" s="6"/>
      <c r="F80" s="6"/>
    </row>
    <row r="81" spans="1:6" ht="15.5" x14ac:dyDescent="0.4">
      <c r="A81" s="6"/>
      <c r="B81" s="6"/>
      <c r="C81" s="6"/>
      <c r="D81" s="6"/>
      <c r="E81" s="6"/>
      <c r="F81" s="6"/>
    </row>
    <row r="82" spans="1:6" ht="15.5" x14ac:dyDescent="0.4">
      <c r="A82" s="6"/>
      <c r="B82" s="6"/>
      <c r="C82" s="6"/>
      <c r="D82" s="6"/>
      <c r="E82" s="6"/>
      <c r="F82" s="6"/>
    </row>
    <row r="83" spans="1:6" ht="15.5" x14ac:dyDescent="0.4">
      <c r="A83" s="6"/>
      <c r="B83" s="6"/>
      <c r="C83" s="6"/>
      <c r="D83" s="6"/>
      <c r="E83" s="6"/>
      <c r="F83" s="6"/>
    </row>
    <row r="84" spans="1:6" ht="15.5" x14ac:dyDescent="0.4">
      <c r="A84" s="6"/>
      <c r="B84" s="6"/>
      <c r="C84" s="6"/>
      <c r="D84" s="6"/>
      <c r="E84" s="6"/>
      <c r="F84" s="6"/>
    </row>
    <row r="85" spans="1:6" ht="15.5" x14ac:dyDescent="0.4">
      <c r="A85" s="6"/>
      <c r="B85" s="6"/>
      <c r="C85" s="6"/>
      <c r="D85" s="6"/>
      <c r="E85" s="6"/>
      <c r="F85" s="6"/>
    </row>
    <row r="86" spans="1:6" ht="15.5" x14ac:dyDescent="0.4">
      <c r="A86" s="6"/>
      <c r="B86" s="6"/>
      <c r="C86" s="6"/>
      <c r="D86" s="6"/>
      <c r="E86" s="6"/>
      <c r="F86" s="6"/>
    </row>
    <row r="87" spans="1:6" ht="15.5" x14ac:dyDescent="0.4">
      <c r="A87" s="6"/>
      <c r="B87" s="6"/>
      <c r="C87" s="6"/>
      <c r="D87" s="6"/>
      <c r="E87" s="6"/>
      <c r="F87" s="6"/>
    </row>
    <row r="88" spans="1:6" ht="15.5" x14ac:dyDescent="0.4">
      <c r="A88" s="6"/>
      <c r="B88" s="6"/>
      <c r="C88" s="6"/>
      <c r="D88" s="6"/>
      <c r="E88" s="6"/>
      <c r="F88" s="6"/>
    </row>
    <row r="89" spans="1:6" ht="15.5" x14ac:dyDescent="0.4">
      <c r="A89" s="6"/>
      <c r="B89" s="6"/>
      <c r="C89" s="6"/>
      <c r="D89" s="6"/>
      <c r="E89" s="6"/>
      <c r="F89" s="6"/>
    </row>
    <row r="90" spans="1:6" ht="15.5" x14ac:dyDescent="0.4">
      <c r="A90" s="6"/>
      <c r="B90" s="6"/>
      <c r="C90" s="6"/>
      <c r="D90" s="6"/>
      <c r="E90" s="6"/>
      <c r="F90" s="6"/>
    </row>
    <row r="91" spans="1:6" ht="15.5" x14ac:dyDescent="0.4">
      <c r="A91" s="6"/>
      <c r="B91" s="6"/>
      <c r="C91" s="6"/>
      <c r="D91" s="6"/>
      <c r="E91" s="6"/>
      <c r="F91" s="6"/>
    </row>
    <row r="92" spans="1:6" ht="15.5" x14ac:dyDescent="0.4">
      <c r="A92" s="6"/>
      <c r="B92" s="6"/>
      <c r="C92" s="6"/>
      <c r="D92" s="6"/>
      <c r="E92" s="6"/>
      <c r="F92" s="6"/>
    </row>
    <row r="93" spans="1:6" ht="15.5" x14ac:dyDescent="0.4">
      <c r="A93" s="6"/>
      <c r="B93" s="6"/>
      <c r="C93" s="6"/>
      <c r="D93" s="6"/>
      <c r="E93" s="6"/>
      <c r="F93" s="6"/>
    </row>
    <row r="94" spans="1:6" ht="15.5" x14ac:dyDescent="0.4">
      <c r="A94" s="6"/>
      <c r="B94" s="6"/>
      <c r="C94" s="6"/>
      <c r="D94" s="6"/>
      <c r="E94" s="6"/>
      <c r="F94" s="6"/>
    </row>
    <row r="95" spans="1:6" ht="15.5" x14ac:dyDescent="0.4">
      <c r="A95" s="6"/>
      <c r="B95" s="6"/>
      <c r="C95" s="6"/>
      <c r="D95" s="6"/>
      <c r="E95" s="6"/>
      <c r="F95" s="6"/>
    </row>
    <row r="96" spans="1:6" ht="15.5" x14ac:dyDescent="0.4">
      <c r="A96" s="6"/>
      <c r="B96" s="6"/>
      <c r="C96" s="6"/>
      <c r="D96" s="6"/>
      <c r="E96" s="6"/>
      <c r="F96" s="6"/>
    </row>
    <row r="97" spans="1:6" ht="15.5" x14ac:dyDescent="0.4">
      <c r="A97" s="6"/>
      <c r="B97" s="6"/>
      <c r="C97" s="6"/>
      <c r="D97" s="6"/>
      <c r="E97" s="6"/>
      <c r="F97" s="6"/>
    </row>
    <row r="98" spans="1:6" ht="15.5" x14ac:dyDescent="0.4">
      <c r="A98" s="6"/>
      <c r="B98" s="6"/>
      <c r="C98" s="6"/>
      <c r="D98" s="6"/>
      <c r="E98" s="6"/>
      <c r="F98" s="6"/>
    </row>
    <row r="99" spans="1:6" ht="15.5" x14ac:dyDescent="0.4">
      <c r="A99" s="6"/>
      <c r="B99" s="6"/>
      <c r="C99" s="6"/>
      <c r="D99" s="6"/>
      <c r="E99" s="6"/>
      <c r="F99" s="6"/>
    </row>
    <row r="100" spans="1:6" ht="15.5" x14ac:dyDescent="0.4">
      <c r="A100" s="6"/>
      <c r="B100" s="6"/>
      <c r="C100" s="6"/>
      <c r="D100" s="6"/>
      <c r="E100" s="6"/>
      <c r="F100" s="6"/>
    </row>
    <row r="101" spans="1:6" ht="15.5" x14ac:dyDescent="0.4">
      <c r="A101" s="6"/>
      <c r="B101" s="6"/>
      <c r="C101" s="6"/>
      <c r="D101" s="6"/>
      <c r="E101" s="6"/>
      <c r="F101" s="6"/>
    </row>
    <row r="102" spans="1:6" ht="15.5" x14ac:dyDescent="0.4">
      <c r="A102" s="6"/>
      <c r="B102" s="6"/>
      <c r="C102" s="6"/>
      <c r="D102" s="6"/>
      <c r="E102" s="6"/>
      <c r="F102" s="6"/>
    </row>
    <row r="103" spans="1:6" ht="15.5" x14ac:dyDescent="0.4">
      <c r="A103" s="6"/>
      <c r="B103" s="6"/>
      <c r="C103" s="6"/>
      <c r="D103" s="6"/>
      <c r="E103" s="6"/>
      <c r="F103" s="6"/>
    </row>
    <row r="104" spans="1:6" ht="15.5" x14ac:dyDescent="0.4">
      <c r="A104" s="6"/>
      <c r="B104" s="6"/>
      <c r="C104" s="6"/>
      <c r="D104" s="6"/>
      <c r="E104" s="6"/>
      <c r="F104" s="6"/>
    </row>
    <row r="105" spans="1:6" ht="15.5" x14ac:dyDescent="0.4">
      <c r="A105" s="6"/>
      <c r="B105" s="6"/>
      <c r="C105" s="6"/>
      <c r="D105" s="6"/>
      <c r="E105" s="6"/>
      <c r="F105" s="6"/>
    </row>
    <row r="106" spans="1:6" ht="15.5" x14ac:dyDescent="0.4">
      <c r="A106" s="6"/>
      <c r="B106" s="6"/>
      <c r="C106" s="6"/>
      <c r="D106" s="6"/>
      <c r="E106" s="6"/>
      <c r="F106" s="6"/>
    </row>
    <row r="107" spans="1:6" ht="15.5" x14ac:dyDescent="0.4">
      <c r="A107" s="6"/>
      <c r="B107" s="6"/>
      <c r="C107" s="6"/>
      <c r="D107" s="6"/>
      <c r="E107" s="6"/>
      <c r="F107" s="6"/>
    </row>
    <row r="167" spans="10:14" x14ac:dyDescent="0.35">
      <c r="J167" s="1"/>
      <c r="K167" s="1"/>
      <c r="L167" s="1"/>
      <c r="M167" s="1"/>
      <c r="N167" s="1"/>
    </row>
    <row r="168" spans="10:14" x14ac:dyDescent="0.35">
      <c r="J168" s="1"/>
      <c r="K168" s="1"/>
      <c r="L168" s="1"/>
      <c r="M168" s="1"/>
      <c r="N168" s="1"/>
    </row>
    <row r="169" spans="10:14" x14ac:dyDescent="0.35">
      <c r="J169" s="1"/>
      <c r="K169" s="1"/>
      <c r="L169" s="1"/>
      <c r="M169" s="1"/>
      <c r="N169" s="1"/>
    </row>
  </sheetData>
  <mergeCells count="4">
    <mergeCell ref="A76:D76"/>
    <mergeCell ref="A9:A10"/>
    <mergeCell ref="B9:B10"/>
    <mergeCell ref="C9:E9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Salas Soto</cp:lastModifiedBy>
  <cp:lastPrinted>2012-07-30T17:01:50Z</cp:lastPrinted>
  <dcterms:created xsi:type="dcterms:W3CDTF">2012-02-17T20:51:13Z</dcterms:created>
  <dcterms:modified xsi:type="dcterms:W3CDTF">2023-02-17T20:40:47Z</dcterms:modified>
</cp:coreProperties>
</file>