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defaultThemeVersion="124226"/>
  <mc:AlternateContent xmlns:mc="http://schemas.openxmlformats.org/markup-compatibility/2006">
    <mc:Choice Requires="x15">
      <x15ac:absPath xmlns:x15ac="http://schemas.microsoft.com/office/spreadsheetml/2010/11/ac" url="https://d.docs.live.net/217e95e08daa8650/Escritorio/Indicadores/Página web - Indicadores 2021/PW/"/>
    </mc:Choice>
  </mc:AlternateContent>
  <xr:revisionPtr revIDLastSave="1" documentId="11_53117F4BC8F302E1745F415D6E2C75338CE28723" xr6:coauthVersionLast="47" xr6:coauthVersionMax="47" xr10:uidLastSave="{5399D8DE-BD03-40F1-9A01-05C019D19B93}"/>
  <bookViews>
    <workbookView xWindow="-110" yWindow="-110" windowWidth="19420" windowHeight="10300" tabRatio="821" xr2:uid="{00000000-000D-0000-FFFF-FFFF00000000}"/>
  </bookViews>
  <sheets>
    <sheet name="I Trimestre" sheetId="2" r:id="rId1"/>
    <sheet name="II Trimestre" sheetId="3" r:id="rId2"/>
    <sheet name="I Semestre" sheetId="5" r:id="rId3"/>
    <sheet name="III Trimestre" sheetId="1" r:id="rId4"/>
    <sheet name="III T Acumulado" sheetId="6" r:id="rId5"/>
    <sheet name="IV Trimestre" sheetId="4" r:id="rId6"/>
    <sheet name="Anual" sheetId="7" r:id="rId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7" i="6" l="1"/>
  <c r="C19" i="6"/>
  <c r="C17" i="7"/>
  <c r="D24" i="7"/>
  <c r="C18" i="7"/>
  <c r="D38" i="4" l="1"/>
  <c r="D40" i="4" s="1"/>
  <c r="D39" i="4"/>
  <c r="C50" i="4"/>
  <c r="D50" i="4"/>
  <c r="C51" i="4"/>
  <c r="D51" i="4"/>
  <c r="C52" i="4"/>
  <c r="D52" i="4"/>
  <c r="C55" i="4"/>
  <c r="D55" i="4"/>
  <c r="C56" i="4"/>
  <c r="D56" i="4"/>
  <c r="C57" i="4"/>
  <c r="D57" i="4"/>
  <c r="D63" i="4"/>
  <c r="D64" i="4"/>
  <c r="C72" i="4"/>
  <c r="D71" i="4"/>
  <c r="C71" i="4"/>
  <c r="C69" i="4"/>
  <c r="D68" i="4"/>
  <c r="C68" i="4"/>
  <c r="C70" i="4" l="1"/>
  <c r="C50" i="7"/>
  <c r="D39" i="7"/>
  <c r="D41" i="7" s="1"/>
  <c r="B30" i="7"/>
  <c r="C22" i="7"/>
  <c r="C23" i="7"/>
  <c r="C24" i="7"/>
  <c r="C25" i="7"/>
  <c r="C26" i="7"/>
  <c r="D17" i="7"/>
  <c r="B17" i="7" s="1"/>
  <c r="D18" i="7"/>
  <c r="D55" i="7" s="1"/>
  <c r="D19" i="7"/>
  <c r="C16" i="7"/>
  <c r="C63" i="7" s="1"/>
  <c r="C63" i="4"/>
  <c r="C38" i="4"/>
  <c r="C39" i="4"/>
  <c r="C64" i="4" s="1"/>
  <c r="C40" i="4"/>
  <c r="C38" i="7" l="1"/>
  <c r="C40" i="7" s="1"/>
  <c r="C41" i="4"/>
  <c r="C65" i="4" s="1"/>
  <c r="C69" i="7"/>
  <c r="C72" i="7"/>
  <c r="C56" i="7"/>
  <c r="C71" i="7"/>
  <c r="C68" i="7"/>
  <c r="D69" i="7"/>
  <c r="D72" i="7"/>
  <c r="C51" i="7"/>
  <c r="C52" i="7" s="1"/>
  <c r="C70" i="7" s="1"/>
  <c r="B18" i="7"/>
  <c r="D50" i="7"/>
  <c r="B24" i="7"/>
  <c r="C39" i="7"/>
  <c r="B72" i="7"/>
  <c r="B69" i="7"/>
  <c r="B22" i="4"/>
  <c r="B16" i="4"/>
  <c r="C64" i="7" l="1"/>
  <c r="C41" i="7"/>
  <c r="C65" i="7" s="1"/>
  <c r="C26" i="4"/>
  <c r="B24" i="4"/>
  <c r="B18" i="4"/>
  <c r="B25" i="4"/>
  <c r="B23" i="4"/>
  <c r="B19" i="4"/>
  <c r="B17" i="4"/>
  <c r="B72" i="4" l="1"/>
  <c r="B69" i="4"/>
  <c r="B68" i="4"/>
  <c r="B71" i="4"/>
  <c r="C22" i="6"/>
  <c r="C23" i="6"/>
  <c r="C24" i="6"/>
  <c r="C25" i="6"/>
  <c r="C26" i="6"/>
  <c r="C16" i="6"/>
  <c r="B16" i="6" s="1"/>
  <c r="C18" i="6"/>
  <c r="D16" i="6"/>
  <c r="B23" i="1"/>
  <c r="B24" i="1"/>
  <c r="B25" i="1"/>
  <c r="B22" i="1"/>
  <c r="C26" i="1"/>
  <c r="B17" i="1"/>
  <c r="B18" i="1"/>
  <c r="B19" i="1"/>
  <c r="B16" i="1"/>
  <c r="B30" i="5"/>
  <c r="D25" i="5"/>
  <c r="C25" i="5"/>
  <c r="B25" i="5" s="1"/>
  <c r="D22" i="5"/>
  <c r="D38" i="5" s="1"/>
  <c r="D23" i="5"/>
  <c r="D68" i="5" s="1"/>
  <c r="D24" i="5"/>
  <c r="D72" i="5" s="1"/>
  <c r="C23" i="5"/>
  <c r="C24" i="5"/>
  <c r="C22" i="5"/>
  <c r="C38" i="5" s="1"/>
  <c r="D16" i="5"/>
  <c r="D17" i="5"/>
  <c r="D71" i="5" s="1"/>
  <c r="D18" i="5"/>
  <c r="D63" i="5" s="1"/>
  <c r="D19" i="5"/>
  <c r="D55" i="5" s="1"/>
  <c r="C19" i="5"/>
  <c r="C17" i="5"/>
  <c r="C18" i="5"/>
  <c r="C16" i="5"/>
  <c r="B16" i="5" s="1"/>
  <c r="D72" i="3"/>
  <c r="D71" i="3"/>
  <c r="D69" i="3"/>
  <c r="D68" i="3"/>
  <c r="D69" i="2"/>
  <c r="D68" i="2"/>
  <c r="B23" i="3"/>
  <c r="B24" i="3"/>
  <c r="B25" i="3"/>
  <c r="B22" i="3"/>
  <c r="C26" i="3"/>
  <c r="B17" i="3"/>
  <c r="B18" i="3"/>
  <c r="B19" i="3"/>
  <c r="B16" i="3"/>
  <c r="D72" i="2"/>
  <c r="D71" i="2"/>
  <c r="B23" i="2"/>
  <c r="B24" i="2"/>
  <c r="B25" i="2"/>
  <c r="B22" i="2"/>
  <c r="C26" i="2"/>
  <c r="B26" i="2" s="1"/>
  <c r="D26" i="2"/>
  <c r="B17" i="2"/>
  <c r="B18" i="2"/>
  <c r="B19" i="2"/>
  <c r="B16" i="2"/>
  <c r="D40" i="5" l="1"/>
  <c r="B23" i="5"/>
  <c r="B24" i="5"/>
  <c r="B56" i="5" s="1"/>
  <c r="B17" i="5"/>
  <c r="C55" i="5"/>
  <c r="C71" i="5"/>
  <c r="B71" i="5"/>
  <c r="B76" i="5"/>
  <c r="B39" i="5"/>
  <c r="B19" i="5"/>
  <c r="C26" i="5"/>
  <c r="B29" i="5"/>
  <c r="B75" i="5" s="1"/>
  <c r="C39" i="5"/>
  <c r="C41" i="5" s="1"/>
  <c r="D50" i="5"/>
  <c r="D52" i="5" s="1"/>
  <c r="C51" i="5"/>
  <c r="C56" i="5"/>
  <c r="C57" i="5" s="1"/>
  <c r="C63" i="5"/>
  <c r="B68" i="5"/>
  <c r="C69" i="5"/>
  <c r="C72" i="5"/>
  <c r="B18" i="5"/>
  <c r="B22" i="5"/>
  <c r="B38" i="5" s="1"/>
  <c r="B40" i="5" s="1"/>
  <c r="D26" i="5"/>
  <c r="D39" i="5"/>
  <c r="D64" i="5" s="1"/>
  <c r="C50" i="5"/>
  <c r="C52" i="5" s="1"/>
  <c r="D51" i="5"/>
  <c r="D56" i="5"/>
  <c r="D57" i="5" s="1"/>
  <c r="C68" i="5"/>
  <c r="D69" i="5"/>
  <c r="D70" i="5" s="1"/>
  <c r="C40" i="5"/>
  <c r="C65" i="5" s="1"/>
  <c r="C64" i="5" l="1"/>
  <c r="B51" i="5"/>
  <c r="D41" i="5"/>
  <c r="D65" i="5" s="1"/>
  <c r="C70" i="5"/>
  <c r="B63" i="5"/>
  <c r="B55" i="5"/>
  <c r="B57" i="5" s="1"/>
  <c r="B50" i="5"/>
  <c r="B52" i="5" s="1"/>
  <c r="B69" i="5"/>
  <c r="B41" i="5"/>
  <c r="B65" i="5" s="1"/>
  <c r="B26" i="5"/>
  <c r="B60" i="5" s="1"/>
  <c r="B64" i="5"/>
  <c r="B72" i="5"/>
  <c r="B70" i="5" l="1"/>
  <c r="D63" i="3"/>
  <c r="D55" i="3"/>
  <c r="D56" i="3"/>
  <c r="D57" i="3"/>
  <c r="D50" i="3"/>
  <c r="D51" i="3"/>
  <c r="D52" i="3" s="1"/>
  <c r="D63" i="2"/>
  <c r="D55" i="2"/>
  <c r="D56" i="2"/>
  <c r="D50" i="2"/>
  <c r="D51" i="2"/>
  <c r="D70" i="3" l="1"/>
  <c r="D57" i="2"/>
  <c r="D52" i="2"/>
  <c r="D70" i="2" s="1"/>
  <c r="D26" i="4"/>
  <c r="B26" i="4" s="1"/>
  <c r="D23" i="7" l="1"/>
  <c r="D68" i="7" l="1"/>
  <c r="D71" i="7"/>
  <c r="D51" i="7"/>
  <c r="D52" i="7" s="1"/>
  <c r="D70" i="7" s="1"/>
  <c r="B23" i="7"/>
  <c r="C56" i="2"/>
  <c r="B71" i="7" l="1"/>
  <c r="B68" i="7"/>
  <c r="C51" i="2"/>
  <c r="D23" i="6" l="1"/>
  <c r="B23" i="6" l="1"/>
  <c r="D26" i="1"/>
  <c r="B26" i="1" s="1"/>
  <c r="D26" i="3"/>
  <c r="B26" i="3" s="1"/>
  <c r="D55" i="1" l="1"/>
  <c r="D50" i="1" l="1"/>
  <c r="D18" i="6" l="1"/>
  <c r="B18" i="6" s="1"/>
  <c r="D16" i="7" l="1"/>
  <c r="B16" i="7" l="1"/>
  <c r="D63" i="7"/>
  <c r="D17" i="6"/>
  <c r="B17" i="6" l="1"/>
  <c r="B71" i="6" s="1"/>
  <c r="D68" i="6"/>
  <c r="B30" i="6"/>
  <c r="D25" i="7"/>
  <c r="D25" i="6"/>
  <c r="B25" i="6" s="1"/>
  <c r="D56" i="7" l="1"/>
  <c r="D57" i="7" s="1"/>
  <c r="B25" i="7"/>
  <c r="C56" i="3"/>
  <c r="C51" i="3"/>
  <c r="C68" i="3"/>
  <c r="C71" i="3"/>
  <c r="C69" i="3"/>
  <c r="C63" i="3"/>
  <c r="C50" i="3"/>
  <c r="C72" i="3"/>
  <c r="C55" i="3"/>
  <c r="C63" i="2"/>
  <c r="C50" i="2"/>
  <c r="C52" i="2" s="1"/>
  <c r="C69" i="2"/>
  <c r="C72" i="2"/>
  <c r="C55" i="2"/>
  <c r="C57" i="2" s="1"/>
  <c r="C68" i="2"/>
  <c r="C71" i="2"/>
  <c r="C50" i="1"/>
  <c r="C55" i="1"/>
  <c r="D19" i="6"/>
  <c r="D22" i="7"/>
  <c r="D22" i="6"/>
  <c r="B22" i="6" s="1"/>
  <c r="B29" i="1"/>
  <c r="B29" i="3"/>
  <c r="B75" i="3" s="1"/>
  <c r="B29" i="4"/>
  <c r="D55" i="6" l="1"/>
  <c r="B19" i="6"/>
  <c r="D38" i="7"/>
  <c r="B22" i="7"/>
  <c r="C57" i="3"/>
  <c r="C70" i="2"/>
  <c r="C52" i="3"/>
  <c r="C70" i="3" s="1"/>
  <c r="B55" i="2"/>
  <c r="B50" i="2"/>
  <c r="B50" i="1"/>
  <c r="B55" i="3"/>
  <c r="B50" i="4"/>
  <c r="B50" i="3"/>
  <c r="C19" i="7"/>
  <c r="B55" i="6"/>
  <c r="C55" i="6"/>
  <c r="D40" i="7" l="1"/>
  <c r="D65" i="7" s="1"/>
  <c r="D64" i="7"/>
  <c r="C55" i="7"/>
  <c r="C57" i="7" s="1"/>
  <c r="B19" i="7"/>
  <c r="B55" i="7" s="1"/>
  <c r="B55" i="1"/>
  <c r="B55" i="4"/>
  <c r="B68" i="3"/>
  <c r="B69" i="3" l="1"/>
  <c r="D71" i="1" l="1"/>
  <c r="D38" i="3" l="1"/>
  <c r="C71" i="1" l="1"/>
  <c r="D38" i="1"/>
  <c r="D40" i="1" s="1"/>
  <c r="D68" i="1"/>
  <c r="D39" i="3"/>
  <c r="D64" i="3" s="1"/>
  <c r="D38" i="2"/>
  <c r="D40" i="2" s="1"/>
  <c r="B75" i="1"/>
  <c r="D39" i="1"/>
  <c r="D51" i="1"/>
  <c r="D56" i="1"/>
  <c r="B72" i="3" l="1"/>
  <c r="D40" i="3"/>
  <c r="D63" i="1"/>
  <c r="D52" i="1"/>
  <c r="D57" i="1"/>
  <c r="D38" i="6"/>
  <c r="D40" i="6" s="1"/>
  <c r="B38" i="4"/>
  <c r="B40" i="4" s="1"/>
  <c r="B63" i="4"/>
  <c r="D41" i="3"/>
  <c r="C39" i="3"/>
  <c r="B38" i="3"/>
  <c r="B40" i="3" s="1"/>
  <c r="C38" i="3"/>
  <c r="C40" i="3" s="1"/>
  <c r="B63" i="3"/>
  <c r="B38" i="2"/>
  <c r="C38" i="2"/>
  <c r="C40" i="2" s="1"/>
  <c r="D64" i="1"/>
  <c r="C69" i="1"/>
  <c r="C56" i="1"/>
  <c r="C51" i="1"/>
  <c r="C39" i="1"/>
  <c r="B38" i="1"/>
  <c r="B40" i="1" s="1"/>
  <c r="C38" i="1"/>
  <c r="C40" i="1" s="1"/>
  <c r="C68" i="1"/>
  <c r="D65" i="3" l="1"/>
  <c r="C64" i="3"/>
  <c r="B75" i="4"/>
  <c r="C72" i="1"/>
  <c r="C57" i="1"/>
  <c r="B68" i="1"/>
  <c r="B71" i="1"/>
  <c r="B71" i="3"/>
  <c r="D71" i="6"/>
  <c r="B63" i="2"/>
  <c r="D50" i="6"/>
  <c r="D63" i="6"/>
  <c r="C63" i="1"/>
  <c r="C52" i="1"/>
  <c r="C70" i="1" s="1"/>
  <c r="C38" i="6"/>
  <c r="C40" i="6" s="1"/>
  <c r="B38" i="6"/>
  <c r="B40" i="6" s="1"/>
  <c r="B60" i="4"/>
  <c r="B56" i="4"/>
  <c r="B57" i="4" s="1"/>
  <c r="B51" i="4"/>
  <c r="B52" i="4" s="1"/>
  <c r="B70" i="4" s="1"/>
  <c r="B39" i="4"/>
  <c r="B76" i="4"/>
  <c r="B60" i="3"/>
  <c r="B56" i="3"/>
  <c r="B57" i="3" s="1"/>
  <c r="B51" i="3"/>
  <c r="B52" i="3" s="1"/>
  <c r="B70" i="3" s="1"/>
  <c r="B39" i="3"/>
  <c r="B76" i="3"/>
  <c r="C41" i="3"/>
  <c r="C65" i="3" s="1"/>
  <c r="B69" i="1"/>
  <c r="B60" i="1"/>
  <c r="B56" i="1"/>
  <c r="B51" i="1"/>
  <c r="B39" i="1"/>
  <c r="B76" i="1"/>
  <c r="C64" i="1"/>
  <c r="C41" i="1"/>
  <c r="C65" i="1" s="1"/>
  <c r="B57" i="1" l="1"/>
  <c r="B72" i="1"/>
  <c r="C71" i="6"/>
  <c r="C68" i="6"/>
  <c r="B63" i="1"/>
  <c r="B52" i="1"/>
  <c r="B70" i="1" s="1"/>
  <c r="C63" i="6"/>
  <c r="C50" i="6"/>
  <c r="B38" i="7"/>
  <c r="B40" i="7" s="1"/>
  <c r="B40" i="2"/>
  <c r="B64" i="4"/>
  <c r="B41" i="4"/>
  <c r="B65" i="4" s="1"/>
  <c r="B64" i="3"/>
  <c r="B41" i="3"/>
  <c r="B65" i="3" s="1"/>
  <c r="B64" i="1"/>
  <c r="B41" i="1"/>
  <c r="B65" i="1" s="1"/>
  <c r="B63" i="7" l="1"/>
  <c r="B50" i="7"/>
  <c r="B63" i="6"/>
  <c r="B50" i="6"/>
  <c r="D39" i="2" l="1"/>
  <c r="D24" i="6"/>
  <c r="B24" i="6" s="1"/>
  <c r="D41" i="2" l="1"/>
  <c r="D65" i="2" s="1"/>
  <c r="D64" i="2"/>
  <c r="D51" i="6"/>
  <c r="D52" i="6" s="1"/>
  <c r="B56" i="2"/>
  <c r="B57" i="2" s="1"/>
  <c r="D26" i="7"/>
  <c r="B26" i="7" s="1"/>
  <c r="C39" i="2"/>
  <c r="C64" i="2" s="1"/>
  <c r="D56" i="6"/>
  <c r="D57" i="6" s="1"/>
  <c r="D69" i="6"/>
  <c r="D72" i="6"/>
  <c r="D39" i="6"/>
  <c r="D26" i="6"/>
  <c r="B26" i="6" s="1"/>
  <c r="B72" i="6" l="1"/>
  <c r="B39" i="7"/>
  <c r="B60" i="2"/>
  <c r="D70" i="6"/>
  <c r="B72" i="2"/>
  <c r="B39" i="2"/>
  <c r="B64" i="2" s="1"/>
  <c r="B76" i="2"/>
  <c r="B69" i="2"/>
  <c r="C72" i="6"/>
  <c r="C51" i="6"/>
  <c r="C52" i="6" s="1"/>
  <c r="C56" i="6"/>
  <c r="C57" i="6" s="1"/>
  <c r="C69" i="6"/>
  <c r="C39" i="6"/>
  <c r="C41" i="2"/>
  <c r="C65" i="2" s="1"/>
  <c r="D41" i="6"/>
  <c r="D65" i="6" s="1"/>
  <c r="D64" i="6"/>
  <c r="B60" i="6" l="1"/>
  <c r="B56" i="6"/>
  <c r="B57" i="6" s="1"/>
  <c r="B39" i="6"/>
  <c r="B64" i="6" s="1"/>
  <c r="B76" i="6"/>
  <c r="B69" i="6"/>
  <c r="B60" i="7"/>
  <c r="C70" i="6"/>
  <c r="B41" i="2"/>
  <c r="B65" i="2" s="1"/>
  <c r="B76" i="7"/>
  <c r="B56" i="7"/>
  <c r="B57" i="7" s="1"/>
  <c r="B64" i="7"/>
  <c r="B41" i="7"/>
  <c r="B65" i="7" s="1"/>
  <c r="C41" i="6"/>
  <c r="C65" i="6" s="1"/>
  <c r="C64" i="6"/>
  <c r="B41" i="6" l="1"/>
  <c r="B65" i="6" s="1"/>
  <c r="B51" i="2"/>
  <c r="B52" i="2" s="1"/>
  <c r="B29" i="2"/>
  <c r="B75" i="2" s="1"/>
  <c r="B71" i="2"/>
  <c r="B68" i="2"/>
  <c r="B70" i="2" l="1"/>
  <c r="B29" i="6"/>
  <c r="B75" i="6" s="1"/>
  <c r="B68" i="6"/>
  <c r="B51" i="6"/>
  <c r="B52" i="6" s="1"/>
  <c r="B51" i="7"/>
  <c r="B52" i="7" s="1"/>
  <c r="B70" i="7" s="1"/>
  <c r="B29" i="7"/>
  <c r="B75" i="7" s="1"/>
  <c r="B70" i="6" l="1"/>
</calcChain>
</file>

<file path=xl/sharedStrings.xml><?xml version="1.0" encoding="utf-8"?>
<sst xmlns="http://schemas.openxmlformats.org/spreadsheetml/2006/main" count="503" uniqueCount="135">
  <si>
    <t>Indicador</t>
  </si>
  <si>
    <t>Total IAFA</t>
  </si>
  <si>
    <t xml:space="preserve">Atención integral </t>
  </si>
  <si>
    <t>Insumos</t>
  </si>
  <si>
    <t>Gasto FODESAF</t>
  </si>
  <si>
    <t>Ingresos FODESAF</t>
  </si>
  <si>
    <t>Otros insumos</t>
  </si>
  <si>
    <t>Población objetivo</t>
  </si>
  <si>
    <t>Cálculos intermedios</t>
  </si>
  <si>
    <t>Indicadores</t>
  </si>
  <si>
    <t>De Cobertura Potencial</t>
  </si>
  <si>
    <t>Cobertura Programada</t>
  </si>
  <si>
    <t>Cobertura Efectiva</t>
  </si>
  <si>
    <t>De resultado</t>
  </si>
  <si>
    <t>Índice efectividad en beneficiarios (IEB)</t>
  </si>
  <si>
    <t xml:space="preserve">Índice efectividad en gasto (IEG) </t>
  </si>
  <si>
    <t>Índice efectividad total (IET)</t>
  </si>
  <si>
    <t xml:space="preserve">De avance </t>
  </si>
  <si>
    <t xml:space="preserve">Índice avance beneficiarios (IAB) </t>
  </si>
  <si>
    <t>Índice avance gasto (IAG)</t>
  </si>
  <si>
    <t xml:space="preserve">Índice avance total (IAT) </t>
  </si>
  <si>
    <t>Índice transferencia efectiva del gasto (ITG)</t>
  </si>
  <si>
    <t>De expansión</t>
  </si>
  <si>
    <t xml:space="preserve">Índice de crecimiento beneficiarios (ICB) </t>
  </si>
  <si>
    <t xml:space="preserve">Índice de crecimiento del gasto real (ICGR) </t>
  </si>
  <si>
    <t xml:space="preserve">Índice de crecimiento del gasto real por beneficiario (ICGRB) </t>
  </si>
  <si>
    <t>De gasto medio</t>
  </si>
  <si>
    <t xml:space="preserve">Índice de eficiencia (IE) </t>
  </si>
  <si>
    <t>De giro de recursos</t>
  </si>
  <si>
    <t>Índice de giro efectivo (IGE)</t>
  </si>
  <si>
    <t xml:space="preserve">Índice de uso de recursos (IUR) </t>
  </si>
  <si>
    <t>De Composición</t>
  </si>
  <si>
    <t xml:space="preserve">Gasto programado trimestral por beneficiario (GPB) </t>
  </si>
  <si>
    <t xml:space="preserve">Gasto efectivo trimestral por beneficiario (GEB) </t>
  </si>
  <si>
    <t xml:space="preserve">Gasto programado mensual por beneficiario (GPB) </t>
  </si>
  <si>
    <t xml:space="preserve">Gasto efectivo mensual por beneficiario (GEB) </t>
  </si>
  <si>
    <t xml:space="preserve">Gasto programado semestral por beneficiario (GPB) </t>
  </si>
  <si>
    <t xml:space="preserve">Gasto efectivo semestral por beneficiario (GEB) </t>
  </si>
  <si>
    <t xml:space="preserve">Gasto programado anual por beneficiario (GPB) </t>
  </si>
  <si>
    <t xml:space="preserve">Gasto efectivo anual por beneficiario (GEB) </t>
  </si>
  <si>
    <t xml:space="preserve">Beneficiarios </t>
  </si>
  <si>
    <t>Beneficiarios</t>
  </si>
  <si>
    <t>na</t>
  </si>
  <si>
    <t>na.</t>
  </si>
  <si>
    <t xml:space="preserve"> </t>
  </si>
  <si>
    <t xml:space="preserve">n.d. </t>
  </si>
  <si>
    <t>Apoyo económico</t>
  </si>
  <si>
    <t>n.d.</t>
  </si>
  <si>
    <t xml:space="preserve">Gasto programado acumulado por beneficiario (GPB) </t>
  </si>
  <si>
    <t xml:space="preserve">Gasto efectivo acumulado por beneficiario (GEB) </t>
  </si>
  <si>
    <t>Tratamiento</t>
  </si>
  <si>
    <t>Efectivos 1T 2020</t>
  </si>
  <si>
    <t>IPC (1T 2020)</t>
  </si>
  <si>
    <t>Gasto efectivo real 1T 2020</t>
  </si>
  <si>
    <t>Gasto efectivo real por beneficiario 1T 2020</t>
  </si>
  <si>
    <t>Efectivos 2T 2020</t>
  </si>
  <si>
    <t>IPC (2T 2020)</t>
  </si>
  <si>
    <t>Gasto efectivo real 2T 2020</t>
  </si>
  <si>
    <t>Gasto efectivo real por beneficiario 2T 2020</t>
  </si>
  <si>
    <t>Efectivos 1S 2020</t>
  </si>
  <si>
    <t>IPC (1S 2020)</t>
  </si>
  <si>
    <t>Gasto efectivo real 1S 2020</t>
  </si>
  <si>
    <t>Gasto efectivo real por beneficiario 1S 2020</t>
  </si>
  <si>
    <t>Efectivos 3T 2020</t>
  </si>
  <si>
    <t>IPC (3T 2020)</t>
  </si>
  <si>
    <t>Gasto efectivo real 3T 2020</t>
  </si>
  <si>
    <t>Gasto efectivo real por beneficiario 3T 2020</t>
  </si>
  <si>
    <t>Efectivos 3TA 2020</t>
  </si>
  <si>
    <t>IPC (3TA 2020)</t>
  </si>
  <si>
    <t>Gasto efectivo real 3TA 2020</t>
  </si>
  <si>
    <t>Gasto efectivo real por beneficiario 3TA 2020</t>
  </si>
  <si>
    <t>Efectivos 4T 2020</t>
  </si>
  <si>
    <t>IPC (4T 2020)</t>
  </si>
  <si>
    <t>Gasto efectivo real 4T 2020</t>
  </si>
  <si>
    <t>Gasto efectivo real por beneficiario 4T 2020</t>
  </si>
  <si>
    <t>Efectivos 2020</t>
  </si>
  <si>
    <t>IPC (2020)</t>
  </si>
  <si>
    <t>Gasto efectivo real 2020</t>
  </si>
  <si>
    <t>Gasto efectivo real por beneficiario 2020</t>
  </si>
  <si>
    <t>Programados 1T 2021</t>
  </si>
  <si>
    <t>Efectivos 1T 2021</t>
  </si>
  <si>
    <t>Programados año 2021</t>
  </si>
  <si>
    <t>En transferencias 1T 2021</t>
  </si>
  <si>
    <t>IPC (1T 2021)</t>
  </si>
  <si>
    <t>Gasto efectivo real 1T 2021</t>
  </si>
  <si>
    <t>Gasto efectivo real por beneficiario 1T 2021</t>
  </si>
  <si>
    <r>
      <rPr>
        <b/>
        <sz val="11"/>
        <color theme="1"/>
        <rFont val="Palatino Linotype"/>
        <family val="1"/>
      </rPr>
      <t xml:space="preserve">Fuentes: </t>
    </r>
    <r>
      <rPr>
        <sz val="11"/>
        <color theme="1"/>
        <rFont val="Palatino Linotype"/>
        <family val="1"/>
      </rPr>
      <t>Informes Trimestrales IAFA 2020 y 2021 - Cronogramas de Metas e Inversión - Modificaciones 2021 - IPC, INEC 2020 y 2021</t>
    </r>
  </si>
  <si>
    <t xml:space="preserve">Notas: </t>
  </si>
  <si>
    <r>
      <rPr>
        <b/>
        <sz val="11"/>
        <color theme="1"/>
        <rFont val="Palatino Linotype"/>
        <family val="1"/>
      </rPr>
      <t>1.</t>
    </r>
    <r>
      <rPr>
        <sz val="11"/>
        <color theme="1"/>
        <rFont val="Palatino Linotype"/>
        <family val="1"/>
      </rPr>
      <t xml:space="preserve"> Para el año 2021 no se incluirá el dato de los "beneficiarios diferentes". Además, el dato de los beneficiarios efectivos corresponde al dato de los beneficiarios en tratamiento (dato del último mes de cada trimestre). </t>
    </r>
  </si>
  <si>
    <r>
      <t>2.</t>
    </r>
    <r>
      <rPr>
        <sz val="11"/>
        <color theme="1"/>
        <rFont val="Palatino Linotype"/>
        <family val="1"/>
      </rPr>
      <t xml:space="preserve"> Para el año 2021 el producto "Prevención - Divulgación y movilización" no se incluyó en el cronograma de metas e inversión. El dato de los beneficiarios y el gasto efectivo del año 2020 coincide con el utilizado en los indicadores del año anterior, esto debido a que en el año anterior no hubo ejecución para el producto en mención. </t>
    </r>
  </si>
  <si>
    <r>
      <rPr>
        <b/>
        <sz val="11"/>
        <color theme="1"/>
        <rFont val="Palatino Linotype"/>
        <family val="1"/>
      </rPr>
      <t>3.</t>
    </r>
    <r>
      <rPr>
        <sz val="11"/>
        <color theme="1"/>
        <rFont val="Palatino Linotype"/>
        <family val="1"/>
      </rPr>
      <t xml:space="preserve"> Aunque para el cálculo de los indicadores se utiliza el dato de los beneficiarios en tratamiento como los beneficiarios efectivos, es importante tomar en cuenta que en el trimestre también consumen presupuesto los beneficiarios egresados y los beneficiarios egresados no autorizados, es decir, un  total de 47 personas. </t>
    </r>
  </si>
  <si>
    <t>Programados 2T 2021</t>
  </si>
  <si>
    <t>Efectivos 2T 2021</t>
  </si>
  <si>
    <t>En transferencias 2T 2021</t>
  </si>
  <si>
    <t>IPC (2T 2021)</t>
  </si>
  <si>
    <t>Gasto efectivo real 2T 2021</t>
  </si>
  <si>
    <t>Gasto efectivo real por beneficiario 2T 2021</t>
  </si>
  <si>
    <r>
      <rPr>
        <b/>
        <sz val="11"/>
        <color theme="1"/>
        <rFont val="Palatino Linotype"/>
        <family val="1"/>
      </rPr>
      <t>3.</t>
    </r>
    <r>
      <rPr>
        <sz val="11"/>
        <color theme="1"/>
        <rFont val="Palatino Linotype"/>
        <family val="1"/>
      </rPr>
      <t xml:space="preserve"> Aunque para el cálculo de los indicadores se utiliza el dato de los beneficiarios en tratamiento como los beneficiarios efectivos, es importante tomar en cuenta que en el trimestre también consumen presupuesto los beneficiarios egresados y los beneficiarios egresados no autorizados, es decir, un  total de 58 personas. </t>
    </r>
  </si>
  <si>
    <t>Programados 1S 2021</t>
  </si>
  <si>
    <t>Efectivos 1S 2021</t>
  </si>
  <si>
    <t>En transferencias 1S 2021</t>
  </si>
  <si>
    <t>IPC (1S 2021)</t>
  </si>
  <si>
    <t>Gasto efectivo real 1S 2021</t>
  </si>
  <si>
    <t>Gasto efectivo real por beneficiario 1S 2021</t>
  </si>
  <si>
    <r>
      <rPr>
        <b/>
        <sz val="11"/>
        <color theme="1"/>
        <rFont val="Palatino Linotype"/>
        <family val="1"/>
      </rPr>
      <t>3.</t>
    </r>
    <r>
      <rPr>
        <sz val="11"/>
        <color theme="1"/>
        <rFont val="Palatino Linotype"/>
        <family val="1"/>
      </rPr>
      <t xml:space="preserve"> Aunque para el cálculo de los indicadores se utiliza el dato de los beneficiarios en tratamiento como los beneficiarios efectivos, es importante tomar en cuenta que en el trimestre también consumen presupuesto los beneficiarios egresados y los beneficiarios egresados no autorizados, es decir, un  total de 105 personas. </t>
    </r>
  </si>
  <si>
    <t>Programados 3T 2021</t>
  </si>
  <si>
    <t>Efectivos 3T 2021</t>
  </si>
  <si>
    <t>En transferencias 3T 2021</t>
  </si>
  <si>
    <t>IPC (3T 2021)</t>
  </si>
  <si>
    <t>Gasto efectivo real 3T 2021</t>
  </si>
  <si>
    <t>Gasto efectivo real por beneficiario 3T 2021</t>
  </si>
  <si>
    <r>
      <t>2.</t>
    </r>
    <r>
      <rPr>
        <sz val="11"/>
        <color theme="1"/>
        <rFont val="Palatino Linotype"/>
        <family val="1"/>
      </rPr>
      <t xml:space="preserve"> Para el año 2021 el producto "Prevención - Divulgación y movilización" no se incluyó en el cronograma de metas e inversión. El dato de los beneficiarios del año 2020 coincide con el utilizado en los indicadores del año anterior, esto debido a que en el año anterior no hubo ejecución de beneficiarios para el producto en mención; sin embargo, el dato del gasto efectivo para dicho producto no coincide porque para el año 2020 si se reportó un gasto de 2 439 444 para el III T.</t>
    </r>
  </si>
  <si>
    <r>
      <rPr>
        <b/>
        <sz val="11"/>
        <color theme="1"/>
        <rFont val="Palatino Linotype"/>
        <family val="1"/>
      </rPr>
      <t>3.</t>
    </r>
    <r>
      <rPr>
        <sz val="11"/>
        <color theme="1"/>
        <rFont val="Palatino Linotype"/>
        <family val="1"/>
      </rPr>
      <t xml:space="preserve"> Aunque para el cálculo de los indicadores se utiliza el dato de los beneficiarios en tratamiento como los beneficiarios efectivos, es importante tomar en cuenta que en el trimestre también consumen presupuesto los beneficiarios egresados y los beneficiarios egresados no autorizados, es decir, un  total de 49 personas. </t>
    </r>
  </si>
  <si>
    <t>Programados 3TA 2021</t>
  </si>
  <si>
    <t>Efectivos 3TA 2021</t>
  </si>
  <si>
    <t>En transferencias 3TA 2021</t>
  </si>
  <si>
    <t>IPC (3TA 2021)</t>
  </si>
  <si>
    <t>Gasto efectivo real 3TA 2021</t>
  </si>
  <si>
    <t>Gasto efectivo real por beneficiario 3TA 2021</t>
  </si>
  <si>
    <r>
      <rPr>
        <b/>
        <sz val="11"/>
        <color theme="1"/>
        <rFont val="Palatino Linotype"/>
        <family val="1"/>
      </rPr>
      <t>3.</t>
    </r>
    <r>
      <rPr>
        <sz val="11"/>
        <color theme="1"/>
        <rFont val="Palatino Linotype"/>
        <family val="1"/>
      </rPr>
      <t xml:space="preserve"> Aunque para el cálculo de los indicadores se utiliza el dato de los beneficiarios en tratamiento como los beneficiarios efectivos, es importante tomar en cuenta que en el trimestre también consumen presupuesto los beneficiarios egresados y los beneficiarios egresados no autorizados, es decir, un  total de 154 personas. </t>
    </r>
  </si>
  <si>
    <t>Programados 4T 2021</t>
  </si>
  <si>
    <t>Efectivos 4T 2021</t>
  </si>
  <si>
    <t>En transferencias 4T 2021</t>
  </si>
  <si>
    <t>IPC (4T 2021)</t>
  </si>
  <si>
    <t>Gasto efectivo real 4T 2021</t>
  </si>
  <si>
    <t>Gasto efectivo real por beneficiario 4T 2021</t>
  </si>
  <si>
    <t>Programados 2021</t>
  </si>
  <si>
    <t>Efectivos 2021</t>
  </si>
  <si>
    <t>En transferencias 2021</t>
  </si>
  <si>
    <t>IPC (2021)</t>
  </si>
  <si>
    <t>Gasto efectivo real 2021</t>
  </si>
  <si>
    <t>Gasto efectivo real por beneficiario 2021</t>
  </si>
  <si>
    <r>
      <t>2.</t>
    </r>
    <r>
      <rPr>
        <sz val="11"/>
        <color theme="1"/>
        <rFont val="Palatino Linotype"/>
        <family val="1"/>
      </rPr>
      <t xml:space="preserve"> Para el año 2021 el producto "Prevención - Divulgación y movilización" no se incluyó en el cronograma de metas e inversión. El dato de los beneficiarios del año 2020 coincide con el utilizado en los indicadores del año anterior, esto debido a que en el año anterior no hubo ejecución de beneficiarios para el producto en mención.</t>
    </r>
  </si>
  <si>
    <r>
      <rPr>
        <b/>
        <sz val="11"/>
        <color theme="1"/>
        <rFont val="Palatino Linotype"/>
        <family val="1"/>
      </rPr>
      <t>3.</t>
    </r>
    <r>
      <rPr>
        <sz val="11"/>
        <color theme="1"/>
        <rFont val="Palatino Linotype"/>
        <family val="1"/>
      </rPr>
      <t xml:space="preserve"> Aunque para el cálculo de los indicadores se utiliza el dato de los beneficiarios en tratamiento como los beneficiarios efectivos, es importante tomar en cuenta que en el trimestre también consumen presupuesto los beneficiarios egresados y los beneficiarios egresados no autorizados, es decir, un  total de 55 personas. </t>
    </r>
  </si>
  <si>
    <r>
      <rPr>
        <b/>
        <sz val="11"/>
        <color theme="1"/>
        <rFont val="Palatino Linotype"/>
        <family val="1"/>
      </rPr>
      <t>3.</t>
    </r>
    <r>
      <rPr>
        <sz val="11"/>
        <color theme="1"/>
        <rFont val="Palatino Linotype"/>
        <family val="1"/>
      </rPr>
      <t xml:space="preserve"> Aunque para el cálculo de los indicadores se utiliza el dato de los beneficiarios en tratamiento como los beneficiarios efectivos, es importante tomar en cuenta que en el trimestre también consumen presupuesto los beneficiarios egresados y los beneficiarios egresados no autorizados, es decir, un  total de 201 personas.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</si>
</sst>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8" x14ac:knownFonts="1">
    <font>
      <sz val="11"/>
      <color theme="1"/>
      <name val="Calibri"/>
      <family val="2"/>
      <scheme val="minor"/>
    </font>
    <font>
      <sz val="11"/>
      <color rgb="FFFF0000"/>
      <name val="Calibri"/>
      <family val="2"/>
      <scheme val="minor"/>
    </font>
    <font>
      <b/>
      <sz val="11"/>
      <color theme="1"/>
      <name val="Calibri"/>
      <family val="2"/>
      <scheme val="minor"/>
    </font>
    <font>
      <sz val="11"/>
      <color theme="1"/>
      <name val="Calibri"/>
      <family val="2"/>
      <scheme val="minor"/>
    </font>
    <font>
      <sz val="11"/>
      <color theme="1"/>
      <name val="Calibri"/>
      <family val="2"/>
    </font>
    <font>
      <b/>
      <sz val="11"/>
      <color theme="1"/>
      <name val="Palatino Linotype"/>
      <family val="1"/>
    </font>
    <font>
      <sz val="11"/>
      <color theme="1"/>
      <name val="Palatino Linotype"/>
      <family val="1"/>
    </font>
    <font>
      <sz val="11"/>
      <color rgb="FFFF0000"/>
      <name val="Palatino Linotype"/>
      <family val="1"/>
    </font>
  </fonts>
  <fills count="3">
    <fill>
      <patternFill patternType="none"/>
    </fill>
    <fill>
      <patternFill patternType="gray125"/>
    </fill>
    <fill>
      <patternFill patternType="solid">
        <fgColor rgb="FFFFFF00"/>
        <bgColor indexed="64"/>
      </patternFill>
    </fill>
  </fills>
  <borders count="12">
    <border>
      <left/>
      <right/>
      <top/>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bottom style="double">
        <color indexed="64"/>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style="thin">
        <color indexed="64"/>
      </bottom>
      <diagonal/>
    </border>
    <border>
      <left/>
      <right/>
      <top style="double">
        <color indexed="64"/>
      </top>
      <bottom/>
      <diagonal/>
    </border>
    <border>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right style="thin">
        <color indexed="64"/>
      </right>
      <top/>
      <bottom style="double">
        <color indexed="64"/>
      </bottom>
      <diagonal/>
    </border>
  </borders>
  <cellStyleXfs count="2">
    <xf numFmtId="0" fontId="0" fillId="0" borderId="0"/>
    <xf numFmtId="43" fontId="3" fillId="0" borderId="0" applyFont="0" applyFill="0" applyBorder="0" applyAlignment="0" applyProtection="0"/>
  </cellStyleXfs>
  <cellXfs count="46">
    <xf numFmtId="0" fontId="0" fillId="0" borderId="0" xfId="0"/>
    <xf numFmtId="0" fontId="0" fillId="0" borderId="0" xfId="0" applyFill="1"/>
    <xf numFmtId="0" fontId="1" fillId="0" borderId="0" xfId="0" applyFont="1" applyFill="1"/>
    <xf numFmtId="0" fontId="4" fillId="0" borderId="0" xfId="0" applyFont="1" applyFill="1"/>
    <xf numFmtId="0" fontId="2" fillId="0" borderId="0" xfId="0" applyFont="1" applyFill="1"/>
    <xf numFmtId="3" fontId="0" fillId="0" borderId="0" xfId="0" applyNumberFormat="1" applyFont="1" applyFill="1"/>
    <xf numFmtId="0" fontId="0" fillId="0" borderId="0" xfId="0" applyFont="1" applyFill="1"/>
    <xf numFmtId="0" fontId="0" fillId="0" borderId="0" xfId="0" applyFont="1" applyFill="1" applyBorder="1"/>
    <xf numFmtId="0" fontId="6" fillId="0" borderId="0" xfId="0" applyFont="1" applyFill="1"/>
    <xf numFmtId="0" fontId="5" fillId="0" borderId="0" xfId="0" applyFont="1" applyFill="1"/>
    <xf numFmtId="0" fontId="6" fillId="0" borderId="0" xfId="0" applyFont="1" applyFill="1" applyAlignment="1">
      <alignment horizontal="left" indent="1"/>
    </xf>
    <xf numFmtId="3" fontId="6" fillId="0" borderId="0" xfId="0" applyNumberFormat="1" applyFont="1" applyFill="1" applyAlignment="1">
      <alignment horizontal="right" vertical="center"/>
    </xf>
    <xf numFmtId="3" fontId="7" fillId="0" borderId="0" xfId="0" applyNumberFormat="1" applyFont="1" applyFill="1" applyAlignment="1">
      <alignment horizontal="right" vertical="center"/>
    </xf>
    <xf numFmtId="0" fontId="5" fillId="0" borderId="0" xfId="0" applyFont="1" applyFill="1" applyAlignment="1">
      <alignment horizontal="left"/>
    </xf>
    <xf numFmtId="0" fontId="7" fillId="0" borderId="0" xfId="0" applyFont="1" applyFill="1" applyAlignment="1">
      <alignment horizontal="right" vertical="center"/>
    </xf>
    <xf numFmtId="2" fontId="6" fillId="0" borderId="0" xfId="0" applyNumberFormat="1" applyFont="1" applyFill="1" applyAlignment="1">
      <alignment horizontal="right" vertical="center"/>
    </xf>
    <xf numFmtId="0" fontId="6" fillId="0" borderId="0" xfId="0" applyFont="1" applyFill="1" applyAlignment="1">
      <alignment horizontal="right" vertical="center"/>
    </xf>
    <xf numFmtId="4" fontId="6" fillId="0" borderId="0" xfId="0" applyNumberFormat="1" applyFont="1" applyFill="1" applyAlignment="1">
      <alignment horizontal="right" vertical="center"/>
    </xf>
    <xf numFmtId="0" fontId="6" fillId="0" borderId="5" xfId="0" applyFont="1" applyFill="1" applyBorder="1"/>
    <xf numFmtId="0" fontId="6" fillId="0" borderId="5" xfId="0" applyFont="1" applyFill="1" applyBorder="1" applyAlignment="1">
      <alignment horizontal="right" vertical="center"/>
    </xf>
    <xf numFmtId="0" fontId="6" fillId="0" borderId="5" xfId="0" applyFont="1" applyFill="1" applyBorder="1" applyAlignment="1">
      <alignment horizontal="center" vertical="center"/>
    </xf>
    <xf numFmtId="0" fontId="6" fillId="0" borderId="0" xfId="0" applyFont="1" applyFill="1" applyAlignment="1">
      <alignment horizontal="right"/>
    </xf>
    <xf numFmtId="0" fontId="6" fillId="0" borderId="0" xfId="0" applyFont="1" applyFill="1" applyAlignment="1">
      <alignment horizontal="left"/>
    </xf>
    <xf numFmtId="1" fontId="6" fillId="0" borderId="0" xfId="0" applyNumberFormat="1" applyFont="1" applyFill="1" applyAlignment="1">
      <alignment horizontal="right" vertical="center"/>
    </xf>
    <xf numFmtId="0" fontId="6" fillId="0" borderId="5" xfId="0" applyFont="1" applyFill="1" applyBorder="1" applyAlignment="1">
      <alignment horizontal="right"/>
    </xf>
    <xf numFmtId="0" fontId="6" fillId="0" borderId="0" xfId="0" applyFont="1" applyFill="1" applyBorder="1" applyAlignment="1">
      <alignment horizontal="left" vertical="top" wrapText="1"/>
    </xf>
    <xf numFmtId="0" fontId="5" fillId="0" borderId="0" xfId="0" applyFont="1" applyFill="1" applyBorder="1" applyAlignment="1">
      <alignment horizontal="center" vertical="center"/>
    </xf>
    <xf numFmtId="0" fontId="5" fillId="0" borderId="0" xfId="0" applyFont="1" applyFill="1" applyBorder="1"/>
    <xf numFmtId="4" fontId="7" fillId="2" borderId="0" xfId="0" applyNumberFormat="1" applyFont="1" applyFill="1" applyAlignment="1">
      <alignment horizontal="right" vertical="center"/>
    </xf>
    <xf numFmtId="0" fontId="5" fillId="0" borderId="0" xfId="0" applyFont="1" applyFill="1" applyBorder="1" applyAlignment="1">
      <alignment horizontal="center" vertical="center" wrapText="1"/>
    </xf>
    <xf numFmtId="0" fontId="6" fillId="0" borderId="0" xfId="0" applyFont="1" applyFill="1" applyBorder="1" applyAlignment="1">
      <alignment horizontal="right"/>
    </xf>
    <xf numFmtId="0" fontId="6" fillId="0" borderId="0" xfId="0" applyFont="1" applyFill="1" applyBorder="1" applyAlignment="1">
      <alignment horizontal="left" vertical="center" wrapText="1"/>
    </xf>
    <xf numFmtId="0" fontId="5" fillId="0" borderId="0" xfId="0" applyFont="1" applyFill="1" applyBorder="1" applyAlignment="1">
      <alignment horizontal="left" wrapText="1"/>
    </xf>
    <xf numFmtId="0" fontId="6" fillId="0" borderId="0" xfId="0" applyFont="1" applyFill="1" applyBorder="1" applyAlignment="1">
      <alignment horizontal="left" wrapText="1"/>
    </xf>
    <xf numFmtId="0" fontId="5" fillId="0" borderId="4"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1"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10" xfId="0" applyFont="1" applyFill="1" applyBorder="1" applyAlignment="1">
      <alignment horizontal="center" vertical="center"/>
    </xf>
    <xf numFmtId="0" fontId="5" fillId="0" borderId="9"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6" fillId="0" borderId="8" xfId="0" applyFont="1" applyFill="1" applyBorder="1" applyAlignment="1">
      <alignment horizontal="left" vertical="top" wrapText="1"/>
    </xf>
  </cellXfs>
  <cellStyles count="2">
    <cellStyle name="Millares 2" xfId="1" xr:uid="{00000000-0005-0000-0000-000000000000}"/>
    <cellStyle name="Normal" xfId="0" builtinId="0"/>
  </cellStyles>
  <dxfs count="0"/>
  <tableStyles count="0" defaultTableStyle="TableStyleMedium9" defaultPivotStyle="PivotStyleLight16"/>
  <colors>
    <mruColors>
      <color rgb="FF102D7C"/>
      <color rgb="FFA2BFE6"/>
      <color rgb="FF4071B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lgn="ctr">
              <a:defRPr/>
            </a:pPr>
            <a:r>
              <a:rPr lang="es-CR"/>
              <a:t>IAFA: Indicadores de resultado 2021</a:t>
            </a:r>
          </a:p>
        </c:rich>
      </c:tx>
      <c:layout>
        <c:manualLayout>
          <c:xMode val="edge"/>
          <c:yMode val="edge"/>
          <c:x val="0.27103237986140283"/>
          <c:y val="3.3637763010335879E-2"/>
        </c:manualLayout>
      </c:layout>
      <c:overlay val="0"/>
      <c:spPr>
        <a:noFill/>
        <a:ln>
          <a:noFill/>
        </a:ln>
        <a:effectLst/>
      </c:spPr>
    </c:title>
    <c:autoTitleDeleted val="0"/>
    <c:view3D>
      <c:rotX val="5"/>
      <c:rotY val="0"/>
      <c:rAngAx val="0"/>
      <c:perspective val="10"/>
    </c:view3D>
    <c:floor>
      <c:thickness val="0"/>
    </c:floor>
    <c:sideWall>
      <c:thickness val="0"/>
      <c:spPr>
        <a:noFill/>
        <a:ln>
          <a:noFill/>
        </a:ln>
        <a:effectLst/>
      </c:spPr>
    </c:sideWall>
    <c:backWall>
      <c:thickness val="0"/>
      <c:spPr>
        <a:noFill/>
        <a:ln>
          <a:noFill/>
        </a:ln>
        <a:effectLst/>
      </c:spPr>
    </c:backWall>
    <c:plotArea>
      <c:layout/>
      <c:bar3DChart>
        <c:barDir val="col"/>
        <c:grouping val="clustered"/>
        <c:varyColors val="0"/>
        <c:ser>
          <c:idx val="0"/>
          <c:order val="0"/>
          <c:tx>
            <c:strRef>
              <c:f>Anual!$A$50</c:f>
              <c:strCache>
                <c:ptCount val="1"/>
                <c:pt idx="0">
                  <c:v>Índice efectividad en beneficiarios (IEB)</c:v>
                </c:pt>
              </c:strCache>
            </c:strRef>
          </c:tx>
          <c:spPr>
            <a:solidFill>
              <a:srgbClr val="102D7C"/>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(Anual!$B$9,Anual!$C$10,Anual!$D$10)</c:f>
              <c:strCache>
                <c:ptCount val="3"/>
                <c:pt idx="0">
                  <c:v>Total IAFA</c:v>
                </c:pt>
                <c:pt idx="1">
                  <c:v>Atención integral </c:v>
                </c:pt>
                <c:pt idx="2">
                  <c:v>Apoyo económico</c:v>
                </c:pt>
              </c:strCache>
            </c:strRef>
          </c:cat>
          <c:val>
            <c:numRef>
              <c:f>Anual!$B$50:$D$50</c:f>
              <c:numCache>
                <c:formatCode>#,##0.00</c:formatCode>
                <c:ptCount val="3"/>
                <c:pt idx="0">
                  <c:v>165.72237960339945</c:v>
                </c:pt>
                <c:pt idx="1">
                  <c:v>71.287128712871279</c:v>
                </c:pt>
                <c:pt idx="2">
                  <c:v>203.57142857142856</c:v>
                </c:pt>
              </c:numCache>
            </c:numRef>
          </c:val>
          <c:extLst>
            <c:ext xmlns:c16="http://schemas.microsoft.com/office/drawing/2014/chart" uri="{C3380CC4-5D6E-409C-BE32-E72D297353CC}">
              <c16:uniqueId val="{00000000-69CA-415D-A6F6-F2611599A16F}"/>
            </c:ext>
          </c:extLst>
        </c:ser>
        <c:ser>
          <c:idx val="1"/>
          <c:order val="1"/>
          <c:tx>
            <c:strRef>
              <c:f>Anual!$A$51</c:f>
              <c:strCache>
                <c:ptCount val="1"/>
                <c:pt idx="0">
                  <c:v>Índice efectividad en gasto (IEG) </c:v>
                </c:pt>
              </c:strCache>
            </c:strRef>
          </c:tx>
          <c:spPr>
            <a:solidFill>
              <a:srgbClr val="4071B9"/>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(Anual!$B$9,Anual!$C$10,Anual!$D$10)</c:f>
              <c:strCache>
                <c:ptCount val="3"/>
                <c:pt idx="0">
                  <c:v>Total IAFA</c:v>
                </c:pt>
                <c:pt idx="1">
                  <c:v>Atención integral </c:v>
                </c:pt>
                <c:pt idx="2">
                  <c:v>Apoyo económico</c:v>
                </c:pt>
              </c:strCache>
            </c:strRef>
          </c:cat>
          <c:val>
            <c:numRef>
              <c:f>Anual!$B$51:$D$51</c:f>
              <c:numCache>
                <c:formatCode>#,##0.00</c:formatCode>
                <c:ptCount val="3"/>
                <c:pt idx="0">
                  <c:v>68.744368943417726</c:v>
                </c:pt>
                <c:pt idx="1">
                  <c:v>67.437104190119214</c:v>
                </c:pt>
                <c:pt idx="2">
                  <c:v>101.03750000010103</c:v>
                </c:pt>
              </c:numCache>
            </c:numRef>
          </c:val>
          <c:extLst>
            <c:ext xmlns:c16="http://schemas.microsoft.com/office/drawing/2014/chart" uri="{C3380CC4-5D6E-409C-BE32-E72D297353CC}">
              <c16:uniqueId val="{00000001-69CA-415D-A6F6-F2611599A16F}"/>
            </c:ext>
          </c:extLst>
        </c:ser>
        <c:ser>
          <c:idx val="2"/>
          <c:order val="2"/>
          <c:tx>
            <c:strRef>
              <c:f>Anual!$A$52</c:f>
              <c:strCache>
                <c:ptCount val="1"/>
                <c:pt idx="0">
                  <c:v>Índice efectividad total (IET)</c:v>
                </c:pt>
              </c:strCache>
            </c:strRef>
          </c:tx>
          <c:spPr>
            <a:solidFill>
              <a:srgbClr val="A2BFE6"/>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(Anual!$B$9,Anual!$C$10,Anual!$D$10)</c:f>
              <c:strCache>
                <c:ptCount val="3"/>
                <c:pt idx="0">
                  <c:v>Total IAFA</c:v>
                </c:pt>
                <c:pt idx="1">
                  <c:v>Atención integral </c:v>
                </c:pt>
                <c:pt idx="2">
                  <c:v>Apoyo económico</c:v>
                </c:pt>
              </c:strCache>
            </c:strRef>
          </c:cat>
          <c:val>
            <c:numRef>
              <c:f>Anual!$B$52:$D$52</c:f>
              <c:numCache>
                <c:formatCode>#,##0.00</c:formatCode>
                <c:ptCount val="3"/>
                <c:pt idx="0">
                  <c:v>117.23337427340859</c:v>
                </c:pt>
                <c:pt idx="1">
                  <c:v>69.36211645149524</c:v>
                </c:pt>
                <c:pt idx="2">
                  <c:v>152.30446428576479</c:v>
                </c:pt>
              </c:numCache>
            </c:numRef>
          </c:val>
          <c:extLst>
            <c:ext xmlns:c16="http://schemas.microsoft.com/office/drawing/2014/chart" uri="{C3380CC4-5D6E-409C-BE32-E72D297353CC}">
              <c16:uniqueId val="{00000002-69CA-415D-A6F6-F2611599A16F}"/>
            </c:ext>
          </c:extLst>
        </c:ser>
        <c:dLbls>
          <c:showLegendKey val="0"/>
          <c:showVal val="0"/>
          <c:showCatName val="0"/>
          <c:showSerName val="0"/>
          <c:showPercent val="0"/>
          <c:showBubbleSize val="0"/>
        </c:dLbls>
        <c:gapWidth val="100"/>
        <c:shape val="box"/>
        <c:axId val="51431296"/>
        <c:axId val="51432832"/>
        <c:axId val="0"/>
      </c:bar3DChart>
      <c:catAx>
        <c:axId val="51431296"/>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vert="horz"/>
          <a:lstStyle/>
          <a:p>
            <a:pPr>
              <a:defRPr/>
            </a:pPr>
            <a:endParaRPr lang="es-CR"/>
          </a:p>
        </c:txPr>
        <c:crossAx val="51432832"/>
        <c:crosses val="autoZero"/>
        <c:auto val="1"/>
        <c:lblAlgn val="ctr"/>
        <c:lblOffset val="100"/>
        <c:noMultiLvlLbl val="0"/>
      </c:catAx>
      <c:valAx>
        <c:axId val="51432832"/>
        <c:scaling>
          <c:orientation val="minMax"/>
          <c:max val="300"/>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a:noFill/>
          </a:ln>
          <a:effectLst/>
        </c:spPr>
        <c:txPr>
          <a:bodyPr rot="-60000000" vert="horz"/>
          <a:lstStyle/>
          <a:p>
            <a:pPr>
              <a:defRPr/>
            </a:pPr>
            <a:endParaRPr lang="es-CR"/>
          </a:p>
        </c:txPr>
        <c:crossAx val="51431296"/>
        <c:crosses val="autoZero"/>
        <c:crossBetween val="between"/>
      </c:valAx>
    </c:plotArea>
    <c:legend>
      <c:legendPos val="b"/>
      <c:overlay val="0"/>
      <c:spPr>
        <a:noFill/>
        <a:ln>
          <a:noFill/>
        </a:ln>
        <a:effectLst/>
      </c:spPr>
      <c:txPr>
        <a:bodyPr rot="0" vert="horz"/>
        <a:lstStyle/>
        <a:p>
          <a:pPr>
            <a:defRPr/>
          </a:pPr>
          <a:endParaRPr lang="es-CR"/>
        </a:p>
      </c:txPr>
    </c:legend>
    <c:plotVisOnly val="1"/>
    <c:dispBlanksAs val="gap"/>
    <c:showDLblsOverMax val="0"/>
  </c:chart>
  <c:spPr>
    <a:solidFill>
      <a:schemeClr val="bg1"/>
    </a:solidFill>
    <a:ln w="9525" cap="flat" cmpd="sng" algn="ctr">
      <a:solidFill>
        <a:schemeClr val="bg1">
          <a:lumMod val="85000"/>
        </a:schemeClr>
      </a:solidFill>
      <a:round/>
    </a:ln>
    <a:effectLst/>
  </c:spPr>
  <c:txPr>
    <a:bodyPr/>
    <a:lstStyle/>
    <a:p>
      <a:pPr>
        <a:defRPr>
          <a:latin typeface="Palatino Linotype" panose="02040502050505030304" pitchFamily="18" charset="0"/>
        </a:defRPr>
      </a:pPr>
      <a:endParaRPr lang="es-CR"/>
    </a:p>
  </c:txPr>
  <c:printSettings>
    <c:headerFooter/>
    <c:pageMargins b="0.75000000000000044" l="0.7000000000000004" r="0.7000000000000004" t="0.75000000000000044" header="0.30000000000000021" footer="0.3000000000000002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R"/>
              <a:t>IAFA: Indicadores de avance 2021</a:t>
            </a:r>
          </a:p>
        </c:rich>
      </c:tx>
      <c:overlay val="0"/>
      <c:spPr>
        <a:noFill/>
        <a:ln>
          <a:noFill/>
        </a:ln>
        <a:effectLst/>
      </c:spPr>
    </c:title>
    <c:autoTitleDeleted val="0"/>
    <c:view3D>
      <c:rotX val="5"/>
      <c:rotY val="0"/>
      <c:rAngAx val="0"/>
      <c:perspective val="10"/>
    </c:view3D>
    <c:floor>
      <c:thickness val="0"/>
      <c:spPr>
        <a:ln>
          <a:solidFill>
            <a:schemeClr val="tx1">
              <a:lumMod val="15000"/>
              <a:lumOff val="85000"/>
            </a:schemeClr>
          </a:solidFill>
        </a:ln>
      </c:spPr>
    </c:floor>
    <c:sideWall>
      <c:thickness val="0"/>
      <c:spPr>
        <a:noFill/>
        <a:ln>
          <a:noFill/>
        </a:ln>
        <a:effectLst/>
      </c:spPr>
    </c:sideWall>
    <c:backWall>
      <c:thickness val="0"/>
      <c:spPr>
        <a:noFill/>
        <a:ln>
          <a:noFill/>
        </a:ln>
        <a:effectLst/>
      </c:spPr>
    </c:backWall>
    <c:plotArea>
      <c:layout/>
      <c:bar3DChart>
        <c:barDir val="col"/>
        <c:grouping val="clustered"/>
        <c:varyColors val="0"/>
        <c:ser>
          <c:idx val="0"/>
          <c:order val="0"/>
          <c:tx>
            <c:strRef>
              <c:f>Anual!$A$55</c:f>
              <c:strCache>
                <c:ptCount val="1"/>
                <c:pt idx="0">
                  <c:v>Índice avance beneficiarios (IAB) </c:v>
                </c:pt>
              </c:strCache>
            </c:strRef>
          </c:tx>
          <c:spPr>
            <a:solidFill>
              <a:srgbClr val="102D7C"/>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(Anual!$B$9,Anual!$C$10,Anual!$D$10)</c:f>
              <c:strCache>
                <c:ptCount val="3"/>
                <c:pt idx="0">
                  <c:v>Total IAFA</c:v>
                </c:pt>
                <c:pt idx="1">
                  <c:v>Atención integral </c:v>
                </c:pt>
                <c:pt idx="2">
                  <c:v>Apoyo económico</c:v>
                </c:pt>
              </c:strCache>
            </c:strRef>
          </c:cat>
          <c:val>
            <c:numRef>
              <c:f>Anual!$B$55:$D$55</c:f>
              <c:numCache>
                <c:formatCode>#,##0.00</c:formatCode>
                <c:ptCount val="3"/>
                <c:pt idx="0">
                  <c:v>165.72237960339945</c:v>
                </c:pt>
                <c:pt idx="1">
                  <c:v>71.287128712871279</c:v>
                </c:pt>
                <c:pt idx="2">
                  <c:v>203.57142857142856</c:v>
                </c:pt>
              </c:numCache>
            </c:numRef>
          </c:val>
          <c:extLst>
            <c:ext xmlns:c16="http://schemas.microsoft.com/office/drawing/2014/chart" uri="{C3380CC4-5D6E-409C-BE32-E72D297353CC}">
              <c16:uniqueId val="{00000000-A38B-4FE8-AF2F-80E7B021D776}"/>
            </c:ext>
          </c:extLst>
        </c:ser>
        <c:ser>
          <c:idx val="1"/>
          <c:order val="1"/>
          <c:tx>
            <c:strRef>
              <c:f>Anual!$A$56</c:f>
              <c:strCache>
                <c:ptCount val="1"/>
                <c:pt idx="0">
                  <c:v>Índice avance gasto (IAG)</c:v>
                </c:pt>
              </c:strCache>
            </c:strRef>
          </c:tx>
          <c:spPr>
            <a:solidFill>
              <a:srgbClr val="4071B9"/>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(Anual!$B$9,Anual!$C$10,Anual!$D$10)</c:f>
              <c:strCache>
                <c:ptCount val="3"/>
                <c:pt idx="0">
                  <c:v>Total IAFA</c:v>
                </c:pt>
                <c:pt idx="1">
                  <c:v>Atención integral </c:v>
                </c:pt>
                <c:pt idx="2">
                  <c:v>Apoyo económico</c:v>
                </c:pt>
              </c:strCache>
            </c:strRef>
          </c:cat>
          <c:val>
            <c:numRef>
              <c:f>Anual!$B$56:$D$56</c:f>
              <c:numCache>
                <c:formatCode>#,##0.00</c:formatCode>
                <c:ptCount val="3"/>
                <c:pt idx="0">
                  <c:v>68.744368943417726</c:v>
                </c:pt>
                <c:pt idx="1">
                  <c:v>67.437104190119214</c:v>
                </c:pt>
                <c:pt idx="2">
                  <c:v>101.03750000010103</c:v>
                </c:pt>
              </c:numCache>
            </c:numRef>
          </c:val>
          <c:extLst>
            <c:ext xmlns:c16="http://schemas.microsoft.com/office/drawing/2014/chart" uri="{C3380CC4-5D6E-409C-BE32-E72D297353CC}">
              <c16:uniqueId val="{00000001-A38B-4FE8-AF2F-80E7B021D776}"/>
            </c:ext>
          </c:extLst>
        </c:ser>
        <c:ser>
          <c:idx val="2"/>
          <c:order val="2"/>
          <c:tx>
            <c:strRef>
              <c:f>Anual!$A$57</c:f>
              <c:strCache>
                <c:ptCount val="1"/>
                <c:pt idx="0">
                  <c:v>Índice avance total (IAT) </c:v>
                </c:pt>
              </c:strCache>
            </c:strRef>
          </c:tx>
          <c:spPr>
            <a:solidFill>
              <a:srgbClr val="A2BFE6"/>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(Anual!$B$9,Anual!$C$10,Anual!$D$10)</c:f>
              <c:strCache>
                <c:ptCount val="3"/>
                <c:pt idx="0">
                  <c:v>Total IAFA</c:v>
                </c:pt>
                <c:pt idx="1">
                  <c:v>Atención integral </c:v>
                </c:pt>
                <c:pt idx="2">
                  <c:v>Apoyo económico</c:v>
                </c:pt>
              </c:strCache>
            </c:strRef>
          </c:cat>
          <c:val>
            <c:numRef>
              <c:f>Anual!$B$57:$D$57</c:f>
              <c:numCache>
                <c:formatCode>#,##0.00</c:formatCode>
                <c:ptCount val="3"/>
                <c:pt idx="0">
                  <c:v>117.23337427340859</c:v>
                </c:pt>
                <c:pt idx="1">
                  <c:v>69.36211645149524</c:v>
                </c:pt>
                <c:pt idx="2">
                  <c:v>152.30446428576479</c:v>
                </c:pt>
              </c:numCache>
            </c:numRef>
          </c:val>
          <c:extLst>
            <c:ext xmlns:c16="http://schemas.microsoft.com/office/drawing/2014/chart" uri="{C3380CC4-5D6E-409C-BE32-E72D297353CC}">
              <c16:uniqueId val="{00000002-A38B-4FE8-AF2F-80E7B021D776}"/>
            </c:ext>
          </c:extLst>
        </c:ser>
        <c:dLbls>
          <c:showLegendKey val="0"/>
          <c:showVal val="0"/>
          <c:showCatName val="0"/>
          <c:showSerName val="0"/>
          <c:showPercent val="0"/>
          <c:showBubbleSize val="0"/>
        </c:dLbls>
        <c:gapWidth val="100"/>
        <c:shape val="box"/>
        <c:axId val="51813376"/>
        <c:axId val="51905280"/>
        <c:axId val="0"/>
      </c:bar3DChart>
      <c:catAx>
        <c:axId val="51813376"/>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vert="horz"/>
          <a:lstStyle/>
          <a:p>
            <a:pPr>
              <a:defRPr/>
            </a:pPr>
            <a:endParaRPr lang="es-CR"/>
          </a:p>
        </c:txPr>
        <c:crossAx val="51905280"/>
        <c:crosses val="autoZero"/>
        <c:auto val="1"/>
        <c:lblAlgn val="ctr"/>
        <c:lblOffset val="100"/>
        <c:noMultiLvlLbl val="0"/>
      </c:catAx>
      <c:valAx>
        <c:axId val="51905280"/>
        <c:scaling>
          <c:orientation val="minMax"/>
          <c:max val="300"/>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ln>
            <a:noFill/>
          </a:ln>
        </c:spPr>
        <c:txPr>
          <a:bodyPr rot="-60000000" vert="horz"/>
          <a:lstStyle/>
          <a:p>
            <a:pPr>
              <a:defRPr/>
            </a:pPr>
            <a:endParaRPr lang="es-CR"/>
          </a:p>
        </c:txPr>
        <c:crossAx val="51813376"/>
        <c:crosses val="autoZero"/>
        <c:crossBetween val="between"/>
      </c:valAx>
    </c:plotArea>
    <c:legend>
      <c:legendPos val="b"/>
      <c:overlay val="0"/>
      <c:spPr>
        <a:noFill/>
        <a:ln>
          <a:noFill/>
        </a:ln>
        <a:effectLst/>
      </c:spPr>
      <c:txPr>
        <a:bodyPr rot="0" vert="horz"/>
        <a:lstStyle/>
        <a:p>
          <a:pPr>
            <a:defRPr/>
          </a:pPr>
          <a:endParaRPr lang="es-CR"/>
        </a:p>
      </c:txPr>
    </c:legend>
    <c:plotVisOnly val="1"/>
    <c:dispBlanksAs val="gap"/>
    <c:showDLblsOverMax val="0"/>
  </c:chart>
  <c:spPr>
    <a:solidFill>
      <a:schemeClr val="bg1"/>
    </a:solidFill>
    <a:ln w="9525" cap="flat" cmpd="sng" algn="ctr">
      <a:solidFill>
        <a:schemeClr val="bg1">
          <a:lumMod val="85000"/>
        </a:schemeClr>
      </a:solidFill>
      <a:round/>
    </a:ln>
    <a:effectLst/>
  </c:spPr>
  <c:txPr>
    <a:bodyPr/>
    <a:lstStyle/>
    <a:p>
      <a:pPr>
        <a:defRPr>
          <a:latin typeface="Palatino Linotype" panose="02040502050505030304" pitchFamily="18" charset="0"/>
        </a:defRPr>
      </a:pPr>
      <a:endParaRPr lang="es-CR"/>
    </a:p>
  </c:txPr>
  <c:printSettings>
    <c:headerFooter/>
    <c:pageMargins b="0.75000000000000044" l="0.7000000000000004" r="0.7000000000000004" t="0.75000000000000044" header="0.30000000000000021" footer="0.3000000000000002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R"/>
              <a:t>IAFA: Indicadores de expansión 2021</a:t>
            </a:r>
          </a:p>
        </c:rich>
      </c:tx>
      <c:overlay val="0"/>
      <c:spPr>
        <a:noFill/>
        <a:ln>
          <a:noFill/>
        </a:ln>
        <a:effectLst/>
      </c:spPr>
    </c:title>
    <c:autoTitleDeleted val="0"/>
    <c:view3D>
      <c:rotX val="0"/>
      <c:rotY val="0"/>
      <c:rAngAx val="0"/>
      <c:perspective val="10"/>
    </c:view3D>
    <c:floor>
      <c:thickness val="0"/>
    </c:floor>
    <c:sideWall>
      <c:thickness val="0"/>
      <c:spPr>
        <a:noFill/>
        <a:ln>
          <a:noFill/>
        </a:ln>
        <a:effectLst/>
      </c:spPr>
    </c:sideWall>
    <c:backWall>
      <c:thickness val="0"/>
      <c:spPr>
        <a:noFill/>
        <a:ln>
          <a:noFill/>
        </a:ln>
        <a:effectLst/>
      </c:spPr>
    </c:backWall>
    <c:plotArea>
      <c:layout/>
      <c:bar3DChart>
        <c:barDir val="col"/>
        <c:grouping val="clustered"/>
        <c:varyColors val="0"/>
        <c:ser>
          <c:idx val="0"/>
          <c:order val="0"/>
          <c:tx>
            <c:strRef>
              <c:f>Anual!$A$63</c:f>
              <c:strCache>
                <c:ptCount val="1"/>
                <c:pt idx="0">
                  <c:v>Índice de crecimiento beneficiarios (ICB) </c:v>
                </c:pt>
              </c:strCache>
            </c:strRef>
          </c:tx>
          <c:spPr>
            <a:solidFill>
              <a:srgbClr val="102D7C"/>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(Anual!$B$9,Anual!$C$10,Anual!$D$10)</c:f>
              <c:strCache>
                <c:ptCount val="3"/>
                <c:pt idx="0">
                  <c:v>Total IAFA</c:v>
                </c:pt>
                <c:pt idx="1">
                  <c:v>Atención integral </c:v>
                </c:pt>
                <c:pt idx="2">
                  <c:v>Apoyo económico</c:v>
                </c:pt>
              </c:strCache>
            </c:strRef>
          </c:cat>
          <c:val>
            <c:numRef>
              <c:f>Anual!$B$63:$D$63</c:f>
              <c:numCache>
                <c:formatCode>#,##0.00</c:formatCode>
                <c:ptCount val="3"/>
                <c:pt idx="0">
                  <c:v>-38.095238095238095</c:v>
                </c:pt>
                <c:pt idx="1">
                  <c:v>-68.421052631578945</c:v>
                </c:pt>
                <c:pt idx="2">
                  <c:v>-28.45188284518828</c:v>
                </c:pt>
              </c:numCache>
            </c:numRef>
          </c:val>
          <c:extLst>
            <c:ext xmlns:c16="http://schemas.microsoft.com/office/drawing/2014/chart" uri="{C3380CC4-5D6E-409C-BE32-E72D297353CC}">
              <c16:uniqueId val="{00000000-15C4-4B1D-8408-67DF75180DC4}"/>
            </c:ext>
          </c:extLst>
        </c:ser>
        <c:ser>
          <c:idx val="1"/>
          <c:order val="1"/>
          <c:tx>
            <c:strRef>
              <c:f>Anual!$A$64</c:f>
              <c:strCache>
                <c:ptCount val="1"/>
                <c:pt idx="0">
                  <c:v>Índice de crecimiento del gasto real (ICGR) </c:v>
                </c:pt>
              </c:strCache>
            </c:strRef>
          </c:tx>
          <c:spPr>
            <a:solidFill>
              <a:srgbClr val="4071B9"/>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(Anual!$B$9,Anual!$C$10,Anual!$D$10)</c:f>
              <c:strCache>
                <c:ptCount val="3"/>
                <c:pt idx="0">
                  <c:v>Total IAFA</c:v>
                </c:pt>
                <c:pt idx="1">
                  <c:v>Atención integral </c:v>
                </c:pt>
                <c:pt idx="2">
                  <c:v>Apoyo económico</c:v>
                </c:pt>
              </c:strCache>
            </c:strRef>
          </c:cat>
          <c:val>
            <c:numRef>
              <c:f>Anual!$B$64:$D$64</c:f>
              <c:numCache>
                <c:formatCode>#,##0.00</c:formatCode>
                <c:ptCount val="3"/>
                <c:pt idx="0">
                  <c:v>-52.703507972661299</c:v>
                </c:pt>
                <c:pt idx="1">
                  <c:v>-51.335925846637906</c:v>
                </c:pt>
                <c:pt idx="2">
                  <c:v>-67.679272504294815</c:v>
                </c:pt>
              </c:numCache>
            </c:numRef>
          </c:val>
          <c:extLst>
            <c:ext xmlns:c16="http://schemas.microsoft.com/office/drawing/2014/chart" uri="{C3380CC4-5D6E-409C-BE32-E72D297353CC}">
              <c16:uniqueId val="{00000001-15C4-4B1D-8408-67DF75180DC4}"/>
            </c:ext>
          </c:extLst>
        </c:ser>
        <c:ser>
          <c:idx val="2"/>
          <c:order val="2"/>
          <c:tx>
            <c:strRef>
              <c:f>Anual!$A$65</c:f>
              <c:strCache>
                <c:ptCount val="1"/>
                <c:pt idx="0">
                  <c:v>Índice de crecimiento del gasto real por beneficiario (ICGRB) </c:v>
                </c:pt>
              </c:strCache>
            </c:strRef>
          </c:tx>
          <c:spPr>
            <a:solidFill>
              <a:srgbClr val="A2BFE6"/>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(Anual!$B$9,Anual!$C$10,Anual!$D$10)</c:f>
              <c:strCache>
                <c:ptCount val="3"/>
                <c:pt idx="0">
                  <c:v>Total IAFA</c:v>
                </c:pt>
                <c:pt idx="1">
                  <c:v>Atención integral </c:v>
                </c:pt>
                <c:pt idx="2">
                  <c:v>Apoyo económico</c:v>
                </c:pt>
              </c:strCache>
            </c:strRef>
          </c:cat>
          <c:val>
            <c:numRef>
              <c:f>Anual!$B$65:$D$65</c:f>
              <c:numCache>
                <c:formatCode>#,##0.00</c:formatCode>
                <c:ptCount val="3"/>
                <c:pt idx="0">
                  <c:v>-23.597974417375944</c:v>
                </c:pt>
                <c:pt idx="1">
                  <c:v>54.102901485646626</c:v>
                </c:pt>
                <c:pt idx="2">
                  <c:v>-54.826585546938368</c:v>
                </c:pt>
              </c:numCache>
            </c:numRef>
          </c:val>
          <c:extLst>
            <c:ext xmlns:c16="http://schemas.microsoft.com/office/drawing/2014/chart" uri="{C3380CC4-5D6E-409C-BE32-E72D297353CC}">
              <c16:uniqueId val="{00000002-15C4-4B1D-8408-67DF75180DC4}"/>
            </c:ext>
          </c:extLst>
        </c:ser>
        <c:dLbls>
          <c:showLegendKey val="0"/>
          <c:showVal val="0"/>
          <c:showCatName val="0"/>
          <c:showSerName val="0"/>
          <c:showPercent val="0"/>
          <c:showBubbleSize val="0"/>
        </c:dLbls>
        <c:gapWidth val="100"/>
        <c:shape val="box"/>
        <c:axId val="53442432"/>
        <c:axId val="53443968"/>
        <c:axId val="0"/>
      </c:bar3DChart>
      <c:catAx>
        <c:axId val="53442432"/>
        <c:scaling>
          <c:orientation val="minMax"/>
        </c:scaling>
        <c:delete val="0"/>
        <c:axPos val="b"/>
        <c:numFmt formatCode="General" sourceLinked="1"/>
        <c:majorTickMark val="none"/>
        <c:minorTickMark val="none"/>
        <c:tickLblPos val="low"/>
        <c:spPr>
          <a:noFill/>
          <a:ln w="12700" cap="flat" cmpd="sng" algn="ctr">
            <a:solidFill>
              <a:schemeClr val="tx1">
                <a:lumMod val="15000"/>
                <a:lumOff val="85000"/>
              </a:schemeClr>
            </a:solidFill>
            <a:round/>
          </a:ln>
          <a:effectLst/>
        </c:spPr>
        <c:txPr>
          <a:bodyPr rot="-60000000" vert="horz"/>
          <a:lstStyle/>
          <a:p>
            <a:pPr>
              <a:defRPr/>
            </a:pPr>
            <a:endParaRPr lang="es-CR"/>
          </a:p>
        </c:txPr>
        <c:crossAx val="53443968"/>
        <c:crosses val="autoZero"/>
        <c:auto val="1"/>
        <c:lblAlgn val="ctr"/>
        <c:lblOffset val="100"/>
        <c:noMultiLvlLbl val="0"/>
      </c:catAx>
      <c:valAx>
        <c:axId val="53443968"/>
        <c:scaling>
          <c:orientation val="minMax"/>
          <c:max val="150"/>
          <c:min val="-150"/>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a:noFill/>
          </a:ln>
          <a:effectLst/>
        </c:spPr>
        <c:txPr>
          <a:bodyPr rot="-60000000" vert="horz"/>
          <a:lstStyle/>
          <a:p>
            <a:pPr>
              <a:defRPr/>
            </a:pPr>
            <a:endParaRPr lang="es-CR"/>
          </a:p>
        </c:txPr>
        <c:crossAx val="53442432"/>
        <c:crosses val="autoZero"/>
        <c:crossBetween val="between"/>
      </c:valAx>
    </c:plotArea>
    <c:legend>
      <c:legendPos val="b"/>
      <c:layout>
        <c:manualLayout>
          <c:xMode val="edge"/>
          <c:yMode val="edge"/>
          <c:x val="0.10804330933340404"/>
          <c:y val="0.85401274179934561"/>
          <c:w val="0.87445330071631433"/>
          <c:h val="0.13489377507056902"/>
        </c:manualLayout>
      </c:layout>
      <c:overlay val="0"/>
      <c:spPr>
        <a:noFill/>
        <a:ln>
          <a:noFill/>
        </a:ln>
        <a:effectLst/>
      </c:spPr>
      <c:txPr>
        <a:bodyPr rot="0" vert="horz"/>
        <a:lstStyle/>
        <a:p>
          <a:pPr>
            <a:defRPr/>
          </a:pPr>
          <a:endParaRPr lang="es-CR"/>
        </a:p>
      </c:txPr>
    </c:legend>
    <c:plotVisOnly val="1"/>
    <c:dispBlanksAs val="gap"/>
    <c:showDLblsOverMax val="0"/>
  </c:chart>
  <c:spPr>
    <a:solidFill>
      <a:schemeClr val="bg1"/>
    </a:solidFill>
    <a:ln w="9525" cap="flat" cmpd="sng" algn="ctr">
      <a:solidFill>
        <a:schemeClr val="bg1">
          <a:lumMod val="85000"/>
        </a:schemeClr>
      </a:solidFill>
      <a:round/>
    </a:ln>
    <a:effectLst/>
  </c:spPr>
  <c:txPr>
    <a:bodyPr/>
    <a:lstStyle/>
    <a:p>
      <a:pPr>
        <a:defRPr>
          <a:latin typeface="Palatino Linotype" panose="02040502050505030304" pitchFamily="18" charset="0"/>
        </a:defRPr>
      </a:pPr>
      <a:endParaRPr lang="es-CR"/>
    </a:p>
  </c:txPr>
  <c:printSettings>
    <c:headerFooter/>
    <c:pageMargins b="0.75000000000000044" l="0.7000000000000004" r="0.7000000000000004" t="0.75000000000000044" header="0.30000000000000021" footer="0.3000000000000002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R"/>
              <a:t>IAFA: Indicadores de gasto medio 2021</a:t>
            </a:r>
          </a:p>
        </c:rich>
      </c:tx>
      <c:overlay val="0"/>
      <c:spPr>
        <a:noFill/>
        <a:ln>
          <a:noFill/>
        </a:ln>
        <a:effectLst/>
      </c:spPr>
    </c:title>
    <c:autoTitleDeleted val="0"/>
    <c:view3D>
      <c:rotX val="5"/>
      <c:rotY val="0"/>
      <c:rAngAx val="0"/>
      <c:perspective val="10"/>
    </c:view3D>
    <c:floor>
      <c:thickness val="0"/>
    </c:floor>
    <c:sideWall>
      <c:thickness val="0"/>
      <c:spPr>
        <a:noFill/>
        <a:ln>
          <a:noFill/>
        </a:ln>
        <a:effectLst/>
      </c:spPr>
    </c:sideWall>
    <c:backWall>
      <c:thickness val="0"/>
      <c:spPr>
        <a:noFill/>
        <a:ln>
          <a:noFill/>
        </a:ln>
        <a:effectLst/>
      </c:spPr>
    </c:backWall>
    <c:plotArea>
      <c:layout/>
      <c:bar3DChart>
        <c:barDir val="col"/>
        <c:grouping val="clustered"/>
        <c:varyColors val="0"/>
        <c:ser>
          <c:idx val="0"/>
          <c:order val="0"/>
          <c:tx>
            <c:strRef>
              <c:f>Anual!$A$68</c:f>
              <c:strCache>
                <c:ptCount val="1"/>
                <c:pt idx="0">
                  <c:v>Gasto programado anual por beneficiario (GPB) </c:v>
                </c:pt>
              </c:strCache>
            </c:strRef>
          </c:tx>
          <c:spPr>
            <a:solidFill>
              <a:srgbClr val="102D7C"/>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(Anual!$B$9,Anual!$C$10,Anual!$D$10)</c:f>
              <c:strCache>
                <c:ptCount val="3"/>
                <c:pt idx="0">
                  <c:v>Total IAFA</c:v>
                </c:pt>
                <c:pt idx="1">
                  <c:v>Atención integral </c:v>
                </c:pt>
                <c:pt idx="2">
                  <c:v>Apoyo económico</c:v>
                </c:pt>
              </c:strCache>
            </c:strRef>
          </c:cat>
          <c:val>
            <c:numRef>
              <c:f>Anual!$B$68:$D$68</c:f>
              <c:numCache>
                <c:formatCode>#,##0.00</c:formatCode>
                <c:ptCount val="3"/>
                <c:pt idx="0">
                  <c:v>116500.05189758752</c:v>
                </c:pt>
                <c:pt idx="1">
                  <c:v>391331.86455297028</c:v>
                </c:pt>
                <c:pt idx="2">
                  <c:v>76190.476190400004</c:v>
                </c:pt>
              </c:numCache>
            </c:numRef>
          </c:val>
          <c:extLst>
            <c:ext xmlns:c16="http://schemas.microsoft.com/office/drawing/2014/chart" uri="{C3380CC4-5D6E-409C-BE32-E72D297353CC}">
              <c16:uniqueId val="{00000000-5786-4CC8-8744-8962E0789E60}"/>
            </c:ext>
          </c:extLst>
        </c:ser>
        <c:ser>
          <c:idx val="1"/>
          <c:order val="1"/>
          <c:tx>
            <c:strRef>
              <c:f>Anual!$A$69</c:f>
              <c:strCache>
                <c:ptCount val="1"/>
                <c:pt idx="0">
                  <c:v>Gasto efectivo anual por beneficiario (GEB) </c:v>
                </c:pt>
              </c:strCache>
            </c:strRef>
          </c:tx>
          <c:spPr>
            <a:solidFill>
              <a:srgbClr val="4071B9"/>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(Anual!$B$9,Anual!$C$10,Anual!$D$10)</c:f>
              <c:strCache>
                <c:ptCount val="3"/>
                <c:pt idx="0">
                  <c:v>Total IAFA</c:v>
                </c:pt>
                <c:pt idx="1">
                  <c:v>Atención integral </c:v>
                </c:pt>
                <c:pt idx="2">
                  <c:v>Apoyo económico</c:v>
                </c:pt>
              </c:strCache>
            </c:strRef>
          </c:cat>
          <c:val>
            <c:numRef>
              <c:f>Anual!$B$69:$D$69</c:f>
              <c:numCache>
                <c:formatCode>#,##0.00</c:formatCode>
                <c:ptCount val="3"/>
                <c:pt idx="0">
                  <c:v>48326.137777777774</c:v>
                </c:pt>
                <c:pt idx="1">
                  <c:v>370197.09166666662</c:v>
                </c:pt>
                <c:pt idx="2">
                  <c:v>37815.204678362577</c:v>
                </c:pt>
              </c:numCache>
            </c:numRef>
          </c:val>
          <c:extLst>
            <c:ext xmlns:c16="http://schemas.microsoft.com/office/drawing/2014/chart" uri="{C3380CC4-5D6E-409C-BE32-E72D297353CC}">
              <c16:uniqueId val="{00000001-5786-4CC8-8744-8962E0789E60}"/>
            </c:ext>
          </c:extLst>
        </c:ser>
        <c:dLbls>
          <c:showLegendKey val="0"/>
          <c:showVal val="0"/>
          <c:showCatName val="0"/>
          <c:showSerName val="0"/>
          <c:showPercent val="0"/>
          <c:showBubbleSize val="0"/>
        </c:dLbls>
        <c:gapWidth val="150"/>
        <c:shape val="box"/>
        <c:axId val="62227968"/>
        <c:axId val="62229504"/>
        <c:axId val="0"/>
      </c:bar3DChart>
      <c:catAx>
        <c:axId val="62227968"/>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vert="horz"/>
          <a:lstStyle/>
          <a:p>
            <a:pPr>
              <a:defRPr/>
            </a:pPr>
            <a:endParaRPr lang="es-CR"/>
          </a:p>
        </c:txPr>
        <c:crossAx val="62229504"/>
        <c:crosses val="autoZero"/>
        <c:auto val="1"/>
        <c:lblAlgn val="ctr"/>
        <c:lblOffset val="100"/>
        <c:noMultiLvlLbl val="0"/>
      </c:catAx>
      <c:valAx>
        <c:axId val="62229504"/>
        <c:scaling>
          <c:orientation val="minMax"/>
          <c:max val="50000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effectLst/>
        </c:spPr>
        <c:txPr>
          <a:bodyPr rot="-60000000" vert="horz"/>
          <a:lstStyle/>
          <a:p>
            <a:pPr>
              <a:defRPr/>
            </a:pPr>
            <a:endParaRPr lang="es-CR"/>
          </a:p>
        </c:txPr>
        <c:crossAx val="62227968"/>
        <c:crosses val="autoZero"/>
        <c:crossBetween val="between"/>
      </c:valAx>
      <c:dTable>
        <c:showHorzBorder val="1"/>
        <c:showVertBorder val="1"/>
        <c:showOutline val="1"/>
        <c:showKeys val="1"/>
      </c:dTable>
    </c:plotArea>
    <c:plotVisOnly val="1"/>
    <c:dispBlanksAs val="gap"/>
    <c:showDLblsOverMax val="0"/>
  </c:chart>
  <c:spPr>
    <a:solidFill>
      <a:schemeClr val="bg1"/>
    </a:solidFill>
    <a:ln w="9525" cap="flat" cmpd="sng" algn="ctr">
      <a:solidFill>
        <a:schemeClr val="bg1">
          <a:lumMod val="85000"/>
        </a:schemeClr>
      </a:solidFill>
      <a:round/>
    </a:ln>
    <a:effectLst/>
  </c:spPr>
  <c:txPr>
    <a:bodyPr/>
    <a:lstStyle/>
    <a:p>
      <a:pPr>
        <a:defRPr>
          <a:latin typeface="Palatino Linotype" panose="02040502050505030304" pitchFamily="18" charset="0"/>
        </a:defRPr>
      </a:pPr>
      <a:endParaRPr lang="es-CR"/>
    </a:p>
  </c:txPr>
  <c:printSettings>
    <c:headerFooter/>
    <c:pageMargins b="0.75000000000000044" l="0.7000000000000004" r="0.7000000000000004" t="0.75000000000000044" header="0.30000000000000021" footer="0.30000000000000021"/>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R"/>
              <a:t>IAFA:  Indicadores de giro de recursos 2021</a:t>
            </a:r>
          </a:p>
        </c:rich>
      </c:tx>
      <c:overlay val="0"/>
      <c:spPr>
        <a:noFill/>
        <a:ln>
          <a:noFill/>
        </a:ln>
        <a:effectLst/>
      </c:spPr>
    </c:title>
    <c:autoTitleDeleted val="0"/>
    <c:view3D>
      <c:rotX val="0"/>
      <c:rotY val="0"/>
      <c:rAngAx val="0"/>
      <c:perspective val="10"/>
    </c:view3D>
    <c:floor>
      <c:thickness val="0"/>
    </c:floor>
    <c:sideWall>
      <c:thickness val="0"/>
      <c:spPr>
        <a:noFill/>
        <a:ln>
          <a:noFill/>
        </a:ln>
        <a:effectLst/>
      </c:spPr>
    </c:sideWall>
    <c:backWall>
      <c:thickness val="0"/>
      <c:spPr>
        <a:noFill/>
        <a:ln>
          <a:noFill/>
        </a:ln>
        <a:effectLst/>
      </c:spPr>
    </c:backWall>
    <c:plotArea>
      <c:layout/>
      <c:bar3DChart>
        <c:barDir val="col"/>
        <c:grouping val="clustered"/>
        <c:varyColors val="0"/>
        <c:ser>
          <c:idx val="0"/>
          <c:order val="0"/>
          <c:tx>
            <c:strRef>
              <c:f>Anual!$A$75</c:f>
              <c:strCache>
                <c:ptCount val="1"/>
                <c:pt idx="0">
                  <c:v>Índice de giro efectivo (IGE)</c:v>
                </c:pt>
              </c:strCache>
            </c:strRef>
          </c:tx>
          <c:spPr>
            <a:solidFill>
              <a:srgbClr val="102D7C"/>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Anual!$B$9</c:f>
              <c:strCache>
                <c:ptCount val="1"/>
                <c:pt idx="0">
                  <c:v>Total IAFA</c:v>
                </c:pt>
              </c:strCache>
            </c:strRef>
          </c:cat>
          <c:val>
            <c:numRef>
              <c:f>Anual!$B$75</c:f>
              <c:numCache>
                <c:formatCode>#,##0.00</c:formatCode>
                <c:ptCount val="1"/>
                <c:pt idx="0">
                  <c:v>68.744368943417726</c:v>
                </c:pt>
              </c:numCache>
            </c:numRef>
          </c:val>
          <c:extLst>
            <c:ext xmlns:c16="http://schemas.microsoft.com/office/drawing/2014/chart" uri="{C3380CC4-5D6E-409C-BE32-E72D297353CC}">
              <c16:uniqueId val="{00000000-EB7A-4C7E-8A80-E93546000EF6}"/>
            </c:ext>
          </c:extLst>
        </c:ser>
        <c:ser>
          <c:idx val="1"/>
          <c:order val="1"/>
          <c:tx>
            <c:strRef>
              <c:f>Anual!$A$76</c:f>
              <c:strCache>
                <c:ptCount val="1"/>
                <c:pt idx="0">
                  <c:v>Índice de uso de recursos (IUR) </c:v>
                </c:pt>
              </c:strCache>
            </c:strRef>
          </c:tx>
          <c:spPr>
            <a:solidFill>
              <a:srgbClr val="4071B9"/>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Anual!$B$9</c:f>
              <c:strCache>
                <c:ptCount val="1"/>
                <c:pt idx="0">
                  <c:v>Total IAFA</c:v>
                </c:pt>
              </c:strCache>
            </c:strRef>
          </c:cat>
          <c:val>
            <c:numRef>
              <c:f>Anual!$B$76</c:f>
              <c:numCache>
                <c:formatCode>#,##0.00</c:formatCode>
                <c:ptCount val="1"/>
                <c:pt idx="0">
                  <c:v>100</c:v>
                </c:pt>
              </c:numCache>
            </c:numRef>
          </c:val>
          <c:extLst>
            <c:ext xmlns:c16="http://schemas.microsoft.com/office/drawing/2014/chart" uri="{C3380CC4-5D6E-409C-BE32-E72D297353CC}">
              <c16:uniqueId val="{00000001-EB7A-4C7E-8A80-E93546000EF6}"/>
            </c:ext>
          </c:extLst>
        </c:ser>
        <c:dLbls>
          <c:showLegendKey val="0"/>
          <c:showVal val="0"/>
          <c:showCatName val="0"/>
          <c:showSerName val="0"/>
          <c:showPercent val="0"/>
          <c:showBubbleSize val="0"/>
        </c:dLbls>
        <c:gapWidth val="100"/>
        <c:shape val="box"/>
        <c:axId val="74949760"/>
        <c:axId val="74951296"/>
        <c:axId val="0"/>
      </c:bar3DChart>
      <c:catAx>
        <c:axId val="74949760"/>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vert="horz"/>
          <a:lstStyle/>
          <a:p>
            <a:pPr>
              <a:defRPr/>
            </a:pPr>
            <a:endParaRPr lang="es-CR"/>
          </a:p>
        </c:txPr>
        <c:crossAx val="74951296"/>
        <c:crosses val="autoZero"/>
        <c:auto val="1"/>
        <c:lblAlgn val="ctr"/>
        <c:lblOffset val="100"/>
        <c:noMultiLvlLbl val="0"/>
      </c:catAx>
      <c:valAx>
        <c:axId val="74951296"/>
        <c:scaling>
          <c:orientation val="minMax"/>
          <c:max val="150"/>
          <c:min val="0"/>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a:noFill/>
          </a:ln>
          <a:effectLst/>
        </c:spPr>
        <c:txPr>
          <a:bodyPr rot="-60000000" vert="horz"/>
          <a:lstStyle/>
          <a:p>
            <a:pPr>
              <a:defRPr/>
            </a:pPr>
            <a:endParaRPr lang="es-CR"/>
          </a:p>
        </c:txPr>
        <c:crossAx val="74949760"/>
        <c:crosses val="autoZero"/>
        <c:crossBetween val="between"/>
        <c:majorUnit val="30"/>
      </c:valAx>
    </c:plotArea>
    <c:legend>
      <c:legendPos val="b"/>
      <c:overlay val="0"/>
      <c:spPr>
        <a:noFill/>
        <a:ln>
          <a:noFill/>
        </a:ln>
        <a:effectLst/>
      </c:spPr>
      <c:txPr>
        <a:bodyPr rot="0" vert="horz"/>
        <a:lstStyle/>
        <a:p>
          <a:pPr>
            <a:defRPr/>
          </a:pPr>
          <a:endParaRPr lang="es-CR"/>
        </a:p>
      </c:txPr>
    </c:legend>
    <c:plotVisOnly val="1"/>
    <c:dispBlanksAs val="gap"/>
    <c:showDLblsOverMax val="0"/>
  </c:chart>
  <c:spPr>
    <a:solidFill>
      <a:schemeClr val="bg1"/>
    </a:solidFill>
    <a:ln w="9525" cap="flat" cmpd="sng" algn="ctr">
      <a:solidFill>
        <a:schemeClr val="bg1">
          <a:lumMod val="85000"/>
        </a:schemeClr>
      </a:solidFill>
      <a:round/>
    </a:ln>
    <a:effectLst/>
  </c:spPr>
  <c:txPr>
    <a:bodyPr/>
    <a:lstStyle/>
    <a:p>
      <a:pPr>
        <a:defRPr>
          <a:latin typeface="Palatino Linotype" panose="02040502050505030304" pitchFamily="18" charset="0"/>
        </a:defRPr>
      </a:pPr>
      <a:endParaRPr lang="es-CR"/>
    </a:p>
  </c:txPr>
  <c:printSettings>
    <c:headerFooter/>
    <c:pageMargins b="0.75000000000000044" l="0.7000000000000004" r="0.7000000000000004" t="0.75000000000000044" header="0.30000000000000021" footer="0.30000000000000021"/>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n-US"/>
              <a:t>IAFA: Índice de eficiencia (IE) 2021 </a:t>
            </a:r>
          </a:p>
        </c:rich>
      </c:tx>
      <c:overlay val="0"/>
      <c:spPr>
        <a:noFill/>
        <a:ln>
          <a:noFill/>
        </a:ln>
        <a:effectLst/>
      </c:spPr>
    </c:title>
    <c:autoTitleDeleted val="0"/>
    <c:view3D>
      <c:rotX val="0"/>
      <c:rotY val="0"/>
      <c:rAngAx val="0"/>
      <c:perspective val="10"/>
    </c:view3D>
    <c:floor>
      <c:thickness val="0"/>
    </c:floor>
    <c:sideWall>
      <c:thickness val="0"/>
      <c:spPr>
        <a:noFill/>
        <a:ln>
          <a:noFill/>
        </a:ln>
        <a:effectLst/>
      </c:spPr>
    </c:sideWall>
    <c:backWall>
      <c:thickness val="0"/>
      <c:spPr>
        <a:noFill/>
        <a:ln>
          <a:noFill/>
        </a:ln>
        <a:effectLst/>
      </c:spPr>
    </c:backWall>
    <c:plotArea>
      <c:layout/>
      <c:bar3DChart>
        <c:barDir val="col"/>
        <c:grouping val="clustered"/>
        <c:varyColors val="0"/>
        <c:ser>
          <c:idx val="0"/>
          <c:order val="0"/>
          <c:tx>
            <c:strRef>
              <c:f>Anual!$A$70</c:f>
              <c:strCache>
                <c:ptCount val="1"/>
                <c:pt idx="0">
                  <c:v>Índice de eficiencia (IE) </c:v>
                </c:pt>
              </c:strCache>
            </c:strRef>
          </c:tx>
          <c:spPr>
            <a:solidFill>
              <a:srgbClr val="102D7C"/>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(Anual!$B$9,Anual!$C$10,Anual!$D$10)</c:f>
              <c:strCache>
                <c:ptCount val="3"/>
                <c:pt idx="0">
                  <c:v>Total IAFA</c:v>
                </c:pt>
                <c:pt idx="1">
                  <c:v>Atención integral </c:v>
                </c:pt>
                <c:pt idx="2">
                  <c:v>Apoyo económico</c:v>
                </c:pt>
              </c:strCache>
            </c:strRef>
          </c:cat>
          <c:val>
            <c:numRef>
              <c:f>Anual!$B$70:$D$70</c:f>
              <c:numCache>
                <c:formatCode>#,##0.00</c:formatCode>
                <c:ptCount val="3"/>
                <c:pt idx="0">
                  <c:v>48.630331961318646</c:v>
                </c:pt>
                <c:pt idx="1">
                  <c:v>65.616056621201835</c:v>
                </c:pt>
                <c:pt idx="2">
                  <c:v>75.592446436504176</c:v>
                </c:pt>
              </c:numCache>
            </c:numRef>
          </c:val>
          <c:extLst>
            <c:ext xmlns:c16="http://schemas.microsoft.com/office/drawing/2014/chart" uri="{C3380CC4-5D6E-409C-BE32-E72D297353CC}">
              <c16:uniqueId val="{00000000-27EB-40D4-89CE-4BB7AF3B18A6}"/>
            </c:ext>
          </c:extLst>
        </c:ser>
        <c:dLbls>
          <c:showLegendKey val="0"/>
          <c:showVal val="0"/>
          <c:showCatName val="0"/>
          <c:showSerName val="0"/>
          <c:showPercent val="0"/>
          <c:showBubbleSize val="0"/>
        </c:dLbls>
        <c:gapWidth val="100"/>
        <c:shape val="box"/>
        <c:axId val="75014528"/>
        <c:axId val="75016064"/>
        <c:axId val="0"/>
      </c:bar3DChart>
      <c:catAx>
        <c:axId val="75014528"/>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vert="horz"/>
          <a:lstStyle/>
          <a:p>
            <a:pPr>
              <a:defRPr/>
            </a:pPr>
            <a:endParaRPr lang="es-CR"/>
          </a:p>
        </c:txPr>
        <c:crossAx val="75016064"/>
        <c:crosses val="autoZero"/>
        <c:auto val="1"/>
        <c:lblAlgn val="ctr"/>
        <c:lblOffset val="100"/>
        <c:noMultiLvlLbl val="0"/>
      </c:catAx>
      <c:valAx>
        <c:axId val="75016064"/>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a:noFill/>
          </a:ln>
          <a:effectLst/>
        </c:spPr>
        <c:txPr>
          <a:bodyPr rot="-60000000" vert="horz"/>
          <a:lstStyle/>
          <a:p>
            <a:pPr>
              <a:defRPr/>
            </a:pPr>
            <a:endParaRPr lang="es-CR"/>
          </a:p>
        </c:txPr>
        <c:crossAx val="75014528"/>
        <c:crosses val="autoZero"/>
        <c:crossBetween val="between"/>
        <c:majorUnit val="20"/>
      </c:valAx>
    </c:plotArea>
    <c:plotVisOnly val="1"/>
    <c:dispBlanksAs val="gap"/>
    <c:showDLblsOverMax val="0"/>
  </c:chart>
  <c:spPr>
    <a:solidFill>
      <a:schemeClr val="bg1"/>
    </a:solidFill>
    <a:ln w="9525" cap="flat" cmpd="sng" algn="ctr">
      <a:solidFill>
        <a:schemeClr val="bg1">
          <a:lumMod val="85000"/>
        </a:schemeClr>
      </a:solidFill>
      <a:round/>
    </a:ln>
    <a:effectLst/>
  </c:spPr>
  <c:txPr>
    <a:bodyPr/>
    <a:lstStyle/>
    <a:p>
      <a:pPr>
        <a:defRPr>
          <a:latin typeface="Palatino Linotype" panose="02040502050505030304" pitchFamily="18" charset="0"/>
        </a:defRPr>
      </a:pPr>
      <a:endParaRPr lang="es-CR"/>
    </a:p>
  </c:txPr>
  <c:printSettings>
    <c:headerFooter/>
    <c:pageMargins b="0.75000000000000044" l="0.7000000000000004" r="0.7000000000000004" t="0.75000000000000044" header="0.30000000000000021" footer="0.30000000000000021"/>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8" Type="http://schemas.openxmlformats.org/officeDocument/2006/relationships/image" Target="../media/image2.png"/><Relationship Id="rId3" Type="http://schemas.openxmlformats.org/officeDocument/2006/relationships/chart" Target="../charts/chart3.xml"/><Relationship Id="rId7" Type="http://schemas.openxmlformats.org/officeDocument/2006/relationships/image" Target="../media/image1.png"/><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oneCellAnchor>
    <xdr:from>
      <xdr:col>0</xdr:col>
      <xdr:colOff>0</xdr:colOff>
      <xdr:row>6</xdr:row>
      <xdr:rowOff>11906</xdr:rowOff>
    </xdr:from>
    <xdr:ext cx="8469313" cy="750093"/>
    <xdr:pic>
      <xdr:nvPicPr>
        <xdr:cNvPr id="10" name="Imagen 9">
          <a:extLst>
            <a:ext uri="{FF2B5EF4-FFF2-40B4-BE49-F238E27FC236}">
              <a16:creationId xmlns:a16="http://schemas.microsoft.com/office/drawing/2014/main" id="{00000000-0008-0000-0000-00000A000000}"/>
            </a:ext>
          </a:extLst>
        </xdr:cNvPr>
        <xdr:cNvPicPr>
          <a:picLocks noChangeAspect="1"/>
        </xdr:cNvPicPr>
      </xdr:nvPicPr>
      <xdr:blipFill>
        <a:blip xmlns:r="http://schemas.openxmlformats.org/officeDocument/2006/relationships" r:embed="rId1"/>
        <a:stretch>
          <a:fillRect/>
        </a:stretch>
      </xdr:blipFill>
      <xdr:spPr>
        <a:xfrm>
          <a:off x="0" y="1107281"/>
          <a:ext cx="8469313" cy="750093"/>
        </a:xfrm>
        <a:prstGeom prst="rect">
          <a:avLst/>
        </a:prstGeom>
      </xdr:spPr>
    </xdr:pic>
    <xdr:clientData/>
  </xdr:oneCellAnchor>
  <xdr:twoCellAnchor editAs="oneCell">
    <xdr:from>
      <xdr:col>0</xdr:col>
      <xdr:colOff>1</xdr:colOff>
      <xdr:row>0</xdr:row>
      <xdr:rowOff>0</xdr:rowOff>
    </xdr:from>
    <xdr:to>
      <xdr:col>4</xdr:col>
      <xdr:colOff>11906</xdr:colOff>
      <xdr:row>6</xdr:row>
      <xdr:rowOff>35719</xdr:rowOff>
    </xdr:to>
    <xdr:pic>
      <xdr:nvPicPr>
        <xdr:cNvPr id="11" name="Imagen 10">
          <a:extLst>
            <a:ext uri="{FF2B5EF4-FFF2-40B4-BE49-F238E27FC236}">
              <a16:creationId xmlns:a16="http://schemas.microsoft.com/office/drawing/2014/main" id="{00000000-0008-0000-0000-00000B000000}"/>
            </a:ext>
          </a:extLst>
        </xdr:cNvPr>
        <xdr:cNvPicPr>
          <a:picLocks noChangeAspect="1"/>
        </xdr:cNvPicPr>
      </xdr:nvPicPr>
      <xdr:blipFill>
        <a:blip xmlns:r="http://schemas.openxmlformats.org/officeDocument/2006/relationships" r:embed="rId2"/>
        <a:stretch>
          <a:fillRect/>
        </a:stretch>
      </xdr:blipFill>
      <xdr:spPr>
        <a:xfrm>
          <a:off x="1" y="0"/>
          <a:ext cx="8098630" cy="1178719"/>
        </a:xfrm>
        <a:prstGeom prst="rect">
          <a:avLst/>
        </a:prstGeom>
      </xdr:spPr>
    </xdr:pic>
    <xdr:clientData/>
  </xdr:twoCellAnchor>
  <xdr:twoCellAnchor editAs="oneCell">
    <xdr:from>
      <xdr:col>0</xdr:col>
      <xdr:colOff>462643</xdr:colOff>
      <xdr:row>0</xdr:row>
      <xdr:rowOff>95250</xdr:rowOff>
    </xdr:from>
    <xdr:to>
      <xdr:col>0</xdr:col>
      <xdr:colOff>3270461</xdr:colOff>
      <xdr:row>5</xdr:row>
      <xdr:rowOff>136071</xdr:rowOff>
    </xdr:to>
    <xdr:pic>
      <xdr:nvPicPr>
        <xdr:cNvPr id="12" name="Imagen 11">
          <a:extLst>
            <a:ext uri="{FF2B5EF4-FFF2-40B4-BE49-F238E27FC236}">
              <a16:creationId xmlns:a16="http://schemas.microsoft.com/office/drawing/2014/main" id="{00000000-0008-0000-0000-00000C000000}"/>
            </a:ext>
          </a:extLst>
        </xdr:cNvPr>
        <xdr:cNvPicPr>
          <a:picLocks noChangeAspect="1"/>
        </xdr:cNvPicPr>
      </xdr:nvPicPr>
      <xdr:blipFill>
        <a:blip xmlns:r="http://schemas.openxmlformats.org/officeDocument/2006/relationships" r:embed="rId3"/>
        <a:stretch>
          <a:fillRect/>
        </a:stretch>
      </xdr:blipFill>
      <xdr:spPr>
        <a:xfrm>
          <a:off x="462643" y="95250"/>
          <a:ext cx="2807818" cy="993321"/>
        </a:xfrm>
        <a:prstGeom prst="rect">
          <a:avLst/>
        </a:prstGeom>
      </xdr:spPr>
    </xdr:pic>
    <xdr:clientData/>
  </xdr:twoCellAnchor>
  <xdr:twoCellAnchor>
    <xdr:from>
      <xdr:col>0</xdr:col>
      <xdr:colOff>23814</xdr:colOff>
      <xdr:row>6</xdr:row>
      <xdr:rowOff>71439</xdr:rowOff>
    </xdr:from>
    <xdr:to>
      <xdr:col>3</xdr:col>
      <xdr:colOff>1285875</xdr:colOff>
      <xdr:row>7</xdr:row>
      <xdr:rowOff>369094</xdr:rowOff>
    </xdr:to>
    <xdr:sp macro="" textlink="">
      <xdr:nvSpPr>
        <xdr:cNvPr id="13" name="CuadroTexto 12">
          <a:extLst>
            <a:ext uri="{FF2B5EF4-FFF2-40B4-BE49-F238E27FC236}">
              <a16:creationId xmlns:a16="http://schemas.microsoft.com/office/drawing/2014/main" id="{00000000-0008-0000-0000-00000D000000}"/>
            </a:ext>
          </a:extLst>
        </xdr:cNvPr>
        <xdr:cNvSpPr txBox="1"/>
      </xdr:nvSpPr>
      <xdr:spPr>
        <a:xfrm>
          <a:off x="23814" y="1166814"/>
          <a:ext cx="8358186" cy="6786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algn="ctr" defTabSz="914400" eaLnBrk="1" fontAlgn="auto" latinLnBrk="0" hangingPunct="1">
            <a:lnSpc>
              <a:spcPct val="100000"/>
            </a:lnSpc>
            <a:spcBef>
              <a:spcPts val="0"/>
            </a:spcBef>
            <a:spcAft>
              <a:spcPts val="0"/>
            </a:spcAft>
            <a:buClrTx/>
            <a:buSzTx/>
            <a:buFontTx/>
            <a:buNone/>
            <a:tabLst/>
            <a:defRPr/>
          </a:pPr>
          <a:r>
            <a:rPr lang="es-CR" sz="1100" b="1">
              <a:solidFill>
                <a:schemeClr val="bg1"/>
              </a:solidFill>
              <a:effectLst/>
              <a:latin typeface="Palatino Linotype" panose="02040502050505030304" pitchFamily="18" charset="0"/>
              <a:ea typeface="+mn-ea"/>
              <a:cs typeface="+mn-cs"/>
            </a:rPr>
            <a:t>Instituto sobre Alcoholismo y Farmacodependencia</a:t>
          </a:r>
          <a:r>
            <a:rPr lang="es-CR" sz="1100" b="1" baseline="0">
              <a:solidFill>
                <a:schemeClr val="bg1"/>
              </a:solidFill>
              <a:effectLst/>
              <a:latin typeface="Palatino Linotype" panose="02040502050505030304" pitchFamily="18" charset="0"/>
              <a:ea typeface="+mn-ea"/>
              <a:cs typeface="+mn-cs"/>
            </a:rPr>
            <a:t>    </a:t>
          </a:r>
        </a:p>
        <a:p>
          <a:pPr marL="0" marR="0" indent="0" algn="ctr" defTabSz="914400" eaLnBrk="1" fontAlgn="auto" latinLnBrk="0" hangingPunct="1">
            <a:lnSpc>
              <a:spcPct val="100000"/>
            </a:lnSpc>
            <a:spcBef>
              <a:spcPts val="0"/>
            </a:spcBef>
            <a:spcAft>
              <a:spcPts val="0"/>
            </a:spcAft>
            <a:buClrTx/>
            <a:buSzTx/>
            <a:buFontTx/>
            <a:buNone/>
            <a:tabLst/>
            <a:defRPr/>
          </a:pPr>
          <a:r>
            <a:rPr lang="es-CR" sz="1100" b="1" baseline="0">
              <a:solidFill>
                <a:schemeClr val="bg1"/>
              </a:solidFill>
              <a:effectLst/>
              <a:latin typeface="Palatino Linotype" panose="02040502050505030304" pitchFamily="18" charset="0"/>
              <a:ea typeface="+mn-ea"/>
              <a:cs typeface="+mn-cs"/>
            </a:rPr>
            <a:t>Programa Prevención y Tratamiento del Consumo de Alcohol, Tabaco y otras Drogas</a:t>
          </a:r>
          <a:r>
            <a:rPr lang="es-CR" sz="1100" b="1" baseline="0">
              <a:solidFill>
                <a:schemeClr val="dk1"/>
              </a:solidFill>
              <a:effectLst/>
              <a:latin typeface="Palatino Linotype" panose="02040502050505030304" pitchFamily="18" charset="0"/>
              <a:ea typeface="+mn-ea"/>
              <a:cs typeface="+mn-cs"/>
            </a:rPr>
            <a:t>    </a:t>
          </a:r>
        </a:p>
        <a:p>
          <a:pPr marL="0" marR="0" indent="0" algn="ctr" defTabSz="914400" eaLnBrk="1" fontAlgn="auto" latinLnBrk="0" hangingPunct="1">
            <a:lnSpc>
              <a:spcPct val="100000"/>
            </a:lnSpc>
            <a:spcBef>
              <a:spcPts val="0"/>
            </a:spcBef>
            <a:spcAft>
              <a:spcPts val="0"/>
            </a:spcAft>
            <a:buClrTx/>
            <a:buSzTx/>
            <a:buFontTx/>
            <a:buNone/>
            <a:tabLst/>
            <a:defRPr/>
          </a:pPr>
          <a:r>
            <a:rPr lang="es-CR" sz="1100" b="1">
              <a:solidFill>
                <a:schemeClr val="bg1"/>
              </a:solidFill>
              <a:effectLst/>
              <a:latin typeface="Palatino Linotype" panose="02040502050505030304" pitchFamily="18" charset="0"/>
              <a:ea typeface="+mn-ea"/>
              <a:cs typeface="+mn-cs"/>
            </a:rPr>
            <a:t>Período</a:t>
          </a:r>
          <a:r>
            <a:rPr lang="es-CR" sz="1100" b="1" baseline="0">
              <a:solidFill>
                <a:schemeClr val="bg1"/>
              </a:solidFill>
              <a:effectLst/>
              <a:latin typeface="Palatino Linotype" panose="02040502050505030304" pitchFamily="18" charset="0"/>
              <a:ea typeface="+mn-ea"/>
              <a:cs typeface="+mn-cs"/>
            </a:rPr>
            <a:t>:  I Trimestre 2021</a:t>
          </a:r>
          <a:r>
            <a:rPr lang="es-CR" sz="1100" b="1" baseline="0">
              <a:solidFill>
                <a:schemeClr val="dk1"/>
              </a:solidFill>
              <a:effectLst/>
              <a:latin typeface="Palatino Linotype" panose="02040502050505030304" pitchFamily="18" charset="0"/>
              <a:ea typeface="+mn-ea"/>
              <a:cs typeface="+mn-cs"/>
            </a:rPr>
            <a:t>    </a:t>
          </a:r>
          <a:r>
            <a:rPr lang="es-CR" sz="1100" b="1" baseline="0">
              <a:solidFill>
                <a:schemeClr val="bg1"/>
              </a:solidFill>
              <a:effectLst/>
              <a:latin typeface="Palatino Linotype" panose="02040502050505030304" pitchFamily="18" charset="0"/>
              <a:ea typeface="+mn-ea"/>
              <a:cs typeface="+mn-cs"/>
            </a:rPr>
            <a:t>Fecha Actualización:  08-06-2021</a:t>
          </a:r>
          <a:endParaRPr lang="es-CR">
            <a:solidFill>
              <a:schemeClr val="bg1"/>
            </a:solidFill>
            <a:effectLst/>
            <a:latin typeface="Palatino Linotype" panose="02040502050505030304" pitchFamily="18" charset="0"/>
          </a:endParaRPr>
        </a:p>
        <a:p>
          <a:pPr marL="0" marR="0" indent="0" defTabSz="914400" eaLnBrk="1" fontAlgn="auto" latinLnBrk="0" hangingPunct="1">
            <a:lnSpc>
              <a:spcPct val="100000"/>
            </a:lnSpc>
            <a:spcBef>
              <a:spcPts val="0"/>
            </a:spcBef>
            <a:spcAft>
              <a:spcPts val="0"/>
            </a:spcAft>
            <a:buClrTx/>
            <a:buSzTx/>
            <a:buFontTx/>
            <a:buNone/>
            <a:tabLst/>
            <a:defRPr/>
          </a:pPr>
          <a:endParaRPr lang="es-CR">
            <a:solidFill>
              <a:schemeClr val="bg1"/>
            </a:solidFill>
            <a:effectLst/>
            <a:latin typeface="Palatino Linotype" panose="02040502050505030304" pitchFamily="18" charset="0"/>
          </a:endParaRPr>
        </a:p>
        <a:p>
          <a:pPr marL="0" marR="0" indent="0" defTabSz="914400" eaLnBrk="1" fontAlgn="auto" latinLnBrk="0" hangingPunct="1">
            <a:lnSpc>
              <a:spcPct val="100000"/>
            </a:lnSpc>
            <a:spcBef>
              <a:spcPts val="0"/>
            </a:spcBef>
            <a:spcAft>
              <a:spcPts val="0"/>
            </a:spcAft>
            <a:buClrTx/>
            <a:buSzTx/>
            <a:buFontTx/>
            <a:buNone/>
            <a:tabLst/>
            <a:defRPr/>
          </a:pPr>
          <a:endParaRPr lang="es-CR" sz="1100" b="1" baseline="0">
            <a:solidFill>
              <a:schemeClr val="bg1"/>
            </a:solidFill>
            <a:effectLst/>
            <a:latin typeface="Palatino Linotype" panose="0204050205050503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s-CR">
            <a:solidFill>
              <a:schemeClr val="bg1"/>
            </a:solidFill>
            <a:effectLst/>
          </a:endParaRPr>
        </a:p>
        <a:p>
          <a:endParaRPr lang="es-CR" sz="1100">
            <a:solidFill>
              <a:schemeClr val="bg1"/>
            </a:solidFill>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0</xdr:col>
      <xdr:colOff>0</xdr:colOff>
      <xdr:row>6</xdr:row>
      <xdr:rowOff>11906</xdr:rowOff>
    </xdr:from>
    <xdr:ext cx="8493125" cy="750093"/>
    <xdr:pic>
      <xdr:nvPicPr>
        <xdr:cNvPr id="10" name="Imagen 9">
          <a:extLst>
            <a:ext uri="{FF2B5EF4-FFF2-40B4-BE49-F238E27FC236}">
              <a16:creationId xmlns:a16="http://schemas.microsoft.com/office/drawing/2014/main" id="{00000000-0008-0000-0100-00000A000000}"/>
            </a:ext>
          </a:extLst>
        </xdr:cNvPr>
        <xdr:cNvPicPr>
          <a:picLocks noChangeAspect="1"/>
        </xdr:cNvPicPr>
      </xdr:nvPicPr>
      <xdr:blipFill>
        <a:blip xmlns:r="http://schemas.openxmlformats.org/officeDocument/2006/relationships" r:embed="rId1"/>
        <a:stretch>
          <a:fillRect/>
        </a:stretch>
      </xdr:blipFill>
      <xdr:spPr>
        <a:xfrm>
          <a:off x="0" y="1107281"/>
          <a:ext cx="8493125" cy="750093"/>
        </a:xfrm>
        <a:prstGeom prst="rect">
          <a:avLst/>
        </a:prstGeom>
      </xdr:spPr>
    </xdr:pic>
    <xdr:clientData/>
  </xdr:oneCellAnchor>
  <xdr:twoCellAnchor editAs="oneCell">
    <xdr:from>
      <xdr:col>0</xdr:col>
      <xdr:colOff>1</xdr:colOff>
      <xdr:row>0</xdr:row>
      <xdr:rowOff>0</xdr:rowOff>
    </xdr:from>
    <xdr:to>
      <xdr:col>4</xdr:col>
      <xdr:colOff>21431</xdr:colOff>
      <xdr:row>6</xdr:row>
      <xdr:rowOff>35719</xdr:rowOff>
    </xdr:to>
    <xdr:pic>
      <xdr:nvPicPr>
        <xdr:cNvPr id="11" name="Imagen 10">
          <a:extLst>
            <a:ext uri="{FF2B5EF4-FFF2-40B4-BE49-F238E27FC236}">
              <a16:creationId xmlns:a16="http://schemas.microsoft.com/office/drawing/2014/main" id="{00000000-0008-0000-0100-00000B000000}"/>
            </a:ext>
          </a:extLst>
        </xdr:cNvPr>
        <xdr:cNvPicPr>
          <a:picLocks noChangeAspect="1"/>
        </xdr:cNvPicPr>
      </xdr:nvPicPr>
      <xdr:blipFill>
        <a:blip xmlns:r="http://schemas.openxmlformats.org/officeDocument/2006/relationships" r:embed="rId2"/>
        <a:stretch>
          <a:fillRect/>
        </a:stretch>
      </xdr:blipFill>
      <xdr:spPr>
        <a:xfrm>
          <a:off x="1" y="0"/>
          <a:ext cx="8098630" cy="1178719"/>
        </a:xfrm>
        <a:prstGeom prst="rect">
          <a:avLst/>
        </a:prstGeom>
      </xdr:spPr>
    </xdr:pic>
    <xdr:clientData/>
  </xdr:twoCellAnchor>
  <xdr:twoCellAnchor editAs="oneCell">
    <xdr:from>
      <xdr:col>0</xdr:col>
      <xdr:colOff>462643</xdr:colOff>
      <xdr:row>0</xdr:row>
      <xdr:rowOff>95250</xdr:rowOff>
    </xdr:from>
    <xdr:to>
      <xdr:col>0</xdr:col>
      <xdr:colOff>3270461</xdr:colOff>
      <xdr:row>5</xdr:row>
      <xdr:rowOff>136071</xdr:rowOff>
    </xdr:to>
    <xdr:pic>
      <xdr:nvPicPr>
        <xdr:cNvPr id="12" name="Imagen 11">
          <a:extLst>
            <a:ext uri="{FF2B5EF4-FFF2-40B4-BE49-F238E27FC236}">
              <a16:creationId xmlns:a16="http://schemas.microsoft.com/office/drawing/2014/main" id="{00000000-0008-0000-0100-00000C000000}"/>
            </a:ext>
          </a:extLst>
        </xdr:cNvPr>
        <xdr:cNvPicPr>
          <a:picLocks noChangeAspect="1"/>
        </xdr:cNvPicPr>
      </xdr:nvPicPr>
      <xdr:blipFill>
        <a:blip xmlns:r="http://schemas.openxmlformats.org/officeDocument/2006/relationships" r:embed="rId3"/>
        <a:stretch>
          <a:fillRect/>
        </a:stretch>
      </xdr:blipFill>
      <xdr:spPr>
        <a:xfrm>
          <a:off x="462643" y="95250"/>
          <a:ext cx="2807818" cy="993321"/>
        </a:xfrm>
        <a:prstGeom prst="rect">
          <a:avLst/>
        </a:prstGeom>
      </xdr:spPr>
    </xdr:pic>
    <xdr:clientData/>
  </xdr:twoCellAnchor>
  <xdr:twoCellAnchor>
    <xdr:from>
      <xdr:col>0</xdr:col>
      <xdr:colOff>23814</xdr:colOff>
      <xdr:row>6</xdr:row>
      <xdr:rowOff>71439</xdr:rowOff>
    </xdr:from>
    <xdr:to>
      <xdr:col>4</xdr:col>
      <xdr:colOff>0</xdr:colOff>
      <xdr:row>7</xdr:row>
      <xdr:rowOff>369094</xdr:rowOff>
    </xdr:to>
    <xdr:sp macro="" textlink="">
      <xdr:nvSpPr>
        <xdr:cNvPr id="13" name="CuadroTexto 12">
          <a:extLst>
            <a:ext uri="{FF2B5EF4-FFF2-40B4-BE49-F238E27FC236}">
              <a16:creationId xmlns:a16="http://schemas.microsoft.com/office/drawing/2014/main" id="{00000000-0008-0000-0100-00000D000000}"/>
            </a:ext>
          </a:extLst>
        </xdr:cNvPr>
        <xdr:cNvSpPr txBox="1"/>
      </xdr:nvSpPr>
      <xdr:spPr>
        <a:xfrm>
          <a:off x="23814" y="1166814"/>
          <a:ext cx="8437561" cy="6786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algn="ctr" defTabSz="914400" eaLnBrk="1" fontAlgn="auto" latinLnBrk="0" hangingPunct="1">
            <a:lnSpc>
              <a:spcPct val="100000"/>
            </a:lnSpc>
            <a:spcBef>
              <a:spcPts val="0"/>
            </a:spcBef>
            <a:spcAft>
              <a:spcPts val="0"/>
            </a:spcAft>
            <a:buClrTx/>
            <a:buSzTx/>
            <a:buFontTx/>
            <a:buNone/>
            <a:tabLst/>
            <a:defRPr/>
          </a:pPr>
          <a:r>
            <a:rPr lang="es-CR" sz="1100" b="1">
              <a:solidFill>
                <a:schemeClr val="bg1"/>
              </a:solidFill>
              <a:effectLst/>
              <a:latin typeface="Palatino Linotype" panose="02040502050505030304" pitchFamily="18" charset="0"/>
              <a:ea typeface="+mn-ea"/>
              <a:cs typeface="+mn-cs"/>
            </a:rPr>
            <a:t>Instituto sobre Alcoholismo y Farmacodependencia</a:t>
          </a:r>
          <a:r>
            <a:rPr lang="es-CR" sz="1100" b="1" baseline="0">
              <a:solidFill>
                <a:schemeClr val="bg1"/>
              </a:solidFill>
              <a:effectLst/>
              <a:latin typeface="Palatino Linotype" panose="02040502050505030304" pitchFamily="18" charset="0"/>
              <a:ea typeface="+mn-ea"/>
              <a:cs typeface="+mn-cs"/>
            </a:rPr>
            <a:t>    </a:t>
          </a:r>
        </a:p>
        <a:p>
          <a:pPr marL="0" marR="0" indent="0" algn="ctr" defTabSz="914400" eaLnBrk="1" fontAlgn="auto" latinLnBrk="0" hangingPunct="1">
            <a:lnSpc>
              <a:spcPct val="100000"/>
            </a:lnSpc>
            <a:spcBef>
              <a:spcPts val="0"/>
            </a:spcBef>
            <a:spcAft>
              <a:spcPts val="0"/>
            </a:spcAft>
            <a:buClrTx/>
            <a:buSzTx/>
            <a:buFontTx/>
            <a:buNone/>
            <a:tabLst/>
            <a:defRPr/>
          </a:pPr>
          <a:r>
            <a:rPr lang="es-CR" sz="1100" b="1" baseline="0">
              <a:solidFill>
                <a:schemeClr val="bg1"/>
              </a:solidFill>
              <a:effectLst/>
              <a:latin typeface="Palatino Linotype" panose="02040502050505030304" pitchFamily="18" charset="0"/>
              <a:ea typeface="+mn-ea"/>
              <a:cs typeface="+mn-cs"/>
            </a:rPr>
            <a:t>Programa Prevención y Tratamiento del Consumo de Alcohol, Tabaco y otras Drogas</a:t>
          </a:r>
          <a:r>
            <a:rPr lang="es-CR" sz="1100" b="1" baseline="0">
              <a:solidFill>
                <a:schemeClr val="dk1"/>
              </a:solidFill>
              <a:effectLst/>
              <a:latin typeface="Palatino Linotype" panose="02040502050505030304" pitchFamily="18" charset="0"/>
              <a:ea typeface="+mn-ea"/>
              <a:cs typeface="+mn-cs"/>
            </a:rPr>
            <a:t>    </a:t>
          </a:r>
        </a:p>
        <a:p>
          <a:pPr marL="0" marR="0" indent="0" algn="ctr" defTabSz="914400" eaLnBrk="1" fontAlgn="auto" latinLnBrk="0" hangingPunct="1">
            <a:lnSpc>
              <a:spcPct val="100000"/>
            </a:lnSpc>
            <a:spcBef>
              <a:spcPts val="0"/>
            </a:spcBef>
            <a:spcAft>
              <a:spcPts val="0"/>
            </a:spcAft>
            <a:buClrTx/>
            <a:buSzTx/>
            <a:buFontTx/>
            <a:buNone/>
            <a:tabLst/>
            <a:defRPr/>
          </a:pPr>
          <a:r>
            <a:rPr lang="es-CR" sz="1100" b="1">
              <a:solidFill>
                <a:schemeClr val="bg1"/>
              </a:solidFill>
              <a:effectLst/>
              <a:latin typeface="Palatino Linotype" panose="02040502050505030304" pitchFamily="18" charset="0"/>
              <a:ea typeface="+mn-ea"/>
              <a:cs typeface="+mn-cs"/>
            </a:rPr>
            <a:t>Período</a:t>
          </a:r>
          <a:r>
            <a:rPr lang="es-CR" sz="1100" b="1" baseline="0">
              <a:solidFill>
                <a:schemeClr val="bg1"/>
              </a:solidFill>
              <a:effectLst/>
              <a:latin typeface="Palatino Linotype" panose="02040502050505030304" pitchFamily="18" charset="0"/>
              <a:ea typeface="+mn-ea"/>
              <a:cs typeface="+mn-cs"/>
            </a:rPr>
            <a:t>:  II Trimestre 2021</a:t>
          </a:r>
          <a:r>
            <a:rPr lang="es-CR" sz="1100" b="1" baseline="0">
              <a:solidFill>
                <a:schemeClr val="dk1"/>
              </a:solidFill>
              <a:effectLst/>
              <a:latin typeface="Palatino Linotype" panose="02040502050505030304" pitchFamily="18" charset="0"/>
              <a:ea typeface="+mn-ea"/>
              <a:cs typeface="+mn-cs"/>
            </a:rPr>
            <a:t>    </a:t>
          </a:r>
          <a:r>
            <a:rPr lang="es-CR" sz="1100" b="1" baseline="0">
              <a:solidFill>
                <a:schemeClr val="bg1"/>
              </a:solidFill>
              <a:effectLst/>
              <a:latin typeface="Palatino Linotype" panose="02040502050505030304" pitchFamily="18" charset="0"/>
              <a:ea typeface="+mn-ea"/>
              <a:cs typeface="+mn-cs"/>
            </a:rPr>
            <a:t>Fecha Actualización:  02-09-2021</a:t>
          </a:r>
          <a:endParaRPr lang="es-CR">
            <a:solidFill>
              <a:schemeClr val="bg1"/>
            </a:solidFill>
            <a:effectLst/>
            <a:latin typeface="Palatino Linotype" panose="02040502050505030304" pitchFamily="18" charset="0"/>
          </a:endParaRPr>
        </a:p>
        <a:p>
          <a:pPr marL="0" marR="0" indent="0" defTabSz="914400" eaLnBrk="1" fontAlgn="auto" latinLnBrk="0" hangingPunct="1">
            <a:lnSpc>
              <a:spcPct val="100000"/>
            </a:lnSpc>
            <a:spcBef>
              <a:spcPts val="0"/>
            </a:spcBef>
            <a:spcAft>
              <a:spcPts val="0"/>
            </a:spcAft>
            <a:buClrTx/>
            <a:buSzTx/>
            <a:buFontTx/>
            <a:buNone/>
            <a:tabLst/>
            <a:defRPr/>
          </a:pPr>
          <a:endParaRPr lang="es-CR">
            <a:solidFill>
              <a:schemeClr val="bg1"/>
            </a:solidFill>
            <a:effectLst/>
            <a:latin typeface="Palatino Linotype" panose="02040502050505030304" pitchFamily="18" charset="0"/>
          </a:endParaRPr>
        </a:p>
        <a:p>
          <a:pPr marL="0" marR="0" indent="0" defTabSz="914400" eaLnBrk="1" fontAlgn="auto" latinLnBrk="0" hangingPunct="1">
            <a:lnSpc>
              <a:spcPct val="100000"/>
            </a:lnSpc>
            <a:spcBef>
              <a:spcPts val="0"/>
            </a:spcBef>
            <a:spcAft>
              <a:spcPts val="0"/>
            </a:spcAft>
            <a:buClrTx/>
            <a:buSzTx/>
            <a:buFontTx/>
            <a:buNone/>
            <a:tabLst/>
            <a:defRPr/>
          </a:pPr>
          <a:endParaRPr lang="es-CR" sz="1100" b="1" baseline="0">
            <a:solidFill>
              <a:schemeClr val="bg1"/>
            </a:solidFill>
            <a:effectLst/>
            <a:latin typeface="Palatino Linotype" panose="0204050205050503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s-CR">
            <a:solidFill>
              <a:schemeClr val="bg1"/>
            </a:solidFill>
            <a:effectLst/>
          </a:endParaRPr>
        </a:p>
        <a:p>
          <a:endParaRPr lang="es-CR" sz="1100">
            <a:solidFill>
              <a:schemeClr val="bg1"/>
            </a:solidFill>
          </a:endParaRP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0</xdr:col>
      <xdr:colOff>23813</xdr:colOff>
      <xdr:row>6</xdr:row>
      <xdr:rowOff>11906</xdr:rowOff>
    </xdr:from>
    <xdr:ext cx="8445500" cy="750093"/>
    <xdr:pic>
      <xdr:nvPicPr>
        <xdr:cNvPr id="10" name="Imagen 9">
          <a:extLst>
            <a:ext uri="{FF2B5EF4-FFF2-40B4-BE49-F238E27FC236}">
              <a16:creationId xmlns:a16="http://schemas.microsoft.com/office/drawing/2014/main" id="{00000000-0008-0000-0200-00000A000000}"/>
            </a:ext>
          </a:extLst>
        </xdr:cNvPr>
        <xdr:cNvPicPr>
          <a:picLocks noChangeAspect="1"/>
        </xdr:cNvPicPr>
      </xdr:nvPicPr>
      <xdr:blipFill>
        <a:blip xmlns:r="http://schemas.openxmlformats.org/officeDocument/2006/relationships" r:embed="rId1"/>
        <a:stretch>
          <a:fillRect/>
        </a:stretch>
      </xdr:blipFill>
      <xdr:spPr>
        <a:xfrm>
          <a:off x="23813" y="1107281"/>
          <a:ext cx="8445500" cy="750093"/>
        </a:xfrm>
        <a:prstGeom prst="rect">
          <a:avLst/>
        </a:prstGeom>
      </xdr:spPr>
    </xdr:pic>
    <xdr:clientData/>
  </xdr:oneCellAnchor>
  <xdr:twoCellAnchor editAs="oneCell">
    <xdr:from>
      <xdr:col>0</xdr:col>
      <xdr:colOff>1</xdr:colOff>
      <xdr:row>0</xdr:row>
      <xdr:rowOff>0</xdr:rowOff>
    </xdr:from>
    <xdr:to>
      <xdr:col>4</xdr:col>
      <xdr:colOff>11906</xdr:colOff>
      <xdr:row>6</xdr:row>
      <xdr:rowOff>35719</xdr:rowOff>
    </xdr:to>
    <xdr:pic>
      <xdr:nvPicPr>
        <xdr:cNvPr id="11" name="Imagen 10">
          <a:extLst>
            <a:ext uri="{FF2B5EF4-FFF2-40B4-BE49-F238E27FC236}">
              <a16:creationId xmlns:a16="http://schemas.microsoft.com/office/drawing/2014/main" id="{00000000-0008-0000-0200-00000B000000}"/>
            </a:ext>
          </a:extLst>
        </xdr:cNvPr>
        <xdr:cNvPicPr>
          <a:picLocks noChangeAspect="1"/>
        </xdr:cNvPicPr>
      </xdr:nvPicPr>
      <xdr:blipFill>
        <a:blip xmlns:r="http://schemas.openxmlformats.org/officeDocument/2006/relationships" r:embed="rId2"/>
        <a:stretch>
          <a:fillRect/>
        </a:stretch>
      </xdr:blipFill>
      <xdr:spPr>
        <a:xfrm>
          <a:off x="1" y="0"/>
          <a:ext cx="8098630" cy="1178719"/>
        </a:xfrm>
        <a:prstGeom prst="rect">
          <a:avLst/>
        </a:prstGeom>
      </xdr:spPr>
    </xdr:pic>
    <xdr:clientData/>
  </xdr:twoCellAnchor>
  <xdr:twoCellAnchor editAs="oneCell">
    <xdr:from>
      <xdr:col>0</xdr:col>
      <xdr:colOff>462643</xdr:colOff>
      <xdr:row>0</xdr:row>
      <xdr:rowOff>95250</xdr:rowOff>
    </xdr:from>
    <xdr:to>
      <xdr:col>0</xdr:col>
      <xdr:colOff>3270461</xdr:colOff>
      <xdr:row>5</xdr:row>
      <xdr:rowOff>136071</xdr:rowOff>
    </xdr:to>
    <xdr:pic>
      <xdr:nvPicPr>
        <xdr:cNvPr id="12" name="Imagen 11">
          <a:extLst>
            <a:ext uri="{FF2B5EF4-FFF2-40B4-BE49-F238E27FC236}">
              <a16:creationId xmlns:a16="http://schemas.microsoft.com/office/drawing/2014/main" id="{00000000-0008-0000-0200-00000C000000}"/>
            </a:ext>
          </a:extLst>
        </xdr:cNvPr>
        <xdr:cNvPicPr>
          <a:picLocks noChangeAspect="1"/>
        </xdr:cNvPicPr>
      </xdr:nvPicPr>
      <xdr:blipFill>
        <a:blip xmlns:r="http://schemas.openxmlformats.org/officeDocument/2006/relationships" r:embed="rId3"/>
        <a:stretch>
          <a:fillRect/>
        </a:stretch>
      </xdr:blipFill>
      <xdr:spPr>
        <a:xfrm>
          <a:off x="462643" y="95250"/>
          <a:ext cx="2807818" cy="993321"/>
        </a:xfrm>
        <a:prstGeom prst="rect">
          <a:avLst/>
        </a:prstGeom>
      </xdr:spPr>
    </xdr:pic>
    <xdr:clientData/>
  </xdr:twoCellAnchor>
  <xdr:twoCellAnchor>
    <xdr:from>
      <xdr:col>0</xdr:col>
      <xdr:colOff>23814</xdr:colOff>
      <xdr:row>6</xdr:row>
      <xdr:rowOff>71439</xdr:rowOff>
    </xdr:from>
    <xdr:to>
      <xdr:col>3</xdr:col>
      <xdr:colOff>1293813</xdr:colOff>
      <xdr:row>7</xdr:row>
      <xdr:rowOff>369094</xdr:rowOff>
    </xdr:to>
    <xdr:sp macro="" textlink="">
      <xdr:nvSpPr>
        <xdr:cNvPr id="13" name="CuadroTexto 12">
          <a:extLst>
            <a:ext uri="{FF2B5EF4-FFF2-40B4-BE49-F238E27FC236}">
              <a16:creationId xmlns:a16="http://schemas.microsoft.com/office/drawing/2014/main" id="{00000000-0008-0000-0200-00000D000000}"/>
            </a:ext>
          </a:extLst>
        </xdr:cNvPr>
        <xdr:cNvSpPr txBox="1"/>
      </xdr:nvSpPr>
      <xdr:spPr>
        <a:xfrm>
          <a:off x="23814" y="1166814"/>
          <a:ext cx="8366124" cy="6786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algn="ctr" defTabSz="914400" eaLnBrk="1" fontAlgn="auto" latinLnBrk="0" hangingPunct="1">
            <a:lnSpc>
              <a:spcPct val="100000"/>
            </a:lnSpc>
            <a:spcBef>
              <a:spcPts val="0"/>
            </a:spcBef>
            <a:spcAft>
              <a:spcPts val="0"/>
            </a:spcAft>
            <a:buClrTx/>
            <a:buSzTx/>
            <a:buFontTx/>
            <a:buNone/>
            <a:tabLst/>
            <a:defRPr/>
          </a:pPr>
          <a:r>
            <a:rPr lang="es-CR" sz="1100" b="1">
              <a:solidFill>
                <a:schemeClr val="bg1"/>
              </a:solidFill>
              <a:effectLst/>
              <a:latin typeface="Palatino Linotype" panose="02040502050505030304" pitchFamily="18" charset="0"/>
              <a:ea typeface="+mn-ea"/>
              <a:cs typeface="+mn-cs"/>
            </a:rPr>
            <a:t>Instituto sobre Alcoholismo y Farmacodependencia</a:t>
          </a:r>
          <a:r>
            <a:rPr lang="es-CR" sz="1100" b="1" baseline="0">
              <a:solidFill>
                <a:schemeClr val="bg1"/>
              </a:solidFill>
              <a:effectLst/>
              <a:latin typeface="Palatino Linotype" panose="02040502050505030304" pitchFamily="18" charset="0"/>
              <a:ea typeface="+mn-ea"/>
              <a:cs typeface="+mn-cs"/>
            </a:rPr>
            <a:t>    </a:t>
          </a:r>
        </a:p>
        <a:p>
          <a:pPr marL="0" marR="0" indent="0" algn="ctr" defTabSz="914400" eaLnBrk="1" fontAlgn="auto" latinLnBrk="0" hangingPunct="1">
            <a:lnSpc>
              <a:spcPct val="100000"/>
            </a:lnSpc>
            <a:spcBef>
              <a:spcPts val="0"/>
            </a:spcBef>
            <a:spcAft>
              <a:spcPts val="0"/>
            </a:spcAft>
            <a:buClrTx/>
            <a:buSzTx/>
            <a:buFontTx/>
            <a:buNone/>
            <a:tabLst/>
            <a:defRPr/>
          </a:pPr>
          <a:r>
            <a:rPr lang="es-CR" sz="1100" b="1" baseline="0">
              <a:solidFill>
                <a:schemeClr val="bg1"/>
              </a:solidFill>
              <a:effectLst/>
              <a:latin typeface="Palatino Linotype" panose="02040502050505030304" pitchFamily="18" charset="0"/>
              <a:ea typeface="+mn-ea"/>
              <a:cs typeface="+mn-cs"/>
            </a:rPr>
            <a:t>Programa Prevención y Tratamiento del Consumo de Alcohol, Tabaco y otras Drogas</a:t>
          </a:r>
          <a:r>
            <a:rPr lang="es-CR" sz="1100" b="1" baseline="0">
              <a:solidFill>
                <a:schemeClr val="dk1"/>
              </a:solidFill>
              <a:effectLst/>
              <a:latin typeface="Palatino Linotype" panose="02040502050505030304" pitchFamily="18" charset="0"/>
              <a:ea typeface="+mn-ea"/>
              <a:cs typeface="+mn-cs"/>
            </a:rPr>
            <a:t>    </a:t>
          </a:r>
        </a:p>
        <a:p>
          <a:pPr marL="0" marR="0" indent="0" algn="ctr" defTabSz="914400" eaLnBrk="1" fontAlgn="auto" latinLnBrk="0" hangingPunct="1">
            <a:lnSpc>
              <a:spcPct val="100000"/>
            </a:lnSpc>
            <a:spcBef>
              <a:spcPts val="0"/>
            </a:spcBef>
            <a:spcAft>
              <a:spcPts val="0"/>
            </a:spcAft>
            <a:buClrTx/>
            <a:buSzTx/>
            <a:buFontTx/>
            <a:buNone/>
            <a:tabLst/>
            <a:defRPr/>
          </a:pPr>
          <a:r>
            <a:rPr lang="es-CR" sz="1100" b="1">
              <a:solidFill>
                <a:schemeClr val="bg1"/>
              </a:solidFill>
              <a:effectLst/>
              <a:latin typeface="Palatino Linotype" panose="02040502050505030304" pitchFamily="18" charset="0"/>
              <a:ea typeface="+mn-ea"/>
              <a:cs typeface="+mn-cs"/>
            </a:rPr>
            <a:t>Período</a:t>
          </a:r>
          <a:r>
            <a:rPr lang="es-CR" sz="1100" b="1" baseline="0">
              <a:solidFill>
                <a:schemeClr val="bg1"/>
              </a:solidFill>
              <a:effectLst/>
              <a:latin typeface="Palatino Linotype" panose="02040502050505030304" pitchFamily="18" charset="0"/>
              <a:ea typeface="+mn-ea"/>
              <a:cs typeface="+mn-cs"/>
            </a:rPr>
            <a:t>:  I Semestre 2021</a:t>
          </a:r>
          <a:r>
            <a:rPr lang="es-CR" sz="1100" b="1" baseline="0">
              <a:solidFill>
                <a:schemeClr val="dk1"/>
              </a:solidFill>
              <a:effectLst/>
              <a:latin typeface="Palatino Linotype" panose="02040502050505030304" pitchFamily="18" charset="0"/>
              <a:ea typeface="+mn-ea"/>
              <a:cs typeface="+mn-cs"/>
            </a:rPr>
            <a:t>    </a:t>
          </a:r>
          <a:r>
            <a:rPr lang="es-CR" sz="1100" b="1" baseline="0">
              <a:solidFill>
                <a:schemeClr val="bg1"/>
              </a:solidFill>
              <a:effectLst/>
              <a:latin typeface="Palatino Linotype" panose="02040502050505030304" pitchFamily="18" charset="0"/>
              <a:ea typeface="+mn-ea"/>
              <a:cs typeface="+mn-cs"/>
            </a:rPr>
            <a:t>Fecha Actualización:  02-09-2021</a:t>
          </a:r>
          <a:endParaRPr lang="es-CR">
            <a:solidFill>
              <a:schemeClr val="bg1"/>
            </a:solidFill>
            <a:effectLst/>
            <a:latin typeface="Palatino Linotype" panose="02040502050505030304" pitchFamily="18" charset="0"/>
          </a:endParaRPr>
        </a:p>
        <a:p>
          <a:pPr marL="0" marR="0" indent="0" defTabSz="914400" eaLnBrk="1" fontAlgn="auto" latinLnBrk="0" hangingPunct="1">
            <a:lnSpc>
              <a:spcPct val="100000"/>
            </a:lnSpc>
            <a:spcBef>
              <a:spcPts val="0"/>
            </a:spcBef>
            <a:spcAft>
              <a:spcPts val="0"/>
            </a:spcAft>
            <a:buClrTx/>
            <a:buSzTx/>
            <a:buFontTx/>
            <a:buNone/>
            <a:tabLst/>
            <a:defRPr/>
          </a:pPr>
          <a:endParaRPr lang="es-CR">
            <a:solidFill>
              <a:schemeClr val="bg1"/>
            </a:solidFill>
            <a:effectLst/>
            <a:latin typeface="Palatino Linotype" panose="02040502050505030304" pitchFamily="18" charset="0"/>
          </a:endParaRPr>
        </a:p>
        <a:p>
          <a:pPr marL="0" marR="0" indent="0" defTabSz="914400" eaLnBrk="1" fontAlgn="auto" latinLnBrk="0" hangingPunct="1">
            <a:lnSpc>
              <a:spcPct val="100000"/>
            </a:lnSpc>
            <a:spcBef>
              <a:spcPts val="0"/>
            </a:spcBef>
            <a:spcAft>
              <a:spcPts val="0"/>
            </a:spcAft>
            <a:buClrTx/>
            <a:buSzTx/>
            <a:buFontTx/>
            <a:buNone/>
            <a:tabLst/>
            <a:defRPr/>
          </a:pPr>
          <a:endParaRPr lang="es-CR" sz="1100" b="1" baseline="0">
            <a:solidFill>
              <a:schemeClr val="bg1"/>
            </a:solidFill>
            <a:effectLst/>
            <a:latin typeface="Palatino Linotype" panose="0204050205050503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s-CR">
            <a:solidFill>
              <a:schemeClr val="bg1"/>
            </a:solidFill>
            <a:effectLst/>
          </a:endParaRPr>
        </a:p>
        <a:p>
          <a:endParaRPr lang="es-CR" sz="1100">
            <a:solidFill>
              <a:schemeClr val="bg1"/>
            </a:solidFill>
          </a:endParaRPr>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0</xdr:col>
      <xdr:colOff>0</xdr:colOff>
      <xdr:row>6</xdr:row>
      <xdr:rowOff>11906</xdr:rowOff>
    </xdr:from>
    <xdr:ext cx="8477250" cy="750093"/>
    <xdr:pic>
      <xdr:nvPicPr>
        <xdr:cNvPr id="10" name="Imagen 9">
          <a:extLst>
            <a:ext uri="{FF2B5EF4-FFF2-40B4-BE49-F238E27FC236}">
              <a16:creationId xmlns:a16="http://schemas.microsoft.com/office/drawing/2014/main" id="{00000000-0008-0000-0300-00000A000000}"/>
            </a:ext>
          </a:extLst>
        </xdr:cNvPr>
        <xdr:cNvPicPr>
          <a:picLocks noChangeAspect="1"/>
        </xdr:cNvPicPr>
      </xdr:nvPicPr>
      <xdr:blipFill>
        <a:blip xmlns:r="http://schemas.openxmlformats.org/officeDocument/2006/relationships" r:embed="rId1"/>
        <a:stretch>
          <a:fillRect/>
        </a:stretch>
      </xdr:blipFill>
      <xdr:spPr>
        <a:xfrm>
          <a:off x="0" y="1107281"/>
          <a:ext cx="8477250" cy="750093"/>
        </a:xfrm>
        <a:prstGeom prst="rect">
          <a:avLst/>
        </a:prstGeom>
      </xdr:spPr>
    </xdr:pic>
    <xdr:clientData/>
  </xdr:oneCellAnchor>
  <xdr:twoCellAnchor editAs="oneCell">
    <xdr:from>
      <xdr:col>0</xdr:col>
      <xdr:colOff>1</xdr:colOff>
      <xdr:row>0</xdr:row>
      <xdr:rowOff>0</xdr:rowOff>
    </xdr:from>
    <xdr:to>
      <xdr:col>4</xdr:col>
      <xdr:colOff>11906</xdr:colOff>
      <xdr:row>6</xdr:row>
      <xdr:rowOff>35719</xdr:rowOff>
    </xdr:to>
    <xdr:pic>
      <xdr:nvPicPr>
        <xdr:cNvPr id="11" name="Imagen 10">
          <a:extLst>
            <a:ext uri="{FF2B5EF4-FFF2-40B4-BE49-F238E27FC236}">
              <a16:creationId xmlns:a16="http://schemas.microsoft.com/office/drawing/2014/main" id="{00000000-0008-0000-0300-00000B000000}"/>
            </a:ext>
          </a:extLst>
        </xdr:cNvPr>
        <xdr:cNvPicPr>
          <a:picLocks noChangeAspect="1"/>
        </xdr:cNvPicPr>
      </xdr:nvPicPr>
      <xdr:blipFill>
        <a:blip xmlns:r="http://schemas.openxmlformats.org/officeDocument/2006/relationships" r:embed="rId2"/>
        <a:stretch>
          <a:fillRect/>
        </a:stretch>
      </xdr:blipFill>
      <xdr:spPr>
        <a:xfrm>
          <a:off x="1" y="0"/>
          <a:ext cx="8098630" cy="1178719"/>
        </a:xfrm>
        <a:prstGeom prst="rect">
          <a:avLst/>
        </a:prstGeom>
      </xdr:spPr>
    </xdr:pic>
    <xdr:clientData/>
  </xdr:twoCellAnchor>
  <xdr:twoCellAnchor editAs="oneCell">
    <xdr:from>
      <xdr:col>0</xdr:col>
      <xdr:colOff>462643</xdr:colOff>
      <xdr:row>0</xdr:row>
      <xdr:rowOff>95250</xdr:rowOff>
    </xdr:from>
    <xdr:to>
      <xdr:col>0</xdr:col>
      <xdr:colOff>3270461</xdr:colOff>
      <xdr:row>5</xdr:row>
      <xdr:rowOff>136071</xdr:rowOff>
    </xdr:to>
    <xdr:pic>
      <xdr:nvPicPr>
        <xdr:cNvPr id="12" name="Imagen 11">
          <a:extLst>
            <a:ext uri="{FF2B5EF4-FFF2-40B4-BE49-F238E27FC236}">
              <a16:creationId xmlns:a16="http://schemas.microsoft.com/office/drawing/2014/main" id="{00000000-0008-0000-0300-00000C000000}"/>
            </a:ext>
          </a:extLst>
        </xdr:cNvPr>
        <xdr:cNvPicPr>
          <a:picLocks noChangeAspect="1"/>
        </xdr:cNvPicPr>
      </xdr:nvPicPr>
      <xdr:blipFill>
        <a:blip xmlns:r="http://schemas.openxmlformats.org/officeDocument/2006/relationships" r:embed="rId3"/>
        <a:stretch>
          <a:fillRect/>
        </a:stretch>
      </xdr:blipFill>
      <xdr:spPr>
        <a:xfrm>
          <a:off x="462643" y="95250"/>
          <a:ext cx="2807818" cy="993321"/>
        </a:xfrm>
        <a:prstGeom prst="rect">
          <a:avLst/>
        </a:prstGeom>
      </xdr:spPr>
    </xdr:pic>
    <xdr:clientData/>
  </xdr:twoCellAnchor>
  <xdr:twoCellAnchor>
    <xdr:from>
      <xdr:col>0</xdr:col>
      <xdr:colOff>23814</xdr:colOff>
      <xdr:row>6</xdr:row>
      <xdr:rowOff>71439</xdr:rowOff>
    </xdr:from>
    <xdr:to>
      <xdr:col>3</xdr:col>
      <xdr:colOff>1357313</xdr:colOff>
      <xdr:row>7</xdr:row>
      <xdr:rowOff>369094</xdr:rowOff>
    </xdr:to>
    <xdr:sp macro="" textlink="">
      <xdr:nvSpPr>
        <xdr:cNvPr id="13" name="CuadroTexto 12">
          <a:extLst>
            <a:ext uri="{FF2B5EF4-FFF2-40B4-BE49-F238E27FC236}">
              <a16:creationId xmlns:a16="http://schemas.microsoft.com/office/drawing/2014/main" id="{00000000-0008-0000-0300-00000D000000}"/>
            </a:ext>
          </a:extLst>
        </xdr:cNvPr>
        <xdr:cNvSpPr txBox="1"/>
      </xdr:nvSpPr>
      <xdr:spPr>
        <a:xfrm>
          <a:off x="23814" y="1166814"/>
          <a:ext cx="8429624" cy="6786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algn="ctr" defTabSz="914400" eaLnBrk="1" fontAlgn="auto" latinLnBrk="0" hangingPunct="1">
            <a:lnSpc>
              <a:spcPct val="100000"/>
            </a:lnSpc>
            <a:spcBef>
              <a:spcPts val="0"/>
            </a:spcBef>
            <a:spcAft>
              <a:spcPts val="0"/>
            </a:spcAft>
            <a:buClrTx/>
            <a:buSzTx/>
            <a:buFontTx/>
            <a:buNone/>
            <a:tabLst/>
            <a:defRPr/>
          </a:pPr>
          <a:r>
            <a:rPr lang="es-CR" sz="1100" b="1">
              <a:solidFill>
                <a:schemeClr val="bg1"/>
              </a:solidFill>
              <a:effectLst/>
              <a:latin typeface="Palatino Linotype" panose="02040502050505030304" pitchFamily="18" charset="0"/>
              <a:ea typeface="+mn-ea"/>
              <a:cs typeface="+mn-cs"/>
            </a:rPr>
            <a:t>Instituto sobre Alcoholismo y Farmacodependencia</a:t>
          </a:r>
          <a:r>
            <a:rPr lang="es-CR" sz="1100" b="1" baseline="0">
              <a:solidFill>
                <a:schemeClr val="bg1"/>
              </a:solidFill>
              <a:effectLst/>
              <a:latin typeface="Palatino Linotype" panose="02040502050505030304" pitchFamily="18" charset="0"/>
              <a:ea typeface="+mn-ea"/>
              <a:cs typeface="+mn-cs"/>
            </a:rPr>
            <a:t>    </a:t>
          </a:r>
        </a:p>
        <a:p>
          <a:pPr marL="0" marR="0" indent="0" algn="ctr" defTabSz="914400" eaLnBrk="1" fontAlgn="auto" latinLnBrk="0" hangingPunct="1">
            <a:lnSpc>
              <a:spcPct val="100000"/>
            </a:lnSpc>
            <a:spcBef>
              <a:spcPts val="0"/>
            </a:spcBef>
            <a:spcAft>
              <a:spcPts val="0"/>
            </a:spcAft>
            <a:buClrTx/>
            <a:buSzTx/>
            <a:buFontTx/>
            <a:buNone/>
            <a:tabLst/>
            <a:defRPr/>
          </a:pPr>
          <a:r>
            <a:rPr lang="es-CR" sz="1100" b="1" baseline="0">
              <a:solidFill>
                <a:schemeClr val="bg1"/>
              </a:solidFill>
              <a:effectLst/>
              <a:latin typeface="Palatino Linotype" panose="02040502050505030304" pitchFamily="18" charset="0"/>
              <a:ea typeface="+mn-ea"/>
              <a:cs typeface="+mn-cs"/>
            </a:rPr>
            <a:t>Programa Prevención y Tratamiento del Consumo de Alcohol, Tabaco y otras Drogas</a:t>
          </a:r>
          <a:r>
            <a:rPr lang="es-CR" sz="1100" b="1" baseline="0">
              <a:solidFill>
                <a:schemeClr val="dk1"/>
              </a:solidFill>
              <a:effectLst/>
              <a:latin typeface="Palatino Linotype" panose="02040502050505030304" pitchFamily="18" charset="0"/>
              <a:ea typeface="+mn-ea"/>
              <a:cs typeface="+mn-cs"/>
            </a:rPr>
            <a:t>    </a:t>
          </a:r>
        </a:p>
        <a:p>
          <a:pPr marL="0" marR="0" indent="0" algn="ctr" defTabSz="914400" eaLnBrk="1" fontAlgn="auto" latinLnBrk="0" hangingPunct="1">
            <a:lnSpc>
              <a:spcPct val="100000"/>
            </a:lnSpc>
            <a:spcBef>
              <a:spcPts val="0"/>
            </a:spcBef>
            <a:spcAft>
              <a:spcPts val="0"/>
            </a:spcAft>
            <a:buClrTx/>
            <a:buSzTx/>
            <a:buFontTx/>
            <a:buNone/>
            <a:tabLst/>
            <a:defRPr/>
          </a:pPr>
          <a:r>
            <a:rPr lang="es-CR" sz="1100" b="1">
              <a:solidFill>
                <a:schemeClr val="bg1"/>
              </a:solidFill>
              <a:effectLst/>
              <a:latin typeface="Palatino Linotype" panose="02040502050505030304" pitchFamily="18" charset="0"/>
              <a:ea typeface="+mn-ea"/>
              <a:cs typeface="+mn-cs"/>
            </a:rPr>
            <a:t>Período</a:t>
          </a:r>
          <a:r>
            <a:rPr lang="es-CR" sz="1100" b="1" baseline="0">
              <a:solidFill>
                <a:schemeClr val="bg1"/>
              </a:solidFill>
              <a:effectLst/>
              <a:latin typeface="Palatino Linotype" panose="02040502050505030304" pitchFamily="18" charset="0"/>
              <a:ea typeface="+mn-ea"/>
              <a:cs typeface="+mn-cs"/>
            </a:rPr>
            <a:t>:  III Trimestre 2021</a:t>
          </a:r>
          <a:r>
            <a:rPr lang="es-CR" sz="1100" b="1" baseline="0">
              <a:solidFill>
                <a:schemeClr val="dk1"/>
              </a:solidFill>
              <a:effectLst/>
              <a:latin typeface="Palatino Linotype" panose="02040502050505030304" pitchFamily="18" charset="0"/>
              <a:ea typeface="+mn-ea"/>
              <a:cs typeface="+mn-cs"/>
            </a:rPr>
            <a:t>    </a:t>
          </a:r>
          <a:r>
            <a:rPr lang="es-CR" sz="1100" b="1" baseline="0">
              <a:solidFill>
                <a:schemeClr val="bg1"/>
              </a:solidFill>
              <a:effectLst/>
              <a:latin typeface="Palatino Linotype" panose="02040502050505030304" pitchFamily="18" charset="0"/>
              <a:ea typeface="+mn-ea"/>
              <a:cs typeface="+mn-cs"/>
            </a:rPr>
            <a:t>Fecha Actualización:  20-12-2021</a:t>
          </a:r>
          <a:endParaRPr lang="es-CR">
            <a:solidFill>
              <a:schemeClr val="bg1"/>
            </a:solidFill>
            <a:effectLst/>
            <a:latin typeface="Palatino Linotype" panose="02040502050505030304" pitchFamily="18" charset="0"/>
          </a:endParaRPr>
        </a:p>
        <a:p>
          <a:pPr marL="0" marR="0" indent="0" defTabSz="914400" eaLnBrk="1" fontAlgn="auto" latinLnBrk="0" hangingPunct="1">
            <a:lnSpc>
              <a:spcPct val="100000"/>
            </a:lnSpc>
            <a:spcBef>
              <a:spcPts val="0"/>
            </a:spcBef>
            <a:spcAft>
              <a:spcPts val="0"/>
            </a:spcAft>
            <a:buClrTx/>
            <a:buSzTx/>
            <a:buFontTx/>
            <a:buNone/>
            <a:tabLst/>
            <a:defRPr/>
          </a:pPr>
          <a:endParaRPr lang="es-CR" sz="1100" b="1" baseline="0">
            <a:solidFill>
              <a:schemeClr val="bg1"/>
            </a:solidFill>
            <a:effectLst/>
            <a:latin typeface="Palatino Linotype" panose="0204050205050503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s-CR">
            <a:solidFill>
              <a:schemeClr val="bg1"/>
            </a:solidFill>
            <a:effectLst/>
          </a:endParaRPr>
        </a:p>
        <a:p>
          <a:endParaRPr lang="es-CR" sz="1100">
            <a:solidFill>
              <a:schemeClr val="bg1"/>
            </a:solidFill>
          </a:endParaRPr>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0</xdr:col>
      <xdr:colOff>0</xdr:colOff>
      <xdr:row>6</xdr:row>
      <xdr:rowOff>11906</xdr:rowOff>
    </xdr:from>
    <xdr:ext cx="8477250" cy="750093"/>
    <xdr:pic>
      <xdr:nvPicPr>
        <xdr:cNvPr id="6" name="Imagen 5">
          <a:extLst>
            <a:ext uri="{FF2B5EF4-FFF2-40B4-BE49-F238E27FC236}">
              <a16:creationId xmlns:a16="http://schemas.microsoft.com/office/drawing/2014/main" id="{00000000-0008-0000-0400-000006000000}"/>
            </a:ext>
          </a:extLst>
        </xdr:cNvPr>
        <xdr:cNvPicPr>
          <a:picLocks noChangeAspect="1"/>
        </xdr:cNvPicPr>
      </xdr:nvPicPr>
      <xdr:blipFill>
        <a:blip xmlns:r="http://schemas.openxmlformats.org/officeDocument/2006/relationships" r:embed="rId1"/>
        <a:stretch>
          <a:fillRect/>
        </a:stretch>
      </xdr:blipFill>
      <xdr:spPr>
        <a:xfrm>
          <a:off x="0" y="1107281"/>
          <a:ext cx="8477250" cy="750093"/>
        </a:xfrm>
        <a:prstGeom prst="rect">
          <a:avLst/>
        </a:prstGeom>
      </xdr:spPr>
    </xdr:pic>
    <xdr:clientData/>
  </xdr:oneCellAnchor>
  <xdr:twoCellAnchor editAs="oneCell">
    <xdr:from>
      <xdr:col>0</xdr:col>
      <xdr:colOff>1</xdr:colOff>
      <xdr:row>0</xdr:row>
      <xdr:rowOff>0</xdr:rowOff>
    </xdr:from>
    <xdr:to>
      <xdr:col>4</xdr:col>
      <xdr:colOff>11906</xdr:colOff>
      <xdr:row>6</xdr:row>
      <xdr:rowOff>35719</xdr:rowOff>
    </xdr:to>
    <xdr:pic>
      <xdr:nvPicPr>
        <xdr:cNvPr id="7" name="Imagen 6">
          <a:extLst>
            <a:ext uri="{FF2B5EF4-FFF2-40B4-BE49-F238E27FC236}">
              <a16:creationId xmlns:a16="http://schemas.microsoft.com/office/drawing/2014/main" id="{00000000-0008-0000-0400-000007000000}"/>
            </a:ext>
          </a:extLst>
        </xdr:cNvPr>
        <xdr:cNvPicPr>
          <a:picLocks noChangeAspect="1"/>
        </xdr:cNvPicPr>
      </xdr:nvPicPr>
      <xdr:blipFill>
        <a:blip xmlns:r="http://schemas.openxmlformats.org/officeDocument/2006/relationships" r:embed="rId2"/>
        <a:stretch>
          <a:fillRect/>
        </a:stretch>
      </xdr:blipFill>
      <xdr:spPr>
        <a:xfrm>
          <a:off x="1" y="0"/>
          <a:ext cx="8098630" cy="1178719"/>
        </a:xfrm>
        <a:prstGeom prst="rect">
          <a:avLst/>
        </a:prstGeom>
      </xdr:spPr>
    </xdr:pic>
    <xdr:clientData/>
  </xdr:twoCellAnchor>
  <xdr:twoCellAnchor editAs="oneCell">
    <xdr:from>
      <xdr:col>0</xdr:col>
      <xdr:colOff>462643</xdr:colOff>
      <xdr:row>0</xdr:row>
      <xdr:rowOff>95250</xdr:rowOff>
    </xdr:from>
    <xdr:to>
      <xdr:col>0</xdr:col>
      <xdr:colOff>3270461</xdr:colOff>
      <xdr:row>5</xdr:row>
      <xdr:rowOff>136071</xdr:rowOff>
    </xdr:to>
    <xdr:pic>
      <xdr:nvPicPr>
        <xdr:cNvPr id="8" name="Imagen 7">
          <a:extLst>
            <a:ext uri="{FF2B5EF4-FFF2-40B4-BE49-F238E27FC236}">
              <a16:creationId xmlns:a16="http://schemas.microsoft.com/office/drawing/2014/main" id="{00000000-0008-0000-0400-000008000000}"/>
            </a:ext>
          </a:extLst>
        </xdr:cNvPr>
        <xdr:cNvPicPr>
          <a:picLocks noChangeAspect="1"/>
        </xdr:cNvPicPr>
      </xdr:nvPicPr>
      <xdr:blipFill>
        <a:blip xmlns:r="http://schemas.openxmlformats.org/officeDocument/2006/relationships" r:embed="rId3"/>
        <a:stretch>
          <a:fillRect/>
        </a:stretch>
      </xdr:blipFill>
      <xdr:spPr>
        <a:xfrm>
          <a:off x="462643" y="95250"/>
          <a:ext cx="2807818" cy="993321"/>
        </a:xfrm>
        <a:prstGeom prst="rect">
          <a:avLst/>
        </a:prstGeom>
      </xdr:spPr>
    </xdr:pic>
    <xdr:clientData/>
  </xdr:twoCellAnchor>
  <xdr:twoCellAnchor>
    <xdr:from>
      <xdr:col>0</xdr:col>
      <xdr:colOff>23815</xdr:colOff>
      <xdr:row>6</xdr:row>
      <xdr:rowOff>71439</xdr:rowOff>
    </xdr:from>
    <xdr:to>
      <xdr:col>3</xdr:col>
      <xdr:colOff>1301750</xdr:colOff>
      <xdr:row>7</xdr:row>
      <xdr:rowOff>369094</xdr:rowOff>
    </xdr:to>
    <xdr:sp macro="" textlink="">
      <xdr:nvSpPr>
        <xdr:cNvPr id="9" name="CuadroTexto 8">
          <a:extLst>
            <a:ext uri="{FF2B5EF4-FFF2-40B4-BE49-F238E27FC236}">
              <a16:creationId xmlns:a16="http://schemas.microsoft.com/office/drawing/2014/main" id="{00000000-0008-0000-0400-000009000000}"/>
            </a:ext>
          </a:extLst>
        </xdr:cNvPr>
        <xdr:cNvSpPr txBox="1"/>
      </xdr:nvSpPr>
      <xdr:spPr>
        <a:xfrm>
          <a:off x="23815" y="1166814"/>
          <a:ext cx="8374060" cy="6786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algn="ctr" defTabSz="914400" eaLnBrk="1" fontAlgn="auto" latinLnBrk="0" hangingPunct="1">
            <a:lnSpc>
              <a:spcPct val="100000"/>
            </a:lnSpc>
            <a:spcBef>
              <a:spcPts val="0"/>
            </a:spcBef>
            <a:spcAft>
              <a:spcPts val="0"/>
            </a:spcAft>
            <a:buClrTx/>
            <a:buSzTx/>
            <a:buFontTx/>
            <a:buNone/>
            <a:tabLst/>
            <a:defRPr/>
          </a:pPr>
          <a:r>
            <a:rPr lang="es-CR" sz="1100" b="1">
              <a:solidFill>
                <a:schemeClr val="bg1"/>
              </a:solidFill>
              <a:effectLst/>
              <a:latin typeface="Palatino Linotype" panose="02040502050505030304" pitchFamily="18" charset="0"/>
              <a:ea typeface="+mn-ea"/>
              <a:cs typeface="+mn-cs"/>
            </a:rPr>
            <a:t>Instituto sobre Alcoholismo y Farmacodependencia</a:t>
          </a:r>
          <a:r>
            <a:rPr lang="es-CR" sz="1100" b="1" baseline="0">
              <a:solidFill>
                <a:schemeClr val="bg1"/>
              </a:solidFill>
              <a:effectLst/>
              <a:latin typeface="Palatino Linotype" panose="02040502050505030304" pitchFamily="18" charset="0"/>
              <a:ea typeface="+mn-ea"/>
              <a:cs typeface="+mn-cs"/>
            </a:rPr>
            <a:t>    </a:t>
          </a:r>
        </a:p>
        <a:p>
          <a:pPr marL="0" marR="0" indent="0" algn="ctr" defTabSz="914400" eaLnBrk="1" fontAlgn="auto" latinLnBrk="0" hangingPunct="1">
            <a:lnSpc>
              <a:spcPct val="100000"/>
            </a:lnSpc>
            <a:spcBef>
              <a:spcPts val="0"/>
            </a:spcBef>
            <a:spcAft>
              <a:spcPts val="0"/>
            </a:spcAft>
            <a:buClrTx/>
            <a:buSzTx/>
            <a:buFontTx/>
            <a:buNone/>
            <a:tabLst/>
            <a:defRPr/>
          </a:pPr>
          <a:r>
            <a:rPr lang="es-CR" sz="1100" b="1" baseline="0">
              <a:solidFill>
                <a:schemeClr val="bg1"/>
              </a:solidFill>
              <a:effectLst/>
              <a:latin typeface="Palatino Linotype" panose="02040502050505030304" pitchFamily="18" charset="0"/>
              <a:ea typeface="+mn-ea"/>
              <a:cs typeface="+mn-cs"/>
            </a:rPr>
            <a:t>Programa Prevención y Tratamiento del Consumo de Alcohol, Tabaco y otras Drogas</a:t>
          </a:r>
          <a:r>
            <a:rPr lang="es-CR" sz="1100" b="1" baseline="0">
              <a:solidFill>
                <a:schemeClr val="dk1"/>
              </a:solidFill>
              <a:effectLst/>
              <a:latin typeface="Palatino Linotype" panose="02040502050505030304" pitchFamily="18" charset="0"/>
              <a:ea typeface="+mn-ea"/>
              <a:cs typeface="+mn-cs"/>
            </a:rPr>
            <a:t>    </a:t>
          </a:r>
        </a:p>
        <a:p>
          <a:pPr marL="0" marR="0" indent="0" algn="ctr" defTabSz="914400" eaLnBrk="1" fontAlgn="auto" latinLnBrk="0" hangingPunct="1">
            <a:lnSpc>
              <a:spcPct val="100000"/>
            </a:lnSpc>
            <a:spcBef>
              <a:spcPts val="0"/>
            </a:spcBef>
            <a:spcAft>
              <a:spcPts val="0"/>
            </a:spcAft>
            <a:buClrTx/>
            <a:buSzTx/>
            <a:buFontTx/>
            <a:buNone/>
            <a:tabLst/>
            <a:defRPr/>
          </a:pPr>
          <a:r>
            <a:rPr lang="es-CR" sz="1100" b="1">
              <a:solidFill>
                <a:schemeClr val="bg1"/>
              </a:solidFill>
              <a:effectLst/>
              <a:latin typeface="Palatino Linotype" panose="02040502050505030304" pitchFamily="18" charset="0"/>
              <a:ea typeface="+mn-ea"/>
              <a:cs typeface="+mn-cs"/>
            </a:rPr>
            <a:t>Período</a:t>
          </a:r>
          <a:r>
            <a:rPr lang="es-CR" sz="1100" b="1" baseline="0">
              <a:solidFill>
                <a:schemeClr val="bg1"/>
              </a:solidFill>
              <a:effectLst/>
              <a:latin typeface="Palatino Linotype" panose="02040502050505030304" pitchFamily="18" charset="0"/>
              <a:ea typeface="+mn-ea"/>
              <a:cs typeface="+mn-cs"/>
            </a:rPr>
            <a:t>:  III Trimestre Acumulado 2021</a:t>
          </a:r>
          <a:r>
            <a:rPr lang="es-CR" sz="1100" b="1" baseline="0">
              <a:solidFill>
                <a:schemeClr val="dk1"/>
              </a:solidFill>
              <a:effectLst/>
              <a:latin typeface="Palatino Linotype" panose="02040502050505030304" pitchFamily="18" charset="0"/>
              <a:ea typeface="+mn-ea"/>
              <a:cs typeface="+mn-cs"/>
            </a:rPr>
            <a:t>    </a:t>
          </a:r>
          <a:r>
            <a:rPr lang="es-CR" sz="1100" b="1" baseline="0">
              <a:solidFill>
                <a:schemeClr val="bg1"/>
              </a:solidFill>
              <a:effectLst/>
              <a:latin typeface="Palatino Linotype" panose="02040502050505030304" pitchFamily="18" charset="0"/>
              <a:ea typeface="+mn-ea"/>
              <a:cs typeface="+mn-cs"/>
            </a:rPr>
            <a:t>Fecha Actualización:  20-12-2021</a:t>
          </a:r>
          <a:endParaRPr lang="es-CR">
            <a:solidFill>
              <a:schemeClr val="bg1"/>
            </a:solidFill>
            <a:effectLst/>
            <a:latin typeface="Palatino Linotype" panose="02040502050505030304" pitchFamily="18" charset="0"/>
          </a:endParaRPr>
        </a:p>
        <a:p>
          <a:pPr marL="0" marR="0" indent="0" defTabSz="914400" eaLnBrk="1" fontAlgn="auto" latinLnBrk="0" hangingPunct="1">
            <a:lnSpc>
              <a:spcPct val="100000"/>
            </a:lnSpc>
            <a:spcBef>
              <a:spcPts val="0"/>
            </a:spcBef>
            <a:spcAft>
              <a:spcPts val="0"/>
            </a:spcAft>
            <a:buClrTx/>
            <a:buSzTx/>
            <a:buFontTx/>
            <a:buNone/>
            <a:tabLst/>
            <a:defRPr/>
          </a:pPr>
          <a:endParaRPr lang="es-CR" sz="1100" b="1" baseline="0">
            <a:solidFill>
              <a:schemeClr val="bg1"/>
            </a:solidFill>
            <a:effectLst/>
            <a:latin typeface="Palatino Linotype" panose="0204050205050503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s-CR">
            <a:solidFill>
              <a:schemeClr val="bg1"/>
            </a:solidFill>
            <a:effectLst/>
          </a:endParaRPr>
        </a:p>
        <a:p>
          <a:endParaRPr lang="es-CR" sz="1100">
            <a:solidFill>
              <a:schemeClr val="bg1"/>
            </a:solidFill>
          </a:endParaRPr>
        </a:p>
      </xdr:txBody>
    </xdr:sp>
    <xdr:clientData/>
  </xdr:twoCellAnchor>
</xdr:wsDr>
</file>

<file path=xl/drawings/drawing6.xml><?xml version="1.0" encoding="utf-8"?>
<xdr:wsDr xmlns:xdr="http://schemas.openxmlformats.org/drawingml/2006/spreadsheetDrawing" xmlns:a="http://schemas.openxmlformats.org/drawingml/2006/main">
  <xdr:oneCellAnchor>
    <xdr:from>
      <xdr:col>0</xdr:col>
      <xdr:colOff>0</xdr:colOff>
      <xdr:row>6</xdr:row>
      <xdr:rowOff>11906</xdr:rowOff>
    </xdr:from>
    <xdr:ext cx="8477250" cy="750093"/>
    <xdr:pic>
      <xdr:nvPicPr>
        <xdr:cNvPr id="6" name="Imagen 5">
          <a:extLst>
            <a:ext uri="{FF2B5EF4-FFF2-40B4-BE49-F238E27FC236}">
              <a16:creationId xmlns:a16="http://schemas.microsoft.com/office/drawing/2014/main" id="{00000000-0008-0000-0500-000006000000}"/>
            </a:ext>
          </a:extLst>
        </xdr:cNvPr>
        <xdr:cNvPicPr>
          <a:picLocks noChangeAspect="1"/>
        </xdr:cNvPicPr>
      </xdr:nvPicPr>
      <xdr:blipFill>
        <a:blip xmlns:r="http://schemas.openxmlformats.org/officeDocument/2006/relationships" r:embed="rId1"/>
        <a:stretch>
          <a:fillRect/>
        </a:stretch>
      </xdr:blipFill>
      <xdr:spPr>
        <a:xfrm>
          <a:off x="0" y="1107281"/>
          <a:ext cx="8477250" cy="750093"/>
        </a:xfrm>
        <a:prstGeom prst="rect">
          <a:avLst/>
        </a:prstGeom>
      </xdr:spPr>
    </xdr:pic>
    <xdr:clientData/>
  </xdr:oneCellAnchor>
  <xdr:twoCellAnchor editAs="oneCell">
    <xdr:from>
      <xdr:col>0</xdr:col>
      <xdr:colOff>1</xdr:colOff>
      <xdr:row>0</xdr:row>
      <xdr:rowOff>0</xdr:rowOff>
    </xdr:from>
    <xdr:to>
      <xdr:col>4</xdr:col>
      <xdr:colOff>11906</xdr:colOff>
      <xdr:row>6</xdr:row>
      <xdr:rowOff>35719</xdr:rowOff>
    </xdr:to>
    <xdr:pic>
      <xdr:nvPicPr>
        <xdr:cNvPr id="7" name="Imagen 6">
          <a:extLst>
            <a:ext uri="{FF2B5EF4-FFF2-40B4-BE49-F238E27FC236}">
              <a16:creationId xmlns:a16="http://schemas.microsoft.com/office/drawing/2014/main" id="{00000000-0008-0000-0500-000007000000}"/>
            </a:ext>
          </a:extLst>
        </xdr:cNvPr>
        <xdr:cNvPicPr>
          <a:picLocks noChangeAspect="1"/>
        </xdr:cNvPicPr>
      </xdr:nvPicPr>
      <xdr:blipFill>
        <a:blip xmlns:r="http://schemas.openxmlformats.org/officeDocument/2006/relationships" r:embed="rId2"/>
        <a:stretch>
          <a:fillRect/>
        </a:stretch>
      </xdr:blipFill>
      <xdr:spPr>
        <a:xfrm>
          <a:off x="1" y="0"/>
          <a:ext cx="8098630" cy="1178719"/>
        </a:xfrm>
        <a:prstGeom prst="rect">
          <a:avLst/>
        </a:prstGeom>
      </xdr:spPr>
    </xdr:pic>
    <xdr:clientData/>
  </xdr:twoCellAnchor>
  <xdr:twoCellAnchor editAs="oneCell">
    <xdr:from>
      <xdr:col>0</xdr:col>
      <xdr:colOff>462643</xdr:colOff>
      <xdr:row>0</xdr:row>
      <xdr:rowOff>95250</xdr:rowOff>
    </xdr:from>
    <xdr:to>
      <xdr:col>0</xdr:col>
      <xdr:colOff>3270461</xdr:colOff>
      <xdr:row>5</xdr:row>
      <xdr:rowOff>136071</xdr:rowOff>
    </xdr:to>
    <xdr:pic>
      <xdr:nvPicPr>
        <xdr:cNvPr id="8" name="Imagen 7">
          <a:extLst>
            <a:ext uri="{FF2B5EF4-FFF2-40B4-BE49-F238E27FC236}">
              <a16:creationId xmlns:a16="http://schemas.microsoft.com/office/drawing/2014/main" id="{00000000-0008-0000-0500-000008000000}"/>
            </a:ext>
          </a:extLst>
        </xdr:cNvPr>
        <xdr:cNvPicPr>
          <a:picLocks noChangeAspect="1"/>
        </xdr:cNvPicPr>
      </xdr:nvPicPr>
      <xdr:blipFill>
        <a:blip xmlns:r="http://schemas.openxmlformats.org/officeDocument/2006/relationships" r:embed="rId3"/>
        <a:stretch>
          <a:fillRect/>
        </a:stretch>
      </xdr:blipFill>
      <xdr:spPr>
        <a:xfrm>
          <a:off x="462643" y="95250"/>
          <a:ext cx="2807818" cy="993321"/>
        </a:xfrm>
        <a:prstGeom prst="rect">
          <a:avLst/>
        </a:prstGeom>
      </xdr:spPr>
    </xdr:pic>
    <xdr:clientData/>
  </xdr:twoCellAnchor>
  <xdr:twoCellAnchor>
    <xdr:from>
      <xdr:col>0</xdr:col>
      <xdr:colOff>23814</xdr:colOff>
      <xdr:row>6</xdr:row>
      <xdr:rowOff>71439</xdr:rowOff>
    </xdr:from>
    <xdr:to>
      <xdr:col>3</xdr:col>
      <xdr:colOff>1325563</xdr:colOff>
      <xdr:row>7</xdr:row>
      <xdr:rowOff>369094</xdr:rowOff>
    </xdr:to>
    <xdr:sp macro="" textlink="">
      <xdr:nvSpPr>
        <xdr:cNvPr id="9" name="CuadroTexto 8">
          <a:extLst>
            <a:ext uri="{FF2B5EF4-FFF2-40B4-BE49-F238E27FC236}">
              <a16:creationId xmlns:a16="http://schemas.microsoft.com/office/drawing/2014/main" id="{00000000-0008-0000-0500-000009000000}"/>
            </a:ext>
          </a:extLst>
        </xdr:cNvPr>
        <xdr:cNvSpPr txBox="1"/>
      </xdr:nvSpPr>
      <xdr:spPr>
        <a:xfrm>
          <a:off x="23814" y="1166814"/>
          <a:ext cx="8397874" cy="6786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algn="ctr" defTabSz="914400" eaLnBrk="1" fontAlgn="auto" latinLnBrk="0" hangingPunct="1">
            <a:lnSpc>
              <a:spcPct val="100000"/>
            </a:lnSpc>
            <a:spcBef>
              <a:spcPts val="0"/>
            </a:spcBef>
            <a:spcAft>
              <a:spcPts val="0"/>
            </a:spcAft>
            <a:buClrTx/>
            <a:buSzTx/>
            <a:buFontTx/>
            <a:buNone/>
            <a:tabLst/>
            <a:defRPr/>
          </a:pPr>
          <a:r>
            <a:rPr lang="es-CR" sz="1100" b="1">
              <a:solidFill>
                <a:schemeClr val="bg1"/>
              </a:solidFill>
              <a:effectLst/>
              <a:latin typeface="Palatino Linotype" panose="02040502050505030304" pitchFamily="18" charset="0"/>
              <a:ea typeface="+mn-ea"/>
              <a:cs typeface="+mn-cs"/>
            </a:rPr>
            <a:t>Instituto sobre Alcoholismo y Farmacodependencia</a:t>
          </a:r>
          <a:r>
            <a:rPr lang="es-CR" sz="1100" b="1" baseline="0">
              <a:solidFill>
                <a:schemeClr val="bg1"/>
              </a:solidFill>
              <a:effectLst/>
              <a:latin typeface="Palatino Linotype" panose="02040502050505030304" pitchFamily="18" charset="0"/>
              <a:ea typeface="+mn-ea"/>
              <a:cs typeface="+mn-cs"/>
            </a:rPr>
            <a:t>    </a:t>
          </a:r>
        </a:p>
        <a:p>
          <a:pPr marL="0" marR="0" indent="0" algn="ctr" defTabSz="914400" eaLnBrk="1" fontAlgn="auto" latinLnBrk="0" hangingPunct="1">
            <a:lnSpc>
              <a:spcPct val="100000"/>
            </a:lnSpc>
            <a:spcBef>
              <a:spcPts val="0"/>
            </a:spcBef>
            <a:spcAft>
              <a:spcPts val="0"/>
            </a:spcAft>
            <a:buClrTx/>
            <a:buSzTx/>
            <a:buFontTx/>
            <a:buNone/>
            <a:tabLst/>
            <a:defRPr/>
          </a:pPr>
          <a:r>
            <a:rPr lang="es-CR" sz="1100" b="1" baseline="0">
              <a:solidFill>
                <a:schemeClr val="bg1"/>
              </a:solidFill>
              <a:effectLst/>
              <a:latin typeface="Palatino Linotype" panose="02040502050505030304" pitchFamily="18" charset="0"/>
              <a:ea typeface="+mn-ea"/>
              <a:cs typeface="+mn-cs"/>
            </a:rPr>
            <a:t>Programa Prevención y Tratamiento del Consumo de Alcohol, Tabaco y otras Drogas</a:t>
          </a:r>
          <a:r>
            <a:rPr lang="es-CR" sz="1100" b="1" baseline="0">
              <a:solidFill>
                <a:schemeClr val="dk1"/>
              </a:solidFill>
              <a:effectLst/>
              <a:latin typeface="Palatino Linotype" panose="02040502050505030304" pitchFamily="18" charset="0"/>
              <a:ea typeface="+mn-ea"/>
              <a:cs typeface="+mn-cs"/>
            </a:rPr>
            <a:t>    </a:t>
          </a:r>
        </a:p>
        <a:p>
          <a:pPr marL="0" marR="0" indent="0" algn="ctr" defTabSz="914400" eaLnBrk="1" fontAlgn="auto" latinLnBrk="0" hangingPunct="1">
            <a:lnSpc>
              <a:spcPct val="100000"/>
            </a:lnSpc>
            <a:spcBef>
              <a:spcPts val="0"/>
            </a:spcBef>
            <a:spcAft>
              <a:spcPts val="0"/>
            </a:spcAft>
            <a:buClrTx/>
            <a:buSzTx/>
            <a:buFontTx/>
            <a:buNone/>
            <a:tabLst/>
            <a:defRPr/>
          </a:pPr>
          <a:r>
            <a:rPr lang="es-CR" sz="1100" b="1">
              <a:solidFill>
                <a:schemeClr val="bg1"/>
              </a:solidFill>
              <a:effectLst/>
              <a:latin typeface="Palatino Linotype" panose="02040502050505030304" pitchFamily="18" charset="0"/>
              <a:ea typeface="+mn-ea"/>
              <a:cs typeface="+mn-cs"/>
            </a:rPr>
            <a:t>Período</a:t>
          </a:r>
          <a:r>
            <a:rPr lang="es-CR" sz="1100" b="1" baseline="0">
              <a:solidFill>
                <a:schemeClr val="bg1"/>
              </a:solidFill>
              <a:effectLst/>
              <a:latin typeface="Palatino Linotype" panose="02040502050505030304" pitchFamily="18" charset="0"/>
              <a:ea typeface="+mn-ea"/>
              <a:cs typeface="+mn-cs"/>
            </a:rPr>
            <a:t>:  IV Trimestre 2021</a:t>
          </a:r>
          <a:r>
            <a:rPr lang="es-CR" sz="1100" b="1" baseline="0">
              <a:solidFill>
                <a:schemeClr val="dk1"/>
              </a:solidFill>
              <a:effectLst/>
              <a:latin typeface="Palatino Linotype" panose="02040502050505030304" pitchFamily="18" charset="0"/>
              <a:ea typeface="+mn-ea"/>
              <a:cs typeface="+mn-cs"/>
            </a:rPr>
            <a:t>    </a:t>
          </a:r>
          <a:r>
            <a:rPr lang="es-CR" sz="1100" b="1" baseline="0">
              <a:solidFill>
                <a:schemeClr val="bg1"/>
              </a:solidFill>
              <a:effectLst/>
              <a:latin typeface="Palatino Linotype" panose="02040502050505030304" pitchFamily="18" charset="0"/>
              <a:ea typeface="+mn-ea"/>
              <a:cs typeface="+mn-cs"/>
            </a:rPr>
            <a:t>Fecha Actualización:  14-03-2021</a:t>
          </a:r>
        </a:p>
        <a:p>
          <a:pPr marL="0" marR="0" indent="0" defTabSz="914400" eaLnBrk="1" fontAlgn="auto" latinLnBrk="0" hangingPunct="1">
            <a:lnSpc>
              <a:spcPct val="100000"/>
            </a:lnSpc>
            <a:spcBef>
              <a:spcPts val="0"/>
            </a:spcBef>
            <a:spcAft>
              <a:spcPts val="0"/>
            </a:spcAft>
            <a:buClrTx/>
            <a:buSzTx/>
            <a:buFontTx/>
            <a:buNone/>
            <a:tabLst/>
            <a:defRPr/>
          </a:pPr>
          <a:endParaRPr lang="es-CR">
            <a:solidFill>
              <a:schemeClr val="bg1"/>
            </a:solidFill>
            <a:effectLst/>
          </a:endParaRPr>
        </a:p>
        <a:p>
          <a:endParaRPr lang="es-CR" sz="1100">
            <a:solidFill>
              <a:schemeClr val="bg1"/>
            </a:solidFill>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6</xdr:col>
      <xdr:colOff>11905</xdr:colOff>
      <xdr:row>14</xdr:row>
      <xdr:rowOff>164306</xdr:rowOff>
    </xdr:from>
    <xdr:to>
      <xdr:col>15</xdr:col>
      <xdr:colOff>250030</xdr:colOff>
      <xdr:row>29</xdr:row>
      <xdr:rowOff>23812</xdr:rowOff>
    </xdr:to>
    <xdr:graphicFrame macro="">
      <xdr:nvGraphicFramePr>
        <xdr:cNvPr id="2" name="Gráfico 1">
          <a:extLst>
            <a:ext uri="{FF2B5EF4-FFF2-40B4-BE49-F238E27FC236}">
              <a16:creationId xmlns:a16="http://schemas.microsoft.com/office/drawing/2014/main" id="{00000000-0008-0000-06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-1</xdr:colOff>
      <xdr:row>30</xdr:row>
      <xdr:rowOff>164307</xdr:rowOff>
    </xdr:from>
    <xdr:to>
      <xdr:col>15</xdr:col>
      <xdr:colOff>226218</xdr:colOff>
      <xdr:row>47</xdr:row>
      <xdr:rowOff>-1</xdr:rowOff>
    </xdr:to>
    <xdr:graphicFrame macro="">
      <xdr:nvGraphicFramePr>
        <xdr:cNvPr id="3" name="Gráfico 2">
          <a:extLst>
            <a:ext uri="{FF2B5EF4-FFF2-40B4-BE49-F238E27FC236}">
              <a16:creationId xmlns:a16="http://schemas.microsoft.com/office/drawing/2014/main" id="{00000000-0008-0000-06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678657</xdr:colOff>
      <xdr:row>48</xdr:row>
      <xdr:rowOff>164306</xdr:rowOff>
    </xdr:from>
    <xdr:to>
      <xdr:col>15</xdr:col>
      <xdr:colOff>714374</xdr:colOff>
      <xdr:row>68</xdr:row>
      <xdr:rowOff>202406</xdr:rowOff>
    </xdr:to>
    <xdr:graphicFrame macro="">
      <xdr:nvGraphicFramePr>
        <xdr:cNvPr id="5" name="Gráfico 4">
          <a:extLst>
            <a:ext uri="{FF2B5EF4-FFF2-40B4-BE49-F238E27FC236}">
              <a16:creationId xmlns:a16="http://schemas.microsoft.com/office/drawing/2014/main" id="{00000000-0008-0000-06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16</xdr:col>
      <xdr:colOff>11905</xdr:colOff>
      <xdr:row>14</xdr:row>
      <xdr:rowOff>188120</xdr:rowOff>
    </xdr:from>
    <xdr:to>
      <xdr:col>25</xdr:col>
      <xdr:colOff>214313</xdr:colOff>
      <xdr:row>29</xdr:row>
      <xdr:rowOff>166686</xdr:rowOff>
    </xdr:to>
    <xdr:graphicFrame macro="">
      <xdr:nvGraphicFramePr>
        <xdr:cNvPr id="6" name="Gráfico 5">
          <a:extLst>
            <a:ext uri="{FF2B5EF4-FFF2-40B4-BE49-F238E27FC236}">
              <a16:creationId xmlns:a16="http://schemas.microsoft.com/office/drawing/2014/main" id="{00000000-0008-0000-06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16</xdr:col>
      <xdr:colOff>2</xdr:colOff>
      <xdr:row>31</xdr:row>
      <xdr:rowOff>9525</xdr:rowOff>
    </xdr:from>
    <xdr:to>
      <xdr:col>25</xdr:col>
      <xdr:colOff>202406</xdr:colOff>
      <xdr:row>47</xdr:row>
      <xdr:rowOff>166686</xdr:rowOff>
    </xdr:to>
    <xdr:graphicFrame macro="">
      <xdr:nvGraphicFramePr>
        <xdr:cNvPr id="7" name="Gráfico 6">
          <a:extLst>
            <a:ext uri="{FF2B5EF4-FFF2-40B4-BE49-F238E27FC236}">
              <a16:creationId xmlns:a16="http://schemas.microsoft.com/office/drawing/2014/main" id="{00000000-0008-0000-06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17</xdr:col>
      <xdr:colOff>11905</xdr:colOff>
      <xdr:row>50</xdr:row>
      <xdr:rowOff>0</xdr:rowOff>
    </xdr:from>
    <xdr:to>
      <xdr:col>26</xdr:col>
      <xdr:colOff>250030</xdr:colOff>
      <xdr:row>66</xdr:row>
      <xdr:rowOff>166686</xdr:rowOff>
    </xdr:to>
    <xdr:graphicFrame macro="">
      <xdr:nvGraphicFramePr>
        <xdr:cNvPr id="8" name="Gráfico 7">
          <a:extLst>
            <a:ext uri="{FF2B5EF4-FFF2-40B4-BE49-F238E27FC236}">
              <a16:creationId xmlns:a16="http://schemas.microsoft.com/office/drawing/2014/main" id="{00000000-0008-0000-06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oneCellAnchor>
    <xdr:from>
      <xdr:col>0</xdr:col>
      <xdr:colOff>0</xdr:colOff>
      <xdr:row>6</xdr:row>
      <xdr:rowOff>11906</xdr:rowOff>
    </xdr:from>
    <xdr:ext cx="8477250" cy="750093"/>
    <xdr:pic>
      <xdr:nvPicPr>
        <xdr:cNvPr id="13" name="Imagen 12">
          <a:extLst>
            <a:ext uri="{FF2B5EF4-FFF2-40B4-BE49-F238E27FC236}">
              <a16:creationId xmlns:a16="http://schemas.microsoft.com/office/drawing/2014/main" id="{00000000-0008-0000-0600-00000D000000}"/>
            </a:ext>
          </a:extLst>
        </xdr:cNvPr>
        <xdr:cNvPicPr>
          <a:picLocks noChangeAspect="1"/>
        </xdr:cNvPicPr>
      </xdr:nvPicPr>
      <xdr:blipFill>
        <a:blip xmlns:r="http://schemas.openxmlformats.org/officeDocument/2006/relationships" r:embed="rId7"/>
        <a:stretch>
          <a:fillRect/>
        </a:stretch>
      </xdr:blipFill>
      <xdr:spPr>
        <a:xfrm>
          <a:off x="0" y="1107281"/>
          <a:ext cx="8477250" cy="750093"/>
        </a:xfrm>
        <a:prstGeom prst="rect">
          <a:avLst/>
        </a:prstGeom>
      </xdr:spPr>
    </xdr:pic>
    <xdr:clientData/>
  </xdr:oneCellAnchor>
  <xdr:twoCellAnchor editAs="oneCell">
    <xdr:from>
      <xdr:col>0</xdr:col>
      <xdr:colOff>1</xdr:colOff>
      <xdr:row>0</xdr:row>
      <xdr:rowOff>0</xdr:rowOff>
    </xdr:from>
    <xdr:to>
      <xdr:col>4</xdr:col>
      <xdr:colOff>11906</xdr:colOff>
      <xdr:row>6</xdr:row>
      <xdr:rowOff>35719</xdr:rowOff>
    </xdr:to>
    <xdr:pic>
      <xdr:nvPicPr>
        <xdr:cNvPr id="14" name="Imagen 13">
          <a:extLst>
            <a:ext uri="{FF2B5EF4-FFF2-40B4-BE49-F238E27FC236}">
              <a16:creationId xmlns:a16="http://schemas.microsoft.com/office/drawing/2014/main" id="{00000000-0008-0000-0600-00000E000000}"/>
            </a:ext>
          </a:extLst>
        </xdr:cNvPr>
        <xdr:cNvPicPr>
          <a:picLocks noChangeAspect="1"/>
        </xdr:cNvPicPr>
      </xdr:nvPicPr>
      <xdr:blipFill>
        <a:blip xmlns:r="http://schemas.openxmlformats.org/officeDocument/2006/relationships" r:embed="rId8"/>
        <a:stretch>
          <a:fillRect/>
        </a:stretch>
      </xdr:blipFill>
      <xdr:spPr>
        <a:xfrm>
          <a:off x="1" y="0"/>
          <a:ext cx="8098630" cy="1178719"/>
        </a:xfrm>
        <a:prstGeom prst="rect">
          <a:avLst/>
        </a:prstGeom>
      </xdr:spPr>
    </xdr:pic>
    <xdr:clientData/>
  </xdr:twoCellAnchor>
  <xdr:twoCellAnchor editAs="oneCell">
    <xdr:from>
      <xdr:col>0</xdr:col>
      <xdr:colOff>462643</xdr:colOff>
      <xdr:row>0</xdr:row>
      <xdr:rowOff>95250</xdr:rowOff>
    </xdr:from>
    <xdr:to>
      <xdr:col>0</xdr:col>
      <xdr:colOff>3270461</xdr:colOff>
      <xdr:row>5</xdr:row>
      <xdr:rowOff>136071</xdr:rowOff>
    </xdr:to>
    <xdr:pic>
      <xdr:nvPicPr>
        <xdr:cNvPr id="15" name="Imagen 14">
          <a:extLst>
            <a:ext uri="{FF2B5EF4-FFF2-40B4-BE49-F238E27FC236}">
              <a16:creationId xmlns:a16="http://schemas.microsoft.com/office/drawing/2014/main" id="{00000000-0008-0000-0600-00000F000000}"/>
            </a:ext>
          </a:extLst>
        </xdr:cNvPr>
        <xdr:cNvPicPr>
          <a:picLocks noChangeAspect="1"/>
        </xdr:cNvPicPr>
      </xdr:nvPicPr>
      <xdr:blipFill>
        <a:blip xmlns:r="http://schemas.openxmlformats.org/officeDocument/2006/relationships" r:embed="rId9"/>
        <a:stretch>
          <a:fillRect/>
        </a:stretch>
      </xdr:blipFill>
      <xdr:spPr>
        <a:xfrm>
          <a:off x="462643" y="95250"/>
          <a:ext cx="2807818" cy="993321"/>
        </a:xfrm>
        <a:prstGeom prst="rect">
          <a:avLst/>
        </a:prstGeom>
      </xdr:spPr>
    </xdr:pic>
    <xdr:clientData/>
  </xdr:twoCellAnchor>
  <xdr:twoCellAnchor>
    <xdr:from>
      <xdr:col>0</xdr:col>
      <xdr:colOff>23814</xdr:colOff>
      <xdr:row>6</xdr:row>
      <xdr:rowOff>71439</xdr:rowOff>
    </xdr:from>
    <xdr:to>
      <xdr:col>3</xdr:col>
      <xdr:colOff>1317624</xdr:colOff>
      <xdr:row>7</xdr:row>
      <xdr:rowOff>369094</xdr:rowOff>
    </xdr:to>
    <xdr:sp macro="" textlink="">
      <xdr:nvSpPr>
        <xdr:cNvPr id="16" name="CuadroTexto 15">
          <a:extLst>
            <a:ext uri="{FF2B5EF4-FFF2-40B4-BE49-F238E27FC236}">
              <a16:creationId xmlns:a16="http://schemas.microsoft.com/office/drawing/2014/main" id="{00000000-0008-0000-0600-000010000000}"/>
            </a:ext>
          </a:extLst>
        </xdr:cNvPr>
        <xdr:cNvSpPr txBox="1"/>
      </xdr:nvSpPr>
      <xdr:spPr>
        <a:xfrm>
          <a:off x="23814" y="1166814"/>
          <a:ext cx="8389935" cy="6786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algn="ctr" defTabSz="914400" eaLnBrk="1" fontAlgn="auto" latinLnBrk="0" hangingPunct="1">
            <a:lnSpc>
              <a:spcPct val="100000"/>
            </a:lnSpc>
            <a:spcBef>
              <a:spcPts val="0"/>
            </a:spcBef>
            <a:spcAft>
              <a:spcPts val="0"/>
            </a:spcAft>
            <a:buClrTx/>
            <a:buSzTx/>
            <a:buFontTx/>
            <a:buNone/>
            <a:tabLst/>
            <a:defRPr/>
          </a:pPr>
          <a:r>
            <a:rPr lang="es-CR" sz="1100" b="1">
              <a:solidFill>
                <a:schemeClr val="bg1"/>
              </a:solidFill>
              <a:effectLst/>
              <a:latin typeface="Palatino Linotype" panose="02040502050505030304" pitchFamily="18" charset="0"/>
              <a:ea typeface="+mn-ea"/>
              <a:cs typeface="+mn-cs"/>
            </a:rPr>
            <a:t>Instituto sobre Alcoholismo y Farmacodependencia</a:t>
          </a:r>
          <a:r>
            <a:rPr lang="es-CR" sz="1100" b="1" baseline="0">
              <a:solidFill>
                <a:schemeClr val="bg1"/>
              </a:solidFill>
              <a:effectLst/>
              <a:latin typeface="Palatino Linotype" panose="02040502050505030304" pitchFamily="18" charset="0"/>
              <a:ea typeface="+mn-ea"/>
              <a:cs typeface="+mn-cs"/>
            </a:rPr>
            <a:t>    </a:t>
          </a:r>
        </a:p>
        <a:p>
          <a:pPr marL="0" marR="0" indent="0" algn="ctr" defTabSz="914400" eaLnBrk="1" fontAlgn="auto" latinLnBrk="0" hangingPunct="1">
            <a:lnSpc>
              <a:spcPct val="100000"/>
            </a:lnSpc>
            <a:spcBef>
              <a:spcPts val="0"/>
            </a:spcBef>
            <a:spcAft>
              <a:spcPts val="0"/>
            </a:spcAft>
            <a:buClrTx/>
            <a:buSzTx/>
            <a:buFontTx/>
            <a:buNone/>
            <a:tabLst/>
            <a:defRPr/>
          </a:pPr>
          <a:r>
            <a:rPr lang="es-CR" sz="1100" b="1" baseline="0">
              <a:solidFill>
                <a:schemeClr val="bg1"/>
              </a:solidFill>
              <a:effectLst/>
              <a:latin typeface="Palatino Linotype" panose="02040502050505030304" pitchFamily="18" charset="0"/>
              <a:ea typeface="+mn-ea"/>
              <a:cs typeface="+mn-cs"/>
            </a:rPr>
            <a:t>Programa Prevención y Tratamiento del Consumo de Alcohol, Tabaco y otras Drogas</a:t>
          </a:r>
          <a:r>
            <a:rPr lang="es-CR" sz="1100" b="1" baseline="0">
              <a:solidFill>
                <a:schemeClr val="dk1"/>
              </a:solidFill>
              <a:effectLst/>
              <a:latin typeface="Palatino Linotype" panose="02040502050505030304" pitchFamily="18" charset="0"/>
              <a:ea typeface="+mn-ea"/>
              <a:cs typeface="+mn-cs"/>
            </a:rPr>
            <a:t>    </a:t>
          </a:r>
        </a:p>
        <a:p>
          <a:pPr marL="0" marR="0" indent="0" algn="ctr" defTabSz="914400" eaLnBrk="1" fontAlgn="auto" latinLnBrk="0" hangingPunct="1">
            <a:lnSpc>
              <a:spcPct val="100000"/>
            </a:lnSpc>
            <a:spcBef>
              <a:spcPts val="0"/>
            </a:spcBef>
            <a:spcAft>
              <a:spcPts val="0"/>
            </a:spcAft>
            <a:buClrTx/>
            <a:buSzTx/>
            <a:buFontTx/>
            <a:buNone/>
            <a:tabLst/>
            <a:defRPr/>
          </a:pPr>
          <a:r>
            <a:rPr lang="es-CR" sz="1100" b="1">
              <a:solidFill>
                <a:schemeClr val="bg1"/>
              </a:solidFill>
              <a:effectLst/>
              <a:latin typeface="Palatino Linotype" panose="02040502050505030304" pitchFamily="18" charset="0"/>
              <a:ea typeface="+mn-ea"/>
              <a:cs typeface="+mn-cs"/>
            </a:rPr>
            <a:t>Período</a:t>
          </a:r>
          <a:r>
            <a:rPr lang="es-CR" sz="1100" b="1" baseline="0">
              <a:solidFill>
                <a:schemeClr val="bg1"/>
              </a:solidFill>
              <a:effectLst/>
              <a:latin typeface="Palatino Linotype" panose="02040502050505030304" pitchFamily="18" charset="0"/>
              <a:ea typeface="+mn-ea"/>
              <a:cs typeface="+mn-cs"/>
            </a:rPr>
            <a:t>:  Anual 2021</a:t>
          </a:r>
          <a:r>
            <a:rPr lang="es-CR" sz="1100" b="1" baseline="0">
              <a:solidFill>
                <a:schemeClr val="dk1"/>
              </a:solidFill>
              <a:effectLst/>
              <a:latin typeface="Palatino Linotype" panose="02040502050505030304" pitchFamily="18" charset="0"/>
              <a:ea typeface="+mn-ea"/>
              <a:cs typeface="+mn-cs"/>
            </a:rPr>
            <a:t>    </a:t>
          </a:r>
          <a:r>
            <a:rPr lang="es-CR" sz="1100" b="1" baseline="0">
              <a:solidFill>
                <a:schemeClr val="bg1"/>
              </a:solidFill>
              <a:effectLst/>
              <a:latin typeface="Palatino Linotype" panose="02040502050505030304" pitchFamily="18" charset="0"/>
              <a:ea typeface="+mn-ea"/>
              <a:cs typeface="+mn-cs"/>
            </a:rPr>
            <a:t>Fecha Actualización:  14-03-2021</a:t>
          </a:r>
        </a:p>
        <a:p>
          <a:pPr marL="0" marR="0" indent="0" defTabSz="914400" eaLnBrk="1" fontAlgn="auto" latinLnBrk="0" hangingPunct="1">
            <a:lnSpc>
              <a:spcPct val="100000"/>
            </a:lnSpc>
            <a:spcBef>
              <a:spcPts val="0"/>
            </a:spcBef>
            <a:spcAft>
              <a:spcPts val="0"/>
            </a:spcAft>
            <a:buClrTx/>
            <a:buSzTx/>
            <a:buFontTx/>
            <a:buNone/>
            <a:tabLst/>
            <a:defRPr/>
          </a:pPr>
          <a:endParaRPr lang="es-CR">
            <a:solidFill>
              <a:schemeClr val="bg1"/>
            </a:solidFill>
            <a:effectLst/>
          </a:endParaRPr>
        </a:p>
        <a:p>
          <a:endParaRPr lang="es-CR" sz="1100">
            <a:solidFill>
              <a:schemeClr val="bg1"/>
            </a:solidFill>
          </a:endParaRP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7:E87"/>
  <sheetViews>
    <sheetView showGridLines="0" tabSelected="1" zoomScale="80" zoomScaleNormal="80" workbookViewId="0">
      <pane ySplit="11" topLeftCell="A12" activePane="bottomLeft" state="frozen"/>
      <selection pane="bottomLeft" activeCell="A9" sqref="A9:A11"/>
    </sheetView>
  </sheetViews>
  <sheetFormatPr baseColWidth="10" defaultColWidth="11.453125" defaultRowHeight="14.5" x14ac:dyDescent="0.35"/>
  <cols>
    <col min="1" max="1" width="62.54296875" style="6" customWidth="1"/>
    <col min="2" max="4" width="19.54296875" style="6" customWidth="1"/>
    <col min="5" max="16384" width="11.453125" style="6"/>
  </cols>
  <sheetData>
    <row r="7" spans="1:4" ht="30" customHeight="1" x14ac:dyDescent="0.35"/>
    <row r="8" spans="1:4" ht="30" customHeight="1" x14ac:dyDescent="0.35"/>
    <row r="9" spans="1:4" s="4" customFormat="1" ht="15.5" x14ac:dyDescent="0.35">
      <c r="A9" s="36" t="s">
        <v>0</v>
      </c>
      <c r="B9" s="39" t="s">
        <v>1</v>
      </c>
      <c r="C9" s="43" t="s">
        <v>50</v>
      </c>
      <c r="D9" s="44"/>
    </row>
    <row r="10" spans="1:4" s="4" customFormat="1" ht="15" customHeight="1" x14ac:dyDescent="0.35">
      <c r="A10" s="37"/>
      <c r="B10" s="39"/>
      <c r="C10" s="41" t="s">
        <v>2</v>
      </c>
      <c r="D10" s="34" t="s">
        <v>46</v>
      </c>
    </row>
    <row r="11" spans="1:4" s="4" customFormat="1" ht="15.75" customHeight="1" thickBot="1" x14ac:dyDescent="0.4">
      <c r="A11" s="38"/>
      <c r="B11" s="40"/>
      <c r="C11" s="42"/>
      <c r="D11" s="35"/>
    </row>
    <row r="12" spans="1:4" ht="16" thickTop="1" x14ac:dyDescent="0.4">
      <c r="A12" s="8"/>
      <c r="B12" s="8"/>
      <c r="C12" s="8"/>
      <c r="D12" s="8"/>
    </row>
    <row r="13" spans="1:4" ht="15.5" x14ac:dyDescent="0.4">
      <c r="A13" s="9" t="s">
        <v>3</v>
      </c>
      <c r="B13" s="8"/>
      <c r="C13" s="8"/>
      <c r="D13" s="8"/>
    </row>
    <row r="14" spans="1:4" ht="15.5" x14ac:dyDescent="0.4">
      <c r="A14" s="8"/>
      <c r="B14" s="8"/>
      <c r="C14" s="8"/>
      <c r="D14" s="8"/>
    </row>
    <row r="15" spans="1:4" ht="15.5" x14ac:dyDescent="0.4">
      <c r="A15" s="9" t="s">
        <v>40</v>
      </c>
      <c r="B15" s="8"/>
      <c r="C15" s="8"/>
      <c r="D15" s="8"/>
    </row>
    <row r="16" spans="1:4" ht="15.5" x14ac:dyDescent="0.4">
      <c r="A16" s="10" t="s">
        <v>51</v>
      </c>
      <c r="B16" s="11">
        <f>+SUM(C16:D16)</f>
        <v>228</v>
      </c>
      <c r="C16" s="11">
        <v>63</v>
      </c>
      <c r="D16" s="11">
        <v>165</v>
      </c>
    </row>
    <row r="17" spans="1:5" ht="15.5" x14ac:dyDescent="0.4">
      <c r="A17" s="10" t="s">
        <v>79</v>
      </c>
      <c r="B17" s="11">
        <f t="shared" ref="B17:B19" si="0">+SUM(C17:D17)</f>
        <v>88</v>
      </c>
      <c r="C17" s="11">
        <v>25</v>
      </c>
      <c r="D17" s="11">
        <v>63</v>
      </c>
    </row>
    <row r="18" spans="1:5" ht="15.5" x14ac:dyDescent="0.4">
      <c r="A18" s="10" t="s">
        <v>80</v>
      </c>
      <c r="B18" s="11">
        <f t="shared" si="0"/>
        <v>197</v>
      </c>
      <c r="C18" s="11">
        <v>19</v>
      </c>
      <c r="D18" s="11">
        <v>178</v>
      </c>
    </row>
    <row r="19" spans="1:5" ht="15.5" x14ac:dyDescent="0.4">
      <c r="A19" s="10" t="s">
        <v>81</v>
      </c>
      <c r="B19" s="11">
        <f t="shared" si="0"/>
        <v>353</v>
      </c>
      <c r="C19" s="11">
        <v>101</v>
      </c>
      <c r="D19" s="11">
        <v>252</v>
      </c>
    </row>
    <row r="20" spans="1:5" ht="15.5" x14ac:dyDescent="0.4">
      <c r="A20" s="8"/>
      <c r="B20" s="12"/>
      <c r="C20" s="12"/>
      <c r="D20" s="12"/>
    </row>
    <row r="21" spans="1:5" ht="15.5" x14ac:dyDescent="0.4">
      <c r="A21" s="13" t="s">
        <v>4</v>
      </c>
      <c r="B21" s="12"/>
      <c r="C21" s="12"/>
      <c r="D21" s="12"/>
    </row>
    <row r="22" spans="1:5" ht="15.5" x14ac:dyDescent="0.4">
      <c r="A22" s="10" t="s">
        <v>51</v>
      </c>
      <c r="B22" s="11">
        <f>+SUM(C22:D22)</f>
        <v>7478589.0499999998</v>
      </c>
      <c r="C22" s="11">
        <v>6355729.0499999998</v>
      </c>
      <c r="D22" s="11">
        <v>1122860</v>
      </c>
    </row>
    <row r="23" spans="1:5" ht="15.5" x14ac:dyDescent="0.4">
      <c r="A23" s="10" t="s">
        <v>79</v>
      </c>
      <c r="B23" s="11">
        <f t="shared" ref="B23:B26" si="1">+SUM(C23:D23)</f>
        <v>10281129.5799636</v>
      </c>
      <c r="C23" s="11">
        <v>9881129.5799640007</v>
      </c>
      <c r="D23" s="11">
        <v>399999.9999996</v>
      </c>
    </row>
    <row r="24" spans="1:5" ht="15.5" x14ac:dyDescent="0.4">
      <c r="A24" s="10" t="s">
        <v>80</v>
      </c>
      <c r="B24" s="11">
        <f t="shared" si="1"/>
        <v>1287600</v>
      </c>
      <c r="C24" s="11">
        <v>910000</v>
      </c>
      <c r="D24" s="11">
        <v>377600</v>
      </c>
      <c r="E24" s="5"/>
    </row>
    <row r="25" spans="1:5" ht="15.5" x14ac:dyDescent="0.4">
      <c r="A25" s="10" t="s">
        <v>81</v>
      </c>
      <c r="B25" s="11">
        <f t="shared" si="1"/>
        <v>41124518.319848396</v>
      </c>
      <c r="C25" s="11">
        <v>39524518.319849998</v>
      </c>
      <c r="D25" s="11">
        <v>1599999.9999984002</v>
      </c>
    </row>
    <row r="26" spans="1:5" ht="15.5" x14ac:dyDescent="0.4">
      <c r="A26" s="10" t="s">
        <v>82</v>
      </c>
      <c r="B26" s="11">
        <f t="shared" si="1"/>
        <v>1287600</v>
      </c>
      <c r="C26" s="11">
        <f>C24</f>
        <v>910000</v>
      </c>
      <c r="D26" s="11">
        <f>D24</f>
        <v>377600</v>
      </c>
    </row>
    <row r="27" spans="1:5" ht="15.5" x14ac:dyDescent="0.4">
      <c r="A27" s="8"/>
      <c r="B27" s="12"/>
      <c r="C27" s="12"/>
      <c r="D27" s="12"/>
    </row>
    <row r="28" spans="1:5" ht="15.5" x14ac:dyDescent="0.4">
      <c r="A28" s="13" t="s">
        <v>5</v>
      </c>
      <c r="B28" s="12"/>
      <c r="C28" s="12"/>
      <c r="D28" s="12"/>
    </row>
    <row r="29" spans="1:5" ht="15.5" x14ac:dyDescent="0.4">
      <c r="A29" s="10" t="s">
        <v>79</v>
      </c>
      <c r="B29" s="11">
        <f>B23</f>
        <v>10281129.5799636</v>
      </c>
      <c r="C29" s="11"/>
      <c r="D29" s="11"/>
    </row>
    <row r="30" spans="1:5" ht="15.5" x14ac:dyDescent="0.4">
      <c r="A30" s="10" t="s">
        <v>80</v>
      </c>
      <c r="B30" s="11">
        <v>1287600</v>
      </c>
      <c r="C30" s="11"/>
      <c r="D30" s="11"/>
    </row>
    <row r="31" spans="1:5" ht="15.5" x14ac:dyDescent="0.4">
      <c r="A31" s="8"/>
      <c r="B31" s="14"/>
      <c r="C31" s="14"/>
      <c r="D31" s="14"/>
    </row>
    <row r="32" spans="1:5" ht="15.5" x14ac:dyDescent="0.4">
      <c r="A32" s="9" t="s">
        <v>6</v>
      </c>
      <c r="B32" s="14"/>
      <c r="C32" s="14"/>
      <c r="D32" s="14"/>
    </row>
    <row r="33" spans="1:4" ht="15.5" x14ac:dyDescent="0.4">
      <c r="A33" s="10" t="s">
        <v>52</v>
      </c>
      <c r="B33" s="15">
        <v>1.0649999999999999</v>
      </c>
      <c r="C33" s="15">
        <v>1.0649999999999999</v>
      </c>
      <c r="D33" s="15">
        <v>1.0649999999999999</v>
      </c>
    </row>
    <row r="34" spans="1:4" ht="15.5" x14ac:dyDescent="0.4">
      <c r="A34" s="10" t="s">
        <v>83</v>
      </c>
      <c r="B34" s="15">
        <v>1.07</v>
      </c>
      <c r="C34" s="15">
        <v>1.07</v>
      </c>
      <c r="D34" s="15">
        <v>1.07</v>
      </c>
    </row>
    <row r="35" spans="1:4" ht="15.5" x14ac:dyDescent="0.4">
      <c r="A35" s="10" t="s">
        <v>7</v>
      </c>
      <c r="B35" s="11" t="s">
        <v>45</v>
      </c>
      <c r="C35" s="11" t="s">
        <v>45</v>
      </c>
      <c r="D35" s="11" t="s">
        <v>45</v>
      </c>
    </row>
    <row r="36" spans="1:4" ht="15.5" x14ac:dyDescent="0.4">
      <c r="A36" s="8"/>
      <c r="B36" s="12"/>
      <c r="C36" s="12"/>
      <c r="D36" s="12"/>
    </row>
    <row r="37" spans="1:4" ht="15.5" x14ac:dyDescent="0.4">
      <c r="A37" s="9" t="s">
        <v>8</v>
      </c>
      <c r="B37" s="12"/>
      <c r="C37" s="12"/>
      <c r="D37" s="12"/>
    </row>
    <row r="38" spans="1:4" ht="15.5" x14ac:dyDescent="0.4">
      <c r="A38" s="8" t="s">
        <v>53</v>
      </c>
      <c r="B38" s="11">
        <f>B22/B33</f>
        <v>7022149.3427230045</v>
      </c>
      <c r="C38" s="11">
        <f t="shared" ref="C38" si="2">C22/C33</f>
        <v>5967820.704225352</v>
      </c>
      <c r="D38" s="11">
        <f>D22/D33</f>
        <v>1054328.6384976527</v>
      </c>
    </row>
    <row r="39" spans="1:4" ht="15.5" x14ac:dyDescent="0.4">
      <c r="A39" s="8" t="s">
        <v>84</v>
      </c>
      <c r="B39" s="11">
        <f>B24/B34</f>
        <v>1203364.4859813084</v>
      </c>
      <c r="C39" s="11">
        <f>C24/C34</f>
        <v>850467.28971962607</v>
      </c>
      <c r="D39" s="11">
        <f t="shared" ref="D39" si="3">D24/D34</f>
        <v>352897.1962616822</v>
      </c>
    </row>
    <row r="40" spans="1:4" ht="15.5" x14ac:dyDescent="0.4">
      <c r="A40" s="8" t="s">
        <v>54</v>
      </c>
      <c r="B40" s="11">
        <f>B38/B16</f>
        <v>30798.900625978091</v>
      </c>
      <c r="C40" s="11">
        <f>C38/C16</f>
        <v>94727.31276548178</v>
      </c>
      <c r="D40" s="11">
        <f>D38/D16</f>
        <v>6389.87053634941</v>
      </c>
    </row>
    <row r="41" spans="1:4" ht="15.5" x14ac:dyDescent="0.4">
      <c r="A41" s="8" t="s">
        <v>85</v>
      </c>
      <c r="B41" s="11">
        <f>B39/B18</f>
        <v>6108.4491674178089</v>
      </c>
      <c r="C41" s="11">
        <f>C39/C18</f>
        <v>44761.436301032954</v>
      </c>
      <c r="D41" s="11">
        <f>D39/D18</f>
        <v>1982.5685183240573</v>
      </c>
    </row>
    <row r="42" spans="1:4" ht="15.5" x14ac:dyDescent="0.4">
      <c r="A42" s="8"/>
      <c r="B42" s="16"/>
      <c r="C42" s="16"/>
      <c r="D42" s="16"/>
    </row>
    <row r="43" spans="1:4" ht="15.5" x14ac:dyDescent="0.4">
      <c r="A43" s="9" t="s">
        <v>9</v>
      </c>
      <c r="B43" s="16"/>
      <c r="C43" s="16"/>
      <c r="D43" s="16"/>
    </row>
    <row r="44" spans="1:4" ht="15.5" x14ac:dyDescent="0.4">
      <c r="A44" s="8"/>
      <c r="B44" s="16"/>
      <c r="C44" s="16"/>
      <c r="D44" s="16"/>
    </row>
    <row r="45" spans="1:4" ht="15.5" x14ac:dyDescent="0.4">
      <c r="A45" s="9" t="s">
        <v>10</v>
      </c>
      <c r="B45" s="16"/>
      <c r="C45" s="16"/>
      <c r="D45" s="16"/>
    </row>
    <row r="46" spans="1:4" ht="15.5" x14ac:dyDescent="0.4">
      <c r="A46" s="8" t="s">
        <v>11</v>
      </c>
      <c r="B46" s="17" t="s">
        <v>42</v>
      </c>
      <c r="C46" s="17" t="s">
        <v>42</v>
      </c>
      <c r="D46" s="17" t="s">
        <v>42</v>
      </c>
    </row>
    <row r="47" spans="1:4" ht="15.5" x14ac:dyDescent="0.4">
      <c r="A47" s="8" t="s">
        <v>12</v>
      </c>
      <c r="B47" s="17" t="s">
        <v>42</v>
      </c>
      <c r="C47" s="17" t="s">
        <v>42</v>
      </c>
      <c r="D47" s="17" t="s">
        <v>42</v>
      </c>
    </row>
    <row r="48" spans="1:4" ht="15.5" x14ac:dyDescent="0.4">
      <c r="A48" s="8"/>
      <c r="B48" s="17"/>
      <c r="C48" s="17"/>
      <c r="D48" s="17"/>
    </row>
    <row r="49" spans="1:4" ht="15.5" x14ac:dyDescent="0.4">
      <c r="A49" s="9" t="s">
        <v>13</v>
      </c>
      <c r="B49" s="17"/>
      <c r="C49" s="17"/>
      <c r="D49" s="17"/>
    </row>
    <row r="50" spans="1:4" ht="15.5" x14ac:dyDescent="0.4">
      <c r="A50" s="8" t="s">
        <v>14</v>
      </c>
      <c r="B50" s="17">
        <f>B18/B17*100</f>
        <v>223.86363636363637</v>
      </c>
      <c r="C50" s="17">
        <f>C18/C17*100</f>
        <v>76</v>
      </c>
      <c r="D50" s="17">
        <f>D18/D17*100</f>
        <v>282.53968253968253</v>
      </c>
    </row>
    <row r="51" spans="1:4" ht="15.5" x14ac:dyDescent="0.4">
      <c r="A51" s="8" t="s">
        <v>15</v>
      </c>
      <c r="B51" s="17">
        <f>B24/B23*100</f>
        <v>12.52391568441411</v>
      </c>
      <c r="C51" s="17">
        <f t="shared" ref="C51:D51" si="4">C24/C23*100</f>
        <v>9.2094733971023928</v>
      </c>
      <c r="D51" s="17">
        <f t="shared" si="4"/>
        <v>94.400000000094394</v>
      </c>
    </row>
    <row r="52" spans="1:4" ht="15.5" x14ac:dyDescent="0.4">
      <c r="A52" s="8" t="s">
        <v>16</v>
      </c>
      <c r="B52" s="17">
        <f t="shared" ref="B52" si="5">AVERAGE(B50:B51)</f>
        <v>118.19377602402524</v>
      </c>
      <c r="C52" s="17">
        <f t="shared" ref="C52:D52" si="6">AVERAGE(C50:C51)</f>
        <v>42.604736698551193</v>
      </c>
      <c r="D52" s="17">
        <f t="shared" si="6"/>
        <v>188.46984126988846</v>
      </c>
    </row>
    <row r="53" spans="1:4" ht="15.5" x14ac:dyDescent="0.4">
      <c r="A53" s="8"/>
      <c r="B53" s="17"/>
      <c r="C53" s="17"/>
      <c r="D53" s="17"/>
    </row>
    <row r="54" spans="1:4" ht="15.5" x14ac:dyDescent="0.4">
      <c r="A54" s="9" t="s">
        <v>17</v>
      </c>
      <c r="B54" s="17"/>
      <c r="C54" s="17"/>
      <c r="D54" s="17"/>
    </row>
    <row r="55" spans="1:4" ht="15.5" x14ac:dyDescent="0.4">
      <c r="A55" s="8" t="s">
        <v>18</v>
      </c>
      <c r="B55" s="17">
        <f>(B18/B19)*100</f>
        <v>55.807365439093481</v>
      </c>
      <c r="C55" s="17">
        <f>(C18/C19)*100</f>
        <v>18.811881188118811</v>
      </c>
      <c r="D55" s="17">
        <f>(D18/D19)*100</f>
        <v>70.634920634920633</v>
      </c>
    </row>
    <row r="56" spans="1:4" ht="15.5" x14ac:dyDescent="0.4">
      <c r="A56" s="8" t="s">
        <v>19</v>
      </c>
      <c r="B56" s="17">
        <f>B24/B25*100</f>
        <v>3.1309789211039849</v>
      </c>
      <c r="C56" s="17">
        <f t="shared" ref="C56:D56" si="7">C24/C25*100</f>
        <v>2.3023683492759477</v>
      </c>
      <c r="D56" s="17">
        <f t="shared" si="7"/>
        <v>23.600000000023595</v>
      </c>
    </row>
    <row r="57" spans="1:4" ht="15.5" x14ac:dyDescent="0.4">
      <c r="A57" s="8" t="s">
        <v>20</v>
      </c>
      <c r="B57" s="17">
        <f t="shared" ref="B57" si="8">(B55+B56)/2</f>
        <v>29.469172180098731</v>
      </c>
      <c r="C57" s="17">
        <f t="shared" ref="C57:D57" si="9">(C55+C56)/2</f>
        <v>10.557124768697379</v>
      </c>
      <c r="D57" s="17">
        <f t="shared" si="9"/>
        <v>47.117460317472116</v>
      </c>
    </row>
    <row r="58" spans="1:4" ht="15.5" x14ac:dyDescent="0.4">
      <c r="A58" s="8"/>
      <c r="B58" s="17"/>
      <c r="C58" s="17"/>
      <c r="D58" s="17"/>
    </row>
    <row r="59" spans="1:4" ht="15.5" x14ac:dyDescent="0.4">
      <c r="A59" s="9" t="s">
        <v>31</v>
      </c>
      <c r="B59" s="17"/>
      <c r="C59" s="17"/>
      <c r="D59" s="17"/>
    </row>
    <row r="60" spans="1:4" ht="15.5" x14ac:dyDescent="0.4">
      <c r="A60" s="8" t="s">
        <v>21</v>
      </c>
      <c r="B60" s="17">
        <f t="shared" ref="B60" si="10">B26/B24*100</f>
        <v>100</v>
      </c>
      <c r="C60" s="17"/>
      <c r="D60" s="17"/>
    </row>
    <row r="61" spans="1:4" ht="15.5" x14ac:dyDescent="0.4">
      <c r="A61" s="8"/>
      <c r="B61" s="17"/>
      <c r="C61" s="17"/>
      <c r="D61" s="17"/>
    </row>
    <row r="62" spans="1:4" ht="15.5" x14ac:dyDescent="0.4">
      <c r="A62" s="9" t="s">
        <v>22</v>
      </c>
      <c r="B62" s="17"/>
      <c r="C62" s="17"/>
      <c r="D62" s="17"/>
    </row>
    <row r="63" spans="1:4" ht="15.5" x14ac:dyDescent="0.4">
      <c r="A63" s="8" t="s">
        <v>23</v>
      </c>
      <c r="B63" s="17">
        <f>((B18/B16)-1)*100</f>
        <v>-13.596491228070173</v>
      </c>
      <c r="C63" s="17">
        <f>((C18/C16)-1)*100</f>
        <v>-69.841269841269835</v>
      </c>
      <c r="D63" s="17">
        <f>((D18/D16)-1)*100</f>
        <v>7.8787878787878851</v>
      </c>
    </row>
    <row r="64" spans="1:4" ht="15.5" x14ac:dyDescent="0.4">
      <c r="A64" s="8" t="s">
        <v>24</v>
      </c>
      <c r="B64" s="17">
        <f>((B39/B38)-1)*100</f>
        <v>-82.863302569485441</v>
      </c>
      <c r="C64" s="17">
        <f t="shared" ref="C64:D64" si="11">((C39/C38)-1)*100</f>
        <v>-85.749114595257936</v>
      </c>
      <c r="D64" s="17">
        <f t="shared" si="11"/>
        <v>-66.52872895831257</v>
      </c>
    </row>
    <row r="65" spans="1:4" ht="15.5" x14ac:dyDescent="0.4">
      <c r="A65" s="8" t="s">
        <v>25</v>
      </c>
      <c r="B65" s="17">
        <f t="shared" ref="B65" si="12">((B41/B40)-1)*100</f>
        <v>-80.166664902754718</v>
      </c>
      <c r="C65" s="17">
        <f t="shared" ref="C65:D65" si="13">((C41/C40)-1)*100</f>
        <v>-52.74706418427629</v>
      </c>
      <c r="D65" s="17">
        <f t="shared" si="13"/>
        <v>-68.97325998944703</v>
      </c>
    </row>
    <row r="66" spans="1:4" ht="15.5" x14ac:dyDescent="0.4">
      <c r="A66" s="8"/>
      <c r="B66" s="17"/>
      <c r="C66" s="17"/>
      <c r="D66" s="17"/>
    </row>
    <row r="67" spans="1:4" ht="15.5" x14ac:dyDescent="0.4">
      <c r="A67" s="9" t="s">
        <v>26</v>
      </c>
      <c r="B67" s="17"/>
      <c r="C67" s="17"/>
      <c r="D67" s="17"/>
    </row>
    <row r="68" spans="1:4" ht="15.5" x14ac:dyDescent="0.4">
      <c r="A68" s="8" t="s">
        <v>32</v>
      </c>
      <c r="B68" s="17">
        <f>B23/B17</f>
        <v>116831.01795413182</v>
      </c>
      <c r="C68" s="17">
        <f>C23/C17</f>
        <v>395245.18319856003</v>
      </c>
      <c r="D68" s="17">
        <f>(D23/D17)*3</f>
        <v>19047.619047599997</v>
      </c>
    </row>
    <row r="69" spans="1:4" ht="15.5" x14ac:dyDescent="0.4">
      <c r="A69" s="8" t="s">
        <v>33</v>
      </c>
      <c r="B69" s="17">
        <f>B24/B18</f>
        <v>6536.040609137056</v>
      </c>
      <c r="C69" s="17">
        <f>C24/C18</f>
        <v>47894.73684210526</v>
      </c>
      <c r="D69" s="17">
        <f>(D24/D18)*3</f>
        <v>6364.0449438202249</v>
      </c>
    </row>
    <row r="70" spans="1:4" ht="15.5" x14ac:dyDescent="0.4">
      <c r="A70" s="8" t="s">
        <v>27</v>
      </c>
      <c r="B70" s="17">
        <f>(B69/B68)*B52</f>
        <v>6.6122792848006506</v>
      </c>
      <c r="C70" s="17">
        <f t="shared" ref="C70:D70" si="14">(C69/C68)*C52</f>
        <v>5.1627261738928842</v>
      </c>
      <c r="D70" s="17">
        <f t="shared" si="14"/>
        <v>62.970103370865267</v>
      </c>
    </row>
    <row r="71" spans="1:4" ht="15.5" x14ac:dyDescent="0.4">
      <c r="A71" s="8" t="s">
        <v>34</v>
      </c>
      <c r="B71" s="17">
        <f>B23/(B17*3)</f>
        <v>38943.672651377274</v>
      </c>
      <c r="C71" s="17">
        <f>C23/(C17*3)</f>
        <v>131748.39439952001</v>
      </c>
      <c r="D71" s="17">
        <f>D23/D17</f>
        <v>6349.2063491999997</v>
      </c>
    </row>
    <row r="72" spans="1:4" ht="15.5" x14ac:dyDescent="0.4">
      <c r="A72" s="8" t="s">
        <v>35</v>
      </c>
      <c r="B72" s="17">
        <f>B24/(B18*3)</f>
        <v>2178.6802030456852</v>
      </c>
      <c r="C72" s="17">
        <f>C24/(C18*3)</f>
        <v>15964.912280701754</v>
      </c>
      <c r="D72" s="17">
        <f>D24/D18</f>
        <v>2121.3483146067415</v>
      </c>
    </row>
    <row r="73" spans="1:4" ht="15.5" x14ac:dyDescent="0.4">
      <c r="A73" s="8"/>
      <c r="B73" s="17"/>
      <c r="C73" s="17"/>
      <c r="D73" s="17"/>
    </row>
    <row r="74" spans="1:4" ht="15.5" x14ac:dyDescent="0.4">
      <c r="A74" s="9" t="s">
        <v>28</v>
      </c>
      <c r="B74" s="17"/>
      <c r="C74" s="17"/>
      <c r="D74" s="17"/>
    </row>
    <row r="75" spans="1:4" ht="15.5" x14ac:dyDescent="0.4">
      <c r="A75" s="8" t="s">
        <v>29</v>
      </c>
      <c r="B75" s="17">
        <f>(B30/B29)*100</f>
        <v>12.52391568441411</v>
      </c>
      <c r="C75" s="17"/>
      <c r="D75" s="17"/>
    </row>
    <row r="76" spans="1:4" ht="15.5" x14ac:dyDescent="0.4">
      <c r="A76" s="8" t="s">
        <v>30</v>
      </c>
      <c r="B76" s="17">
        <f>(B24/B30)*100</f>
        <v>100</v>
      </c>
      <c r="C76" s="17"/>
      <c r="D76" s="17"/>
    </row>
    <row r="77" spans="1:4" ht="16" thickBot="1" x14ac:dyDescent="0.45">
      <c r="A77" s="18"/>
      <c r="B77" s="18"/>
      <c r="C77" s="18"/>
      <c r="D77" s="18"/>
    </row>
    <row r="78" spans="1:4" ht="36.75" customHeight="1" thickTop="1" x14ac:dyDescent="0.35">
      <c r="A78" s="45" t="s">
        <v>86</v>
      </c>
      <c r="B78" s="45"/>
      <c r="C78" s="45"/>
      <c r="D78" s="45"/>
    </row>
    <row r="79" spans="1:4" ht="15.5" x14ac:dyDescent="0.35">
      <c r="A79" s="25"/>
      <c r="B79" s="25"/>
      <c r="C79" s="25"/>
      <c r="D79" s="25"/>
    </row>
    <row r="80" spans="1:4" ht="15.5" x14ac:dyDescent="0.4">
      <c r="A80" s="27" t="s">
        <v>87</v>
      </c>
      <c r="B80" s="8"/>
      <c r="C80" s="8"/>
      <c r="D80" s="8"/>
    </row>
    <row r="81" spans="1:4" ht="15.5" x14ac:dyDescent="0.4">
      <c r="A81" s="27"/>
      <c r="B81" s="8"/>
      <c r="C81" s="8"/>
      <c r="D81" s="8"/>
    </row>
    <row r="82" spans="1:4" ht="34.5" customHeight="1" x14ac:dyDescent="0.35">
      <c r="A82" s="31" t="s">
        <v>88</v>
      </c>
      <c r="B82" s="31"/>
      <c r="C82" s="31"/>
      <c r="D82" s="31"/>
    </row>
    <row r="83" spans="1:4" ht="15.5" x14ac:dyDescent="0.35">
      <c r="A83" s="25"/>
      <c r="B83" s="25"/>
      <c r="C83" s="25"/>
      <c r="D83" s="25"/>
    </row>
    <row r="84" spans="1:4" ht="57" customHeight="1" x14ac:dyDescent="0.4">
      <c r="A84" s="32" t="s">
        <v>89</v>
      </c>
      <c r="B84" s="32"/>
      <c r="C84" s="32"/>
      <c r="D84" s="32"/>
    </row>
    <row r="85" spans="1:4" ht="15.5" x14ac:dyDescent="0.35">
      <c r="A85" s="25"/>
      <c r="B85" s="25"/>
      <c r="C85" s="25"/>
      <c r="D85" s="25"/>
    </row>
    <row r="86" spans="1:4" ht="52.5" customHeight="1" x14ac:dyDescent="0.4">
      <c r="A86" s="33" t="s">
        <v>90</v>
      </c>
      <c r="B86" s="33"/>
      <c r="C86" s="33"/>
      <c r="D86" s="33"/>
    </row>
    <row r="87" spans="1:4" ht="9" customHeight="1" x14ac:dyDescent="0.35">
      <c r="A87" s="25"/>
      <c r="B87" s="25"/>
      <c r="C87" s="25"/>
      <c r="D87" s="25"/>
    </row>
  </sheetData>
  <mergeCells count="9">
    <mergeCell ref="A82:D82"/>
    <mergeCell ref="A84:D84"/>
    <mergeCell ref="A86:D86"/>
    <mergeCell ref="D10:D11"/>
    <mergeCell ref="A9:A11"/>
    <mergeCell ref="B9:B11"/>
    <mergeCell ref="C10:C11"/>
    <mergeCell ref="C9:D9"/>
    <mergeCell ref="A78:D78"/>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7:D91"/>
  <sheetViews>
    <sheetView showGridLines="0" zoomScale="80" zoomScaleNormal="80" workbookViewId="0">
      <pane ySplit="11" topLeftCell="A12" activePane="bottomLeft" state="frozen"/>
      <selection pane="bottomLeft" activeCell="A9" sqref="A9:A11"/>
    </sheetView>
  </sheetViews>
  <sheetFormatPr baseColWidth="10" defaultColWidth="11.453125" defaultRowHeight="14.5" x14ac:dyDescent="0.35"/>
  <cols>
    <col min="1" max="1" width="62.453125" style="6" customWidth="1"/>
    <col min="2" max="4" width="19.54296875" style="6" customWidth="1"/>
    <col min="5" max="16384" width="11.453125" style="6"/>
  </cols>
  <sheetData>
    <row r="7" spans="1:4" ht="30" customHeight="1" x14ac:dyDescent="0.35"/>
    <row r="8" spans="1:4" ht="30" customHeight="1" x14ac:dyDescent="0.35"/>
    <row r="9" spans="1:4" s="4" customFormat="1" ht="15.5" x14ac:dyDescent="0.35">
      <c r="A9" s="36" t="s">
        <v>0</v>
      </c>
      <c r="B9" s="39" t="s">
        <v>1</v>
      </c>
      <c r="C9" s="43" t="s">
        <v>50</v>
      </c>
      <c r="D9" s="44"/>
    </row>
    <row r="10" spans="1:4" s="4" customFormat="1" ht="15" customHeight="1" x14ac:dyDescent="0.35">
      <c r="A10" s="37"/>
      <c r="B10" s="39"/>
      <c r="C10" s="41" t="s">
        <v>2</v>
      </c>
      <c r="D10" s="34" t="s">
        <v>46</v>
      </c>
    </row>
    <row r="11" spans="1:4" s="4" customFormat="1" ht="15.75" customHeight="1" thickBot="1" x14ac:dyDescent="0.4">
      <c r="A11" s="38"/>
      <c r="B11" s="40"/>
      <c r="C11" s="42"/>
      <c r="D11" s="35"/>
    </row>
    <row r="12" spans="1:4" ht="16" thickTop="1" x14ac:dyDescent="0.4">
      <c r="A12" s="8"/>
      <c r="B12" s="8"/>
      <c r="C12" s="8"/>
      <c r="D12" s="8"/>
    </row>
    <row r="13" spans="1:4" ht="15.5" x14ac:dyDescent="0.4">
      <c r="A13" s="9" t="s">
        <v>3</v>
      </c>
      <c r="B13" s="8"/>
      <c r="C13" s="8"/>
      <c r="D13" s="8"/>
    </row>
    <row r="14" spans="1:4" ht="15.5" x14ac:dyDescent="0.4">
      <c r="A14" s="8"/>
      <c r="B14" s="8"/>
      <c r="C14" s="8"/>
      <c r="D14" s="8"/>
    </row>
    <row r="15" spans="1:4" ht="15.5" x14ac:dyDescent="0.4">
      <c r="A15" s="9" t="s">
        <v>40</v>
      </c>
      <c r="B15" s="8"/>
      <c r="C15" s="8"/>
      <c r="D15" s="8"/>
    </row>
    <row r="16" spans="1:4" ht="15.5" x14ac:dyDescent="0.4">
      <c r="A16" s="10" t="s">
        <v>55</v>
      </c>
      <c r="B16" s="11">
        <f>+SUM(C16:D16)</f>
        <v>207</v>
      </c>
      <c r="C16" s="11">
        <v>60</v>
      </c>
      <c r="D16" s="11">
        <v>147</v>
      </c>
    </row>
    <row r="17" spans="1:4" ht="15.5" x14ac:dyDescent="0.4">
      <c r="A17" s="10" t="s">
        <v>91</v>
      </c>
      <c r="B17" s="11">
        <f t="shared" ref="B17:B19" si="0">+SUM(C17:D17)</f>
        <v>89</v>
      </c>
      <c r="C17" s="11">
        <v>26</v>
      </c>
      <c r="D17" s="11">
        <v>63</v>
      </c>
    </row>
    <row r="18" spans="1:4" ht="16.5" customHeight="1" x14ac:dyDescent="0.4">
      <c r="A18" s="10" t="s">
        <v>92</v>
      </c>
      <c r="B18" s="11">
        <f t="shared" si="0"/>
        <v>356</v>
      </c>
      <c r="C18" s="11">
        <v>21</v>
      </c>
      <c r="D18" s="11">
        <v>335</v>
      </c>
    </row>
    <row r="19" spans="1:4" ht="15.5" x14ac:dyDescent="0.4">
      <c r="A19" s="10" t="s">
        <v>81</v>
      </c>
      <c r="B19" s="11">
        <f t="shared" si="0"/>
        <v>353</v>
      </c>
      <c r="C19" s="11">
        <v>101</v>
      </c>
      <c r="D19" s="11">
        <v>252</v>
      </c>
    </row>
    <row r="20" spans="1:4" ht="15.5" x14ac:dyDescent="0.4">
      <c r="A20" s="8"/>
      <c r="B20" s="11"/>
      <c r="C20" s="11"/>
      <c r="D20" s="11"/>
    </row>
    <row r="21" spans="1:4" ht="15.5" x14ac:dyDescent="0.4">
      <c r="A21" s="13" t="s">
        <v>4</v>
      </c>
      <c r="B21" s="11"/>
      <c r="C21" s="11"/>
      <c r="D21" s="11"/>
    </row>
    <row r="22" spans="1:4" ht="15.5" x14ac:dyDescent="0.4">
      <c r="A22" s="10" t="s">
        <v>55</v>
      </c>
      <c r="B22" s="11">
        <f>+SUM(C22:D22)</f>
        <v>21459863.039999999</v>
      </c>
      <c r="C22" s="11">
        <v>20997718.039999999</v>
      </c>
      <c r="D22" s="11">
        <v>462145</v>
      </c>
    </row>
    <row r="23" spans="1:4" ht="15.5" x14ac:dyDescent="0.4">
      <c r="A23" s="10" t="s">
        <v>91</v>
      </c>
      <c r="B23" s="11">
        <f t="shared" ref="B23:B26" si="1">+SUM(C23:D23)</f>
        <v>10281129.579957599</v>
      </c>
      <c r="C23" s="11">
        <v>9881129.5799579993</v>
      </c>
      <c r="D23" s="11">
        <v>399999.9999996</v>
      </c>
    </row>
    <row r="24" spans="1:4" ht="15.5" x14ac:dyDescent="0.4">
      <c r="A24" s="10" t="s">
        <v>92</v>
      </c>
      <c r="B24" s="11">
        <f t="shared" si="1"/>
        <v>13254990.17</v>
      </c>
      <c r="C24" s="11">
        <v>12361140.17</v>
      </c>
      <c r="D24" s="11">
        <v>893850</v>
      </c>
    </row>
    <row r="25" spans="1:4" ht="15.5" x14ac:dyDescent="0.4">
      <c r="A25" s="10" t="s">
        <v>81</v>
      </c>
      <c r="B25" s="11">
        <f t="shared" si="1"/>
        <v>41124518.319848396</v>
      </c>
      <c r="C25" s="11">
        <v>39524518.319849998</v>
      </c>
      <c r="D25" s="11">
        <v>1599999.9999984002</v>
      </c>
    </row>
    <row r="26" spans="1:4" ht="15.5" x14ac:dyDescent="0.4">
      <c r="A26" s="10" t="s">
        <v>93</v>
      </c>
      <c r="B26" s="11">
        <f t="shared" si="1"/>
        <v>13254990.17</v>
      </c>
      <c r="C26" s="11">
        <f>C24</f>
        <v>12361140.17</v>
      </c>
      <c r="D26" s="11">
        <f>D24</f>
        <v>893850</v>
      </c>
    </row>
    <row r="27" spans="1:4" ht="15.5" x14ac:dyDescent="0.4">
      <c r="A27" s="8"/>
      <c r="B27" s="11"/>
      <c r="C27" s="11"/>
      <c r="D27" s="11"/>
    </row>
    <row r="28" spans="1:4" ht="15.5" x14ac:dyDescent="0.4">
      <c r="A28" s="13" t="s">
        <v>5</v>
      </c>
      <c r="B28" s="11"/>
      <c r="C28" s="11"/>
      <c r="D28" s="11"/>
    </row>
    <row r="29" spans="1:4" ht="15.5" x14ac:dyDescent="0.4">
      <c r="A29" s="10" t="s">
        <v>91</v>
      </c>
      <c r="B29" s="11">
        <f>B23</f>
        <v>10281129.579957599</v>
      </c>
      <c r="C29" s="11"/>
      <c r="D29" s="11"/>
    </row>
    <row r="30" spans="1:4" ht="15.5" x14ac:dyDescent="0.4">
      <c r="A30" s="10" t="s">
        <v>92</v>
      </c>
      <c r="B30" s="11">
        <v>13254990.17</v>
      </c>
      <c r="C30" s="11"/>
      <c r="D30" s="11"/>
    </row>
    <row r="31" spans="1:4" ht="15.5" x14ac:dyDescent="0.4">
      <c r="A31" s="8"/>
      <c r="B31" s="14"/>
      <c r="C31" s="14"/>
      <c r="D31" s="14"/>
    </row>
    <row r="32" spans="1:4" ht="15.5" x14ac:dyDescent="0.4">
      <c r="A32" s="9" t="s">
        <v>6</v>
      </c>
      <c r="B32" s="14"/>
      <c r="C32" s="14"/>
      <c r="D32" s="14"/>
    </row>
    <row r="33" spans="1:4" ht="15.5" x14ac:dyDescent="0.4">
      <c r="A33" s="10" t="s">
        <v>56</v>
      </c>
      <c r="B33" s="15">
        <v>1.0586</v>
      </c>
      <c r="C33" s="15">
        <v>1.0586</v>
      </c>
      <c r="D33" s="15">
        <v>1.0586</v>
      </c>
    </row>
    <row r="34" spans="1:4" ht="15.5" x14ac:dyDescent="0.4">
      <c r="A34" s="10" t="s">
        <v>94</v>
      </c>
      <c r="B34" s="15">
        <v>1.0788</v>
      </c>
      <c r="C34" s="15">
        <v>1.0788</v>
      </c>
      <c r="D34" s="15">
        <v>1.0788</v>
      </c>
    </row>
    <row r="35" spans="1:4" ht="15.5" x14ac:dyDescent="0.4">
      <c r="A35" s="10" t="s">
        <v>7</v>
      </c>
      <c r="B35" s="11" t="s">
        <v>45</v>
      </c>
      <c r="C35" s="11" t="s">
        <v>45</v>
      </c>
      <c r="D35" s="11" t="s">
        <v>45</v>
      </c>
    </row>
    <row r="36" spans="1:4" ht="15.5" x14ac:dyDescent="0.4">
      <c r="A36" s="8"/>
      <c r="B36" s="12"/>
      <c r="C36" s="12"/>
      <c r="D36" s="12"/>
    </row>
    <row r="37" spans="1:4" ht="15.5" x14ac:dyDescent="0.4">
      <c r="A37" s="9" t="s">
        <v>8</v>
      </c>
      <c r="B37" s="12"/>
      <c r="C37" s="12"/>
      <c r="D37" s="12"/>
    </row>
    <row r="38" spans="1:4" ht="15.5" x14ac:dyDescent="0.4">
      <c r="A38" s="8" t="s">
        <v>57</v>
      </c>
      <c r="B38" s="11">
        <f>B22/B33</f>
        <v>20271928.055922918</v>
      </c>
      <c r="C38" s="11">
        <f t="shared" ref="C38" si="2">C22/C33</f>
        <v>19835365.614963159</v>
      </c>
      <c r="D38" s="11">
        <f>D22/D33</f>
        <v>436562.44095975818</v>
      </c>
    </row>
    <row r="39" spans="1:4" ht="15.5" x14ac:dyDescent="0.4">
      <c r="A39" s="8" t="s">
        <v>95</v>
      </c>
      <c r="B39" s="11">
        <f t="shared" ref="B39:D39" si="3">B24/B34</f>
        <v>12286791.03633667</v>
      </c>
      <c r="C39" s="11">
        <f t="shared" si="3"/>
        <v>11458231.525769373</v>
      </c>
      <c r="D39" s="11">
        <f t="shared" si="3"/>
        <v>828559.51056729699</v>
      </c>
    </row>
    <row r="40" spans="1:4" ht="15.5" x14ac:dyDescent="0.4">
      <c r="A40" s="8" t="s">
        <v>58</v>
      </c>
      <c r="B40" s="11">
        <f>B38/B16</f>
        <v>97932.019593830526</v>
      </c>
      <c r="C40" s="11">
        <f>C38/C16</f>
        <v>330589.42691605265</v>
      </c>
      <c r="D40" s="11">
        <f>D38/D16</f>
        <v>2969.8125235357697</v>
      </c>
    </row>
    <row r="41" spans="1:4" ht="15.5" x14ac:dyDescent="0.4">
      <c r="A41" s="8" t="s">
        <v>96</v>
      </c>
      <c r="B41" s="11">
        <f>B39/B18</f>
        <v>34513.457967237839</v>
      </c>
      <c r="C41" s="11">
        <f>C39/C18</f>
        <v>545630.07265568443</v>
      </c>
      <c r="D41" s="11">
        <f>D39/D18</f>
        <v>2473.3119718426774</v>
      </c>
    </row>
    <row r="42" spans="1:4" ht="15.5" x14ac:dyDescent="0.4">
      <c r="A42" s="8"/>
      <c r="B42" s="16"/>
      <c r="C42" s="16"/>
      <c r="D42" s="16"/>
    </row>
    <row r="43" spans="1:4" ht="15.5" x14ac:dyDescent="0.4">
      <c r="A43" s="9" t="s">
        <v>9</v>
      </c>
      <c r="B43" s="16"/>
      <c r="C43" s="16"/>
      <c r="D43" s="16"/>
    </row>
    <row r="44" spans="1:4" ht="15.5" x14ac:dyDescent="0.4">
      <c r="A44" s="8"/>
      <c r="B44" s="16"/>
      <c r="C44" s="16"/>
      <c r="D44" s="16"/>
    </row>
    <row r="45" spans="1:4" ht="15.5" x14ac:dyDescent="0.4">
      <c r="A45" s="9" t="s">
        <v>10</v>
      </c>
      <c r="B45" s="16"/>
      <c r="C45" s="16"/>
      <c r="D45" s="16"/>
    </row>
    <row r="46" spans="1:4" ht="15.5" x14ac:dyDescent="0.4">
      <c r="A46" s="8" t="s">
        <v>11</v>
      </c>
      <c r="B46" s="17" t="s">
        <v>42</v>
      </c>
      <c r="C46" s="17" t="s">
        <v>42</v>
      </c>
      <c r="D46" s="17" t="s">
        <v>42</v>
      </c>
    </row>
    <row r="47" spans="1:4" ht="15.5" x14ac:dyDescent="0.4">
      <c r="A47" s="8" t="s">
        <v>12</v>
      </c>
      <c r="B47" s="17" t="s">
        <v>42</v>
      </c>
      <c r="C47" s="17" t="s">
        <v>42</v>
      </c>
      <c r="D47" s="17" t="s">
        <v>42</v>
      </c>
    </row>
    <row r="48" spans="1:4" ht="15.5" x14ac:dyDescent="0.4">
      <c r="A48" s="8"/>
      <c r="B48" s="17"/>
      <c r="C48" s="17"/>
      <c r="D48" s="17"/>
    </row>
    <row r="49" spans="1:4" ht="15.5" x14ac:dyDescent="0.4">
      <c r="A49" s="9" t="s">
        <v>13</v>
      </c>
      <c r="B49" s="17"/>
      <c r="C49" s="17"/>
      <c r="D49" s="17"/>
    </row>
    <row r="50" spans="1:4" ht="15.5" x14ac:dyDescent="0.4">
      <c r="A50" s="8" t="s">
        <v>14</v>
      </c>
      <c r="B50" s="17">
        <f>B18/B17*100</f>
        <v>400</v>
      </c>
      <c r="C50" s="17">
        <f>C18/C17*100</f>
        <v>80.769230769230774</v>
      </c>
      <c r="D50" s="17">
        <f>D18/D17*100</f>
        <v>531.74603174603169</v>
      </c>
    </row>
    <row r="51" spans="1:4" ht="15.5" x14ac:dyDescent="0.4">
      <c r="A51" s="8" t="s">
        <v>15</v>
      </c>
      <c r="B51" s="17">
        <f>B24/B23*100</f>
        <v>128.92542659747963</v>
      </c>
      <c r="C51" s="17">
        <f t="shared" ref="C51:D51" si="4">C24/C23*100</f>
        <v>125.09845225663503</v>
      </c>
      <c r="D51" s="17">
        <f t="shared" si="4"/>
        <v>223.46250000022346</v>
      </c>
    </row>
    <row r="52" spans="1:4" ht="15.5" x14ac:dyDescent="0.4">
      <c r="A52" s="8" t="s">
        <v>16</v>
      </c>
      <c r="B52" s="17">
        <f t="shared" ref="B52" si="5">AVERAGE(B50:B51)</f>
        <v>264.4627132987398</v>
      </c>
      <c r="C52" s="17">
        <f t="shared" ref="C52:D52" si="6">AVERAGE(C50:C51)</f>
        <v>102.9338415129329</v>
      </c>
      <c r="D52" s="17">
        <f t="shared" si="6"/>
        <v>377.60426587312759</v>
      </c>
    </row>
    <row r="53" spans="1:4" ht="15.5" x14ac:dyDescent="0.4">
      <c r="A53" s="8"/>
      <c r="B53" s="17"/>
      <c r="C53" s="17"/>
      <c r="D53" s="17"/>
    </row>
    <row r="54" spans="1:4" ht="15.5" x14ac:dyDescent="0.4">
      <c r="A54" s="9" t="s">
        <v>17</v>
      </c>
      <c r="B54" s="17"/>
      <c r="C54" s="17"/>
      <c r="D54" s="17"/>
    </row>
    <row r="55" spans="1:4" ht="15.5" x14ac:dyDescent="0.4">
      <c r="A55" s="8" t="s">
        <v>18</v>
      </c>
      <c r="B55" s="17">
        <f>(B18/B19)*100</f>
        <v>100.84985835694052</v>
      </c>
      <c r="C55" s="17">
        <f>(C18/C19)*100</f>
        <v>20.792079207920793</v>
      </c>
      <c r="D55" s="17">
        <f>(D18/D19)*100</f>
        <v>132.93650793650792</v>
      </c>
    </row>
    <row r="56" spans="1:4" ht="15.5" x14ac:dyDescent="0.4">
      <c r="A56" s="8" t="s">
        <v>19</v>
      </c>
      <c r="B56" s="17">
        <f>B24/B25*100</f>
        <v>32.231356649355803</v>
      </c>
      <c r="C56" s="17">
        <f t="shared" ref="C56:D56" si="7">C24/C25*100</f>
        <v>31.274613064144518</v>
      </c>
      <c r="D56" s="17">
        <f t="shared" si="7"/>
        <v>55.865625000055864</v>
      </c>
    </row>
    <row r="57" spans="1:4" ht="15.5" x14ac:dyDescent="0.4">
      <c r="A57" s="8" t="s">
        <v>20</v>
      </c>
      <c r="B57" s="17">
        <f t="shared" ref="B57" si="8">(B55+B56)/2</f>
        <v>66.540607503148152</v>
      </c>
      <c r="C57" s="17">
        <f t="shared" ref="C57:D57" si="9">(C55+C56)/2</f>
        <v>26.033346136032655</v>
      </c>
      <c r="D57" s="17">
        <f t="shared" si="9"/>
        <v>94.401066468281897</v>
      </c>
    </row>
    <row r="58" spans="1:4" ht="15.5" x14ac:dyDescent="0.4">
      <c r="A58" s="8"/>
      <c r="B58" s="17"/>
      <c r="C58" s="17"/>
      <c r="D58" s="17"/>
    </row>
    <row r="59" spans="1:4" ht="15.5" x14ac:dyDescent="0.4">
      <c r="A59" s="9" t="s">
        <v>31</v>
      </c>
      <c r="B59" s="17"/>
      <c r="C59" s="17"/>
      <c r="D59" s="17"/>
    </row>
    <row r="60" spans="1:4" ht="15.5" x14ac:dyDescent="0.4">
      <c r="A60" s="8" t="s">
        <v>21</v>
      </c>
      <c r="B60" s="17">
        <f t="shared" ref="B60" si="10">B26/B24*100</f>
        <v>100</v>
      </c>
      <c r="C60" s="17"/>
      <c r="D60" s="17"/>
    </row>
    <row r="61" spans="1:4" ht="15.5" x14ac:dyDescent="0.4">
      <c r="A61" s="8"/>
      <c r="B61" s="17"/>
      <c r="C61" s="17"/>
      <c r="D61" s="17"/>
    </row>
    <row r="62" spans="1:4" ht="15.5" x14ac:dyDescent="0.4">
      <c r="A62" s="9" t="s">
        <v>22</v>
      </c>
      <c r="B62" s="17"/>
      <c r="C62" s="17"/>
      <c r="D62" s="17"/>
    </row>
    <row r="63" spans="1:4" ht="15.5" x14ac:dyDescent="0.4">
      <c r="A63" s="8" t="s">
        <v>23</v>
      </c>
      <c r="B63" s="17">
        <f>((B18/B16)-1)*100</f>
        <v>71.980676328502426</v>
      </c>
      <c r="C63" s="17">
        <f>((C18/C16)-1)*100</f>
        <v>-65</v>
      </c>
      <c r="D63" s="17">
        <f>((D18/D16)-1)*100</f>
        <v>127.89115646258504</v>
      </c>
    </row>
    <row r="64" spans="1:4" ht="15.5" x14ac:dyDescent="0.4">
      <c r="A64" s="8" t="s">
        <v>24</v>
      </c>
      <c r="B64" s="17">
        <f>((B39/B38)-1)*100</f>
        <v>-39.39012114465946</v>
      </c>
      <c r="C64" s="17">
        <f t="shared" ref="C64:D64" si="11">((C39/C38)-1)*100</f>
        <v>-42.233323306500317</v>
      </c>
      <c r="D64" s="17">
        <f t="shared" si="11"/>
        <v>89.791753213069626</v>
      </c>
    </row>
    <row r="65" spans="1:4" ht="15.5" x14ac:dyDescent="0.4">
      <c r="A65" s="8" t="s">
        <v>25</v>
      </c>
      <c r="B65" s="17">
        <f t="shared" ref="B65" si="12">((B41/B40)-1)*100</f>
        <v>-64.757738980181202</v>
      </c>
      <c r="C65" s="17">
        <f t="shared" ref="C65:D65" si="13">((C41/C40)-1)*100</f>
        <v>65.04764769571338</v>
      </c>
      <c r="D65" s="17">
        <f t="shared" si="13"/>
        <v>-16.718245605011241</v>
      </c>
    </row>
    <row r="66" spans="1:4" ht="15.5" x14ac:dyDescent="0.4">
      <c r="A66" s="8"/>
      <c r="B66" s="17"/>
      <c r="C66" s="17"/>
      <c r="D66" s="17"/>
    </row>
    <row r="67" spans="1:4" ht="15.5" x14ac:dyDescent="0.4">
      <c r="A67" s="9" t="s">
        <v>26</v>
      </c>
      <c r="B67" s="17"/>
      <c r="C67" s="17"/>
      <c r="D67" s="17"/>
    </row>
    <row r="68" spans="1:4" ht="15.5" x14ac:dyDescent="0.4">
      <c r="A68" s="8" t="s">
        <v>32</v>
      </c>
      <c r="B68" s="17">
        <f>B23/B17</f>
        <v>115518.30988716402</v>
      </c>
      <c r="C68" s="17">
        <f>C23/C17</f>
        <v>380043.44538299995</v>
      </c>
      <c r="D68" s="17">
        <f>(D23/D17)*3</f>
        <v>19047.619047599997</v>
      </c>
    </row>
    <row r="69" spans="1:4" ht="15.5" x14ac:dyDescent="0.4">
      <c r="A69" s="8" t="s">
        <v>33</v>
      </c>
      <c r="B69" s="17">
        <f>B24/B18</f>
        <v>37233.118455056181</v>
      </c>
      <c r="C69" s="17">
        <f>C24/C18</f>
        <v>588625.72238095233</v>
      </c>
      <c r="D69" s="17">
        <f>(D24/D18)*3</f>
        <v>8004.626865671642</v>
      </c>
    </row>
    <row r="70" spans="1:4" ht="15.5" x14ac:dyDescent="0.4">
      <c r="A70" s="8" t="s">
        <v>27</v>
      </c>
      <c r="B70" s="17">
        <f>(B69/B68)*B52</f>
        <v>85.23992032791746</v>
      </c>
      <c r="C70" s="17">
        <f t="shared" ref="C70:D70" si="14">(C69/C68)*C52</f>
        <v>159.427843195495</v>
      </c>
      <c r="D70" s="17">
        <f t="shared" si="14"/>
        <v>158.68551568817207</v>
      </c>
    </row>
    <row r="71" spans="1:4" ht="15.5" x14ac:dyDescent="0.4">
      <c r="A71" s="8" t="s">
        <v>34</v>
      </c>
      <c r="B71" s="17">
        <f>B23/(B17*3)</f>
        <v>38506.103295721347</v>
      </c>
      <c r="C71" s="17">
        <f>C23/(C17*3)</f>
        <v>126681.14846099999</v>
      </c>
      <c r="D71" s="17">
        <f>D23/D17</f>
        <v>6349.2063491999997</v>
      </c>
    </row>
    <row r="72" spans="1:4" ht="15.5" x14ac:dyDescent="0.4">
      <c r="A72" s="8" t="s">
        <v>35</v>
      </c>
      <c r="B72" s="17">
        <f>B24/(B18*3)</f>
        <v>12411.039485018726</v>
      </c>
      <c r="C72" s="17">
        <f>C24/(C18*3)</f>
        <v>196208.57412698414</v>
      </c>
      <c r="D72" s="17">
        <f>D24/D18</f>
        <v>2668.2089552238808</v>
      </c>
    </row>
    <row r="73" spans="1:4" ht="15.5" x14ac:dyDescent="0.4">
      <c r="A73" s="8"/>
      <c r="B73" s="17"/>
      <c r="C73" s="17"/>
      <c r="D73" s="17"/>
    </row>
    <row r="74" spans="1:4" ht="15.5" x14ac:dyDescent="0.4">
      <c r="A74" s="9" t="s">
        <v>28</v>
      </c>
      <c r="B74" s="17"/>
      <c r="C74" s="17"/>
      <c r="D74" s="17"/>
    </row>
    <row r="75" spans="1:4" ht="15.5" x14ac:dyDescent="0.4">
      <c r="A75" s="8" t="s">
        <v>29</v>
      </c>
      <c r="B75" s="17">
        <f>(B30/B29)*100</f>
        <v>128.92542659747963</v>
      </c>
      <c r="C75" s="17"/>
      <c r="D75" s="17"/>
    </row>
    <row r="76" spans="1:4" ht="15.5" x14ac:dyDescent="0.4">
      <c r="A76" s="8" t="s">
        <v>30</v>
      </c>
      <c r="B76" s="17">
        <f>(B24/B30)*100</f>
        <v>100</v>
      </c>
      <c r="C76" s="17"/>
      <c r="D76" s="17"/>
    </row>
    <row r="77" spans="1:4" ht="16" thickBot="1" x14ac:dyDescent="0.45">
      <c r="A77" s="18"/>
      <c r="B77" s="19"/>
      <c r="C77" s="19"/>
      <c r="D77" s="19"/>
    </row>
    <row r="78" spans="1:4" ht="36.75" customHeight="1" thickTop="1" x14ac:dyDescent="0.35">
      <c r="A78" s="45" t="s">
        <v>86</v>
      </c>
      <c r="B78" s="45"/>
      <c r="C78" s="45"/>
      <c r="D78" s="45"/>
    </row>
    <row r="79" spans="1:4" ht="15.5" x14ac:dyDescent="0.35">
      <c r="A79" s="25"/>
      <c r="B79" s="25"/>
      <c r="C79" s="25"/>
      <c r="D79" s="25"/>
    </row>
    <row r="80" spans="1:4" ht="15.5" x14ac:dyDescent="0.4">
      <c r="A80" s="27" t="s">
        <v>87</v>
      </c>
      <c r="B80" s="8"/>
      <c r="C80" s="8"/>
      <c r="D80" s="8"/>
    </row>
    <row r="81" spans="1:4" ht="15.5" x14ac:dyDescent="0.4">
      <c r="A81" s="27"/>
      <c r="B81" s="8"/>
      <c r="C81" s="8"/>
      <c r="D81" s="8"/>
    </row>
    <row r="82" spans="1:4" ht="34.5" customHeight="1" x14ac:dyDescent="0.35">
      <c r="A82" s="31" t="s">
        <v>88</v>
      </c>
      <c r="B82" s="31"/>
      <c r="C82" s="31"/>
      <c r="D82" s="31"/>
    </row>
    <row r="83" spans="1:4" ht="15.5" x14ac:dyDescent="0.35">
      <c r="A83" s="25"/>
      <c r="B83" s="25"/>
      <c r="C83" s="25"/>
      <c r="D83" s="25"/>
    </row>
    <row r="84" spans="1:4" ht="57" customHeight="1" x14ac:dyDescent="0.4">
      <c r="A84" s="32" t="s">
        <v>89</v>
      </c>
      <c r="B84" s="32"/>
      <c r="C84" s="32"/>
      <c r="D84" s="32"/>
    </row>
    <row r="85" spans="1:4" ht="15.5" x14ac:dyDescent="0.35">
      <c r="A85" s="25"/>
      <c r="B85" s="25"/>
      <c r="C85" s="25"/>
      <c r="D85" s="25"/>
    </row>
    <row r="86" spans="1:4" ht="52.5" customHeight="1" x14ac:dyDescent="0.4">
      <c r="A86" s="33" t="s">
        <v>97</v>
      </c>
      <c r="B86" s="33"/>
      <c r="C86" s="33"/>
      <c r="D86" s="33"/>
    </row>
    <row r="91" spans="1:4" x14ac:dyDescent="0.35">
      <c r="A91" s="3"/>
    </row>
  </sheetData>
  <mergeCells count="9">
    <mergeCell ref="A82:D82"/>
    <mergeCell ref="A84:D84"/>
    <mergeCell ref="A86:D86"/>
    <mergeCell ref="D10:D11"/>
    <mergeCell ref="A9:A11"/>
    <mergeCell ref="B9:B11"/>
    <mergeCell ref="C10:C11"/>
    <mergeCell ref="C9:D9"/>
    <mergeCell ref="A78:D78"/>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91"/>
  <sheetViews>
    <sheetView showGridLines="0" zoomScale="80" zoomScaleNormal="80" workbookViewId="0">
      <pane ySplit="11" topLeftCell="A12" activePane="bottomLeft" state="frozen"/>
      <selection pane="bottomLeft" activeCell="A9" sqref="A9:A11"/>
    </sheetView>
  </sheetViews>
  <sheetFormatPr baseColWidth="10" defaultColWidth="11.453125" defaultRowHeight="14.5" x14ac:dyDescent="0.35"/>
  <cols>
    <col min="1" max="1" width="62.54296875" style="1" customWidth="1"/>
    <col min="2" max="4" width="19.54296875" style="1" customWidth="1"/>
    <col min="5" max="16384" width="11.453125" style="1"/>
  </cols>
  <sheetData>
    <row r="1" spans="1:4" s="6" customFormat="1" x14ac:dyDescent="0.35"/>
    <row r="2" spans="1:4" s="6" customFormat="1" x14ac:dyDescent="0.35"/>
    <row r="3" spans="1:4" s="6" customFormat="1" x14ac:dyDescent="0.35"/>
    <row r="4" spans="1:4" s="6" customFormat="1" x14ac:dyDescent="0.35"/>
    <row r="5" spans="1:4" s="6" customFormat="1" x14ac:dyDescent="0.35"/>
    <row r="6" spans="1:4" s="6" customFormat="1" x14ac:dyDescent="0.35"/>
    <row r="7" spans="1:4" s="6" customFormat="1" ht="30" customHeight="1" x14ac:dyDescent="0.35"/>
    <row r="8" spans="1:4" s="6" customFormat="1" ht="30" customHeight="1" x14ac:dyDescent="0.35"/>
    <row r="9" spans="1:4" s="4" customFormat="1" ht="15.5" x14ac:dyDescent="0.35">
      <c r="A9" s="36" t="s">
        <v>0</v>
      </c>
      <c r="B9" s="39" t="s">
        <v>1</v>
      </c>
      <c r="C9" s="43" t="s">
        <v>50</v>
      </c>
      <c r="D9" s="44"/>
    </row>
    <row r="10" spans="1:4" s="4" customFormat="1" ht="15" customHeight="1" x14ac:dyDescent="0.35">
      <c r="A10" s="37"/>
      <c r="B10" s="39"/>
      <c r="C10" s="41" t="s">
        <v>2</v>
      </c>
      <c r="D10" s="34" t="s">
        <v>46</v>
      </c>
    </row>
    <row r="11" spans="1:4" s="4" customFormat="1" ht="15.75" customHeight="1" thickBot="1" x14ac:dyDescent="0.4">
      <c r="A11" s="38"/>
      <c r="B11" s="40"/>
      <c r="C11" s="42"/>
      <c r="D11" s="35"/>
    </row>
    <row r="12" spans="1:4" ht="16" thickTop="1" x14ac:dyDescent="0.4">
      <c r="A12" s="8"/>
      <c r="B12" s="8"/>
      <c r="C12" s="8"/>
      <c r="D12" s="8"/>
    </row>
    <row r="13" spans="1:4" ht="15.5" x14ac:dyDescent="0.4">
      <c r="A13" s="9" t="s">
        <v>3</v>
      </c>
      <c r="B13" s="8"/>
      <c r="C13" s="8"/>
      <c r="D13" s="8"/>
    </row>
    <row r="14" spans="1:4" ht="15.5" x14ac:dyDescent="0.4">
      <c r="A14" s="8"/>
      <c r="B14" s="8"/>
      <c r="C14" s="8"/>
      <c r="D14" s="8"/>
    </row>
    <row r="15" spans="1:4" ht="15.5" x14ac:dyDescent="0.4">
      <c r="A15" s="9" t="s">
        <v>41</v>
      </c>
      <c r="B15" s="8"/>
      <c r="C15" s="8"/>
      <c r="D15" s="8"/>
    </row>
    <row r="16" spans="1:4" s="6" customFormat="1" ht="15.5" x14ac:dyDescent="0.4">
      <c r="A16" s="10" t="s">
        <v>59</v>
      </c>
      <c r="B16" s="11">
        <f>+SUM(C16:D16)</f>
        <v>435</v>
      </c>
      <c r="C16" s="11">
        <f>+'I Trimestre'!C16+'II Trimestre'!C16</f>
        <v>123</v>
      </c>
      <c r="D16" s="11">
        <f>+'I Trimestre'!D16+'II Trimestre'!D16</f>
        <v>312</v>
      </c>
    </row>
    <row r="17" spans="1:4" s="6" customFormat="1" ht="15.5" x14ac:dyDescent="0.4">
      <c r="A17" s="10" t="s">
        <v>98</v>
      </c>
      <c r="B17" s="11">
        <f t="shared" ref="B17:B19" si="0">+SUM(C17:D17)</f>
        <v>177</v>
      </c>
      <c r="C17" s="11">
        <f>+'I Trimestre'!C17+'II Trimestre'!C17</f>
        <v>51</v>
      </c>
      <c r="D17" s="11">
        <f>+'I Trimestre'!D17+'II Trimestre'!D17</f>
        <v>126</v>
      </c>
    </row>
    <row r="18" spans="1:4" s="6" customFormat="1" ht="15.5" x14ac:dyDescent="0.4">
      <c r="A18" s="10" t="s">
        <v>99</v>
      </c>
      <c r="B18" s="11">
        <f t="shared" si="0"/>
        <v>553</v>
      </c>
      <c r="C18" s="11">
        <f>+'I Trimestre'!C18+'II Trimestre'!C18</f>
        <v>40</v>
      </c>
      <c r="D18" s="11">
        <f>+'I Trimestre'!D18+'II Trimestre'!D18</f>
        <v>513</v>
      </c>
    </row>
    <row r="19" spans="1:4" s="6" customFormat="1" ht="15.5" x14ac:dyDescent="0.4">
      <c r="A19" s="10" t="s">
        <v>81</v>
      </c>
      <c r="B19" s="11">
        <f t="shared" si="0"/>
        <v>353</v>
      </c>
      <c r="C19" s="11">
        <f>+'II Trimestre'!C19</f>
        <v>101</v>
      </c>
      <c r="D19" s="11">
        <f>+'II Trimestre'!D19</f>
        <v>252</v>
      </c>
    </row>
    <row r="20" spans="1:4" s="6" customFormat="1" ht="15.5" x14ac:dyDescent="0.4">
      <c r="A20" s="8"/>
      <c r="B20" s="11"/>
      <c r="C20" s="11"/>
      <c r="D20" s="11"/>
    </row>
    <row r="21" spans="1:4" s="6" customFormat="1" ht="15.5" x14ac:dyDescent="0.4">
      <c r="A21" s="13" t="s">
        <v>4</v>
      </c>
      <c r="B21" s="11"/>
      <c r="C21" s="11"/>
      <c r="D21" s="11"/>
    </row>
    <row r="22" spans="1:4" s="6" customFormat="1" ht="15.5" x14ac:dyDescent="0.4">
      <c r="A22" s="10" t="s">
        <v>59</v>
      </c>
      <c r="B22" s="11">
        <f>+SUM(C22:D22)</f>
        <v>28938452.09</v>
      </c>
      <c r="C22" s="11">
        <f>+'I Trimestre'!C22+'II Trimestre'!C22</f>
        <v>27353447.09</v>
      </c>
      <c r="D22" s="11">
        <f>+'I Trimestre'!D22+'II Trimestre'!D22</f>
        <v>1585005</v>
      </c>
    </row>
    <row r="23" spans="1:4" s="6" customFormat="1" ht="15.5" x14ac:dyDescent="0.4">
      <c r="A23" s="10" t="s">
        <v>98</v>
      </c>
      <c r="B23" s="11">
        <f t="shared" ref="B23:B26" si="1">+SUM(C23:D23)</f>
        <v>20562259.159921199</v>
      </c>
      <c r="C23" s="11">
        <f>+'I Trimestre'!C23+'II Trimestre'!C23</f>
        <v>19762259.159922</v>
      </c>
      <c r="D23" s="11">
        <f>+'I Trimestre'!D23+'II Trimestre'!D23</f>
        <v>799999.99999919999</v>
      </c>
    </row>
    <row r="24" spans="1:4" s="6" customFormat="1" ht="15.5" x14ac:dyDescent="0.4">
      <c r="A24" s="10" t="s">
        <v>99</v>
      </c>
      <c r="B24" s="11">
        <f t="shared" si="1"/>
        <v>14542590.17</v>
      </c>
      <c r="C24" s="11">
        <f>+'I Trimestre'!C24+'II Trimestre'!C24</f>
        <v>13271140.17</v>
      </c>
      <c r="D24" s="11">
        <f>+'I Trimestre'!D24+'II Trimestre'!D24</f>
        <v>1271450</v>
      </c>
    </row>
    <row r="25" spans="1:4" s="6" customFormat="1" ht="15.5" x14ac:dyDescent="0.4">
      <c r="A25" s="10" t="s">
        <v>81</v>
      </c>
      <c r="B25" s="11">
        <f t="shared" si="1"/>
        <v>41124518.319848396</v>
      </c>
      <c r="C25" s="11">
        <f>+'II Trimestre'!C25</f>
        <v>39524518.319849998</v>
      </c>
      <c r="D25" s="11">
        <f>+'II Trimestre'!D25</f>
        <v>1599999.9999984002</v>
      </c>
    </row>
    <row r="26" spans="1:4" s="6" customFormat="1" ht="15.5" x14ac:dyDescent="0.4">
      <c r="A26" s="10" t="s">
        <v>100</v>
      </c>
      <c r="B26" s="11">
        <f t="shared" si="1"/>
        <v>14542590.17</v>
      </c>
      <c r="C26" s="11">
        <f>+C24</f>
        <v>13271140.17</v>
      </c>
      <c r="D26" s="11">
        <f>+D24</f>
        <v>1271450</v>
      </c>
    </row>
    <row r="27" spans="1:4" s="6" customFormat="1" ht="15.5" x14ac:dyDescent="0.4">
      <c r="A27" s="8"/>
      <c r="B27" s="11"/>
      <c r="C27" s="11"/>
      <c r="D27" s="11"/>
    </row>
    <row r="28" spans="1:4" s="6" customFormat="1" ht="15.5" x14ac:dyDescent="0.4">
      <c r="A28" s="13" t="s">
        <v>5</v>
      </c>
      <c r="B28" s="11"/>
      <c r="C28" s="11"/>
      <c r="D28" s="11"/>
    </row>
    <row r="29" spans="1:4" s="6" customFormat="1" ht="15.5" x14ac:dyDescent="0.4">
      <c r="A29" s="10" t="s">
        <v>98</v>
      </c>
      <c r="B29" s="11">
        <f>+B23</f>
        <v>20562259.159921199</v>
      </c>
      <c r="C29" s="11"/>
      <c r="D29" s="11"/>
    </row>
    <row r="30" spans="1:4" s="6" customFormat="1" ht="15.5" x14ac:dyDescent="0.4">
      <c r="A30" s="10" t="s">
        <v>99</v>
      </c>
      <c r="B30" s="11">
        <f>+'I Trimestre'!B30+'II Trimestre'!B30</f>
        <v>14542590.17</v>
      </c>
      <c r="C30" s="11"/>
      <c r="D30" s="11"/>
    </row>
    <row r="31" spans="1:4" s="6" customFormat="1" ht="15.5" x14ac:dyDescent="0.4">
      <c r="A31" s="8"/>
      <c r="B31" s="11"/>
      <c r="C31" s="11"/>
      <c r="D31" s="11"/>
    </row>
    <row r="32" spans="1:4" s="6" customFormat="1" ht="15.5" x14ac:dyDescent="0.4">
      <c r="A32" s="9" t="s">
        <v>6</v>
      </c>
      <c r="B32" s="11"/>
      <c r="C32" s="11"/>
      <c r="D32" s="11"/>
    </row>
    <row r="33" spans="1:5" ht="15.5" x14ac:dyDescent="0.4">
      <c r="A33" s="10" t="s">
        <v>60</v>
      </c>
      <c r="B33" s="15">
        <v>1.0586</v>
      </c>
      <c r="C33" s="15">
        <v>1.0586</v>
      </c>
      <c r="D33" s="15">
        <v>1.0586</v>
      </c>
    </row>
    <row r="34" spans="1:5" ht="15.5" x14ac:dyDescent="0.4">
      <c r="A34" s="10" t="s">
        <v>101</v>
      </c>
      <c r="B34" s="15">
        <v>1.0788</v>
      </c>
      <c r="C34" s="15">
        <v>1.0788</v>
      </c>
      <c r="D34" s="15">
        <v>1.0788</v>
      </c>
    </row>
    <row r="35" spans="1:5" ht="15.5" x14ac:dyDescent="0.4">
      <c r="A35" s="10" t="s">
        <v>7</v>
      </c>
      <c r="B35" s="11" t="s">
        <v>47</v>
      </c>
      <c r="C35" s="11" t="s">
        <v>47</v>
      </c>
      <c r="D35" s="11" t="s">
        <v>47</v>
      </c>
      <c r="E35" s="1" t="s">
        <v>44</v>
      </c>
    </row>
    <row r="36" spans="1:5" ht="15.5" x14ac:dyDescent="0.4">
      <c r="A36" s="8"/>
      <c r="B36" s="15"/>
      <c r="C36" s="15"/>
      <c r="D36" s="15"/>
    </row>
    <row r="37" spans="1:5" s="6" customFormat="1" ht="15.5" x14ac:dyDescent="0.4">
      <c r="A37" s="9" t="s">
        <v>8</v>
      </c>
      <c r="B37" s="11"/>
      <c r="C37" s="11"/>
      <c r="D37" s="11"/>
    </row>
    <row r="38" spans="1:5" ht="15.5" x14ac:dyDescent="0.4">
      <c r="A38" s="8" t="s">
        <v>61</v>
      </c>
      <c r="B38" s="11">
        <f>B22/B33</f>
        <v>27336531.352730021</v>
      </c>
      <c r="C38" s="11">
        <f t="shared" ref="C38" si="2">C22/C33</f>
        <v>25839266.096731532</v>
      </c>
      <c r="D38" s="11">
        <f>D22/D33</f>
        <v>1497265.2559984885</v>
      </c>
    </row>
    <row r="39" spans="1:5" ht="15.5" x14ac:dyDescent="0.4">
      <c r="A39" s="8" t="s">
        <v>102</v>
      </c>
      <c r="B39" s="11">
        <f t="shared" ref="B39:D39" si="3">B24/B34</f>
        <v>13480339.423433445</v>
      </c>
      <c r="C39" s="11">
        <f t="shared" si="3"/>
        <v>12301761.37374861</v>
      </c>
      <c r="D39" s="11">
        <f t="shared" si="3"/>
        <v>1178578.0496848351</v>
      </c>
    </row>
    <row r="40" spans="1:5" s="6" customFormat="1" ht="15.5" x14ac:dyDescent="0.4">
      <c r="A40" s="8" t="s">
        <v>62</v>
      </c>
      <c r="B40" s="11">
        <f>B38/B16</f>
        <v>62842.600810873613</v>
      </c>
      <c r="C40" s="11">
        <f>C38/C16</f>
        <v>210075.33411976855</v>
      </c>
      <c r="D40" s="11">
        <f>D38/D16</f>
        <v>4798.9271025592579</v>
      </c>
    </row>
    <row r="41" spans="1:5" s="6" customFormat="1" ht="15.5" x14ac:dyDescent="0.4">
      <c r="A41" s="8" t="s">
        <v>103</v>
      </c>
      <c r="B41" s="11">
        <f>B39/B18</f>
        <v>24376.743984508943</v>
      </c>
      <c r="C41" s="11">
        <f>C39/C18</f>
        <v>307544.03434371523</v>
      </c>
      <c r="D41" s="11">
        <f>D39/D18</f>
        <v>2297.423098800848</v>
      </c>
    </row>
    <row r="42" spans="1:5" s="6" customFormat="1" ht="15.5" x14ac:dyDescent="0.4">
      <c r="A42" s="8"/>
      <c r="B42" s="11"/>
      <c r="C42" s="11"/>
      <c r="D42" s="11"/>
    </row>
    <row r="43" spans="1:5" s="6" customFormat="1" ht="15.5" x14ac:dyDescent="0.4">
      <c r="A43" s="9" t="s">
        <v>9</v>
      </c>
      <c r="B43" s="11"/>
      <c r="C43" s="11"/>
      <c r="D43" s="11"/>
    </row>
    <row r="44" spans="1:5" s="6" customFormat="1" ht="15.5" x14ac:dyDescent="0.4">
      <c r="A44" s="8"/>
      <c r="B44" s="16"/>
      <c r="C44" s="16"/>
      <c r="D44" s="16"/>
    </row>
    <row r="45" spans="1:5" s="6" customFormat="1" ht="15.5" x14ac:dyDescent="0.4">
      <c r="A45" s="9" t="s">
        <v>10</v>
      </c>
      <c r="B45" s="16"/>
      <c r="C45" s="16"/>
      <c r="D45" s="16"/>
    </row>
    <row r="46" spans="1:5" s="6" customFormat="1" ht="15.5" x14ac:dyDescent="0.4">
      <c r="A46" s="8" t="s">
        <v>11</v>
      </c>
      <c r="B46" s="16" t="s">
        <v>42</v>
      </c>
      <c r="C46" s="16" t="s">
        <v>42</v>
      </c>
      <c r="D46" s="16" t="s">
        <v>42</v>
      </c>
    </row>
    <row r="47" spans="1:5" s="6" customFormat="1" ht="15.5" x14ac:dyDescent="0.4">
      <c r="A47" s="8" t="s">
        <v>12</v>
      </c>
      <c r="B47" s="16" t="s">
        <v>42</v>
      </c>
      <c r="C47" s="16" t="s">
        <v>42</v>
      </c>
      <c r="D47" s="16" t="s">
        <v>42</v>
      </c>
    </row>
    <row r="48" spans="1:5" s="6" customFormat="1" ht="15.5" x14ac:dyDescent="0.4">
      <c r="A48" s="8"/>
      <c r="B48" s="17"/>
      <c r="C48" s="17"/>
      <c r="D48" s="17"/>
    </row>
    <row r="49" spans="1:4" s="6" customFormat="1" ht="15.5" x14ac:dyDescent="0.4">
      <c r="A49" s="9" t="s">
        <v>13</v>
      </c>
      <c r="B49" s="17"/>
      <c r="C49" s="17"/>
      <c r="D49" s="17"/>
    </row>
    <row r="50" spans="1:4" s="6" customFormat="1" ht="15.5" x14ac:dyDescent="0.4">
      <c r="A50" s="8" t="s">
        <v>14</v>
      </c>
      <c r="B50" s="17">
        <f>B18/B17*100</f>
        <v>312.42937853107344</v>
      </c>
      <c r="C50" s="17">
        <f>C18/C17*100</f>
        <v>78.431372549019613</v>
      </c>
      <c r="D50" s="17">
        <f>D18/D17*100</f>
        <v>407.14285714285711</v>
      </c>
    </row>
    <row r="51" spans="1:4" s="6" customFormat="1" ht="15.5" x14ac:dyDescent="0.4">
      <c r="A51" s="8" t="s">
        <v>15</v>
      </c>
      <c r="B51" s="17">
        <f>B24/B23*100</f>
        <v>70.724671140929885</v>
      </c>
      <c r="C51" s="17">
        <f t="shared" ref="C51:D51" si="4">C24/C23*100</f>
        <v>67.153962826851128</v>
      </c>
      <c r="D51" s="17">
        <f t="shared" si="4"/>
        <v>158.93125000015894</v>
      </c>
    </row>
    <row r="52" spans="1:4" s="6" customFormat="1" ht="15.5" x14ac:dyDescent="0.4">
      <c r="A52" s="8" t="s">
        <v>16</v>
      </c>
      <c r="B52" s="17">
        <f t="shared" ref="B52:D52" si="5">AVERAGE(B50:B51)</f>
        <v>191.57702483600167</v>
      </c>
      <c r="C52" s="17">
        <f t="shared" si="5"/>
        <v>72.792667687935364</v>
      </c>
      <c r="D52" s="17">
        <f t="shared" si="5"/>
        <v>283.03705357150801</v>
      </c>
    </row>
    <row r="53" spans="1:4" s="6" customFormat="1" ht="15.5" x14ac:dyDescent="0.4">
      <c r="A53" s="8"/>
      <c r="B53" s="17"/>
      <c r="C53" s="17"/>
      <c r="D53" s="17"/>
    </row>
    <row r="54" spans="1:4" s="6" customFormat="1" ht="15.5" x14ac:dyDescent="0.4">
      <c r="A54" s="9" t="s">
        <v>17</v>
      </c>
      <c r="B54" s="17"/>
      <c r="C54" s="17"/>
      <c r="D54" s="17"/>
    </row>
    <row r="55" spans="1:4" s="6" customFormat="1" ht="15.5" x14ac:dyDescent="0.4">
      <c r="A55" s="8" t="s">
        <v>18</v>
      </c>
      <c r="B55" s="17">
        <f>(B18/B19)*100</f>
        <v>156.657223796034</v>
      </c>
      <c r="C55" s="17">
        <f>(C18/C19)*100</f>
        <v>39.603960396039604</v>
      </c>
      <c r="D55" s="17">
        <f>(D18/D19)*100</f>
        <v>203.57142857142856</v>
      </c>
    </row>
    <row r="56" spans="1:4" s="6" customFormat="1" ht="15.5" x14ac:dyDescent="0.4">
      <c r="A56" s="8" t="s">
        <v>19</v>
      </c>
      <c r="B56" s="17">
        <f>B24/B25*100</f>
        <v>35.362335570459784</v>
      </c>
      <c r="C56" s="17">
        <f t="shared" ref="C56:D56" si="6">C24/C25*100</f>
        <v>33.576981413420462</v>
      </c>
      <c r="D56" s="17">
        <f t="shared" si="6"/>
        <v>79.465625000079456</v>
      </c>
    </row>
    <row r="57" spans="1:4" s="6" customFormat="1" ht="15.5" x14ac:dyDescent="0.4">
      <c r="A57" s="8" t="s">
        <v>20</v>
      </c>
      <c r="B57" s="17">
        <f t="shared" ref="B57:D57" si="7">(B55+B56)/2</f>
        <v>96.00977968324689</v>
      </c>
      <c r="C57" s="17">
        <f t="shared" si="7"/>
        <v>36.590470904730033</v>
      </c>
      <c r="D57" s="17">
        <f t="shared" si="7"/>
        <v>141.51852678575401</v>
      </c>
    </row>
    <row r="58" spans="1:4" s="6" customFormat="1" ht="15.5" x14ac:dyDescent="0.4">
      <c r="A58" s="8"/>
      <c r="B58" s="17"/>
      <c r="C58" s="17"/>
      <c r="D58" s="17"/>
    </row>
    <row r="59" spans="1:4" s="6" customFormat="1" ht="15.5" x14ac:dyDescent="0.4">
      <c r="A59" s="9" t="s">
        <v>31</v>
      </c>
      <c r="B59" s="17"/>
      <c r="C59" s="17"/>
      <c r="D59" s="17"/>
    </row>
    <row r="60" spans="1:4" s="6" customFormat="1" ht="15.5" x14ac:dyDescent="0.4">
      <c r="A60" s="8" t="s">
        <v>21</v>
      </c>
      <c r="B60" s="17">
        <f t="shared" ref="B60" si="8">B26/B24*100</f>
        <v>100</v>
      </c>
      <c r="C60" s="17"/>
      <c r="D60" s="17"/>
    </row>
    <row r="61" spans="1:4" s="6" customFormat="1" ht="15.5" x14ac:dyDescent="0.4">
      <c r="A61" s="8"/>
      <c r="B61" s="17"/>
      <c r="C61" s="17"/>
      <c r="D61" s="17"/>
    </row>
    <row r="62" spans="1:4" s="6" customFormat="1" ht="15.5" x14ac:dyDescent="0.4">
      <c r="A62" s="9" t="s">
        <v>22</v>
      </c>
      <c r="B62" s="17"/>
      <c r="C62" s="17"/>
      <c r="D62" s="17"/>
    </row>
    <row r="63" spans="1:4" s="6" customFormat="1" ht="15.5" x14ac:dyDescent="0.4">
      <c r="A63" s="8" t="s">
        <v>23</v>
      </c>
      <c r="B63" s="17">
        <f>((B18/B16)-1)*100</f>
        <v>27.126436781609197</v>
      </c>
      <c r="C63" s="17">
        <f>((C18/C16)-1)*100</f>
        <v>-67.479674796747972</v>
      </c>
      <c r="D63" s="17">
        <f>((D18/D16)-1)*100</f>
        <v>64.42307692307692</v>
      </c>
    </row>
    <row r="64" spans="1:4" s="6" customFormat="1" ht="15.5" x14ac:dyDescent="0.4">
      <c r="A64" s="8" t="s">
        <v>24</v>
      </c>
      <c r="B64" s="17">
        <f>((B39/B38)-1)*100</f>
        <v>-50.687454639020245</v>
      </c>
      <c r="C64" s="17">
        <f t="shared" ref="C64:D64" si="9">((C39/C38)-1)*100</f>
        <v>-52.391212166414093</v>
      </c>
      <c r="D64" s="17">
        <f t="shared" si="9"/>
        <v>-21.284619077140665</v>
      </c>
    </row>
    <row r="65" spans="1:4" s="6" customFormat="1" ht="15.5" x14ac:dyDescent="0.4">
      <c r="A65" s="8" t="s">
        <v>25</v>
      </c>
      <c r="B65" s="17">
        <f t="shared" ref="B65:D65" si="10">((B41/B40)-1)*100</f>
        <v>-61.209842256733829</v>
      </c>
      <c r="C65" s="17">
        <f t="shared" si="10"/>
        <v>46.39702258827667</v>
      </c>
      <c r="D65" s="17">
        <f t="shared" si="10"/>
        <v>-52.126318035220052</v>
      </c>
    </row>
    <row r="66" spans="1:4" s="6" customFormat="1" ht="15.5" x14ac:dyDescent="0.4">
      <c r="A66" s="8"/>
      <c r="B66" s="17"/>
      <c r="C66" s="17"/>
      <c r="D66" s="17"/>
    </row>
    <row r="67" spans="1:4" s="6" customFormat="1" ht="15.5" x14ac:dyDescent="0.4">
      <c r="A67" s="9" t="s">
        <v>26</v>
      </c>
      <c r="B67" s="17"/>
      <c r="C67" s="17"/>
      <c r="D67" s="17"/>
    </row>
    <row r="68" spans="1:4" s="6" customFormat="1" ht="15.5" x14ac:dyDescent="0.4">
      <c r="A68" s="8" t="s">
        <v>36</v>
      </c>
      <c r="B68" s="17">
        <f t="shared" ref="B68:C69" si="11">B23/B17</f>
        <v>116170.95570576949</v>
      </c>
      <c r="C68" s="17">
        <f t="shared" si="11"/>
        <v>387495.27764552942</v>
      </c>
      <c r="D68" s="17">
        <f>(D23/D17)*6</f>
        <v>38095.238095199995</v>
      </c>
    </row>
    <row r="69" spans="1:4" s="6" customFormat="1" ht="15.5" x14ac:dyDescent="0.4">
      <c r="A69" s="8" t="s">
        <v>37</v>
      </c>
      <c r="B69" s="17">
        <f t="shared" si="11"/>
        <v>26297.631410488244</v>
      </c>
      <c r="C69" s="17">
        <f>C24/C18</f>
        <v>331778.50425</v>
      </c>
      <c r="D69" s="17">
        <f>(D24/D18)*6</f>
        <v>14870.760233918129</v>
      </c>
    </row>
    <row r="70" spans="1:4" s="6" customFormat="1" ht="15.5" x14ac:dyDescent="0.4">
      <c r="A70" s="8" t="s">
        <v>27</v>
      </c>
      <c r="B70" s="17">
        <f>(B69/B68)*B52</f>
        <v>43.36731117728867</v>
      </c>
      <c r="C70" s="17">
        <f t="shared" ref="C70:D70" si="12">(C69/C68)*C52</f>
        <v>62.326030274782454</v>
      </c>
      <c r="D70" s="17">
        <f t="shared" si="12"/>
        <v>110.48562422574459</v>
      </c>
    </row>
    <row r="71" spans="1:4" s="6" customFormat="1" ht="15.5" x14ac:dyDescent="0.4">
      <c r="A71" s="8" t="s">
        <v>34</v>
      </c>
      <c r="B71" s="17">
        <f t="shared" ref="B71:C72" si="13">B23/(B17*6)</f>
        <v>19361.825950961582</v>
      </c>
      <c r="C71" s="17">
        <f t="shared" si="13"/>
        <v>64582.546274254899</v>
      </c>
      <c r="D71" s="17">
        <f>D23/D17</f>
        <v>6349.2063491999997</v>
      </c>
    </row>
    <row r="72" spans="1:4" s="6" customFormat="1" ht="15.5" x14ac:dyDescent="0.4">
      <c r="A72" s="8" t="s">
        <v>35</v>
      </c>
      <c r="B72" s="17">
        <f t="shared" si="13"/>
        <v>4382.9385684147073</v>
      </c>
      <c r="C72" s="17">
        <f t="shared" si="13"/>
        <v>55296.417374999997</v>
      </c>
      <c r="D72" s="17">
        <f>D24/D18</f>
        <v>2478.4600389863549</v>
      </c>
    </row>
    <row r="73" spans="1:4" s="6" customFormat="1" ht="15.5" x14ac:dyDescent="0.4">
      <c r="A73" s="8"/>
      <c r="B73" s="17"/>
      <c r="C73" s="17"/>
      <c r="D73" s="17"/>
    </row>
    <row r="74" spans="1:4" s="6" customFormat="1" ht="15.5" x14ac:dyDescent="0.4">
      <c r="A74" s="9" t="s">
        <v>28</v>
      </c>
      <c r="B74" s="17"/>
      <c r="C74" s="17"/>
      <c r="D74" s="17"/>
    </row>
    <row r="75" spans="1:4" s="6" customFormat="1" ht="15.5" x14ac:dyDescent="0.4">
      <c r="A75" s="8" t="s">
        <v>29</v>
      </c>
      <c r="B75" s="17">
        <f>(B30/B29)*100</f>
        <v>70.724671140929885</v>
      </c>
      <c r="C75" s="17"/>
      <c r="D75" s="17"/>
    </row>
    <row r="76" spans="1:4" s="6" customFormat="1" ht="15.5" x14ac:dyDescent="0.4">
      <c r="A76" s="8" t="s">
        <v>30</v>
      </c>
      <c r="B76" s="17">
        <f>(B24/B30)*100</f>
        <v>100</v>
      </c>
      <c r="C76" s="17"/>
      <c r="D76" s="17"/>
    </row>
    <row r="77" spans="1:4" s="6" customFormat="1" ht="15.5" x14ac:dyDescent="0.4">
      <c r="A77" s="8" t="s">
        <v>29</v>
      </c>
      <c r="B77" s="17"/>
      <c r="C77" s="17"/>
      <c r="D77" s="17"/>
    </row>
    <row r="78" spans="1:4" s="6" customFormat="1" ht="15.5" x14ac:dyDescent="0.4">
      <c r="A78" s="8" t="s">
        <v>30</v>
      </c>
      <c r="B78" s="17"/>
      <c r="C78" s="17"/>
      <c r="D78" s="17"/>
    </row>
    <row r="79" spans="1:4" ht="16" thickBot="1" x14ac:dyDescent="0.45">
      <c r="A79" s="18"/>
      <c r="B79" s="18"/>
      <c r="C79" s="18"/>
      <c r="D79" s="18"/>
    </row>
    <row r="80" spans="1:4" s="6" customFormat="1" ht="36.75" customHeight="1" thickTop="1" x14ac:dyDescent="0.35">
      <c r="A80" s="45" t="s">
        <v>86</v>
      </c>
      <c r="B80" s="45"/>
      <c r="C80" s="45"/>
      <c r="D80" s="45"/>
    </row>
    <row r="81" spans="1:4" s="6" customFormat="1" ht="15.5" x14ac:dyDescent="0.35">
      <c r="A81" s="25"/>
      <c r="B81" s="25"/>
      <c r="C81" s="25"/>
      <c r="D81" s="25"/>
    </row>
    <row r="82" spans="1:4" s="6" customFormat="1" ht="15.5" x14ac:dyDescent="0.4">
      <c r="A82" s="27" t="s">
        <v>87</v>
      </c>
      <c r="B82" s="8"/>
      <c r="C82" s="8"/>
      <c r="D82" s="8"/>
    </row>
    <row r="83" spans="1:4" s="6" customFormat="1" ht="15.5" x14ac:dyDescent="0.4">
      <c r="A83" s="27"/>
      <c r="B83" s="8"/>
      <c r="C83" s="8"/>
      <c r="D83" s="8"/>
    </row>
    <row r="84" spans="1:4" s="6" customFormat="1" ht="34.5" customHeight="1" x14ac:dyDescent="0.35">
      <c r="A84" s="31" t="s">
        <v>88</v>
      </c>
      <c r="B84" s="31"/>
      <c r="C84" s="31"/>
      <c r="D84" s="31"/>
    </row>
    <row r="85" spans="1:4" s="6" customFormat="1" ht="15.5" x14ac:dyDescent="0.35">
      <c r="A85" s="25"/>
      <c r="B85" s="25"/>
      <c r="C85" s="25"/>
      <c r="D85" s="25"/>
    </row>
    <row r="86" spans="1:4" s="6" customFormat="1" ht="57" customHeight="1" x14ac:dyDescent="0.4">
      <c r="A86" s="32" t="s">
        <v>89</v>
      </c>
      <c r="B86" s="32"/>
      <c r="C86" s="32"/>
      <c r="D86" s="32"/>
    </row>
    <row r="87" spans="1:4" s="6" customFormat="1" ht="15.5" x14ac:dyDescent="0.35">
      <c r="A87" s="25"/>
      <c r="B87" s="25"/>
      <c r="C87" s="25"/>
      <c r="D87" s="25"/>
    </row>
    <row r="88" spans="1:4" s="6" customFormat="1" ht="52.5" customHeight="1" x14ac:dyDescent="0.4">
      <c r="A88" s="33" t="s">
        <v>104</v>
      </c>
      <c r="B88" s="33"/>
      <c r="C88" s="33"/>
      <c r="D88" s="33"/>
    </row>
    <row r="89" spans="1:4" s="6" customFormat="1" x14ac:dyDescent="0.35"/>
    <row r="90" spans="1:4" s="6" customFormat="1" x14ac:dyDescent="0.35"/>
    <row r="91" spans="1:4" x14ac:dyDescent="0.35">
      <c r="A91" s="3"/>
    </row>
  </sheetData>
  <mergeCells count="9">
    <mergeCell ref="A84:D84"/>
    <mergeCell ref="A86:D86"/>
    <mergeCell ref="A88:D88"/>
    <mergeCell ref="D10:D11"/>
    <mergeCell ref="A9:A11"/>
    <mergeCell ref="B9:B11"/>
    <mergeCell ref="C10:C11"/>
    <mergeCell ref="C9:D9"/>
    <mergeCell ref="A80:D80"/>
  </mergeCells>
  <pageMargins left="0.7" right="0.7" top="0.75" bottom="0.75" header="0.3" footer="0.3"/>
  <pageSetup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92"/>
  <sheetViews>
    <sheetView showGridLines="0" zoomScale="80" zoomScaleNormal="80" workbookViewId="0">
      <pane ySplit="11" topLeftCell="A12" activePane="bottomLeft" state="frozen"/>
      <selection pane="bottomLeft" activeCell="A9" sqref="A9:A11"/>
    </sheetView>
  </sheetViews>
  <sheetFormatPr baseColWidth="10" defaultColWidth="11.453125" defaultRowHeight="14.5" x14ac:dyDescent="0.35"/>
  <cols>
    <col min="1" max="1" width="62.54296875" style="1" customWidth="1"/>
    <col min="2" max="4" width="19.54296875" style="1" customWidth="1"/>
    <col min="5" max="16384" width="11.453125" style="1"/>
  </cols>
  <sheetData>
    <row r="1" spans="1:4" s="6" customFormat="1" x14ac:dyDescent="0.35"/>
    <row r="2" spans="1:4" s="6" customFormat="1" x14ac:dyDescent="0.35"/>
    <row r="3" spans="1:4" s="6" customFormat="1" x14ac:dyDescent="0.35"/>
    <row r="4" spans="1:4" s="6" customFormat="1" x14ac:dyDescent="0.35"/>
    <row r="5" spans="1:4" s="6" customFormat="1" x14ac:dyDescent="0.35"/>
    <row r="6" spans="1:4" s="6" customFormat="1" x14ac:dyDescent="0.35"/>
    <row r="7" spans="1:4" s="6" customFormat="1" ht="30" customHeight="1" x14ac:dyDescent="0.35"/>
    <row r="8" spans="1:4" s="6" customFormat="1" ht="30" customHeight="1" x14ac:dyDescent="0.35"/>
    <row r="9" spans="1:4" s="4" customFormat="1" ht="15.5" x14ac:dyDescent="0.35">
      <c r="A9" s="36" t="s">
        <v>0</v>
      </c>
      <c r="B9" s="39" t="s">
        <v>1</v>
      </c>
      <c r="C9" s="43" t="s">
        <v>50</v>
      </c>
      <c r="D9" s="44"/>
    </row>
    <row r="10" spans="1:4" s="4" customFormat="1" ht="15" customHeight="1" x14ac:dyDescent="0.35">
      <c r="A10" s="37"/>
      <c r="B10" s="39"/>
      <c r="C10" s="41" t="s">
        <v>2</v>
      </c>
      <c r="D10" s="34" t="s">
        <v>46</v>
      </c>
    </row>
    <row r="11" spans="1:4" s="4" customFormat="1" ht="15.75" customHeight="1" thickBot="1" x14ac:dyDescent="0.4">
      <c r="A11" s="38"/>
      <c r="B11" s="40"/>
      <c r="C11" s="42"/>
      <c r="D11" s="35"/>
    </row>
    <row r="12" spans="1:4" ht="16" thickTop="1" x14ac:dyDescent="0.4">
      <c r="A12" s="8"/>
      <c r="B12" s="8"/>
      <c r="C12" s="8"/>
      <c r="D12" s="8"/>
    </row>
    <row r="13" spans="1:4" ht="15.5" x14ac:dyDescent="0.4">
      <c r="A13" s="9" t="s">
        <v>3</v>
      </c>
      <c r="B13" s="8"/>
      <c r="C13" s="8"/>
      <c r="D13" s="8"/>
    </row>
    <row r="14" spans="1:4" ht="15.5" x14ac:dyDescent="0.4">
      <c r="A14" s="8"/>
      <c r="B14" s="8"/>
      <c r="C14" s="8"/>
      <c r="D14" s="8"/>
    </row>
    <row r="15" spans="1:4" ht="15.5" x14ac:dyDescent="0.4">
      <c r="A15" s="9" t="s">
        <v>40</v>
      </c>
      <c r="B15" s="8"/>
      <c r="C15" s="8"/>
      <c r="D15" s="8"/>
    </row>
    <row r="16" spans="1:4" s="6" customFormat="1" ht="15.5" x14ac:dyDescent="0.4">
      <c r="A16" s="10" t="s">
        <v>63</v>
      </c>
      <c r="B16" s="11">
        <f>+SUM(C16:D16)</f>
        <v>251</v>
      </c>
      <c r="C16" s="11">
        <v>44</v>
      </c>
      <c r="D16" s="11">
        <v>207</v>
      </c>
    </row>
    <row r="17" spans="1:4" s="6" customFormat="1" ht="15.75" customHeight="1" x14ac:dyDescent="0.4">
      <c r="A17" s="10" t="s">
        <v>105</v>
      </c>
      <c r="B17" s="11">
        <f t="shared" ref="B17:B19" si="0">+SUM(C17:D17)</f>
        <v>88</v>
      </c>
      <c r="C17" s="11">
        <v>25</v>
      </c>
      <c r="D17" s="11">
        <v>63</v>
      </c>
    </row>
    <row r="18" spans="1:4" s="6" customFormat="1" ht="15.5" x14ac:dyDescent="0.4">
      <c r="A18" s="10" t="s">
        <v>106</v>
      </c>
      <c r="B18" s="11">
        <f t="shared" si="0"/>
        <v>22</v>
      </c>
      <c r="C18" s="11">
        <v>22</v>
      </c>
      <c r="D18" s="11">
        <v>0</v>
      </c>
    </row>
    <row r="19" spans="1:4" s="6" customFormat="1" ht="15.5" x14ac:dyDescent="0.4">
      <c r="A19" s="10" t="s">
        <v>81</v>
      </c>
      <c r="B19" s="11">
        <f t="shared" si="0"/>
        <v>353</v>
      </c>
      <c r="C19" s="11">
        <v>101</v>
      </c>
      <c r="D19" s="11">
        <v>252</v>
      </c>
    </row>
    <row r="20" spans="1:4" s="6" customFormat="1" ht="15.5" x14ac:dyDescent="0.4">
      <c r="A20" s="8"/>
      <c r="B20" s="11"/>
      <c r="C20" s="11"/>
      <c r="D20" s="11"/>
    </row>
    <row r="21" spans="1:4" s="6" customFormat="1" ht="15.5" x14ac:dyDescent="0.4">
      <c r="A21" s="13" t="s">
        <v>4</v>
      </c>
      <c r="B21" s="11"/>
      <c r="C21" s="11"/>
      <c r="D21" s="11"/>
    </row>
    <row r="22" spans="1:4" s="6" customFormat="1" ht="15.5" x14ac:dyDescent="0.4">
      <c r="A22" s="10" t="s">
        <v>63</v>
      </c>
      <c r="B22" s="11">
        <f>+SUM(C22:D22)</f>
        <v>11319489.23</v>
      </c>
      <c r="C22" s="11">
        <v>10114919.23</v>
      </c>
      <c r="D22" s="11">
        <v>1204570</v>
      </c>
    </row>
    <row r="23" spans="1:4" s="6" customFormat="1" ht="15.5" x14ac:dyDescent="0.4">
      <c r="A23" s="10" t="s">
        <v>105</v>
      </c>
      <c r="B23" s="11">
        <f t="shared" ref="B23:B26" si="1">+SUM(C23:D23)</f>
        <v>10281129.5799636</v>
      </c>
      <c r="C23" s="11">
        <v>9881129.5799640007</v>
      </c>
      <c r="D23" s="11">
        <v>399999.9999996</v>
      </c>
    </row>
    <row r="24" spans="1:4" s="6" customFormat="1" ht="15.5" x14ac:dyDescent="0.4">
      <c r="A24" s="10" t="s">
        <v>106</v>
      </c>
      <c r="B24" s="11">
        <f t="shared" si="1"/>
        <v>3540470.05</v>
      </c>
      <c r="C24" s="11">
        <v>3195320.05</v>
      </c>
      <c r="D24" s="11">
        <v>345150</v>
      </c>
    </row>
    <row r="25" spans="1:4" s="6" customFormat="1" ht="15.5" x14ac:dyDescent="0.4">
      <c r="A25" s="10" t="s">
        <v>81</v>
      </c>
      <c r="B25" s="11">
        <f t="shared" si="1"/>
        <v>41124518.319848396</v>
      </c>
      <c r="C25" s="11">
        <v>39524518.319849998</v>
      </c>
      <c r="D25" s="11">
        <v>1599999.9999984002</v>
      </c>
    </row>
    <row r="26" spans="1:4" s="6" customFormat="1" ht="15.5" x14ac:dyDescent="0.4">
      <c r="A26" s="10" t="s">
        <v>107</v>
      </c>
      <c r="B26" s="11">
        <f t="shared" si="1"/>
        <v>3540470.05</v>
      </c>
      <c r="C26" s="11">
        <f>C24</f>
        <v>3195320.05</v>
      </c>
      <c r="D26" s="11">
        <f>D24</f>
        <v>345150</v>
      </c>
    </row>
    <row r="27" spans="1:4" s="6" customFormat="1" ht="15.5" x14ac:dyDescent="0.4">
      <c r="A27" s="8"/>
      <c r="B27" s="11"/>
      <c r="C27" s="11"/>
      <c r="D27" s="11"/>
    </row>
    <row r="28" spans="1:4" s="6" customFormat="1" ht="15.5" x14ac:dyDescent="0.4">
      <c r="A28" s="13" t="s">
        <v>5</v>
      </c>
      <c r="B28" s="11"/>
      <c r="C28" s="11"/>
      <c r="D28" s="11"/>
    </row>
    <row r="29" spans="1:4" s="6" customFormat="1" ht="15.5" x14ac:dyDescent="0.4">
      <c r="A29" s="10" t="s">
        <v>105</v>
      </c>
      <c r="B29" s="11">
        <f>B23</f>
        <v>10281129.5799636</v>
      </c>
      <c r="C29" s="11"/>
      <c r="D29" s="11"/>
    </row>
    <row r="30" spans="1:4" s="6" customFormat="1" ht="15.5" x14ac:dyDescent="0.4">
      <c r="A30" s="10" t="s">
        <v>106</v>
      </c>
      <c r="B30" s="11">
        <v>3540470.05</v>
      </c>
      <c r="C30" s="11"/>
      <c r="D30" s="11"/>
    </row>
    <row r="31" spans="1:4" ht="15.5" x14ac:dyDescent="0.4">
      <c r="A31" s="8"/>
      <c r="B31" s="14"/>
      <c r="C31" s="14"/>
      <c r="D31" s="14"/>
    </row>
    <row r="32" spans="1:4" ht="15.5" x14ac:dyDescent="0.4">
      <c r="A32" s="9" t="s">
        <v>6</v>
      </c>
      <c r="B32" s="14"/>
      <c r="C32" s="14"/>
      <c r="D32" s="14"/>
    </row>
    <row r="33" spans="1:4" ht="15.5" x14ac:dyDescent="0.4">
      <c r="A33" s="10" t="s">
        <v>64</v>
      </c>
      <c r="B33" s="15">
        <v>1.0641</v>
      </c>
      <c r="C33" s="15">
        <v>1.0641</v>
      </c>
      <c r="D33" s="15">
        <v>1.0641</v>
      </c>
    </row>
    <row r="34" spans="1:4" ht="15.5" x14ac:dyDescent="0.4">
      <c r="A34" s="10" t="s">
        <v>108</v>
      </c>
      <c r="B34" s="15">
        <v>1.0863</v>
      </c>
      <c r="C34" s="15">
        <v>1.0863</v>
      </c>
      <c r="D34" s="15">
        <v>1.0863</v>
      </c>
    </row>
    <row r="35" spans="1:4" s="6" customFormat="1" ht="15.5" x14ac:dyDescent="0.4">
      <c r="A35" s="10" t="s">
        <v>7</v>
      </c>
      <c r="B35" s="11" t="s">
        <v>47</v>
      </c>
      <c r="C35" s="11" t="s">
        <v>47</v>
      </c>
      <c r="D35" s="11" t="s">
        <v>47</v>
      </c>
    </row>
    <row r="36" spans="1:4" ht="15.5" x14ac:dyDescent="0.4">
      <c r="A36" s="8"/>
      <c r="B36" s="12"/>
      <c r="C36" s="12"/>
      <c r="D36" s="12"/>
    </row>
    <row r="37" spans="1:4" ht="15.5" x14ac:dyDescent="0.4">
      <c r="A37" s="9" t="s">
        <v>8</v>
      </c>
      <c r="B37" s="12"/>
      <c r="C37" s="12"/>
      <c r="D37" s="12"/>
    </row>
    <row r="38" spans="1:4" s="6" customFormat="1" ht="15.5" x14ac:dyDescent="0.4">
      <c r="A38" s="8" t="s">
        <v>65</v>
      </c>
      <c r="B38" s="11">
        <f>B22/B33</f>
        <v>10637617.921248004</v>
      </c>
      <c r="C38" s="11">
        <f t="shared" ref="C38" si="2">C22/C33</f>
        <v>9505609.6513485573</v>
      </c>
      <c r="D38" s="11">
        <f>D22/D33</f>
        <v>1132008.2698994456</v>
      </c>
    </row>
    <row r="39" spans="1:4" s="6" customFormat="1" ht="15.5" x14ac:dyDescent="0.4">
      <c r="A39" s="8" t="s">
        <v>109</v>
      </c>
      <c r="B39" s="11">
        <f t="shared" ref="B39:D39" si="3">B24/B34</f>
        <v>3259201.0034060571</v>
      </c>
      <c r="C39" s="11">
        <f t="shared" si="3"/>
        <v>2941471.0945411026</v>
      </c>
      <c r="D39" s="11">
        <f t="shared" si="3"/>
        <v>317729.90886495443</v>
      </c>
    </row>
    <row r="40" spans="1:4" s="6" customFormat="1" ht="15.5" x14ac:dyDescent="0.4">
      <c r="A40" s="8" t="s">
        <v>66</v>
      </c>
      <c r="B40" s="11">
        <f>B38/B16</f>
        <v>42380.947893418343</v>
      </c>
      <c r="C40" s="11">
        <f>C38/C16</f>
        <v>216036.58298519449</v>
      </c>
      <c r="D40" s="11">
        <f>D38/D16</f>
        <v>5468.6389850214764</v>
      </c>
    </row>
    <row r="41" spans="1:4" s="6" customFormat="1" ht="15.5" x14ac:dyDescent="0.4">
      <c r="A41" s="8" t="s">
        <v>110</v>
      </c>
      <c r="B41" s="11">
        <f>B39/B18</f>
        <v>148145.50015482077</v>
      </c>
      <c r="C41" s="11">
        <f>C39/C18</f>
        <v>133703.23157005012</v>
      </c>
      <c r="D41" s="11" t="s">
        <v>47</v>
      </c>
    </row>
    <row r="42" spans="1:4" s="6" customFormat="1" ht="15.5" x14ac:dyDescent="0.4">
      <c r="A42" s="8"/>
      <c r="B42" s="16"/>
      <c r="C42" s="16"/>
      <c r="D42" s="16"/>
    </row>
    <row r="43" spans="1:4" s="6" customFormat="1" ht="15.5" x14ac:dyDescent="0.4">
      <c r="A43" s="9" t="s">
        <v>9</v>
      </c>
      <c r="B43" s="16"/>
      <c r="C43" s="16"/>
      <c r="D43" s="16"/>
    </row>
    <row r="44" spans="1:4" s="6" customFormat="1" ht="15.5" x14ac:dyDescent="0.4">
      <c r="A44" s="8"/>
      <c r="B44" s="16"/>
      <c r="C44" s="16"/>
      <c r="D44" s="16"/>
    </row>
    <row r="45" spans="1:4" s="6" customFormat="1" ht="15.5" x14ac:dyDescent="0.4">
      <c r="A45" s="9" t="s">
        <v>10</v>
      </c>
      <c r="B45" s="16"/>
      <c r="C45" s="16"/>
      <c r="D45" s="16"/>
    </row>
    <row r="46" spans="1:4" s="6" customFormat="1" ht="15.5" x14ac:dyDescent="0.4">
      <c r="A46" s="8" t="s">
        <v>11</v>
      </c>
      <c r="B46" s="17" t="s">
        <v>42</v>
      </c>
      <c r="C46" s="17" t="s">
        <v>42</v>
      </c>
      <c r="D46" s="17" t="s">
        <v>42</v>
      </c>
    </row>
    <row r="47" spans="1:4" s="6" customFormat="1" ht="15.5" x14ac:dyDescent="0.4">
      <c r="A47" s="8" t="s">
        <v>12</v>
      </c>
      <c r="B47" s="17" t="s">
        <v>42</v>
      </c>
      <c r="C47" s="17" t="s">
        <v>42</v>
      </c>
      <c r="D47" s="17" t="s">
        <v>42</v>
      </c>
    </row>
    <row r="48" spans="1:4" s="6" customFormat="1" ht="15.5" x14ac:dyDescent="0.4">
      <c r="A48" s="8"/>
      <c r="B48" s="17"/>
      <c r="C48" s="17"/>
      <c r="D48" s="17"/>
    </row>
    <row r="49" spans="1:4" s="6" customFormat="1" ht="15.5" x14ac:dyDescent="0.4">
      <c r="A49" s="9" t="s">
        <v>13</v>
      </c>
      <c r="B49" s="17"/>
      <c r="C49" s="17"/>
      <c r="D49" s="17"/>
    </row>
    <row r="50" spans="1:4" s="6" customFormat="1" ht="15.5" x14ac:dyDescent="0.4">
      <c r="A50" s="8" t="s">
        <v>14</v>
      </c>
      <c r="B50" s="17">
        <f>B18/B17*100</f>
        <v>25</v>
      </c>
      <c r="C50" s="17">
        <f>C18/C17*100</f>
        <v>88</v>
      </c>
      <c r="D50" s="17">
        <f>D18/D17*100</f>
        <v>0</v>
      </c>
    </row>
    <row r="51" spans="1:4" s="6" customFormat="1" ht="15.5" x14ac:dyDescent="0.4">
      <c r="A51" s="8" t="s">
        <v>15</v>
      </c>
      <c r="B51" s="17">
        <f>B24/B23*100</f>
        <v>34.436586198659064</v>
      </c>
      <c r="C51" s="17">
        <f t="shared" ref="C51:D51" si="4">C24/C23*100</f>
        <v>32.337598896376797</v>
      </c>
      <c r="D51" s="17">
        <f t="shared" si="4"/>
        <v>86.287500000086297</v>
      </c>
    </row>
    <row r="52" spans="1:4" s="6" customFormat="1" ht="15.5" x14ac:dyDescent="0.4">
      <c r="A52" s="8" t="s">
        <v>16</v>
      </c>
      <c r="B52" s="17">
        <f t="shared" ref="B52:D52" si="5">AVERAGE(B50:B51)</f>
        <v>29.718293099329532</v>
      </c>
      <c r="C52" s="17">
        <f t="shared" si="5"/>
        <v>60.168799448188395</v>
      </c>
      <c r="D52" s="17">
        <f t="shared" si="5"/>
        <v>43.143750000043148</v>
      </c>
    </row>
    <row r="53" spans="1:4" s="6" customFormat="1" ht="15.5" x14ac:dyDescent="0.4">
      <c r="A53" s="8"/>
      <c r="B53" s="17"/>
      <c r="C53" s="17"/>
      <c r="D53" s="17"/>
    </row>
    <row r="54" spans="1:4" s="6" customFormat="1" ht="15.5" x14ac:dyDescent="0.4">
      <c r="A54" s="9" t="s">
        <v>17</v>
      </c>
      <c r="B54" s="17"/>
      <c r="C54" s="17"/>
      <c r="D54" s="17"/>
    </row>
    <row r="55" spans="1:4" s="6" customFormat="1" ht="15.5" x14ac:dyDescent="0.4">
      <c r="A55" s="8" t="s">
        <v>18</v>
      </c>
      <c r="B55" s="17">
        <f>(B18/B19)*100</f>
        <v>6.2322946175637393</v>
      </c>
      <c r="C55" s="17">
        <f>(C18/C19)*100</f>
        <v>21.782178217821784</v>
      </c>
      <c r="D55" s="17">
        <f>(D18/D19)*100</f>
        <v>0</v>
      </c>
    </row>
    <row r="56" spans="1:4" s="6" customFormat="1" ht="15.5" x14ac:dyDescent="0.4">
      <c r="A56" s="8" t="s">
        <v>19</v>
      </c>
      <c r="B56" s="17">
        <f>B24/B25*100</f>
        <v>8.6091465496660238</v>
      </c>
      <c r="C56" s="17">
        <f t="shared" ref="C56:D56" si="6">C24/C25*100</f>
        <v>8.0843997240954266</v>
      </c>
      <c r="D56" s="17">
        <f t="shared" si="6"/>
        <v>21.571875000021567</v>
      </c>
    </row>
    <row r="57" spans="1:4" s="6" customFormat="1" ht="15.5" x14ac:dyDescent="0.4">
      <c r="A57" s="8" t="s">
        <v>20</v>
      </c>
      <c r="B57" s="17">
        <f t="shared" ref="B57:D57" si="7">(B55+B56)/2</f>
        <v>7.420720583614882</v>
      </c>
      <c r="C57" s="17">
        <f t="shared" si="7"/>
        <v>14.933288970958605</v>
      </c>
      <c r="D57" s="17">
        <f t="shared" si="7"/>
        <v>10.785937500010784</v>
      </c>
    </row>
    <row r="58" spans="1:4" s="6" customFormat="1" ht="15.5" x14ac:dyDescent="0.4">
      <c r="A58" s="8"/>
      <c r="B58" s="17"/>
      <c r="C58" s="17"/>
      <c r="D58" s="17"/>
    </row>
    <row r="59" spans="1:4" s="6" customFormat="1" ht="15.5" x14ac:dyDescent="0.4">
      <c r="A59" s="9" t="s">
        <v>31</v>
      </c>
      <c r="B59" s="17"/>
      <c r="C59" s="17"/>
      <c r="D59" s="17"/>
    </row>
    <row r="60" spans="1:4" s="6" customFormat="1" ht="15.5" x14ac:dyDescent="0.4">
      <c r="A60" s="8" t="s">
        <v>21</v>
      </c>
      <c r="B60" s="17">
        <f t="shared" ref="B60" si="8">B26/B24*100</f>
        <v>100</v>
      </c>
      <c r="C60" s="17"/>
      <c r="D60" s="17"/>
    </row>
    <row r="61" spans="1:4" s="6" customFormat="1" ht="15.5" x14ac:dyDescent="0.4">
      <c r="A61" s="8"/>
      <c r="B61" s="17"/>
      <c r="C61" s="17"/>
      <c r="D61" s="17"/>
    </row>
    <row r="62" spans="1:4" s="6" customFormat="1" ht="15.5" x14ac:dyDescent="0.4">
      <c r="A62" s="9" t="s">
        <v>22</v>
      </c>
      <c r="B62" s="17"/>
      <c r="C62" s="17"/>
      <c r="D62" s="17"/>
    </row>
    <row r="63" spans="1:4" s="6" customFormat="1" ht="15.5" x14ac:dyDescent="0.4">
      <c r="A63" s="8" t="s">
        <v>23</v>
      </c>
      <c r="B63" s="17">
        <f>((B18/B16)-1)*100</f>
        <v>-91.235059760956176</v>
      </c>
      <c r="C63" s="17">
        <f>((C18/C16)-1)*100</f>
        <v>-50</v>
      </c>
      <c r="D63" s="17">
        <f>((D18/D16)-1)*100</f>
        <v>-100</v>
      </c>
    </row>
    <row r="64" spans="1:4" s="6" customFormat="1" ht="15.5" x14ac:dyDescent="0.4">
      <c r="A64" s="8" t="s">
        <v>24</v>
      </c>
      <c r="B64" s="17">
        <f>((B39/B38)-1)*100</f>
        <v>-69.361552299260552</v>
      </c>
      <c r="C64" s="17">
        <f>((C39/C38)-1)*100</f>
        <v>-69.0554188270944</v>
      </c>
      <c r="D64" s="17">
        <f t="shared" ref="D64" si="9">((D39/D38)-1)*100</f>
        <v>-71.9321919005788</v>
      </c>
    </row>
    <row r="65" spans="1:4" s="6" customFormat="1" ht="15.5" x14ac:dyDescent="0.4">
      <c r="A65" s="8" t="s">
        <v>25</v>
      </c>
      <c r="B65" s="17">
        <f t="shared" ref="B65:C65" si="10">((B41/B40)-1)*100</f>
        <v>249.55683513116375</v>
      </c>
      <c r="C65" s="17">
        <f t="shared" si="10"/>
        <v>-38.110837654188813</v>
      </c>
      <c r="D65" s="17" t="s">
        <v>47</v>
      </c>
    </row>
    <row r="66" spans="1:4" s="6" customFormat="1" ht="15.5" x14ac:dyDescent="0.4">
      <c r="A66" s="8"/>
      <c r="B66" s="17"/>
      <c r="C66" s="17"/>
      <c r="D66" s="17"/>
    </row>
    <row r="67" spans="1:4" s="6" customFormat="1" ht="15.5" x14ac:dyDescent="0.4">
      <c r="A67" s="9" t="s">
        <v>26</v>
      </c>
      <c r="B67" s="17"/>
      <c r="C67" s="17"/>
      <c r="D67" s="17"/>
    </row>
    <row r="68" spans="1:4" s="6" customFormat="1" ht="15.5" x14ac:dyDescent="0.4">
      <c r="A68" s="8" t="s">
        <v>32</v>
      </c>
      <c r="B68" s="17">
        <f>B23/B17</f>
        <v>116831.01795413182</v>
      </c>
      <c r="C68" s="17">
        <f>C23/C17</f>
        <v>395245.18319856003</v>
      </c>
      <c r="D68" s="17">
        <f>D23/D17</f>
        <v>6349.2063491999997</v>
      </c>
    </row>
    <row r="69" spans="1:4" s="6" customFormat="1" ht="15.5" x14ac:dyDescent="0.4">
      <c r="A69" s="8" t="s">
        <v>33</v>
      </c>
      <c r="B69" s="17">
        <f>B24/B18</f>
        <v>160930.45681818182</v>
      </c>
      <c r="C69" s="17">
        <f>C24/C18</f>
        <v>145241.82045454544</v>
      </c>
      <c r="D69" s="17" t="s">
        <v>47</v>
      </c>
    </row>
    <row r="70" spans="1:4" s="6" customFormat="1" ht="15.5" x14ac:dyDescent="0.4">
      <c r="A70" s="8" t="s">
        <v>27</v>
      </c>
      <c r="B70" s="17">
        <f>(B69/B68)*B52</f>
        <v>40.935862479683053</v>
      </c>
      <c r="C70" s="17">
        <f t="shared" ref="C70" si="11">(C69/C68)*C52</f>
        <v>22.110392075364246</v>
      </c>
      <c r="D70" s="17" t="s">
        <v>47</v>
      </c>
    </row>
    <row r="71" spans="1:4" s="6" customFormat="1" ht="15.5" x14ac:dyDescent="0.4">
      <c r="A71" s="8" t="s">
        <v>34</v>
      </c>
      <c r="B71" s="17">
        <f>B23/(B17*3)</f>
        <v>38943.672651377274</v>
      </c>
      <c r="C71" s="17">
        <f>C23/(C17*3)</f>
        <v>131748.39439952001</v>
      </c>
      <c r="D71" s="17">
        <f>D23/(D17*3)</f>
        <v>2116.4021164000001</v>
      </c>
    </row>
    <row r="72" spans="1:4" s="6" customFormat="1" ht="15.5" x14ac:dyDescent="0.4">
      <c r="A72" s="8" t="s">
        <v>35</v>
      </c>
      <c r="B72" s="17">
        <f>B24/(B18*3)</f>
        <v>53643.485606060603</v>
      </c>
      <c r="C72" s="17">
        <f>C24/(C18*3)</f>
        <v>48413.940151515148</v>
      </c>
      <c r="D72" s="17" t="s">
        <v>47</v>
      </c>
    </row>
    <row r="73" spans="1:4" s="6" customFormat="1" ht="15.5" x14ac:dyDescent="0.4">
      <c r="A73" s="8"/>
      <c r="B73" s="17"/>
      <c r="C73" s="17"/>
      <c r="D73" s="17"/>
    </row>
    <row r="74" spans="1:4" s="6" customFormat="1" ht="15.5" x14ac:dyDescent="0.4">
      <c r="A74" s="9" t="s">
        <v>28</v>
      </c>
      <c r="B74" s="17"/>
      <c r="C74" s="17"/>
      <c r="D74" s="17"/>
    </row>
    <row r="75" spans="1:4" s="6" customFormat="1" ht="15.5" x14ac:dyDescent="0.4">
      <c r="A75" s="8" t="s">
        <v>29</v>
      </c>
      <c r="B75" s="17">
        <f>(B30/B29)*100</f>
        <v>34.436586198659064</v>
      </c>
      <c r="C75" s="17"/>
      <c r="D75" s="17"/>
    </row>
    <row r="76" spans="1:4" s="6" customFormat="1" ht="15.5" x14ac:dyDescent="0.4">
      <c r="A76" s="8" t="s">
        <v>30</v>
      </c>
      <c r="B76" s="17">
        <f>(B24/B30)*100</f>
        <v>100</v>
      </c>
      <c r="C76" s="17"/>
      <c r="D76" s="17"/>
    </row>
    <row r="77" spans="1:4" ht="16" thickBot="1" x14ac:dyDescent="0.45">
      <c r="A77" s="18"/>
      <c r="B77" s="20"/>
      <c r="C77" s="20"/>
      <c r="D77" s="20"/>
    </row>
    <row r="78" spans="1:4" s="6" customFormat="1" ht="36.75" customHeight="1" thickTop="1" x14ac:dyDescent="0.35">
      <c r="A78" s="45" t="s">
        <v>86</v>
      </c>
      <c r="B78" s="45"/>
      <c r="C78" s="45"/>
      <c r="D78" s="45"/>
    </row>
    <row r="79" spans="1:4" s="6" customFormat="1" ht="15.5" x14ac:dyDescent="0.35">
      <c r="A79" s="25"/>
      <c r="B79" s="25"/>
      <c r="C79" s="25"/>
      <c r="D79" s="25"/>
    </row>
    <row r="80" spans="1:4" s="6" customFormat="1" ht="15.5" x14ac:dyDescent="0.4">
      <c r="A80" s="27" t="s">
        <v>87</v>
      </c>
      <c r="B80" s="8"/>
      <c r="C80" s="8"/>
      <c r="D80" s="8"/>
    </row>
    <row r="81" spans="1:4" s="6" customFormat="1" ht="15.5" x14ac:dyDescent="0.4">
      <c r="A81" s="27"/>
      <c r="B81" s="8"/>
      <c r="C81" s="8"/>
      <c r="D81" s="8"/>
    </row>
    <row r="82" spans="1:4" s="6" customFormat="1" ht="34.5" customHeight="1" x14ac:dyDescent="0.35">
      <c r="A82" s="31" t="s">
        <v>88</v>
      </c>
      <c r="B82" s="31"/>
      <c r="C82" s="31"/>
      <c r="D82" s="31"/>
    </row>
    <row r="83" spans="1:4" s="6" customFormat="1" ht="15.5" x14ac:dyDescent="0.35">
      <c r="A83" s="25"/>
      <c r="B83" s="25"/>
      <c r="C83" s="25"/>
      <c r="D83" s="25"/>
    </row>
    <row r="84" spans="1:4" s="6" customFormat="1" ht="71.25" customHeight="1" x14ac:dyDescent="0.4">
      <c r="A84" s="32" t="s">
        <v>111</v>
      </c>
      <c r="B84" s="32"/>
      <c r="C84" s="32"/>
      <c r="D84" s="32"/>
    </row>
    <row r="85" spans="1:4" s="6" customFormat="1" ht="15.5" x14ac:dyDescent="0.35">
      <c r="A85" s="25"/>
      <c r="B85" s="25"/>
      <c r="C85" s="25"/>
      <c r="D85" s="25"/>
    </row>
    <row r="86" spans="1:4" s="6" customFormat="1" ht="52.5" customHeight="1" x14ac:dyDescent="0.4">
      <c r="A86" s="33" t="s">
        <v>112</v>
      </c>
      <c r="B86" s="33"/>
      <c r="C86" s="33"/>
      <c r="D86" s="33"/>
    </row>
    <row r="87" spans="1:4" s="6" customFormat="1" x14ac:dyDescent="0.35"/>
    <row r="88" spans="1:4" s="6" customFormat="1" x14ac:dyDescent="0.35"/>
    <row r="89" spans="1:4" s="6" customFormat="1" x14ac:dyDescent="0.35"/>
    <row r="90" spans="1:4" s="6" customFormat="1" x14ac:dyDescent="0.35"/>
    <row r="91" spans="1:4" s="6" customFormat="1" x14ac:dyDescent="0.35">
      <c r="A91" s="3"/>
    </row>
    <row r="92" spans="1:4" s="6" customFormat="1" x14ac:dyDescent="0.35"/>
  </sheetData>
  <mergeCells count="9">
    <mergeCell ref="A82:D82"/>
    <mergeCell ref="A84:D84"/>
    <mergeCell ref="A86:D86"/>
    <mergeCell ref="D10:D11"/>
    <mergeCell ref="A9:A11"/>
    <mergeCell ref="B9:B11"/>
    <mergeCell ref="C10:C11"/>
    <mergeCell ref="C9:D9"/>
    <mergeCell ref="A78:D78"/>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91"/>
  <sheetViews>
    <sheetView showGridLines="0" zoomScale="80" zoomScaleNormal="80" workbookViewId="0">
      <pane ySplit="11" topLeftCell="A12" activePane="bottomLeft" state="frozen"/>
      <selection pane="bottomLeft" activeCell="A9" sqref="A9:A11"/>
    </sheetView>
  </sheetViews>
  <sheetFormatPr baseColWidth="10" defaultColWidth="11.453125" defaultRowHeight="14.5" x14ac:dyDescent="0.35"/>
  <cols>
    <col min="1" max="1" width="62.54296875" style="1" customWidth="1"/>
    <col min="2" max="4" width="19.54296875" style="1" customWidth="1"/>
    <col min="5" max="16384" width="11.453125" style="1"/>
  </cols>
  <sheetData>
    <row r="1" spans="1:4" s="6" customFormat="1" x14ac:dyDescent="0.35"/>
    <row r="2" spans="1:4" s="6" customFormat="1" x14ac:dyDescent="0.35"/>
    <row r="3" spans="1:4" s="6" customFormat="1" x14ac:dyDescent="0.35"/>
    <row r="4" spans="1:4" s="6" customFormat="1" x14ac:dyDescent="0.35"/>
    <row r="5" spans="1:4" s="6" customFormat="1" x14ac:dyDescent="0.35"/>
    <row r="6" spans="1:4" s="6" customFormat="1" x14ac:dyDescent="0.35"/>
    <row r="7" spans="1:4" s="6" customFormat="1" ht="30" customHeight="1" x14ac:dyDescent="0.35"/>
    <row r="8" spans="1:4" s="6" customFormat="1" ht="30" customHeight="1" x14ac:dyDescent="0.35"/>
    <row r="9" spans="1:4" s="4" customFormat="1" ht="15.5" x14ac:dyDescent="0.35">
      <c r="A9" s="36" t="s">
        <v>0</v>
      </c>
      <c r="B9" s="39" t="s">
        <v>1</v>
      </c>
      <c r="C9" s="43" t="s">
        <v>50</v>
      </c>
      <c r="D9" s="44"/>
    </row>
    <row r="10" spans="1:4" s="4" customFormat="1" ht="15" customHeight="1" x14ac:dyDescent="0.35">
      <c r="A10" s="37"/>
      <c r="B10" s="39"/>
      <c r="C10" s="41" t="s">
        <v>2</v>
      </c>
      <c r="D10" s="34" t="s">
        <v>46</v>
      </c>
    </row>
    <row r="11" spans="1:4" s="4" customFormat="1" ht="15.75" customHeight="1" thickBot="1" x14ac:dyDescent="0.4">
      <c r="A11" s="38"/>
      <c r="B11" s="40"/>
      <c r="C11" s="42"/>
      <c r="D11" s="35"/>
    </row>
    <row r="12" spans="1:4" ht="16" thickTop="1" x14ac:dyDescent="0.4">
      <c r="A12" s="8"/>
      <c r="B12" s="8"/>
      <c r="C12" s="8"/>
      <c r="D12" s="8"/>
    </row>
    <row r="13" spans="1:4" ht="15.5" x14ac:dyDescent="0.4">
      <c r="A13" s="9" t="s">
        <v>3</v>
      </c>
      <c r="B13" s="8"/>
      <c r="C13" s="8"/>
      <c r="D13" s="8"/>
    </row>
    <row r="14" spans="1:4" ht="15.5" x14ac:dyDescent="0.4">
      <c r="A14" s="8"/>
      <c r="B14" s="21"/>
      <c r="C14" s="21"/>
      <c r="D14" s="21"/>
    </row>
    <row r="15" spans="1:4" ht="15.5" x14ac:dyDescent="0.4">
      <c r="A15" s="9" t="s">
        <v>40</v>
      </c>
      <c r="B15" s="21"/>
      <c r="C15" s="21"/>
      <c r="D15" s="21"/>
    </row>
    <row r="16" spans="1:4" s="6" customFormat="1" ht="15.5" x14ac:dyDescent="0.4">
      <c r="A16" s="10" t="s">
        <v>67</v>
      </c>
      <c r="B16" s="11">
        <f>+SUM(C16:D16)</f>
        <v>686</v>
      </c>
      <c r="C16" s="11">
        <f>+'I Trimestre'!C16+'II Trimestre'!C16+'III Trimestre'!C16</f>
        <v>167</v>
      </c>
      <c r="D16" s="11">
        <f>+'I Trimestre'!D16+'II Trimestre'!D16+'III Trimestre'!D16</f>
        <v>519</v>
      </c>
    </row>
    <row r="17" spans="1:5" s="6" customFormat="1" ht="15.5" x14ac:dyDescent="0.4">
      <c r="A17" s="10" t="s">
        <v>113</v>
      </c>
      <c r="B17" s="11">
        <f t="shared" ref="B17:B19" si="0">+SUM(C17:D17)</f>
        <v>265</v>
      </c>
      <c r="C17" s="11">
        <f>+'I Trimestre'!C17+'II Trimestre'!C17+'III Trimestre'!C17</f>
        <v>76</v>
      </c>
      <c r="D17" s="11">
        <f>+'I Trimestre'!D17+'II Trimestre'!D17+'III Trimestre'!D17</f>
        <v>189</v>
      </c>
    </row>
    <row r="18" spans="1:5" s="6" customFormat="1" ht="15.5" x14ac:dyDescent="0.4">
      <c r="A18" s="10" t="s">
        <v>114</v>
      </c>
      <c r="B18" s="11">
        <f t="shared" si="0"/>
        <v>575</v>
      </c>
      <c r="C18" s="11">
        <f>(+'I Trimestre'!C18+'II Trimestre'!C18+'III Trimestre'!C18)</f>
        <v>62</v>
      </c>
      <c r="D18" s="11">
        <f>(+'I Trimestre'!D18+'II Trimestre'!D18+'III Trimestre'!D18)</f>
        <v>513</v>
      </c>
    </row>
    <row r="19" spans="1:5" s="6" customFormat="1" ht="15.5" x14ac:dyDescent="0.4">
      <c r="A19" s="10" t="s">
        <v>81</v>
      </c>
      <c r="B19" s="11">
        <f t="shared" si="0"/>
        <v>353</v>
      </c>
      <c r="C19" s="11">
        <f>+'III Trimestre'!C19</f>
        <v>101</v>
      </c>
      <c r="D19" s="11">
        <f>+'III Trimestre'!D19</f>
        <v>252</v>
      </c>
    </row>
    <row r="20" spans="1:5" s="6" customFormat="1" ht="15.5" x14ac:dyDescent="0.4">
      <c r="A20" s="8"/>
      <c r="B20" s="11"/>
      <c r="C20" s="11"/>
      <c r="D20" s="11"/>
    </row>
    <row r="21" spans="1:5" s="6" customFormat="1" ht="15.5" x14ac:dyDescent="0.4">
      <c r="A21" s="13" t="s">
        <v>4</v>
      </c>
      <c r="B21" s="11"/>
      <c r="C21" s="11"/>
      <c r="D21" s="11"/>
    </row>
    <row r="22" spans="1:5" s="6" customFormat="1" ht="15.5" x14ac:dyDescent="0.4">
      <c r="A22" s="10" t="s">
        <v>67</v>
      </c>
      <c r="B22" s="11">
        <f>+SUM(C22:D22)</f>
        <v>40257941.32</v>
      </c>
      <c r="C22" s="11">
        <f>+'I Trimestre'!C22+'II Trimestre'!C22+'III Trimestre'!C22</f>
        <v>37468366.32</v>
      </c>
      <c r="D22" s="11">
        <f>+'I Trimestre'!D22+'II Trimestre'!D22+'III Trimestre'!D22</f>
        <v>2789575</v>
      </c>
    </row>
    <row r="23" spans="1:5" s="6" customFormat="1" ht="15.5" x14ac:dyDescent="0.4">
      <c r="A23" s="10" t="s">
        <v>113</v>
      </c>
      <c r="B23" s="11">
        <f t="shared" ref="B23:B26" si="1">+SUM(C23:D23)</f>
        <v>30843388.739884801</v>
      </c>
      <c r="C23" s="11">
        <f>'I Trimestre'!C23+'II Trimestre'!C23+'III Trimestre'!C23</f>
        <v>29643388.739886001</v>
      </c>
      <c r="D23" s="11">
        <f>'I Trimestre'!D23+'II Trimestre'!D23+'III Trimestre'!D23</f>
        <v>1199999.9999988</v>
      </c>
    </row>
    <row r="24" spans="1:5" s="6" customFormat="1" ht="15.5" x14ac:dyDescent="0.4">
      <c r="A24" s="10" t="s">
        <v>114</v>
      </c>
      <c r="B24" s="11">
        <f t="shared" si="1"/>
        <v>18083060.219999999</v>
      </c>
      <c r="C24" s="11">
        <f>+'I Trimestre'!C24+'II Trimestre'!C24+'III Trimestre'!C24</f>
        <v>16466460.219999999</v>
      </c>
      <c r="D24" s="11">
        <f>+'I Trimestre'!D24+'II Trimestre'!D24+'III Trimestre'!D24</f>
        <v>1616600</v>
      </c>
      <c r="E24" s="5"/>
    </row>
    <row r="25" spans="1:5" s="6" customFormat="1" ht="15.5" x14ac:dyDescent="0.4">
      <c r="A25" s="10" t="s">
        <v>81</v>
      </c>
      <c r="B25" s="11">
        <f t="shared" si="1"/>
        <v>41124518.319848396</v>
      </c>
      <c r="C25" s="11">
        <f>+'III Trimestre'!C25</f>
        <v>39524518.319849998</v>
      </c>
      <c r="D25" s="11">
        <f>+'III Trimestre'!D25</f>
        <v>1599999.9999984002</v>
      </c>
    </row>
    <row r="26" spans="1:5" s="6" customFormat="1" ht="15.5" x14ac:dyDescent="0.4">
      <c r="A26" s="10" t="s">
        <v>115</v>
      </c>
      <c r="B26" s="11">
        <f t="shared" si="1"/>
        <v>18083060.219999999</v>
      </c>
      <c r="C26" s="11">
        <f>C24</f>
        <v>16466460.219999999</v>
      </c>
      <c r="D26" s="11">
        <f>D24</f>
        <v>1616600</v>
      </c>
    </row>
    <row r="27" spans="1:5" s="6" customFormat="1" ht="15.5" x14ac:dyDescent="0.4">
      <c r="A27" s="8"/>
      <c r="B27" s="11"/>
      <c r="C27" s="11"/>
      <c r="D27" s="11"/>
    </row>
    <row r="28" spans="1:5" s="6" customFormat="1" ht="15.5" x14ac:dyDescent="0.4">
      <c r="A28" s="13" t="s">
        <v>5</v>
      </c>
      <c r="B28" s="11"/>
      <c r="C28" s="11"/>
      <c r="D28" s="11"/>
    </row>
    <row r="29" spans="1:5" s="6" customFormat="1" ht="15.5" x14ac:dyDescent="0.4">
      <c r="A29" s="10" t="s">
        <v>113</v>
      </c>
      <c r="B29" s="11">
        <f>+B23</f>
        <v>30843388.739884801</v>
      </c>
      <c r="C29" s="11"/>
      <c r="D29" s="11"/>
    </row>
    <row r="30" spans="1:5" s="6" customFormat="1" ht="15.5" x14ac:dyDescent="0.4">
      <c r="A30" s="10" t="s">
        <v>114</v>
      </c>
      <c r="B30" s="11">
        <f>'I Trimestre'!B30+'II Trimestre'!B30+'III Trimestre'!B30</f>
        <v>18083060.219999999</v>
      </c>
      <c r="C30" s="11"/>
      <c r="D30" s="11"/>
    </row>
    <row r="31" spans="1:5" ht="15.5" x14ac:dyDescent="0.4">
      <c r="A31" s="8"/>
      <c r="B31" s="14"/>
      <c r="C31" s="14"/>
      <c r="D31" s="14"/>
    </row>
    <row r="32" spans="1:5" ht="15.5" x14ac:dyDescent="0.4">
      <c r="A32" s="9" t="s">
        <v>6</v>
      </c>
      <c r="B32" s="14"/>
      <c r="C32" s="14"/>
      <c r="D32" s="14"/>
    </row>
    <row r="33" spans="1:5" ht="15.5" x14ac:dyDescent="0.4">
      <c r="A33" s="10" t="s">
        <v>68</v>
      </c>
      <c r="B33" s="15">
        <v>1.0641</v>
      </c>
      <c r="C33" s="15">
        <v>1.0641</v>
      </c>
      <c r="D33" s="15">
        <v>1.0641</v>
      </c>
      <c r="E33" s="2"/>
    </row>
    <row r="34" spans="1:5" ht="15.5" x14ac:dyDescent="0.4">
      <c r="A34" s="10" t="s">
        <v>116</v>
      </c>
      <c r="B34" s="15">
        <v>1.0863</v>
      </c>
      <c r="C34" s="15">
        <v>1.0863</v>
      </c>
      <c r="D34" s="15">
        <v>1.0863</v>
      </c>
      <c r="E34" s="2"/>
    </row>
    <row r="35" spans="1:5" s="6" customFormat="1" ht="15.5" x14ac:dyDescent="0.4">
      <c r="A35" s="10" t="s">
        <v>7</v>
      </c>
      <c r="B35" s="11" t="s">
        <v>47</v>
      </c>
      <c r="C35" s="11" t="s">
        <v>47</v>
      </c>
      <c r="D35" s="11" t="s">
        <v>47</v>
      </c>
    </row>
    <row r="36" spans="1:5" ht="15.5" x14ac:dyDescent="0.4">
      <c r="A36" s="8"/>
      <c r="B36" s="12"/>
      <c r="C36" s="12"/>
      <c r="D36" s="12"/>
    </row>
    <row r="37" spans="1:5" ht="15.5" x14ac:dyDescent="0.4">
      <c r="A37" s="9" t="s">
        <v>8</v>
      </c>
      <c r="B37" s="12"/>
      <c r="C37" s="12"/>
      <c r="D37" s="12"/>
    </row>
    <row r="38" spans="1:5" s="6" customFormat="1" ht="15.5" x14ac:dyDescent="0.4">
      <c r="A38" s="8" t="s">
        <v>69</v>
      </c>
      <c r="B38" s="11">
        <f>B22/B33</f>
        <v>37832855.295554928</v>
      </c>
      <c r="C38" s="11">
        <f t="shared" ref="C38" si="2">C22/C33</f>
        <v>35211320.665350996</v>
      </c>
      <c r="D38" s="11">
        <f>D22/D33</f>
        <v>2621534.6302039279</v>
      </c>
    </row>
    <row r="39" spans="1:5" s="6" customFormat="1" ht="15.5" x14ac:dyDescent="0.4">
      <c r="A39" s="8" t="s">
        <v>117</v>
      </c>
      <c r="B39" s="11">
        <f t="shared" ref="B39:D39" si="3">B24/B34</f>
        <v>16646469.870201601</v>
      </c>
      <c r="C39" s="11">
        <f t="shared" si="3"/>
        <v>15158299.015005061</v>
      </c>
      <c r="D39" s="11">
        <f t="shared" si="3"/>
        <v>1488170.8551965386</v>
      </c>
    </row>
    <row r="40" spans="1:5" s="6" customFormat="1" ht="15.5" x14ac:dyDescent="0.4">
      <c r="A40" s="8" t="s">
        <v>70</v>
      </c>
      <c r="B40" s="11">
        <f>B38/B16</f>
        <v>55149.934833170453</v>
      </c>
      <c r="C40" s="11">
        <f>C38/C16</f>
        <v>210846.23152904789</v>
      </c>
      <c r="D40" s="11">
        <f>D38/D16</f>
        <v>5051.1264551135409</v>
      </c>
    </row>
    <row r="41" spans="1:5" s="6" customFormat="1" ht="15.5" x14ac:dyDescent="0.4">
      <c r="A41" s="8" t="s">
        <v>118</v>
      </c>
      <c r="B41" s="11">
        <f>B39/B18</f>
        <v>28950.382382959306</v>
      </c>
      <c r="C41" s="11">
        <f>C39/C18</f>
        <v>244488.69379040421</v>
      </c>
      <c r="D41" s="11">
        <f>D39/D18</f>
        <v>2900.9178463870148</v>
      </c>
    </row>
    <row r="42" spans="1:5" s="6" customFormat="1" ht="15.5" x14ac:dyDescent="0.4">
      <c r="A42" s="8"/>
      <c r="B42" s="16"/>
      <c r="C42" s="16"/>
      <c r="D42" s="16"/>
    </row>
    <row r="43" spans="1:5" s="6" customFormat="1" ht="15.5" x14ac:dyDescent="0.4">
      <c r="A43" s="9" t="s">
        <v>9</v>
      </c>
      <c r="B43" s="16"/>
      <c r="C43" s="16"/>
      <c r="D43" s="16"/>
    </row>
    <row r="44" spans="1:5" s="6" customFormat="1" ht="15.5" x14ac:dyDescent="0.4">
      <c r="A44" s="8"/>
      <c r="B44" s="16"/>
      <c r="C44" s="16"/>
      <c r="D44" s="16"/>
    </row>
    <row r="45" spans="1:5" s="6" customFormat="1" ht="15.5" x14ac:dyDescent="0.4">
      <c r="A45" s="9" t="s">
        <v>10</v>
      </c>
      <c r="B45" s="16"/>
      <c r="C45" s="16"/>
      <c r="D45" s="16"/>
    </row>
    <row r="46" spans="1:5" s="6" customFormat="1" ht="15.5" x14ac:dyDescent="0.4">
      <c r="A46" s="8" t="s">
        <v>11</v>
      </c>
      <c r="B46" s="17" t="s">
        <v>42</v>
      </c>
      <c r="C46" s="17" t="s">
        <v>42</v>
      </c>
      <c r="D46" s="17" t="s">
        <v>42</v>
      </c>
    </row>
    <row r="47" spans="1:5" s="6" customFormat="1" ht="15.5" x14ac:dyDescent="0.4">
      <c r="A47" s="8" t="s">
        <v>12</v>
      </c>
      <c r="B47" s="17" t="s">
        <v>42</v>
      </c>
      <c r="C47" s="17" t="s">
        <v>42</v>
      </c>
      <c r="D47" s="17" t="s">
        <v>42</v>
      </c>
    </row>
    <row r="48" spans="1:5" s="6" customFormat="1" ht="15.5" x14ac:dyDescent="0.4">
      <c r="A48" s="8"/>
      <c r="B48" s="17"/>
      <c r="C48" s="17"/>
      <c r="D48" s="17"/>
    </row>
    <row r="49" spans="1:4" s="6" customFormat="1" ht="15.5" x14ac:dyDescent="0.4">
      <c r="A49" s="9" t="s">
        <v>13</v>
      </c>
      <c r="B49" s="17"/>
      <c r="C49" s="17"/>
      <c r="D49" s="17"/>
    </row>
    <row r="50" spans="1:4" s="6" customFormat="1" ht="15.5" x14ac:dyDescent="0.4">
      <c r="A50" s="8" t="s">
        <v>14</v>
      </c>
      <c r="B50" s="17">
        <f>B18/B17*100</f>
        <v>216.98113207547172</v>
      </c>
      <c r="C50" s="17">
        <f>C18/C17*100</f>
        <v>81.578947368421055</v>
      </c>
      <c r="D50" s="17">
        <f>D18/D17*100</f>
        <v>271.42857142857144</v>
      </c>
    </row>
    <row r="51" spans="1:4" s="6" customFormat="1" ht="15.5" x14ac:dyDescent="0.4">
      <c r="A51" s="8" t="s">
        <v>15</v>
      </c>
      <c r="B51" s="17">
        <f>B24/B23*100</f>
        <v>58.62864282683725</v>
      </c>
      <c r="C51" s="17">
        <f t="shared" ref="C51:D51" si="4">C24/C23*100</f>
        <v>55.548508183357328</v>
      </c>
      <c r="D51" s="17">
        <f t="shared" si="4"/>
        <v>134.71666666680139</v>
      </c>
    </row>
    <row r="52" spans="1:4" s="6" customFormat="1" ht="15.5" x14ac:dyDescent="0.4">
      <c r="A52" s="8" t="s">
        <v>16</v>
      </c>
      <c r="B52" s="17">
        <f t="shared" ref="B52:D52" si="5">AVERAGE(B50:B51)</f>
        <v>137.80488745115449</v>
      </c>
      <c r="C52" s="17">
        <f t="shared" si="5"/>
        <v>68.563727775889191</v>
      </c>
      <c r="D52" s="17">
        <f t="shared" si="5"/>
        <v>203.07261904768643</v>
      </c>
    </row>
    <row r="53" spans="1:4" s="6" customFormat="1" ht="15.5" x14ac:dyDescent="0.4">
      <c r="A53" s="8"/>
      <c r="B53" s="17"/>
      <c r="C53" s="17"/>
      <c r="D53" s="17"/>
    </row>
    <row r="54" spans="1:4" s="6" customFormat="1" ht="15.5" x14ac:dyDescent="0.4">
      <c r="A54" s="9" t="s">
        <v>17</v>
      </c>
      <c r="B54" s="17"/>
      <c r="C54" s="17"/>
      <c r="D54" s="17"/>
    </row>
    <row r="55" spans="1:4" s="6" customFormat="1" ht="15.5" x14ac:dyDescent="0.4">
      <c r="A55" s="8" t="s">
        <v>18</v>
      </c>
      <c r="B55" s="17">
        <f>(B18/B19)*100</f>
        <v>162.88951841359773</v>
      </c>
      <c r="C55" s="17">
        <f>(C18/C19)*100</f>
        <v>61.386138613861384</v>
      </c>
      <c r="D55" s="17">
        <f>(D18/D19)*100</f>
        <v>203.57142857142856</v>
      </c>
    </row>
    <row r="56" spans="1:4" s="6" customFormat="1" ht="15.5" x14ac:dyDescent="0.4">
      <c r="A56" s="8" t="s">
        <v>19</v>
      </c>
      <c r="B56" s="17">
        <f>B24/B25*100</f>
        <v>43.971482120125806</v>
      </c>
      <c r="C56" s="17">
        <f t="shared" ref="C56:D56" si="6">C24/C25*100</f>
        <v>41.661381137515889</v>
      </c>
      <c r="D56" s="17">
        <f t="shared" si="6"/>
        <v>101.03750000010103</v>
      </c>
    </row>
    <row r="57" spans="1:4" s="6" customFormat="1" ht="15.5" x14ac:dyDescent="0.4">
      <c r="A57" s="8" t="s">
        <v>20</v>
      </c>
      <c r="B57" s="17">
        <f t="shared" ref="B57:D57" si="7">(B55+B56)/2</f>
        <v>103.43050026686177</v>
      </c>
      <c r="C57" s="17">
        <f t="shared" si="7"/>
        <v>51.52375987568864</v>
      </c>
      <c r="D57" s="17">
        <f t="shared" si="7"/>
        <v>152.30446428576479</v>
      </c>
    </row>
    <row r="58" spans="1:4" s="6" customFormat="1" ht="15.5" x14ac:dyDescent="0.4">
      <c r="A58" s="8"/>
      <c r="B58" s="17"/>
      <c r="C58" s="17"/>
      <c r="D58" s="17"/>
    </row>
    <row r="59" spans="1:4" s="6" customFormat="1" ht="15.5" x14ac:dyDescent="0.4">
      <c r="A59" s="9" t="s">
        <v>31</v>
      </c>
      <c r="B59" s="17"/>
      <c r="C59" s="17"/>
      <c r="D59" s="17"/>
    </row>
    <row r="60" spans="1:4" s="6" customFormat="1" ht="15.5" x14ac:dyDescent="0.4">
      <c r="A60" s="8" t="s">
        <v>21</v>
      </c>
      <c r="B60" s="17">
        <f t="shared" ref="B60" si="8">B26/B24*100</f>
        <v>100</v>
      </c>
      <c r="C60" s="17"/>
      <c r="D60" s="17"/>
    </row>
    <row r="61" spans="1:4" s="6" customFormat="1" ht="15.5" x14ac:dyDescent="0.4">
      <c r="A61" s="8"/>
      <c r="B61" s="17"/>
      <c r="C61" s="17"/>
      <c r="D61" s="17"/>
    </row>
    <row r="62" spans="1:4" s="6" customFormat="1" ht="15.5" x14ac:dyDescent="0.4">
      <c r="A62" s="9" t="s">
        <v>22</v>
      </c>
      <c r="B62" s="17"/>
      <c r="C62" s="17"/>
      <c r="D62" s="17"/>
    </row>
    <row r="63" spans="1:4" s="6" customFormat="1" ht="15.5" x14ac:dyDescent="0.4">
      <c r="A63" s="8" t="s">
        <v>23</v>
      </c>
      <c r="B63" s="17">
        <f>((B18/B16)-1)*100</f>
        <v>-16.180758017492714</v>
      </c>
      <c r="C63" s="17">
        <f>((C18/C16)-1)*100</f>
        <v>-62.874251497005986</v>
      </c>
      <c r="D63" s="17">
        <f>((D18/D16)-1)*100</f>
        <v>-1.1560693641618491</v>
      </c>
    </row>
    <row r="64" spans="1:4" s="6" customFormat="1" ht="15.5" x14ac:dyDescent="0.4">
      <c r="A64" s="8" t="s">
        <v>24</v>
      </c>
      <c r="B64" s="17">
        <f>((B39/B38)-1)*100</f>
        <v>-55.999964210585418</v>
      </c>
      <c r="C64" s="17">
        <f>((C39/C38)-1)*100</f>
        <v>-56.950495668510136</v>
      </c>
      <c r="D64" s="17">
        <f t="shared" ref="D64" si="9">((D39/D38)-1)*100</f>
        <v>-43.232836291742039</v>
      </c>
    </row>
    <row r="65" spans="1:4" s="6" customFormat="1" ht="15.5" x14ac:dyDescent="0.4">
      <c r="A65" s="8" t="s">
        <v>25</v>
      </c>
      <c r="B65" s="17">
        <f t="shared" ref="B65:D65" si="10">((B41/B40)-1)*100</f>
        <v>-47.50604425819408</v>
      </c>
      <c r="C65" s="17">
        <f t="shared" si="10"/>
        <v>15.955922957400093</v>
      </c>
      <c r="D65" s="17">
        <f t="shared" si="10"/>
        <v>-42.568892856557738</v>
      </c>
    </row>
    <row r="66" spans="1:4" s="6" customFormat="1" ht="15.5" x14ac:dyDescent="0.4">
      <c r="A66" s="8"/>
      <c r="B66" s="17"/>
      <c r="C66" s="17"/>
      <c r="D66" s="17"/>
    </row>
    <row r="67" spans="1:4" s="6" customFormat="1" ht="15.5" x14ac:dyDescent="0.4">
      <c r="A67" s="9" t="s">
        <v>26</v>
      </c>
      <c r="B67" s="17"/>
      <c r="C67" s="17"/>
      <c r="D67" s="17"/>
    </row>
    <row r="68" spans="1:4" s="6" customFormat="1" ht="15.5" x14ac:dyDescent="0.4">
      <c r="A68" s="8" t="s">
        <v>48</v>
      </c>
      <c r="B68" s="28">
        <f>B23/B17</f>
        <v>116390.14618824453</v>
      </c>
      <c r="C68" s="28">
        <f>C23/C17</f>
        <v>390044.58868271054</v>
      </c>
      <c r="D68" s="28">
        <f>(D23/D17)*3</f>
        <v>19047.619047599997</v>
      </c>
    </row>
    <row r="69" spans="1:4" s="6" customFormat="1" ht="15.5" x14ac:dyDescent="0.4">
      <c r="A69" s="8" t="s">
        <v>49</v>
      </c>
      <c r="B69" s="28">
        <f>B24/B18</f>
        <v>31448.800382608693</v>
      </c>
      <c r="C69" s="28">
        <f>C24/C18</f>
        <v>265588.06806451612</v>
      </c>
      <c r="D69" s="28">
        <f>D24/D18</f>
        <v>3151.2670565302146</v>
      </c>
    </row>
    <row r="70" spans="1:4" s="6" customFormat="1" ht="15.5" x14ac:dyDescent="0.4">
      <c r="A70" s="8" t="s">
        <v>27</v>
      </c>
      <c r="B70" s="28">
        <f>(B69/B68)*B52</f>
        <v>37.235097120592251</v>
      </c>
      <c r="C70" s="28">
        <f t="shared" ref="C70:D70" si="11">(C69/C68)*C52</f>
        <v>46.686221338947632</v>
      </c>
      <c r="D70" s="28">
        <f t="shared" si="11"/>
        <v>33.596642860668531</v>
      </c>
    </row>
    <row r="71" spans="1:4" s="6" customFormat="1" ht="15.5" x14ac:dyDescent="0.4">
      <c r="A71" s="8" t="s">
        <v>34</v>
      </c>
      <c r="B71" s="28">
        <f t="shared" ref="B71:D72" si="12">B23/(B17*9)</f>
        <v>12932.238465360504</v>
      </c>
      <c r="C71" s="28">
        <f t="shared" si="12"/>
        <v>43338.287631412284</v>
      </c>
      <c r="D71" s="28">
        <f t="shared" si="12"/>
        <v>705.46737213333336</v>
      </c>
    </row>
    <row r="72" spans="1:4" s="6" customFormat="1" ht="15.5" x14ac:dyDescent="0.4">
      <c r="A72" s="8" t="s">
        <v>35</v>
      </c>
      <c r="B72" s="28">
        <f t="shared" si="12"/>
        <v>3494.3111536231881</v>
      </c>
      <c r="C72" s="28">
        <f t="shared" si="12"/>
        <v>29509.785340501789</v>
      </c>
      <c r="D72" s="28">
        <f t="shared" si="12"/>
        <v>350.14078405891269</v>
      </c>
    </row>
    <row r="73" spans="1:4" s="6" customFormat="1" ht="15.5" x14ac:dyDescent="0.4">
      <c r="A73" s="8"/>
      <c r="B73" s="17"/>
      <c r="C73" s="17"/>
      <c r="D73" s="17"/>
    </row>
    <row r="74" spans="1:4" s="6" customFormat="1" ht="15.5" x14ac:dyDescent="0.4">
      <c r="A74" s="9" t="s">
        <v>28</v>
      </c>
      <c r="B74" s="17"/>
      <c r="C74" s="17"/>
      <c r="D74" s="17"/>
    </row>
    <row r="75" spans="1:4" s="6" customFormat="1" ht="15.5" x14ac:dyDescent="0.4">
      <c r="A75" s="8" t="s">
        <v>29</v>
      </c>
      <c r="B75" s="17">
        <f>(B30/B29)*100</f>
        <v>58.62864282683725</v>
      </c>
      <c r="C75" s="17"/>
      <c r="D75" s="17"/>
    </row>
    <row r="76" spans="1:4" s="6" customFormat="1" ht="15.5" x14ac:dyDescent="0.4">
      <c r="A76" s="8" t="s">
        <v>30</v>
      </c>
      <c r="B76" s="17">
        <f>(B24/B30)*100</f>
        <v>100</v>
      </c>
      <c r="C76" s="17"/>
      <c r="D76" s="17"/>
    </row>
    <row r="77" spans="1:4" ht="16" thickBot="1" x14ac:dyDescent="0.45">
      <c r="A77" s="18"/>
      <c r="B77" s="19"/>
      <c r="C77" s="19"/>
      <c r="D77" s="19"/>
    </row>
    <row r="78" spans="1:4" s="6" customFormat="1" ht="36.75" customHeight="1" thickTop="1" x14ac:dyDescent="0.35">
      <c r="A78" s="45" t="s">
        <v>86</v>
      </c>
      <c r="B78" s="45"/>
      <c r="C78" s="45"/>
      <c r="D78" s="45"/>
    </row>
    <row r="79" spans="1:4" s="6" customFormat="1" ht="15.5" x14ac:dyDescent="0.35">
      <c r="A79" s="25"/>
      <c r="B79" s="25"/>
      <c r="C79" s="25"/>
      <c r="D79" s="25"/>
    </row>
    <row r="80" spans="1:4" s="6" customFormat="1" ht="15.5" x14ac:dyDescent="0.4">
      <c r="A80" s="27" t="s">
        <v>87</v>
      </c>
      <c r="B80" s="8"/>
      <c r="C80" s="8"/>
      <c r="D80" s="8"/>
    </row>
    <row r="81" spans="1:4" s="6" customFormat="1" ht="15.5" x14ac:dyDescent="0.4">
      <c r="A81" s="27"/>
      <c r="B81" s="8"/>
      <c r="C81" s="8"/>
      <c r="D81" s="8"/>
    </row>
    <row r="82" spans="1:4" s="6" customFormat="1" ht="34.5" customHeight="1" x14ac:dyDescent="0.35">
      <c r="A82" s="31" t="s">
        <v>88</v>
      </c>
      <c r="B82" s="31"/>
      <c r="C82" s="31"/>
      <c r="D82" s="31"/>
    </row>
    <row r="83" spans="1:4" s="6" customFormat="1" ht="15.5" x14ac:dyDescent="0.35">
      <c r="A83" s="25"/>
      <c r="B83" s="25"/>
      <c r="C83" s="25"/>
      <c r="D83" s="25"/>
    </row>
    <row r="84" spans="1:4" s="6" customFormat="1" ht="76.5" customHeight="1" x14ac:dyDescent="0.4">
      <c r="A84" s="32" t="s">
        <v>111</v>
      </c>
      <c r="B84" s="32"/>
      <c r="C84" s="32"/>
      <c r="D84" s="32"/>
    </row>
    <row r="85" spans="1:4" s="6" customFormat="1" ht="15.5" x14ac:dyDescent="0.35">
      <c r="A85" s="25"/>
      <c r="B85" s="25"/>
      <c r="C85" s="25"/>
      <c r="D85" s="25"/>
    </row>
    <row r="86" spans="1:4" s="6" customFormat="1" ht="52.5" customHeight="1" x14ac:dyDescent="0.4">
      <c r="A86" s="33" t="s">
        <v>119</v>
      </c>
      <c r="B86" s="33"/>
      <c r="C86" s="33"/>
      <c r="D86" s="33"/>
    </row>
    <row r="87" spans="1:4" s="6" customFormat="1" x14ac:dyDescent="0.35"/>
    <row r="88" spans="1:4" s="6" customFormat="1" x14ac:dyDescent="0.35"/>
    <row r="91" spans="1:4" x14ac:dyDescent="0.35">
      <c r="A91" s="3"/>
    </row>
  </sheetData>
  <mergeCells count="9">
    <mergeCell ref="A82:D82"/>
    <mergeCell ref="A84:D84"/>
    <mergeCell ref="A86:D86"/>
    <mergeCell ref="D10:D11"/>
    <mergeCell ref="A78:D78"/>
    <mergeCell ref="A9:A11"/>
    <mergeCell ref="B9:B11"/>
    <mergeCell ref="C10:C11"/>
    <mergeCell ref="C9:D9"/>
  </mergeCells>
  <pageMargins left="0.7" right="0.7" top="0.75" bottom="0.75" header="0.3" footer="0.3"/>
  <ignoredErrors>
    <ignoredError sqref="B68:B70 B72:B76" evalError="1"/>
  </ignoredErrors>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7:D86"/>
  <sheetViews>
    <sheetView showGridLines="0" zoomScale="80" zoomScaleNormal="80" workbookViewId="0">
      <pane ySplit="11" topLeftCell="A12" activePane="bottomLeft" state="frozen"/>
      <selection pane="bottomLeft" activeCell="A9" sqref="A9:A11"/>
    </sheetView>
  </sheetViews>
  <sheetFormatPr baseColWidth="10" defaultColWidth="11.453125" defaultRowHeight="14.5" x14ac:dyDescent="0.35"/>
  <cols>
    <col min="1" max="1" width="62.54296875" style="6" customWidth="1"/>
    <col min="2" max="4" width="19.54296875" style="6" customWidth="1"/>
    <col min="5" max="16384" width="11.453125" style="6"/>
  </cols>
  <sheetData>
    <row r="7" spans="1:4" ht="30" customHeight="1" x14ac:dyDescent="0.35"/>
    <row r="8" spans="1:4" ht="30" customHeight="1" x14ac:dyDescent="0.35"/>
    <row r="9" spans="1:4" s="4" customFormat="1" ht="15.5" x14ac:dyDescent="0.35">
      <c r="A9" s="36" t="s">
        <v>0</v>
      </c>
      <c r="B9" s="39" t="s">
        <v>1</v>
      </c>
      <c r="C9" s="43" t="s">
        <v>50</v>
      </c>
      <c r="D9" s="44"/>
    </row>
    <row r="10" spans="1:4" s="4" customFormat="1" ht="15" customHeight="1" x14ac:dyDescent="0.35">
      <c r="A10" s="37"/>
      <c r="B10" s="39"/>
      <c r="C10" s="41" t="s">
        <v>2</v>
      </c>
      <c r="D10" s="34" t="s">
        <v>46</v>
      </c>
    </row>
    <row r="11" spans="1:4" s="4" customFormat="1" ht="15.75" customHeight="1" thickBot="1" x14ac:dyDescent="0.4">
      <c r="A11" s="38"/>
      <c r="B11" s="40"/>
      <c r="C11" s="42"/>
      <c r="D11" s="35"/>
    </row>
    <row r="12" spans="1:4" ht="16" thickTop="1" x14ac:dyDescent="0.4">
      <c r="A12" s="8"/>
      <c r="B12" s="8"/>
      <c r="C12" s="8"/>
      <c r="D12" s="8"/>
    </row>
    <row r="13" spans="1:4" ht="15.5" x14ac:dyDescent="0.4">
      <c r="A13" s="9" t="s">
        <v>3</v>
      </c>
      <c r="B13" s="8"/>
      <c r="C13" s="8"/>
      <c r="D13" s="8"/>
    </row>
    <row r="14" spans="1:4" ht="15.5" x14ac:dyDescent="0.4">
      <c r="A14" s="8"/>
      <c r="B14" s="8"/>
      <c r="C14" s="8"/>
      <c r="D14" s="8"/>
    </row>
    <row r="15" spans="1:4" ht="15.5" x14ac:dyDescent="0.4">
      <c r="A15" s="9" t="s">
        <v>40</v>
      </c>
      <c r="B15" s="8"/>
      <c r="C15" s="8"/>
      <c r="D15" s="8"/>
    </row>
    <row r="16" spans="1:4" ht="15.5" x14ac:dyDescent="0.4">
      <c r="A16" s="10" t="s">
        <v>71</v>
      </c>
      <c r="B16" s="11">
        <f>+SUM(C16:D16)</f>
        <v>259</v>
      </c>
      <c r="C16" s="11">
        <v>61</v>
      </c>
      <c r="D16" s="11">
        <v>198</v>
      </c>
    </row>
    <row r="17" spans="1:4" ht="15.5" x14ac:dyDescent="0.4">
      <c r="A17" s="10" t="s">
        <v>120</v>
      </c>
      <c r="B17" s="11">
        <f>+SUM(C17:D17)</f>
        <v>88</v>
      </c>
      <c r="C17" s="11">
        <v>25</v>
      </c>
      <c r="D17" s="11">
        <v>63</v>
      </c>
    </row>
    <row r="18" spans="1:4" ht="15.5" x14ac:dyDescent="0.4">
      <c r="A18" s="10" t="s">
        <v>121</v>
      </c>
      <c r="B18" s="11">
        <f>+SUM(C18:D18)</f>
        <v>10</v>
      </c>
      <c r="C18" s="11">
        <v>10</v>
      </c>
      <c r="D18" s="11">
        <v>0</v>
      </c>
    </row>
    <row r="19" spans="1:4" ht="15.5" x14ac:dyDescent="0.4">
      <c r="A19" s="10" t="s">
        <v>81</v>
      </c>
      <c r="B19" s="11">
        <f>+SUM(C19:D19)</f>
        <v>353</v>
      </c>
      <c r="C19" s="11">
        <v>101</v>
      </c>
      <c r="D19" s="11">
        <v>252</v>
      </c>
    </row>
    <row r="20" spans="1:4" ht="15.5" x14ac:dyDescent="0.4">
      <c r="A20" s="8"/>
      <c r="B20" s="11"/>
      <c r="C20" s="11"/>
      <c r="D20" s="11"/>
    </row>
    <row r="21" spans="1:4" ht="15.5" x14ac:dyDescent="0.4">
      <c r="A21" s="13" t="s">
        <v>4</v>
      </c>
      <c r="B21" s="11"/>
      <c r="C21" s="11"/>
      <c r="D21" s="11"/>
    </row>
    <row r="22" spans="1:4" ht="15.5" x14ac:dyDescent="0.4">
      <c r="A22" s="10" t="s">
        <v>71</v>
      </c>
      <c r="B22" s="11">
        <f>+SUM(C22:D22)</f>
        <v>18651714.169999998</v>
      </c>
      <c r="C22" s="11">
        <v>16511834.169999998</v>
      </c>
      <c r="D22" s="11">
        <v>2139880</v>
      </c>
    </row>
    <row r="23" spans="1:4" ht="15.5" x14ac:dyDescent="0.4">
      <c r="A23" s="10" t="s">
        <v>120</v>
      </c>
      <c r="B23" s="11">
        <f>+SUM(C23:D23)</f>
        <v>10281129.5799636</v>
      </c>
      <c r="C23" s="11">
        <v>9881129.5799640007</v>
      </c>
      <c r="D23" s="11">
        <v>399999.9999996</v>
      </c>
    </row>
    <row r="24" spans="1:4" ht="15.5" x14ac:dyDescent="0.4">
      <c r="A24" s="10" t="s">
        <v>121</v>
      </c>
      <c r="B24" s="11">
        <f>+SUM(C24:D24)</f>
        <v>10187730.379999999</v>
      </c>
      <c r="C24" s="11">
        <v>10187730.379999999</v>
      </c>
      <c r="D24" s="11">
        <v>0</v>
      </c>
    </row>
    <row r="25" spans="1:4" ht="15.5" x14ac:dyDescent="0.4">
      <c r="A25" s="10" t="s">
        <v>81</v>
      </c>
      <c r="B25" s="11">
        <f>+SUM(C25:D25)</f>
        <v>41124518.319848396</v>
      </c>
      <c r="C25" s="11">
        <v>39524518.319849998</v>
      </c>
      <c r="D25" s="11">
        <v>1599999.9999984002</v>
      </c>
    </row>
    <row r="26" spans="1:4" ht="15.5" x14ac:dyDescent="0.4">
      <c r="A26" s="10" t="s">
        <v>122</v>
      </c>
      <c r="B26" s="11">
        <f>+SUM(C26:D26)</f>
        <v>10187730.379999999</v>
      </c>
      <c r="C26" s="11">
        <f>+C24</f>
        <v>10187730.379999999</v>
      </c>
      <c r="D26" s="11">
        <f>+D24</f>
        <v>0</v>
      </c>
    </row>
    <row r="27" spans="1:4" ht="15.5" x14ac:dyDescent="0.4">
      <c r="A27" s="9"/>
      <c r="B27" s="11"/>
      <c r="C27" s="11"/>
      <c r="D27" s="11"/>
    </row>
    <row r="28" spans="1:4" ht="15.5" x14ac:dyDescent="0.4">
      <c r="A28" s="13" t="s">
        <v>5</v>
      </c>
      <c r="B28" s="11"/>
      <c r="C28" s="11"/>
      <c r="D28" s="11"/>
    </row>
    <row r="29" spans="1:4" ht="15.5" x14ac:dyDescent="0.4">
      <c r="A29" s="10" t="s">
        <v>120</v>
      </c>
      <c r="B29" s="11">
        <f>B23</f>
        <v>10281129.5799636</v>
      </c>
      <c r="C29" s="11"/>
      <c r="D29" s="11"/>
    </row>
    <row r="30" spans="1:4" ht="15.5" x14ac:dyDescent="0.4">
      <c r="A30" s="10" t="s">
        <v>121</v>
      </c>
      <c r="B30" s="11">
        <v>10187730.379999999</v>
      </c>
      <c r="C30" s="11"/>
      <c r="D30" s="11"/>
    </row>
    <row r="31" spans="1:4" ht="15.5" x14ac:dyDescent="0.4">
      <c r="A31" s="8"/>
      <c r="B31" s="16"/>
      <c r="C31" s="16"/>
      <c r="D31" s="16"/>
    </row>
    <row r="32" spans="1:4" ht="15.5" x14ac:dyDescent="0.4">
      <c r="A32" s="9" t="s">
        <v>6</v>
      </c>
      <c r="B32" s="16"/>
      <c r="C32" s="16"/>
      <c r="D32" s="16"/>
    </row>
    <row r="33" spans="1:4" ht="15.5" x14ac:dyDescent="0.4">
      <c r="A33" s="10" t="s">
        <v>72</v>
      </c>
      <c r="B33" s="15">
        <v>1.0706</v>
      </c>
      <c r="C33" s="15">
        <v>1.0706</v>
      </c>
      <c r="D33" s="15">
        <v>1.0706</v>
      </c>
    </row>
    <row r="34" spans="1:4" ht="15.5" x14ac:dyDescent="0.4">
      <c r="A34" s="10" t="s">
        <v>123</v>
      </c>
      <c r="B34" s="15">
        <v>1.0863</v>
      </c>
      <c r="C34" s="15">
        <v>1.0863</v>
      </c>
      <c r="D34" s="15">
        <v>1.0863</v>
      </c>
    </row>
    <row r="35" spans="1:4" ht="15.5" x14ac:dyDescent="0.4">
      <c r="A35" s="10" t="s">
        <v>7</v>
      </c>
      <c r="B35" s="11" t="s">
        <v>45</v>
      </c>
      <c r="C35" s="11" t="s">
        <v>45</v>
      </c>
      <c r="D35" s="11" t="s">
        <v>45</v>
      </c>
    </row>
    <row r="36" spans="1:4" ht="15.5" x14ac:dyDescent="0.4">
      <c r="A36" s="8"/>
      <c r="B36" s="11"/>
      <c r="C36" s="11"/>
      <c r="D36" s="11"/>
    </row>
    <row r="37" spans="1:4" ht="15.5" x14ac:dyDescent="0.4">
      <c r="A37" s="9" t="s">
        <v>8</v>
      </c>
      <c r="B37" s="11"/>
      <c r="C37" s="11"/>
      <c r="D37" s="11"/>
    </row>
    <row r="38" spans="1:4" ht="15.5" x14ac:dyDescent="0.4">
      <c r="A38" s="8" t="s">
        <v>73</v>
      </c>
      <c r="B38" s="11">
        <f>B22/B33</f>
        <v>17421739.370446477</v>
      </c>
      <c r="C38" s="11">
        <f t="shared" ref="C38" si="0">C22/C33</f>
        <v>15422972.323930504</v>
      </c>
      <c r="D38" s="11">
        <f t="shared" ref="D38" si="1">D22/D33</f>
        <v>1998767.0465159724</v>
      </c>
    </row>
    <row r="39" spans="1:4" ht="15.5" x14ac:dyDescent="0.4">
      <c r="A39" s="8" t="s">
        <v>124</v>
      </c>
      <c r="B39" s="11">
        <f t="shared" ref="B39:C39" si="2">B24/B34</f>
        <v>9378376.4889993537</v>
      </c>
      <c r="C39" s="11">
        <f t="shared" si="2"/>
        <v>9378376.4889993537</v>
      </c>
      <c r="D39" s="11">
        <f t="shared" ref="D39" si="3">D24/D34</f>
        <v>0</v>
      </c>
    </row>
    <row r="40" spans="1:4" ht="15.5" x14ac:dyDescent="0.4">
      <c r="A40" s="8" t="s">
        <v>74</v>
      </c>
      <c r="B40" s="11">
        <f>B38/B16</f>
        <v>67265.40297469683</v>
      </c>
      <c r="C40" s="11">
        <f t="shared" ref="C40" si="4">C38/C16</f>
        <v>252835.61186771319</v>
      </c>
      <c r="D40" s="11">
        <f t="shared" ref="D40" si="5">D38/D16</f>
        <v>10094.783063211982</v>
      </c>
    </row>
    <row r="41" spans="1:4" ht="15.5" x14ac:dyDescent="0.4">
      <c r="A41" s="8" t="s">
        <v>125</v>
      </c>
      <c r="B41" s="11">
        <f>B39/B18</f>
        <v>937837.64889993542</v>
      </c>
      <c r="C41" s="11">
        <f t="shared" ref="C41" si="6">C39/C18</f>
        <v>937837.64889993542</v>
      </c>
      <c r="D41" s="11" t="s">
        <v>47</v>
      </c>
    </row>
    <row r="42" spans="1:4" ht="15.5" x14ac:dyDescent="0.4">
      <c r="A42" s="8"/>
      <c r="B42" s="16"/>
      <c r="C42" s="16"/>
      <c r="D42" s="16"/>
    </row>
    <row r="43" spans="1:4" ht="15.5" x14ac:dyDescent="0.4">
      <c r="A43" s="9" t="s">
        <v>9</v>
      </c>
      <c r="B43" s="16"/>
      <c r="C43" s="16"/>
      <c r="D43" s="16"/>
    </row>
    <row r="44" spans="1:4" ht="15.5" x14ac:dyDescent="0.4">
      <c r="A44" s="8"/>
      <c r="B44" s="16"/>
      <c r="C44" s="16"/>
      <c r="D44" s="16"/>
    </row>
    <row r="45" spans="1:4" ht="15.5" x14ac:dyDescent="0.4">
      <c r="A45" s="9" t="s">
        <v>10</v>
      </c>
      <c r="B45" s="16"/>
      <c r="C45" s="16"/>
      <c r="D45" s="16"/>
    </row>
    <row r="46" spans="1:4" ht="15.5" x14ac:dyDescent="0.4">
      <c r="A46" s="8" t="s">
        <v>11</v>
      </c>
      <c r="B46" s="17" t="s">
        <v>42</v>
      </c>
      <c r="C46" s="17" t="s">
        <v>42</v>
      </c>
      <c r="D46" s="17" t="s">
        <v>42</v>
      </c>
    </row>
    <row r="47" spans="1:4" ht="15.5" x14ac:dyDescent="0.4">
      <c r="A47" s="8" t="s">
        <v>12</v>
      </c>
      <c r="B47" s="17" t="s">
        <v>42</v>
      </c>
      <c r="C47" s="17" t="s">
        <v>42</v>
      </c>
      <c r="D47" s="17" t="s">
        <v>42</v>
      </c>
    </row>
    <row r="48" spans="1:4" ht="15.5" x14ac:dyDescent="0.4">
      <c r="A48" s="8"/>
      <c r="B48" s="17"/>
      <c r="C48" s="17"/>
      <c r="D48" s="17"/>
    </row>
    <row r="49" spans="1:4" ht="15.5" x14ac:dyDescent="0.4">
      <c r="A49" s="9" t="s">
        <v>13</v>
      </c>
      <c r="B49" s="17"/>
      <c r="C49" s="17"/>
      <c r="D49" s="17"/>
    </row>
    <row r="50" spans="1:4" ht="15.5" x14ac:dyDescent="0.4">
      <c r="A50" s="8" t="s">
        <v>14</v>
      </c>
      <c r="B50" s="17">
        <f>B18/B17*100</f>
        <v>11.363636363636363</v>
      </c>
      <c r="C50" s="17">
        <f t="shared" ref="C50:D50" si="7">C18/C17*100</f>
        <v>40</v>
      </c>
      <c r="D50" s="17">
        <f t="shared" si="7"/>
        <v>0</v>
      </c>
    </row>
    <row r="51" spans="1:4" ht="15.5" x14ac:dyDescent="0.4">
      <c r="A51" s="8" t="s">
        <v>15</v>
      </c>
      <c r="B51" s="17">
        <f>B24/B23*100</f>
        <v>99.091547293153255</v>
      </c>
      <c r="C51" s="17">
        <f t="shared" ref="C51:D51" si="8">C24/C23*100</f>
        <v>103.10289221039761</v>
      </c>
      <c r="D51" s="17">
        <f t="shared" si="8"/>
        <v>0</v>
      </c>
    </row>
    <row r="52" spans="1:4" ht="15.5" x14ac:dyDescent="0.4">
      <c r="A52" s="8" t="s">
        <v>16</v>
      </c>
      <c r="B52" s="17">
        <f t="shared" ref="B52" si="9">AVERAGE(B50:B51)</f>
        <v>55.227591828394807</v>
      </c>
      <c r="C52" s="17">
        <f t="shared" ref="C52:D52" si="10">AVERAGE(C50:C51)</f>
        <v>71.551446105198806</v>
      </c>
      <c r="D52" s="17">
        <f t="shared" si="10"/>
        <v>0</v>
      </c>
    </row>
    <row r="53" spans="1:4" ht="15.5" x14ac:dyDescent="0.4">
      <c r="A53" s="8"/>
      <c r="B53" s="17"/>
      <c r="C53" s="17"/>
      <c r="D53" s="17"/>
    </row>
    <row r="54" spans="1:4" ht="15.5" x14ac:dyDescent="0.4">
      <c r="A54" s="9" t="s">
        <v>17</v>
      </c>
      <c r="B54" s="17"/>
      <c r="C54" s="17"/>
      <c r="D54" s="17"/>
    </row>
    <row r="55" spans="1:4" ht="15.5" x14ac:dyDescent="0.4">
      <c r="A55" s="8" t="s">
        <v>18</v>
      </c>
      <c r="B55" s="17">
        <f>(B18/B19)*100</f>
        <v>2.8328611898017</v>
      </c>
      <c r="C55" s="17">
        <f t="shared" ref="C55:D55" si="11">(C18/C19)*100</f>
        <v>9.9009900990099009</v>
      </c>
      <c r="D55" s="17">
        <f t="shared" si="11"/>
        <v>0</v>
      </c>
    </row>
    <row r="56" spans="1:4" ht="15.5" x14ac:dyDescent="0.4">
      <c r="A56" s="8" t="s">
        <v>19</v>
      </c>
      <c r="B56" s="17">
        <f>B24/B25*100</f>
        <v>24.772886823291927</v>
      </c>
      <c r="C56" s="17">
        <f t="shared" ref="C56:D56" si="12">C24/C25*100</f>
        <v>25.775723052603322</v>
      </c>
      <c r="D56" s="17">
        <f t="shared" si="12"/>
        <v>0</v>
      </c>
    </row>
    <row r="57" spans="1:4" ht="15.5" x14ac:dyDescent="0.4">
      <c r="A57" s="8" t="s">
        <v>20</v>
      </c>
      <c r="B57" s="17">
        <f t="shared" ref="B57" si="13">(B55+B56)/2</f>
        <v>13.802874006546814</v>
      </c>
      <c r="C57" s="17">
        <f t="shared" ref="C57:D57" si="14">(C55+C56)/2</f>
        <v>17.83835657580661</v>
      </c>
      <c r="D57" s="17">
        <f t="shared" si="14"/>
        <v>0</v>
      </c>
    </row>
    <row r="58" spans="1:4" ht="15.5" x14ac:dyDescent="0.4">
      <c r="A58" s="8"/>
      <c r="B58" s="17"/>
      <c r="C58" s="17"/>
      <c r="D58" s="17"/>
    </row>
    <row r="59" spans="1:4" ht="15.5" x14ac:dyDescent="0.4">
      <c r="A59" s="9" t="s">
        <v>31</v>
      </c>
      <c r="B59" s="17"/>
      <c r="C59" s="17"/>
      <c r="D59" s="17"/>
    </row>
    <row r="60" spans="1:4" ht="15.5" x14ac:dyDescent="0.4">
      <c r="A60" s="8" t="s">
        <v>21</v>
      </c>
      <c r="B60" s="17">
        <f t="shared" ref="B60" si="15">B26/B24*100</f>
        <v>100</v>
      </c>
      <c r="C60" s="17"/>
      <c r="D60" s="17"/>
    </row>
    <row r="61" spans="1:4" ht="15.5" x14ac:dyDescent="0.4">
      <c r="A61" s="8"/>
      <c r="B61" s="17"/>
      <c r="C61" s="17"/>
      <c r="D61" s="17"/>
    </row>
    <row r="62" spans="1:4" ht="15.5" x14ac:dyDescent="0.4">
      <c r="A62" s="9" t="s">
        <v>22</v>
      </c>
      <c r="B62" s="17"/>
      <c r="C62" s="17"/>
      <c r="D62" s="17"/>
    </row>
    <row r="63" spans="1:4" ht="15.5" x14ac:dyDescent="0.4">
      <c r="A63" s="8" t="s">
        <v>23</v>
      </c>
      <c r="B63" s="17">
        <f>((B18/B16)-1)*100</f>
        <v>-96.138996138996134</v>
      </c>
      <c r="C63" s="17">
        <f t="shared" ref="C63" si="16">((C18/C16)-1)*100</f>
        <v>-83.606557377049185</v>
      </c>
      <c r="D63" s="17">
        <f t="shared" ref="D63" si="17">((D18/D16)-1)*100</f>
        <v>-100</v>
      </c>
    </row>
    <row r="64" spans="1:4" ht="15.5" x14ac:dyDescent="0.4">
      <c r="A64" s="8" t="s">
        <v>24</v>
      </c>
      <c r="B64" s="17">
        <f>((B39/B38)-1)*100</f>
        <v>-46.168540984441279</v>
      </c>
      <c r="C64" s="17">
        <f t="shared" ref="C64" si="18">((C39/C38)-1)*100</f>
        <v>-39.19215899487979</v>
      </c>
      <c r="D64" s="17">
        <f t="shared" ref="D64" si="19">((D39/D38)-1)*100</f>
        <v>-100</v>
      </c>
    </row>
    <row r="65" spans="1:4" ht="15.5" x14ac:dyDescent="0.4">
      <c r="A65" s="8" t="s">
        <v>25</v>
      </c>
      <c r="B65" s="17">
        <f>((B41/B40)-1)*100</f>
        <v>1294.2347885029708</v>
      </c>
      <c r="C65" s="17">
        <f t="shared" ref="C65" si="20">((C41/C40)-1)*100</f>
        <v>270.92783013123329</v>
      </c>
      <c r="D65" s="17" t="s">
        <v>47</v>
      </c>
    </row>
    <row r="66" spans="1:4" ht="15.5" x14ac:dyDescent="0.4">
      <c r="A66" s="8"/>
      <c r="B66" s="17"/>
      <c r="C66" s="17"/>
      <c r="D66" s="17"/>
    </row>
    <row r="67" spans="1:4" ht="15.5" x14ac:dyDescent="0.4">
      <c r="A67" s="9" t="s">
        <v>26</v>
      </c>
      <c r="B67" s="17"/>
      <c r="C67" s="17"/>
      <c r="D67" s="17"/>
    </row>
    <row r="68" spans="1:4" ht="15.5" x14ac:dyDescent="0.4">
      <c r="A68" s="8" t="s">
        <v>32</v>
      </c>
      <c r="B68" s="17">
        <f>B23/B17</f>
        <v>116831.01795413182</v>
      </c>
      <c r="C68" s="17">
        <f>C23/C17</f>
        <v>395245.18319856003</v>
      </c>
      <c r="D68" s="17">
        <f>(D23/D17)*3</f>
        <v>19047.619047599997</v>
      </c>
    </row>
    <row r="69" spans="1:4" ht="15.5" x14ac:dyDescent="0.4">
      <c r="A69" s="8" t="s">
        <v>33</v>
      </c>
      <c r="B69" s="17">
        <f>B24/B18</f>
        <v>1018773.0379999999</v>
      </c>
      <c r="C69" s="17">
        <f>C24/C18</f>
        <v>1018773.0379999999</v>
      </c>
      <c r="D69" s="17" t="s">
        <v>47</v>
      </c>
    </row>
    <row r="70" spans="1:4" ht="15.5" x14ac:dyDescent="0.4">
      <c r="A70" s="8" t="s">
        <v>27</v>
      </c>
      <c r="B70" s="17">
        <f>(B69/B68)*B52</f>
        <v>481.58770242443069</v>
      </c>
      <c r="C70" s="17">
        <f t="shared" ref="C70" si="21">(C69/C68)*C52</f>
        <v>184.4290258820597</v>
      </c>
      <c r="D70" s="17" t="s">
        <v>47</v>
      </c>
    </row>
    <row r="71" spans="1:4" ht="15.5" x14ac:dyDescent="0.4">
      <c r="A71" s="8" t="s">
        <v>34</v>
      </c>
      <c r="B71" s="17">
        <f>B23/(B17*3)</f>
        <v>38943.672651377274</v>
      </c>
      <c r="C71" s="17">
        <f>C23/(C17*3)</f>
        <v>131748.39439952001</v>
      </c>
      <c r="D71" s="17">
        <f>D23/D17</f>
        <v>6349.2063491999997</v>
      </c>
    </row>
    <row r="72" spans="1:4" ht="15.5" x14ac:dyDescent="0.4">
      <c r="A72" s="8" t="s">
        <v>35</v>
      </c>
      <c r="B72" s="17">
        <f>B24/(B18*3)</f>
        <v>339591.01266666665</v>
      </c>
      <c r="C72" s="17">
        <f>C24/(C18*3)</f>
        <v>339591.01266666665</v>
      </c>
      <c r="D72" s="17" t="s">
        <v>47</v>
      </c>
    </row>
    <row r="73" spans="1:4" ht="15.5" x14ac:dyDescent="0.4">
      <c r="A73" s="8"/>
      <c r="B73" s="17"/>
      <c r="C73" s="17"/>
      <c r="D73" s="17"/>
    </row>
    <row r="74" spans="1:4" ht="15.5" x14ac:dyDescent="0.4">
      <c r="A74" s="9" t="s">
        <v>28</v>
      </c>
      <c r="B74" s="17"/>
      <c r="C74" s="17"/>
      <c r="D74" s="17"/>
    </row>
    <row r="75" spans="1:4" ht="15.5" x14ac:dyDescent="0.4">
      <c r="A75" s="8" t="s">
        <v>29</v>
      </c>
      <c r="B75" s="17">
        <f>(B30/B29)*100</f>
        <v>99.091547293153255</v>
      </c>
      <c r="C75" s="17"/>
      <c r="D75" s="17"/>
    </row>
    <row r="76" spans="1:4" ht="15.5" x14ac:dyDescent="0.4">
      <c r="A76" s="8" t="s">
        <v>30</v>
      </c>
      <c r="B76" s="17">
        <f>(B24/B30)*100</f>
        <v>100</v>
      </c>
      <c r="C76" s="17"/>
      <c r="D76" s="17"/>
    </row>
    <row r="77" spans="1:4" ht="16" thickBot="1" x14ac:dyDescent="0.45">
      <c r="A77" s="18"/>
      <c r="B77" s="19"/>
      <c r="C77" s="19"/>
      <c r="D77" s="19"/>
    </row>
    <row r="78" spans="1:4" ht="36.75" customHeight="1" thickTop="1" x14ac:dyDescent="0.35">
      <c r="A78" s="45" t="s">
        <v>86</v>
      </c>
      <c r="B78" s="45"/>
      <c r="C78" s="45"/>
      <c r="D78" s="45"/>
    </row>
    <row r="79" spans="1:4" ht="15.5" x14ac:dyDescent="0.35">
      <c r="A79" s="25"/>
      <c r="B79" s="25"/>
      <c r="C79" s="25"/>
      <c r="D79" s="25"/>
    </row>
    <row r="80" spans="1:4" ht="15.5" x14ac:dyDescent="0.4">
      <c r="A80" s="27" t="s">
        <v>87</v>
      </c>
      <c r="B80" s="8"/>
      <c r="C80" s="8"/>
      <c r="D80" s="8"/>
    </row>
    <row r="81" spans="1:4" ht="15.5" x14ac:dyDescent="0.4">
      <c r="A81" s="27"/>
      <c r="B81" s="8"/>
      <c r="C81" s="8"/>
      <c r="D81" s="8"/>
    </row>
    <row r="82" spans="1:4" ht="34.5" customHeight="1" x14ac:dyDescent="0.35">
      <c r="A82" s="31" t="s">
        <v>88</v>
      </c>
      <c r="B82" s="31"/>
      <c r="C82" s="31"/>
      <c r="D82" s="31"/>
    </row>
    <row r="83" spans="1:4" ht="15.5" x14ac:dyDescent="0.35">
      <c r="A83" s="25"/>
      <c r="B83" s="25"/>
      <c r="C83" s="25"/>
      <c r="D83" s="25"/>
    </row>
    <row r="84" spans="1:4" ht="56.25" customHeight="1" x14ac:dyDescent="0.4">
      <c r="A84" s="32" t="s">
        <v>132</v>
      </c>
      <c r="B84" s="32"/>
      <c r="C84" s="32"/>
      <c r="D84" s="32"/>
    </row>
    <row r="85" spans="1:4" ht="15.5" x14ac:dyDescent="0.35">
      <c r="A85" s="25"/>
      <c r="B85" s="25"/>
      <c r="C85" s="25"/>
      <c r="D85" s="25"/>
    </row>
    <row r="86" spans="1:4" ht="52.5" customHeight="1" x14ac:dyDescent="0.4">
      <c r="A86" s="33" t="s">
        <v>133</v>
      </c>
      <c r="B86" s="33"/>
      <c r="C86" s="33"/>
      <c r="D86" s="33"/>
    </row>
  </sheetData>
  <mergeCells count="9">
    <mergeCell ref="A78:D78"/>
    <mergeCell ref="A82:D82"/>
    <mergeCell ref="A84:D84"/>
    <mergeCell ref="A86:D86"/>
    <mergeCell ref="D10:D11"/>
    <mergeCell ref="A9:A11"/>
    <mergeCell ref="B9:B11"/>
    <mergeCell ref="C10:C11"/>
    <mergeCell ref="C9:D9"/>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7:AI86"/>
  <sheetViews>
    <sheetView showGridLines="0" zoomScale="80" zoomScaleNormal="80" workbookViewId="0">
      <pane ySplit="11" topLeftCell="A12" activePane="bottomLeft" state="frozen"/>
      <selection pane="bottomLeft" activeCell="A9" sqref="A9:A11"/>
    </sheetView>
  </sheetViews>
  <sheetFormatPr baseColWidth="10" defaultColWidth="11.453125" defaultRowHeight="14.5" x14ac:dyDescent="0.35"/>
  <cols>
    <col min="1" max="1" width="62.54296875" style="6" customWidth="1"/>
    <col min="2" max="5" width="19.54296875" style="6" customWidth="1"/>
    <col min="6" max="16384" width="11.453125" style="6"/>
  </cols>
  <sheetData>
    <row r="7" spans="1:35" ht="30" customHeight="1" x14ac:dyDescent="0.35"/>
    <row r="8" spans="1:35" ht="30" customHeight="1" x14ac:dyDescent="0.35"/>
    <row r="9" spans="1:35" s="4" customFormat="1" ht="15.5" x14ac:dyDescent="0.35">
      <c r="A9" s="36" t="s">
        <v>0</v>
      </c>
      <c r="B9" s="39" t="s">
        <v>1</v>
      </c>
      <c r="C9" s="43" t="s">
        <v>50</v>
      </c>
      <c r="D9" s="44"/>
      <c r="E9" s="26"/>
    </row>
    <row r="10" spans="1:35" s="4" customFormat="1" ht="15" customHeight="1" x14ac:dyDescent="0.35">
      <c r="A10" s="37"/>
      <c r="B10" s="39"/>
      <c r="C10" s="41" t="s">
        <v>2</v>
      </c>
      <c r="D10" s="34" t="s">
        <v>46</v>
      </c>
      <c r="E10" s="29"/>
    </row>
    <row r="11" spans="1:35" s="4" customFormat="1" ht="15.75" customHeight="1" thickBot="1" x14ac:dyDescent="0.4">
      <c r="A11" s="38"/>
      <c r="B11" s="40"/>
      <c r="C11" s="42"/>
      <c r="D11" s="35"/>
      <c r="E11" s="29"/>
    </row>
    <row r="12" spans="1:35" ht="16" thickTop="1" x14ac:dyDescent="0.4">
      <c r="A12" s="8"/>
      <c r="B12" s="8"/>
      <c r="C12" s="8"/>
      <c r="D12" s="8"/>
      <c r="E12" s="8"/>
      <c r="F12" s="7"/>
      <c r="G12" s="7"/>
      <c r="H12" s="7"/>
      <c r="I12" s="7"/>
      <c r="J12" s="7"/>
      <c r="K12" s="7"/>
      <c r="L12" s="7"/>
      <c r="M12" s="7"/>
      <c r="N12" s="7"/>
      <c r="O12" s="7"/>
      <c r="P12" s="7"/>
      <c r="Q12" s="7"/>
      <c r="R12" s="7"/>
      <c r="S12" s="7"/>
      <c r="T12" s="7"/>
      <c r="U12" s="7"/>
      <c r="V12" s="7"/>
      <c r="W12" s="7"/>
      <c r="X12" s="7"/>
      <c r="Y12" s="7"/>
      <c r="Z12" s="7"/>
      <c r="AA12" s="7"/>
      <c r="AB12" s="7"/>
      <c r="AC12" s="7"/>
      <c r="AD12" s="7"/>
      <c r="AE12" s="7"/>
      <c r="AF12" s="7"/>
      <c r="AG12" s="7"/>
      <c r="AH12" s="7"/>
      <c r="AI12" s="7"/>
    </row>
    <row r="13" spans="1:35" ht="15.5" x14ac:dyDescent="0.4">
      <c r="A13" s="9" t="s">
        <v>3</v>
      </c>
      <c r="B13" s="8"/>
      <c r="C13" s="8"/>
      <c r="D13" s="8"/>
      <c r="E13" s="8"/>
      <c r="F13" s="7"/>
      <c r="G13" s="7"/>
      <c r="H13" s="7"/>
      <c r="I13" s="7"/>
      <c r="J13" s="7"/>
      <c r="K13" s="7"/>
      <c r="L13" s="7"/>
      <c r="M13" s="7"/>
      <c r="N13" s="7"/>
      <c r="O13" s="7"/>
      <c r="P13" s="7"/>
      <c r="Q13" s="7"/>
      <c r="R13" s="7"/>
      <c r="S13" s="7"/>
      <c r="T13" s="7"/>
      <c r="U13" s="7"/>
      <c r="V13" s="7"/>
      <c r="W13" s="7"/>
      <c r="X13" s="7"/>
      <c r="Y13" s="7"/>
      <c r="Z13" s="7"/>
      <c r="AA13" s="7"/>
      <c r="AB13" s="7"/>
      <c r="AC13" s="7"/>
      <c r="AD13" s="7"/>
      <c r="AE13" s="7"/>
      <c r="AF13" s="7"/>
      <c r="AG13" s="7"/>
      <c r="AH13" s="7"/>
      <c r="AI13" s="7"/>
    </row>
    <row r="14" spans="1:35" ht="15.5" x14ac:dyDescent="0.4">
      <c r="A14" s="8"/>
      <c r="B14" s="8"/>
      <c r="C14" s="8"/>
      <c r="D14" s="8"/>
      <c r="E14" s="8"/>
    </row>
    <row r="15" spans="1:35" ht="15.5" x14ac:dyDescent="0.4">
      <c r="A15" s="8" t="s">
        <v>40</v>
      </c>
      <c r="B15" s="8"/>
      <c r="C15" s="8"/>
      <c r="D15" s="8"/>
      <c r="E15" s="8"/>
    </row>
    <row r="16" spans="1:35" ht="15.5" x14ac:dyDescent="0.4">
      <c r="A16" s="10" t="s">
        <v>75</v>
      </c>
      <c r="B16" s="11">
        <f>+SUM(C16:D16)</f>
        <v>945</v>
      </c>
      <c r="C16" s="11">
        <f>+'I Trimestre'!C16+'II Trimestre'!C16+'III Trimestre'!C16+'IV Trimestre'!C16</f>
        <v>228</v>
      </c>
      <c r="D16" s="11">
        <f>+'I Trimestre'!D16+'II Trimestre'!D16+'III Trimestre'!D16+'IV Trimestre'!D16</f>
        <v>717</v>
      </c>
      <c r="E16" s="11"/>
    </row>
    <row r="17" spans="1:7" ht="15.5" x14ac:dyDescent="0.4">
      <c r="A17" s="10" t="s">
        <v>126</v>
      </c>
      <c r="B17" s="11">
        <f t="shared" ref="B17:B19" si="0">+SUM(C17:D17)</f>
        <v>353</v>
      </c>
      <c r="C17" s="11">
        <f>+'I Trimestre'!C17+'II Trimestre'!C17+'III Trimestre'!C17+'IV Trimestre'!C17</f>
        <v>101</v>
      </c>
      <c r="D17" s="11">
        <f>+'I Trimestre'!D17+'II Trimestre'!D17+'III Trimestre'!D17+'IV Trimestre'!D17</f>
        <v>252</v>
      </c>
      <c r="E17" s="11"/>
    </row>
    <row r="18" spans="1:7" ht="15.5" x14ac:dyDescent="0.4">
      <c r="A18" s="10" t="s">
        <v>127</v>
      </c>
      <c r="B18" s="11">
        <f t="shared" si="0"/>
        <v>585</v>
      </c>
      <c r="C18" s="11">
        <f>+'I Trimestre'!C18+'II Trimestre'!C18+'III Trimestre'!C18+'IV Trimestre'!C18</f>
        <v>72</v>
      </c>
      <c r="D18" s="11">
        <f>+'I Trimestre'!D18+'II Trimestre'!D18+'III Trimestre'!D18+'IV Trimestre'!D18</f>
        <v>513</v>
      </c>
      <c r="E18" s="11"/>
    </row>
    <row r="19" spans="1:7" ht="15.5" x14ac:dyDescent="0.4">
      <c r="A19" s="10" t="s">
        <v>81</v>
      </c>
      <c r="B19" s="11">
        <f t="shared" si="0"/>
        <v>353</v>
      </c>
      <c r="C19" s="11">
        <f>+'IV Trimestre'!C19</f>
        <v>101</v>
      </c>
      <c r="D19" s="11">
        <f>+'IV Trimestre'!D19</f>
        <v>252</v>
      </c>
      <c r="E19" s="11"/>
    </row>
    <row r="20" spans="1:7" ht="15.5" x14ac:dyDescent="0.4">
      <c r="A20" s="8"/>
      <c r="B20" s="11"/>
      <c r="C20" s="11"/>
      <c r="D20" s="11"/>
      <c r="E20" s="11"/>
    </row>
    <row r="21" spans="1:7" ht="15.5" x14ac:dyDescent="0.4">
      <c r="A21" s="22" t="s">
        <v>4</v>
      </c>
      <c r="B21" s="11"/>
      <c r="C21" s="11"/>
      <c r="D21" s="11"/>
      <c r="E21" s="11"/>
    </row>
    <row r="22" spans="1:7" ht="15.5" x14ac:dyDescent="0.4">
      <c r="A22" s="10" t="s">
        <v>75</v>
      </c>
      <c r="B22" s="11">
        <f>+SUM(C22:D22)</f>
        <v>58909655.489999995</v>
      </c>
      <c r="C22" s="11">
        <f>+'I Trimestre'!C22+'II Trimestre'!C22+'III Trimestre'!C22+'IV Trimestre'!C22</f>
        <v>53980200.489999995</v>
      </c>
      <c r="D22" s="11">
        <f>+'I Trimestre'!D22+'II Trimestre'!D22+'III Trimestre'!D22+'IV Trimestre'!D22</f>
        <v>4929455</v>
      </c>
      <c r="E22" s="11"/>
    </row>
    <row r="23" spans="1:7" ht="15.5" x14ac:dyDescent="0.4">
      <c r="A23" s="10" t="s">
        <v>126</v>
      </c>
      <c r="B23" s="11">
        <f t="shared" ref="B23:B26" si="1">+SUM(C23:D23)</f>
        <v>41124518.319848396</v>
      </c>
      <c r="C23" s="11">
        <f>'IV Trimestre'!C25</f>
        <v>39524518.319849998</v>
      </c>
      <c r="D23" s="11">
        <f>'IV Trimestre'!D25</f>
        <v>1599999.9999984002</v>
      </c>
      <c r="E23" s="11"/>
    </row>
    <row r="24" spans="1:7" ht="15.5" x14ac:dyDescent="0.4">
      <c r="A24" s="10" t="s">
        <v>127</v>
      </c>
      <c r="B24" s="11">
        <f t="shared" si="1"/>
        <v>28270790.599999998</v>
      </c>
      <c r="C24" s="11">
        <f>+'I Trimestre'!C24+'II Trimestre'!C24+'III Trimestre'!C24+'IV Trimestre'!C24</f>
        <v>26654190.599999998</v>
      </c>
      <c r="D24" s="11">
        <f>+'I Trimestre'!D24+'II Trimestre'!D24+'III Trimestre'!D24+'IV Trimestre'!D24</f>
        <v>1616600</v>
      </c>
      <c r="E24" s="11"/>
      <c r="G24" s="5"/>
    </row>
    <row r="25" spans="1:7" ht="15.5" x14ac:dyDescent="0.4">
      <c r="A25" s="10" t="s">
        <v>81</v>
      </c>
      <c r="B25" s="11">
        <f t="shared" si="1"/>
        <v>41124518.319848396</v>
      </c>
      <c r="C25" s="11">
        <f>+'IV Trimestre'!C25</f>
        <v>39524518.319849998</v>
      </c>
      <c r="D25" s="11">
        <f>+'IV Trimestre'!D25</f>
        <v>1599999.9999984002</v>
      </c>
      <c r="E25" s="11"/>
    </row>
    <row r="26" spans="1:7" ht="15.5" x14ac:dyDescent="0.4">
      <c r="A26" s="10" t="s">
        <v>128</v>
      </c>
      <c r="B26" s="11">
        <f t="shared" si="1"/>
        <v>28270790.599999998</v>
      </c>
      <c r="C26" s="11">
        <f>C24</f>
        <v>26654190.599999998</v>
      </c>
      <c r="D26" s="11">
        <f>D24</f>
        <v>1616600</v>
      </c>
      <c r="E26" s="11"/>
    </row>
    <row r="27" spans="1:7" ht="15.5" x14ac:dyDescent="0.4">
      <c r="A27" s="8"/>
      <c r="B27" s="11"/>
      <c r="C27" s="11"/>
      <c r="D27" s="11"/>
      <c r="E27" s="11"/>
    </row>
    <row r="28" spans="1:7" ht="15.5" x14ac:dyDescent="0.4">
      <c r="A28" s="22" t="s">
        <v>5</v>
      </c>
      <c r="B28" s="11"/>
      <c r="C28" s="11"/>
      <c r="D28" s="11"/>
      <c r="E28" s="11"/>
    </row>
    <row r="29" spans="1:7" ht="15.5" x14ac:dyDescent="0.4">
      <c r="A29" s="10" t="s">
        <v>126</v>
      </c>
      <c r="B29" s="11">
        <f>+B23</f>
        <v>41124518.319848396</v>
      </c>
      <c r="C29" s="11"/>
      <c r="D29" s="11"/>
      <c r="E29" s="11"/>
    </row>
    <row r="30" spans="1:7" ht="15.5" x14ac:dyDescent="0.4">
      <c r="A30" s="10" t="s">
        <v>127</v>
      </c>
      <c r="B30" s="11">
        <f>+'I Trimestre'!B30+'II Trimestre'!B30+'III Trimestre'!B30+'IV Trimestre'!B30</f>
        <v>28270790.599999998</v>
      </c>
      <c r="C30" s="11"/>
      <c r="D30" s="11"/>
      <c r="E30" s="11"/>
    </row>
    <row r="31" spans="1:7" ht="15.5" x14ac:dyDescent="0.4">
      <c r="A31" s="8"/>
      <c r="B31" s="16"/>
      <c r="C31" s="11"/>
      <c r="D31" s="16"/>
      <c r="E31" s="16"/>
    </row>
    <row r="32" spans="1:7" ht="15.5" x14ac:dyDescent="0.4">
      <c r="A32" s="8" t="s">
        <v>6</v>
      </c>
      <c r="B32" s="16"/>
      <c r="C32" s="16"/>
      <c r="D32" s="16"/>
      <c r="E32" s="16"/>
    </row>
    <row r="33" spans="1:5" ht="15.5" x14ac:dyDescent="0.4">
      <c r="A33" s="10" t="s">
        <v>76</v>
      </c>
      <c r="B33" s="15">
        <v>1.0706</v>
      </c>
      <c r="C33" s="15">
        <v>1.0706</v>
      </c>
      <c r="D33" s="15">
        <v>1.0706</v>
      </c>
      <c r="E33" s="15"/>
    </row>
    <row r="34" spans="1:5" ht="15.5" x14ac:dyDescent="0.4">
      <c r="A34" s="10" t="s">
        <v>129</v>
      </c>
      <c r="B34" s="15">
        <v>1.0863</v>
      </c>
      <c r="C34" s="15">
        <v>1.0863</v>
      </c>
      <c r="D34" s="15">
        <v>1.0863</v>
      </c>
      <c r="E34" s="15"/>
    </row>
    <row r="35" spans="1:5" ht="15.5" x14ac:dyDescent="0.4">
      <c r="A35" s="10" t="s">
        <v>7</v>
      </c>
      <c r="B35" s="11" t="s">
        <v>45</v>
      </c>
      <c r="C35" s="11" t="s">
        <v>45</v>
      </c>
      <c r="D35" s="11" t="s">
        <v>45</v>
      </c>
      <c r="E35" s="11"/>
    </row>
    <row r="36" spans="1:5" ht="15.5" x14ac:dyDescent="0.4">
      <c r="A36" s="8"/>
      <c r="B36" s="11"/>
      <c r="C36" s="11"/>
      <c r="D36" s="11"/>
      <c r="E36" s="11"/>
    </row>
    <row r="37" spans="1:5" ht="15.5" x14ac:dyDescent="0.4">
      <c r="A37" s="9" t="s">
        <v>8</v>
      </c>
      <c r="B37" s="11"/>
      <c r="C37" s="11"/>
      <c r="D37" s="11"/>
      <c r="E37" s="11"/>
    </row>
    <row r="38" spans="1:5" ht="15.5" x14ac:dyDescent="0.4">
      <c r="A38" s="8" t="s">
        <v>77</v>
      </c>
      <c r="B38" s="11">
        <f>B22/B33</f>
        <v>55024897.711563602</v>
      </c>
      <c r="C38" s="11">
        <f t="shared" ref="C38:D38" si="2">C22/C33</f>
        <v>50420512.320194282</v>
      </c>
      <c r="D38" s="11">
        <f t="shared" si="2"/>
        <v>4604385.391369326</v>
      </c>
      <c r="E38" s="11"/>
    </row>
    <row r="39" spans="1:5" ht="15.5" x14ac:dyDescent="0.4">
      <c r="A39" s="8" t="s">
        <v>130</v>
      </c>
      <c r="B39" s="11">
        <f t="shared" ref="B39" si="3">B24/B34</f>
        <v>26024846.359200954</v>
      </c>
      <c r="C39" s="11">
        <f t="shared" ref="C39:D39" si="4">C24/C34</f>
        <v>24536675.504004415</v>
      </c>
      <c r="D39" s="11">
        <f t="shared" si="4"/>
        <v>1488170.8551965386</v>
      </c>
      <c r="E39" s="11"/>
    </row>
    <row r="40" spans="1:5" ht="15.5" x14ac:dyDescent="0.4">
      <c r="A40" s="8" t="s">
        <v>78</v>
      </c>
      <c r="B40" s="11">
        <f>B38/B16</f>
        <v>58227.404985781592</v>
      </c>
      <c r="C40" s="11">
        <f t="shared" ref="C40:D40" si="5">C38/C16</f>
        <v>221142.59789558896</v>
      </c>
      <c r="D40" s="11">
        <f t="shared" si="5"/>
        <v>6421.7369475164942</v>
      </c>
      <c r="E40" s="11"/>
    </row>
    <row r="41" spans="1:5" ht="15.5" x14ac:dyDescent="0.4">
      <c r="A41" s="8" t="s">
        <v>131</v>
      </c>
      <c r="B41" s="11">
        <f>B39/B18</f>
        <v>44486.916853334966</v>
      </c>
      <c r="C41" s="11">
        <f t="shared" ref="C41:D41" si="6">C39/C18</f>
        <v>340787.15977783909</v>
      </c>
      <c r="D41" s="11">
        <f t="shared" si="6"/>
        <v>2900.9178463870148</v>
      </c>
      <c r="E41" s="11"/>
    </row>
    <row r="42" spans="1:5" ht="15.5" x14ac:dyDescent="0.4">
      <c r="A42" s="8"/>
      <c r="B42" s="23"/>
      <c r="C42" s="23"/>
      <c r="D42" s="23"/>
      <c r="E42" s="23"/>
    </row>
    <row r="43" spans="1:5" ht="15.5" x14ac:dyDescent="0.4">
      <c r="A43" s="9" t="s">
        <v>9</v>
      </c>
      <c r="B43" s="23"/>
      <c r="C43" s="23"/>
      <c r="D43" s="23"/>
      <c r="E43" s="23"/>
    </row>
    <row r="44" spans="1:5" ht="15.5" x14ac:dyDescent="0.4">
      <c r="A44" s="8"/>
      <c r="B44" s="23"/>
      <c r="C44" s="23"/>
      <c r="D44" s="23"/>
      <c r="E44" s="23"/>
    </row>
    <row r="45" spans="1:5" ht="15.5" x14ac:dyDescent="0.4">
      <c r="A45" s="8" t="s">
        <v>10</v>
      </c>
      <c r="B45" s="23"/>
      <c r="C45" s="23"/>
      <c r="D45" s="23"/>
      <c r="E45" s="23"/>
    </row>
    <row r="46" spans="1:5" ht="15.5" x14ac:dyDescent="0.4">
      <c r="A46" s="8" t="s">
        <v>11</v>
      </c>
      <c r="B46" s="17" t="s">
        <v>43</v>
      </c>
      <c r="C46" s="17" t="s">
        <v>42</v>
      </c>
      <c r="D46" s="17" t="s">
        <v>42</v>
      </c>
      <c r="E46" s="17"/>
    </row>
    <row r="47" spans="1:5" ht="15.5" x14ac:dyDescent="0.4">
      <c r="A47" s="8" t="s">
        <v>12</v>
      </c>
      <c r="B47" s="17" t="s">
        <v>42</v>
      </c>
      <c r="C47" s="17" t="s">
        <v>42</v>
      </c>
      <c r="D47" s="17" t="s">
        <v>42</v>
      </c>
      <c r="E47" s="17"/>
    </row>
    <row r="48" spans="1:5" ht="15.5" x14ac:dyDescent="0.4">
      <c r="A48" s="8"/>
      <c r="B48" s="17"/>
      <c r="C48" s="17"/>
      <c r="D48" s="17"/>
      <c r="E48" s="17"/>
    </row>
    <row r="49" spans="1:5" ht="15.5" x14ac:dyDescent="0.4">
      <c r="A49" s="8" t="s">
        <v>13</v>
      </c>
      <c r="B49" s="17"/>
      <c r="C49" s="17"/>
      <c r="D49" s="17"/>
      <c r="E49" s="17"/>
    </row>
    <row r="50" spans="1:5" ht="15.5" x14ac:dyDescent="0.4">
      <c r="A50" s="8" t="s">
        <v>14</v>
      </c>
      <c r="B50" s="17">
        <f>B18/B17*100</f>
        <v>165.72237960339945</v>
      </c>
      <c r="C50" s="17">
        <f t="shared" ref="C50:D50" si="7">C18/C17*100</f>
        <v>71.287128712871279</v>
      </c>
      <c r="D50" s="17">
        <f t="shared" si="7"/>
        <v>203.57142857142856</v>
      </c>
      <c r="E50" s="17"/>
    </row>
    <row r="51" spans="1:5" ht="15.5" x14ac:dyDescent="0.4">
      <c r="A51" s="8" t="s">
        <v>15</v>
      </c>
      <c r="B51" s="17">
        <f>B24/B23*100</f>
        <v>68.744368943417726</v>
      </c>
      <c r="C51" s="17">
        <f t="shared" ref="C51:D51" si="8">C24/C23*100</f>
        <v>67.437104190119214</v>
      </c>
      <c r="D51" s="17">
        <f t="shared" si="8"/>
        <v>101.03750000010103</v>
      </c>
      <c r="E51" s="17"/>
    </row>
    <row r="52" spans="1:5" ht="15.5" x14ac:dyDescent="0.4">
      <c r="A52" s="8" t="s">
        <v>16</v>
      </c>
      <c r="B52" s="17">
        <f t="shared" ref="B52" si="9">AVERAGE(B50:B51)</f>
        <v>117.23337427340859</v>
      </c>
      <c r="C52" s="17">
        <f t="shared" ref="C52:D52" si="10">AVERAGE(C50:C51)</f>
        <v>69.36211645149524</v>
      </c>
      <c r="D52" s="17">
        <f t="shared" si="10"/>
        <v>152.30446428576479</v>
      </c>
      <c r="E52" s="17"/>
    </row>
    <row r="53" spans="1:5" ht="15.5" x14ac:dyDescent="0.4">
      <c r="A53" s="8"/>
      <c r="B53" s="17"/>
      <c r="C53" s="17"/>
      <c r="D53" s="17"/>
      <c r="E53" s="17"/>
    </row>
    <row r="54" spans="1:5" ht="15.5" x14ac:dyDescent="0.4">
      <c r="A54" s="8" t="s">
        <v>17</v>
      </c>
      <c r="B54" s="17"/>
      <c r="C54" s="17"/>
      <c r="D54" s="17"/>
      <c r="E54" s="17"/>
    </row>
    <row r="55" spans="1:5" ht="15.5" x14ac:dyDescent="0.4">
      <c r="A55" s="8" t="s">
        <v>18</v>
      </c>
      <c r="B55" s="17">
        <f>(B18/B19)*100</f>
        <v>165.72237960339945</v>
      </c>
      <c r="C55" s="17">
        <f t="shared" ref="C55:D55" si="11">(C18/C19)*100</f>
        <v>71.287128712871279</v>
      </c>
      <c r="D55" s="17">
        <f t="shared" si="11"/>
        <v>203.57142857142856</v>
      </c>
      <c r="E55" s="17"/>
    </row>
    <row r="56" spans="1:5" ht="15.5" x14ac:dyDescent="0.4">
      <c r="A56" s="8" t="s">
        <v>19</v>
      </c>
      <c r="B56" s="17">
        <f>B24/B25*100</f>
        <v>68.744368943417726</v>
      </c>
      <c r="C56" s="17">
        <f t="shared" ref="C56:D56" si="12">C24/C25*100</f>
        <v>67.437104190119214</v>
      </c>
      <c r="D56" s="17">
        <f t="shared" si="12"/>
        <v>101.03750000010103</v>
      </c>
      <c r="E56" s="17"/>
    </row>
    <row r="57" spans="1:5" ht="15.5" x14ac:dyDescent="0.4">
      <c r="A57" s="8" t="s">
        <v>20</v>
      </c>
      <c r="B57" s="17">
        <f t="shared" ref="B57" si="13">(B55+B56)/2</f>
        <v>117.23337427340859</v>
      </c>
      <c r="C57" s="17">
        <f t="shared" ref="C57:D57" si="14">(C55+C56)/2</f>
        <v>69.36211645149524</v>
      </c>
      <c r="D57" s="17">
        <f t="shared" si="14"/>
        <v>152.30446428576479</v>
      </c>
      <c r="E57" s="17"/>
    </row>
    <row r="58" spans="1:5" ht="15.5" x14ac:dyDescent="0.4">
      <c r="A58" s="8"/>
      <c r="B58" s="17"/>
      <c r="C58" s="17"/>
      <c r="D58" s="17"/>
      <c r="E58" s="17"/>
    </row>
    <row r="59" spans="1:5" ht="15.5" x14ac:dyDescent="0.4">
      <c r="A59" s="8" t="s">
        <v>31</v>
      </c>
      <c r="B59" s="17"/>
      <c r="C59" s="17"/>
      <c r="D59" s="17"/>
      <c r="E59" s="17"/>
    </row>
    <row r="60" spans="1:5" ht="15.5" x14ac:dyDescent="0.4">
      <c r="A60" s="8" t="s">
        <v>21</v>
      </c>
      <c r="B60" s="17">
        <f t="shared" ref="B60" si="15">B26/B24*100</f>
        <v>100</v>
      </c>
      <c r="C60" s="17"/>
      <c r="D60" s="17"/>
      <c r="E60" s="17"/>
    </row>
    <row r="61" spans="1:5" ht="15.5" x14ac:dyDescent="0.4">
      <c r="A61" s="8"/>
      <c r="B61" s="17"/>
      <c r="C61" s="17"/>
      <c r="D61" s="17"/>
      <c r="E61" s="17"/>
    </row>
    <row r="62" spans="1:5" ht="15.5" x14ac:dyDescent="0.4">
      <c r="A62" s="8" t="s">
        <v>22</v>
      </c>
      <c r="B62" s="17"/>
      <c r="C62" s="17"/>
      <c r="D62" s="17"/>
      <c r="E62" s="17"/>
    </row>
    <row r="63" spans="1:5" ht="15.5" x14ac:dyDescent="0.4">
      <c r="A63" s="8" t="s">
        <v>23</v>
      </c>
      <c r="B63" s="17">
        <f>((B18/B16)-1)*100</f>
        <v>-38.095238095238095</v>
      </c>
      <c r="C63" s="17">
        <f t="shared" ref="C63:D63" si="16">((C18/C16)-1)*100</f>
        <v>-68.421052631578945</v>
      </c>
      <c r="D63" s="17">
        <f t="shared" si="16"/>
        <v>-28.45188284518828</v>
      </c>
      <c r="E63" s="17"/>
    </row>
    <row r="64" spans="1:5" ht="15.5" x14ac:dyDescent="0.4">
      <c r="A64" s="8" t="s">
        <v>24</v>
      </c>
      <c r="B64" s="17">
        <f>((B39/B38)-1)*100</f>
        <v>-52.703507972661299</v>
      </c>
      <c r="C64" s="17">
        <f t="shared" ref="C64:D64" si="17">((C39/C38)-1)*100</f>
        <v>-51.335925846637906</v>
      </c>
      <c r="D64" s="17">
        <f t="shared" si="17"/>
        <v>-67.679272504294815</v>
      </c>
      <c r="E64" s="17"/>
    </row>
    <row r="65" spans="1:5" ht="15.5" x14ac:dyDescent="0.4">
      <c r="A65" s="8" t="s">
        <v>25</v>
      </c>
      <c r="B65" s="17">
        <f t="shared" ref="B65" si="18">((B41/B40)-1)*100</f>
        <v>-23.597974417375944</v>
      </c>
      <c r="C65" s="17">
        <f t="shared" ref="C65:D65" si="19">((C41/C40)-1)*100</f>
        <v>54.102901485646626</v>
      </c>
      <c r="D65" s="17">
        <f t="shared" si="19"/>
        <v>-54.826585546938368</v>
      </c>
      <c r="E65" s="17"/>
    </row>
    <row r="66" spans="1:5" ht="15.5" x14ac:dyDescent="0.4">
      <c r="A66" s="8"/>
      <c r="B66" s="17"/>
      <c r="C66" s="17"/>
      <c r="D66" s="17"/>
      <c r="E66" s="17"/>
    </row>
    <row r="67" spans="1:5" ht="15.5" x14ac:dyDescent="0.4">
      <c r="A67" s="8" t="s">
        <v>26</v>
      </c>
      <c r="B67" s="17"/>
      <c r="C67" s="17"/>
      <c r="D67" s="17"/>
      <c r="E67" s="17"/>
    </row>
    <row r="68" spans="1:5" ht="15.5" x14ac:dyDescent="0.4">
      <c r="A68" s="8" t="s">
        <v>38</v>
      </c>
      <c r="B68" s="17">
        <f>B23/B17</f>
        <v>116500.05189758752</v>
      </c>
      <c r="C68" s="17">
        <f>C23/C17</f>
        <v>391331.86455297028</v>
      </c>
      <c r="D68" s="17">
        <f>(D23/D17)*12</f>
        <v>76190.476190400004</v>
      </c>
      <c r="E68" s="17"/>
    </row>
    <row r="69" spans="1:5" ht="15.5" x14ac:dyDescent="0.4">
      <c r="A69" s="8" t="s">
        <v>39</v>
      </c>
      <c r="B69" s="17">
        <f>B24/B18</f>
        <v>48326.137777777774</v>
      </c>
      <c r="C69" s="17">
        <f>C24/C18</f>
        <v>370197.09166666662</v>
      </c>
      <c r="D69" s="17">
        <f>(D24/D18)*12</f>
        <v>37815.204678362577</v>
      </c>
      <c r="E69" s="17"/>
    </row>
    <row r="70" spans="1:5" ht="15.5" x14ac:dyDescent="0.4">
      <c r="A70" s="8" t="s">
        <v>27</v>
      </c>
      <c r="B70" s="17">
        <f>(B69/B68)*B52</f>
        <v>48.630331961318646</v>
      </c>
      <c r="C70" s="17">
        <f t="shared" ref="C70:D70" si="20">(C69/C68)*C52</f>
        <v>65.616056621201835</v>
      </c>
      <c r="D70" s="17">
        <f t="shared" si="20"/>
        <v>75.592446436504176</v>
      </c>
      <c r="E70" s="17"/>
    </row>
    <row r="71" spans="1:5" ht="15.5" x14ac:dyDescent="0.4">
      <c r="A71" s="8" t="s">
        <v>34</v>
      </c>
      <c r="B71" s="17">
        <f>B23/(B17*12)</f>
        <v>9708.3376581322937</v>
      </c>
      <c r="C71" s="17">
        <f>C23/(C17*12)</f>
        <v>32610.988712747523</v>
      </c>
      <c r="D71" s="17">
        <f>D23/D17</f>
        <v>6349.2063492000007</v>
      </c>
      <c r="E71" s="17"/>
    </row>
    <row r="72" spans="1:5" ht="15.5" x14ac:dyDescent="0.4">
      <c r="A72" s="8" t="s">
        <v>35</v>
      </c>
      <c r="B72" s="17">
        <f>B24/(B18*12)</f>
        <v>4027.178148148148</v>
      </c>
      <c r="C72" s="17">
        <f>C24/(C18*12)</f>
        <v>30849.757638888885</v>
      </c>
      <c r="D72" s="17">
        <f>D24/D18</f>
        <v>3151.2670565302146</v>
      </c>
      <c r="E72" s="17"/>
    </row>
    <row r="73" spans="1:5" ht="15.5" x14ac:dyDescent="0.4">
      <c r="A73" s="8"/>
      <c r="B73" s="17"/>
      <c r="C73" s="17"/>
      <c r="D73" s="17"/>
      <c r="E73" s="17"/>
    </row>
    <row r="74" spans="1:5" ht="15.5" x14ac:dyDescent="0.4">
      <c r="A74" s="8" t="s">
        <v>28</v>
      </c>
      <c r="B74" s="17"/>
      <c r="C74" s="17"/>
      <c r="D74" s="17"/>
      <c r="E74" s="17"/>
    </row>
    <row r="75" spans="1:5" ht="15.5" x14ac:dyDescent="0.4">
      <c r="A75" s="8" t="s">
        <v>29</v>
      </c>
      <c r="B75" s="17">
        <f>(B30/B29)*100</f>
        <v>68.744368943417726</v>
      </c>
      <c r="C75" s="17"/>
      <c r="D75" s="17"/>
      <c r="E75" s="17"/>
    </row>
    <row r="76" spans="1:5" ht="15.5" x14ac:dyDescent="0.4">
      <c r="A76" s="8" t="s">
        <v>30</v>
      </c>
      <c r="B76" s="17">
        <f>(B24/B30)*100</f>
        <v>100</v>
      </c>
      <c r="C76" s="17"/>
      <c r="D76" s="17"/>
      <c r="E76" s="17"/>
    </row>
    <row r="77" spans="1:5" ht="16" thickBot="1" x14ac:dyDescent="0.45">
      <c r="A77" s="18"/>
      <c r="B77" s="24"/>
      <c r="C77" s="24"/>
      <c r="D77" s="24"/>
      <c r="E77" s="30"/>
    </row>
    <row r="78" spans="1:5" ht="36.75" customHeight="1" thickTop="1" x14ac:dyDescent="0.35">
      <c r="A78" s="45" t="s">
        <v>86</v>
      </c>
      <c r="B78" s="45"/>
      <c r="C78" s="45"/>
      <c r="D78" s="45"/>
    </row>
    <row r="79" spans="1:5" ht="15.5" x14ac:dyDescent="0.35">
      <c r="A79" s="25"/>
      <c r="B79" s="25"/>
      <c r="C79" s="25"/>
      <c r="D79" s="25"/>
    </row>
    <row r="80" spans="1:5" ht="15.5" x14ac:dyDescent="0.4">
      <c r="A80" s="27" t="s">
        <v>87</v>
      </c>
      <c r="B80" s="8"/>
      <c r="C80" s="8"/>
      <c r="D80" s="8"/>
    </row>
    <row r="81" spans="1:4" ht="15.5" x14ac:dyDescent="0.4">
      <c r="A81" s="27"/>
      <c r="B81" s="8"/>
      <c r="C81" s="8"/>
      <c r="D81" s="8"/>
    </row>
    <row r="82" spans="1:4" ht="34.5" customHeight="1" x14ac:dyDescent="0.35">
      <c r="A82" s="31" t="s">
        <v>88</v>
      </c>
      <c r="B82" s="31"/>
      <c r="C82" s="31"/>
      <c r="D82" s="31"/>
    </row>
    <row r="83" spans="1:4" ht="15.5" x14ac:dyDescent="0.35">
      <c r="A83" s="25"/>
      <c r="B83" s="25"/>
      <c r="C83" s="25"/>
      <c r="D83" s="25"/>
    </row>
    <row r="84" spans="1:4" ht="76.5" customHeight="1" x14ac:dyDescent="0.4">
      <c r="A84" s="32" t="s">
        <v>111</v>
      </c>
      <c r="B84" s="32"/>
      <c r="C84" s="32"/>
      <c r="D84" s="32"/>
    </row>
    <row r="85" spans="1:4" ht="15.5" x14ac:dyDescent="0.35">
      <c r="A85" s="25"/>
      <c r="B85" s="25"/>
      <c r="C85" s="25"/>
      <c r="D85" s="25"/>
    </row>
    <row r="86" spans="1:4" ht="52.5" customHeight="1" x14ac:dyDescent="0.4">
      <c r="A86" s="33" t="s">
        <v>134</v>
      </c>
      <c r="B86" s="33"/>
      <c r="C86" s="33"/>
      <c r="D86" s="33"/>
    </row>
  </sheetData>
  <mergeCells count="9">
    <mergeCell ref="A78:D78"/>
    <mergeCell ref="A82:D82"/>
    <mergeCell ref="A84:D84"/>
    <mergeCell ref="A86:D86"/>
    <mergeCell ref="D10:D11"/>
    <mergeCell ref="A9:A11"/>
    <mergeCell ref="B9:B11"/>
    <mergeCell ref="C10:C11"/>
    <mergeCell ref="C9:D9"/>
  </mergeCells>
  <pageMargins left="0.7" right="0.7" top="0.75" bottom="0.75" header="0.3" footer="0.3"/>
  <pageSetup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I Trimestre</vt:lpstr>
      <vt:lpstr>II Trimestre</vt:lpstr>
      <vt:lpstr>I Semestre</vt:lpstr>
      <vt:lpstr>III Trimestre</vt:lpstr>
      <vt:lpstr>III T Acumulado</vt:lpstr>
      <vt:lpstr>IV Trimestre</vt:lpstr>
      <vt:lpstr>Anual</vt:lpstr>
    </vt:vector>
  </TitlesOfParts>
  <Company>FAM ASTORGA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Horacio Rodríguez C.</dc:creator>
  <cp:lastModifiedBy>Stephanie Salas Soto</cp:lastModifiedBy>
  <dcterms:created xsi:type="dcterms:W3CDTF">2012-04-23T15:28:09Z</dcterms:created>
  <dcterms:modified xsi:type="dcterms:W3CDTF">2023-02-17T20:25:11Z</dcterms:modified>
</cp:coreProperties>
</file>