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9" documentId="11_2CB8689E24C1731C64719977EE455CF2DD4BDCEB" xr6:coauthVersionLast="47" xr6:coauthVersionMax="47" xr10:uidLastSave="{CA609220-877C-433C-912D-B55C026FBB85}"/>
  <bookViews>
    <workbookView xWindow="-110" yWindow="-110" windowWidth="19420" windowHeight="10300" tabRatio="718" xr2:uid="{00000000-000D-0000-FFFF-FFFF00000000}"/>
  </bookViews>
  <sheets>
    <sheet name="I Trimestre" sheetId="4" r:id="rId1"/>
    <sheet name="II Trimestre" sheetId="6" r:id="rId2"/>
    <sheet name="I Semestre" sheetId="11" r:id="rId3"/>
    <sheet name="III Trimestre" sheetId="9" r:id="rId4"/>
    <sheet name="III T Acumulado" sheetId="10" r:id="rId5"/>
    <sheet name="IV Trimestre" sheetId="7" r:id="rId6"/>
    <sheet name="Anual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8" l="1"/>
  <c r="C17" i="8"/>
  <c r="D16" i="8"/>
  <c r="C16" i="8"/>
  <c r="C16" i="10"/>
  <c r="C17" i="10"/>
  <c r="D16" i="10"/>
  <c r="D17" i="10"/>
  <c r="D70" i="9"/>
  <c r="C71" i="9"/>
  <c r="C70" i="9"/>
  <c r="E49" i="8" l="1"/>
  <c r="E54" i="8"/>
  <c r="E24" i="8"/>
  <c r="E23" i="8"/>
  <c r="E55" i="8" s="1"/>
  <c r="E22" i="8"/>
  <c r="E67" i="8" s="1"/>
  <c r="E18" i="8"/>
  <c r="E17" i="8"/>
  <c r="E16" i="8"/>
  <c r="E15" i="8"/>
  <c r="E67" i="7"/>
  <c r="E69" i="7" s="1"/>
  <c r="E68" i="7"/>
  <c r="E70" i="7"/>
  <c r="E71" i="7"/>
  <c r="E49" i="7"/>
  <c r="E50" i="7"/>
  <c r="E51" i="7"/>
  <c r="E54" i="7"/>
  <c r="E56" i="7" s="1"/>
  <c r="E55" i="7"/>
  <c r="E38" i="7"/>
  <c r="E40" i="7" s="1"/>
  <c r="E56" i="8" l="1"/>
  <c r="E50" i="8"/>
  <c r="E51" i="8" s="1"/>
  <c r="E71" i="8"/>
  <c r="E38" i="8"/>
  <c r="E40" i="8" s="1"/>
  <c r="E70" i="8"/>
  <c r="E25" i="8"/>
  <c r="E59" i="8" s="1"/>
  <c r="E68" i="8"/>
  <c r="E25" i="7"/>
  <c r="E59" i="7" s="1"/>
  <c r="B24" i="7"/>
  <c r="B23" i="7"/>
  <c r="B22" i="7"/>
  <c r="B21" i="7"/>
  <c r="B17" i="7"/>
  <c r="B16" i="7"/>
  <c r="B18" i="7"/>
  <c r="B15" i="7"/>
  <c r="E49" i="10"/>
  <c r="E54" i="10"/>
  <c r="E56" i="10" s="1"/>
  <c r="E22" i="10"/>
  <c r="E67" i="10" s="1"/>
  <c r="E23" i="10"/>
  <c r="E55" i="10" s="1"/>
  <c r="E24" i="10"/>
  <c r="E15" i="10"/>
  <c r="E16" i="10"/>
  <c r="E17" i="10"/>
  <c r="E18" i="10"/>
  <c r="E67" i="9"/>
  <c r="E69" i="9" s="1"/>
  <c r="E68" i="9"/>
  <c r="E70" i="9"/>
  <c r="E71" i="9"/>
  <c r="E49" i="9"/>
  <c r="E50" i="9"/>
  <c r="E51" i="9" s="1"/>
  <c r="E54" i="9"/>
  <c r="E55" i="9"/>
  <c r="E56" i="9" s="1"/>
  <c r="E38" i="9"/>
  <c r="E40" i="9" s="1"/>
  <c r="B22" i="9"/>
  <c r="B23" i="9"/>
  <c r="B24" i="9"/>
  <c r="B21" i="9"/>
  <c r="B16" i="9"/>
  <c r="B17" i="9"/>
  <c r="B18" i="9"/>
  <c r="B15" i="9"/>
  <c r="E25" i="9"/>
  <c r="E59" i="9" s="1"/>
  <c r="E49" i="11"/>
  <c r="E38" i="11"/>
  <c r="E40" i="11"/>
  <c r="E24" i="11"/>
  <c r="E22" i="11"/>
  <c r="E70" i="11" s="1"/>
  <c r="E23" i="11"/>
  <c r="E50" i="11" s="1"/>
  <c r="E51" i="11" s="1"/>
  <c r="E15" i="11"/>
  <c r="E16" i="11"/>
  <c r="E17" i="11"/>
  <c r="E54" i="11" s="1"/>
  <c r="E18" i="11"/>
  <c r="E67" i="6"/>
  <c r="E68" i="6"/>
  <c r="E69" i="6" s="1"/>
  <c r="E70" i="6"/>
  <c r="E71" i="6"/>
  <c r="E49" i="6"/>
  <c r="E50" i="6"/>
  <c r="E51" i="6" s="1"/>
  <c r="E54" i="6"/>
  <c r="E56" i="6" s="1"/>
  <c r="E55" i="6"/>
  <c r="E38" i="6"/>
  <c r="E40" i="6" s="1"/>
  <c r="B22" i="6"/>
  <c r="B23" i="6"/>
  <c r="B24" i="6"/>
  <c r="B21" i="6"/>
  <c r="E25" i="6"/>
  <c r="E59" i="6" s="1"/>
  <c r="B16" i="6"/>
  <c r="B17" i="6"/>
  <c r="B18" i="6"/>
  <c r="B15" i="6"/>
  <c r="E67" i="4"/>
  <c r="E68" i="4"/>
  <c r="E70" i="4"/>
  <c r="E71" i="4"/>
  <c r="E49" i="4"/>
  <c r="E50" i="4"/>
  <c r="E54" i="4"/>
  <c r="E55" i="4"/>
  <c r="E56" i="4"/>
  <c r="C45" i="4"/>
  <c r="D45" i="4"/>
  <c r="C46" i="4"/>
  <c r="D46" i="4"/>
  <c r="E38" i="4"/>
  <c r="E40" i="4" s="1"/>
  <c r="D37" i="4"/>
  <c r="D39" i="4" s="1"/>
  <c r="D38" i="4"/>
  <c r="D40" i="4"/>
  <c r="C37" i="4"/>
  <c r="C38" i="4"/>
  <c r="C40" i="4" s="1"/>
  <c r="C39" i="4"/>
  <c r="B22" i="4"/>
  <c r="B23" i="4"/>
  <c r="B24" i="4"/>
  <c r="B21" i="4"/>
  <c r="E25" i="4"/>
  <c r="E25" i="10" s="1"/>
  <c r="E59" i="10" s="1"/>
  <c r="B16" i="4"/>
  <c r="B17" i="4"/>
  <c r="B18" i="4"/>
  <c r="B15" i="4"/>
  <c r="E71" i="11" l="1"/>
  <c r="E50" i="10"/>
  <c r="E51" i="10" s="1"/>
  <c r="E69" i="8"/>
  <c r="E68" i="11"/>
  <c r="E67" i="11"/>
  <c r="E71" i="10"/>
  <c r="E51" i="4"/>
  <c r="E69" i="4" s="1"/>
  <c r="E55" i="11"/>
  <c r="E56" i="11" s="1"/>
  <c r="E38" i="10"/>
  <c r="E40" i="10" s="1"/>
  <c r="E70" i="10"/>
  <c r="E25" i="11"/>
  <c r="E59" i="11" s="1"/>
  <c r="E68" i="10"/>
  <c r="E69" i="10" s="1"/>
  <c r="E59" i="4"/>
  <c r="D25" i="4"/>
  <c r="E69" i="11" l="1"/>
  <c r="C18" i="8"/>
  <c r="B18" i="8" s="1"/>
  <c r="D18" i="8"/>
  <c r="B16" i="8" l="1"/>
  <c r="B34" i="11"/>
  <c r="B34" i="8"/>
  <c r="B34" i="10"/>
  <c r="B34" i="7"/>
  <c r="C67" i="9"/>
  <c r="D67" i="9"/>
  <c r="C50" i="9"/>
  <c r="D50" i="9"/>
  <c r="D22" i="8"/>
  <c r="D70" i="8" s="1"/>
  <c r="D22" i="10"/>
  <c r="C62" i="7"/>
  <c r="D62" i="7"/>
  <c r="C55" i="7"/>
  <c r="D55" i="7"/>
  <c r="C54" i="7"/>
  <c r="D54" i="7"/>
  <c r="C46" i="7"/>
  <c r="D46" i="7"/>
  <c r="C45" i="7"/>
  <c r="D45" i="7"/>
  <c r="C38" i="7"/>
  <c r="D38" i="7"/>
  <c r="C37" i="7"/>
  <c r="C39" i="7" s="1"/>
  <c r="D37" i="7"/>
  <c r="D39" i="7" s="1"/>
  <c r="D15" i="10"/>
  <c r="D71" i="9"/>
  <c r="C68" i="9"/>
  <c r="D68" i="9"/>
  <c r="C62" i="9"/>
  <c r="D62" i="9"/>
  <c r="C55" i="9"/>
  <c r="D55" i="9"/>
  <c r="C54" i="9"/>
  <c r="D54" i="9"/>
  <c r="C49" i="9"/>
  <c r="D49" i="9"/>
  <c r="C46" i="9"/>
  <c r="D46" i="9"/>
  <c r="C45" i="9"/>
  <c r="D45" i="9"/>
  <c r="C38" i="9"/>
  <c r="C40" i="9" s="1"/>
  <c r="D38" i="9"/>
  <c r="D40" i="9" s="1"/>
  <c r="B37" i="6"/>
  <c r="B28" i="6"/>
  <c r="B74" i="6" s="1"/>
  <c r="B25" i="6"/>
  <c r="B59" i="6" s="1"/>
  <c r="C15" i="11"/>
  <c r="B34" i="6"/>
  <c r="B34" i="9"/>
  <c r="B34" i="4"/>
  <c r="C71" i="4"/>
  <c r="C70" i="4"/>
  <c r="C71" i="6"/>
  <c r="D71" i="4"/>
  <c r="D70" i="6"/>
  <c r="D70" i="4"/>
  <c r="C70" i="6"/>
  <c r="D71" i="6"/>
  <c r="D54" i="6"/>
  <c r="C54" i="6"/>
  <c r="C54" i="4"/>
  <c r="D54" i="4"/>
  <c r="C25" i="7"/>
  <c r="D25" i="7"/>
  <c r="C25" i="9"/>
  <c r="C59" i="9" s="1"/>
  <c r="D25" i="9"/>
  <c r="D59" i="9" s="1"/>
  <c r="C25" i="6"/>
  <c r="D25" i="6"/>
  <c r="D59" i="6" s="1"/>
  <c r="C25" i="4"/>
  <c r="C59" i="4" s="1"/>
  <c r="D24" i="11"/>
  <c r="C24" i="11"/>
  <c r="C22" i="11"/>
  <c r="D22" i="11"/>
  <c r="C23" i="11"/>
  <c r="C38" i="11" s="1"/>
  <c r="D23" i="11"/>
  <c r="D38" i="11" s="1"/>
  <c r="D21" i="11"/>
  <c r="D37" i="11" s="1"/>
  <c r="C21" i="11"/>
  <c r="C37" i="11" s="1"/>
  <c r="D24" i="10"/>
  <c r="C24" i="10"/>
  <c r="B24" i="10" s="1"/>
  <c r="C22" i="10"/>
  <c r="C23" i="10"/>
  <c r="D23" i="10"/>
  <c r="D21" i="10"/>
  <c r="D37" i="10" s="1"/>
  <c r="C21" i="10"/>
  <c r="D24" i="8"/>
  <c r="C24" i="8"/>
  <c r="C22" i="8"/>
  <c r="C23" i="8"/>
  <c r="D23" i="8"/>
  <c r="D21" i="8"/>
  <c r="D37" i="8" s="1"/>
  <c r="C21" i="8"/>
  <c r="C16" i="11"/>
  <c r="D16" i="11"/>
  <c r="C17" i="11"/>
  <c r="D17" i="11"/>
  <c r="C18" i="11"/>
  <c r="D18" i="11"/>
  <c r="D15" i="11"/>
  <c r="B17" i="10"/>
  <c r="C18" i="10"/>
  <c r="B18" i="10" s="1"/>
  <c r="D18" i="10"/>
  <c r="C15" i="10"/>
  <c r="C45" i="8"/>
  <c r="D45" i="8"/>
  <c r="D15" i="8"/>
  <c r="C15" i="8"/>
  <c r="B15" i="8" s="1"/>
  <c r="B25" i="7"/>
  <c r="B59" i="7" s="1"/>
  <c r="B37" i="7"/>
  <c r="B38" i="9"/>
  <c r="B28" i="9"/>
  <c r="B74" i="9" s="1"/>
  <c r="B37" i="9"/>
  <c r="B62" i="9"/>
  <c r="B25" i="4"/>
  <c r="B59" i="4" s="1"/>
  <c r="B37" i="4"/>
  <c r="B29" i="11"/>
  <c r="B29" i="10"/>
  <c r="B29" i="8"/>
  <c r="C37" i="9"/>
  <c r="C39" i="9" s="1"/>
  <c r="D37" i="9"/>
  <c r="D39" i="9" s="1"/>
  <c r="D68" i="6"/>
  <c r="C68" i="6"/>
  <c r="C67" i="6"/>
  <c r="D62" i="6"/>
  <c r="C62" i="6"/>
  <c r="D55" i="6"/>
  <c r="C55" i="6"/>
  <c r="C50" i="6"/>
  <c r="D49" i="6"/>
  <c r="C49" i="6"/>
  <c r="D46" i="6"/>
  <c r="C46" i="6"/>
  <c r="D45" i="6"/>
  <c r="C45" i="6"/>
  <c r="D38" i="6"/>
  <c r="D40" i="6" s="1"/>
  <c r="C38" i="6"/>
  <c r="C40" i="6" s="1"/>
  <c r="C37" i="6"/>
  <c r="C39" i="6" s="1"/>
  <c r="D37" i="6"/>
  <c r="D39" i="6" s="1"/>
  <c r="D50" i="6"/>
  <c r="D67" i="6"/>
  <c r="D68" i="4"/>
  <c r="C68" i="4"/>
  <c r="D67" i="4"/>
  <c r="C67" i="4"/>
  <c r="D62" i="4"/>
  <c r="C62" i="4"/>
  <c r="D55" i="4"/>
  <c r="C55" i="4"/>
  <c r="C56" i="4" s="1"/>
  <c r="D50" i="4"/>
  <c r="C50" i="4"/>
  <c r="D49" i="4"/>
  <c r="C49" i="4"/>
  <c r="C51" i="4" s="1"/>
  <c r="D25" i="11" l="1"/>
  <c r="C46" i="8"/>
  <c r="B17" i="8"/>
  <c r="C37" i="10"/>
  <c r="B21" i="10"/>
  <c r="C37" i="8"/>
  <c r="C39" i="8" s="1"/>
  <c r="B21" i="8"/>
  <c r="B15" i="10"/>
  <c r="D71" i="8"/>
  <c r="C38" i="10"/>
  <c r="C71" i="10"/>
  <c r="B23" i="10"/>
  <c r="B25" i="10" s="1"/>
  <c r="C25" i="8"/>
  <c r="C71" i="8"/>
  <c r="B23" i="8"/>
  <c r="B25" i="8" s="1"/>
  <c r="C70" i="10"/>
  <c r="B22" i="10"/>
  <c r="D70" i="10"/>
  <c r="C45" i="10"/>
  <c r="B16" i="10"/>
  <c r="B45" i="10" s="1"/>
  <c r="D38" i="10"/>
  <c r="D63" i="10" s="1"/>
  <c r="D71" i="10"/>
  <c r="C70" i="8"/>
  <c r="B22" i="8"/>
  <c r="B24" i="8"/>
  <c r="D38" i="8"/>
  <c r="D40" i="8" s="1"/>
  <c r="D25" i="8"/>
  <c r="D59" i="8" s="1"/>
  <c r="C51" i="9"/>
  <c r="B46" i="6"/>
  <c r="D51" i="4"/>
  <c r="D69" i="4" s="1"/>
  <c r="C62" i="10"/>
  <c r="D68" i="11"/>
  <c r="B38" i="4"/>
  <c r="B40" i="4" s="1"/>
  <c r="B45" i="7"/>
  <c r="B46" i="4"/>
  <c r="D46" i="11"/>
  <c r="C56" i="6"/>
  <c r="D51" i="9"/>
  <c r="D69" i="9" s="1"/>
  <c r="D40" i="11"/>
  <c r="D55" i="8"/>
  <c r="B37" i="8"/>
  <c r="B39" i="7"/>
  <c r="B45" i="9"/>
  <c r="C67" i="8"/>
  <c r="D59" i="11"/>
  <c r="B45" i="4"/>
  <c r="D49" i="8"/>
  <c r="D67" i="8"/>
  <c r="B45" i="8"/>
  <c r="B55" i="6"/>
  <c r="C49" i="11"/>
  <c r="B38" i="6"/>
  <c r="B63" i="6" s="1"/>
  <c r="D40" i="10"/>
  <c r="C51" i="6"/>
  <c r="C69" i="6" s="1"/>
  <c r="C54" i="11"/>
  <c r="B54" i="6"/>
  <c r="B54" i="9"/>
  <c r="B70" i="9"/>
  <c r="C50" i="10"/>
  <c r="B17" i="11"/>
  <c r="B46" i="11" s="1"/>
  <c r="D71" i="11"/>
  <c r="D54" i="11"/>
  <c r="B15" i="11"/>
  <c r="B62" i="6"/>
  <c r="B68" i="6"/>
  <c r="C63" i="9"/>
  <c r="B49" i="9"/>
  <c r="C62" i="11"/>
  <c r="B71" i="6"/>
  <c r="B62" i="4"/>
  <c r="C63" i="4"/>
  <c r="D59" i="4"/>
  <c r="D63" i="6"/>
  <c r="D51" i="6"/>
  <c r="D69" i="6" s="1"/>
  <c r="B55" i="7"/>
  <c r="D55" i="10"/>
  <c r="B45" i="6"/>
  <c r="C54" i="8"/>
  <c r="B50" i="6"/>
  <c r="B75" i="8"/>
  <c r="D25" i="10"/>
  <c r="D59" i="10" s="1"/>
  <c r="C50" i="11"/>
  <c r="B39" i="4"/>
  <c r="D63" i="7"/>
  <c r="B67" i="7"/>
  <c r="B46" i="7"/>
  <c r="B62" i="7"/>
  <c r="C38" i="8"/>
  <c r="B39" i="9"/>
  <c r="C69" i="9"/>
  <c r="B46" i="9"/>
  <c r="C64" i="9"/>
  <c r="C56" i="9"/>
  <c r="D56" i="9"/>
  <c r="D62" i="11"/>
  <c r="C67" i="10"/>
  <c r="C54" i="10"/>
  <c r="C39" i="10"/>
  <c r="D56" i="6"/>
  <c r="C64" i="6"/>
  <c r="B75" i="6"/>
  <c r="D39" i="11"/>
  <c r="D64" i="6"/>
  <c r="B49" i="6"/>
  <c r="D49" i="11"/>
  <c r="B39" i="6"/>
  <c r="D63" i="4"/>
  <c r="C25" i="11"/>
  <c r="C59" i="11" s="1"/>
  <c r="B55" i="4"/>
  <c r="C64" i="4"/>
  <c r="B75" i="4"/>
  <c r="C69" i="4"/>
  <c r="C55" i="10"/>
  <c r="B50" i="4"/>
  <c r="C70" i="11"/>
  <c r="D56" i="4"/>
  <c r="D50" i="10"/>
  <c r="D64" i="9"/>
  <c r="B67" i="4"/>
  <c r="B21" i="11"/>
  <c r="B37" i="11" s="1"/>
  <c r="B18" i="11"/>
  <c r="D70" i="11"/>
  <c r="B49" i="4"/>
  <c r="D64" i="4"/>
  <c r="B28" i="4"/>
  <c r="B74" i="4" s="1"/>
  <c r="B68" i="4"/>
  <c r="D63" i="9"/>
  <c r="D50" i="11"/>
  <c r="B68" i="9"/>
  <c r="B38" i="7"/>
  <c r="B63" i="7" s="1"/>
  <c r="B67" i="6"/>
  <c r="C59" i="6"/>
  <c r="C46" i="10"/>
  <c r="D45" i="11"/>
  <c r="B71" i="7"/>
  <c r="B71" i="4"/>
  <c r="B70" i="4"/>
  <c r="B54" i="4"/>
  <c r="B54" i="7"/>
  <c r="B23" i="11"/>
  <c r="C68" i="8"/>
  <c r="C71" i="11"/>
  <c r="C68" i="10"/>
  <c r="C49" i="10"/>
  <c r="C49" i="8"/>
  <c r="C25" i="10"/>
  <c r="C59" i="10" s="1"/>
  <c r="C63" i="7"/>
  <c r="D56" i="7"/>
  <c r="B67" i="9"/>
  <c r="B70" i="6"/>
  <c r="C63" i="6"/>
  <c r="B55" i="9"/>
  <c r="B68" i="7"/>
  <c r="C55" i="11"/>
  <c r="C45" i="11"/>
  <c r="B25" i="9"/>
  <c r="B59" i="9" s="1"/>
  <c r="D67" i="10"/>
  <c r="C62" i="8"/>
  <c r="D62" i="8"/>
  <c r="D62" i="10"/>
  <c r="C68" i="11"/>
  <c r="D55" i="11"/>
  <c r="B24" i="11"/>
  <c r="C56" i="7"/>
  <c r="B70" i="7"/>
  <c r="B28" i="7"/>
  <c r="B74" i="7" s="1"/>
  <c r="B50" i="7"/>
  <c r="B75" i="7"/>
  <c r="D46" i="8"/>
  <c r="B49" i="7"/>
  <c r="D50" i="8"/>
  <c r="B40" i="9"/>
  <c r="B63" i="9"/>
  <c r="B50" i="9"/>
  <c r="B75" i="9"/>
  <c r="B71" i="9"/>
  <c r="C59" i="8"/>
  <c r="D39" i="8"/>
  <c r="D39" i="10"/>
  <c r="C40" i="10"/>
  <c r="C63" i="10"/>
  <c r="C39" i="11"/>
  <c r="C63" i="11"/>
  <c r="D63" i="11"/>
  <c r="D67" i="11"/>
  <c r="D46" i="10"/>
  <c r="C55" i="8"/>
  <c r="C40" i="11"/>
  <c r="C46" i="11"/>
  <c r="D45" i="10"/>
  <c r="C67" i="11"/>
  <c r="B16" i="11"/>
  <c r="B22" i="11"/>
  <c r="B37" i="10"/>
  <c r="D54" i="10"/>
  <c r="D54" i="8"/>
  <c r="D68" i="8"/>
  <c r="C50" i="8"/>
  <c r="D49" i="10"/>
  <c r="D68" i="10"/>
  <c r="C63" i="8" l="1"/>
  <c r="D63" i="8"/>
  <c r="B63" i="4"/>
  <c r="C56" i="8"/>
  <c r="B39" i="8"/>
  <c r="B39" i="11"/>
  <c r="C51" i="11"/>
  <c r="C69" i="11" s="1"/>
  <c r="B40" i="6"/>
  <c r="B64" i="6" s="1"/>
  <c r="B56" i="7"/>
  <c r="B56" i="9"/>
  <c r="D64" i="11"/>
  <c r="B64" i="4"/>
  <c r="D56" i="8"/>
  <c r="D51" i="10"/>
  <c r="D69" i="10" s="1"/>
  <c r="D64" i="10"/>
  <c r="D56" i="10"/>
  <c r="C51" i="10"/>
  <c r="C69" i="10" s="1"/>
  <c r="C51" i="8"/>
  <c r="C69" i="8" s="1"/>
  <c r="C56" i="11"/>
  <c r="D51" i="11"/>
  <c r="D69" i="11" s="1"/>
  <c r="B54" i="11"/>
  <c r="B62" i="11"/>
  <c r="B38" i="8"/>
  <c r="B40" i="8" s="1"/>
  <c r="B71" i="8"/>
  <c r="B62" i="8"/>
  <c r="D51" i="8"/>
  <c r="D69" i="8" s="1"/>
  <c r="B49" i="8"/>
  <c r="B40" i="7"/>
  <c r="B64" i="7" s="1"/>
  <c r="B51" i="4"/>
  <c r="B69" i="4" s="1"/>
  <c r="B56" i="6"/>
  <c r="C56" i="10"/>
  <c r="B59" i="10"/>
  <c r="C40" i="8"/>
  <c r="C64" i="8" s="1"/>
  <c r="B55" i="11"/>
  <c r="B55" i="8"/>
  <c r="B68" i="8"/>
  <c r="D56" i="11"/>
  <c r="B51" i="6"/>
  <c r="B69" i="6" s="1"/>
  <c r="C64" i="10"/>
  <c r="B64" i="9"/>
  <c r="B56" i="4"/>
  <c r="B39" i="10"/>
  <c r="B51" i="9"/>
  <c r="B69" i="9" s="1"/>
  <c r="B25" i="11"/>
  <c r="B59" i="11" s="1"/>
  <c r="B70" i="10"/>
  <c r="B67" i="10"/>
  <c r="B59" i="8"/>
  <c r="B38" i="11"/>
  <c r="B71" i="11"/>
  <c r="B75" i="11"/>
  <c r="B68" i="11"/>
  <c r="B28" i="10"/>
  <c r="B74" i="10" s="1"/>
  <c r="B54" i="8"/>
  <c r="B46" i="8"/>
  <c r="B51" i="7"/>
  <c r="B69" i="7" s="1"/>
  <c r="D64" i="8"/>
  <c r="B70" i="8"/>
  <c r="B67" i="8"/>
  <c r="B28" i="8"/>
  <c r="B74" i="8" s="1"/>
  <c r="B50" i="8"/>
  <c r="B45" i="11"/>
  <c r="B49" i="11"/>
  <c r="B55" i="10"/>
  <c r="B75" i="10"/>
  <c r="B50" i="10"/>
  <c r="B71" i="10"/>
  <c r="B38" i="10"/>
  <c r="B68" i="10"/>
  <c r="B54" i="10"/>
  <c r="B62" i="10"/>
  <c r="B49" i="10"/>
  <c r="B46" i="10"/>
  <c r="B70" i="11"/>
  <c r="B28" i="11"/>
  <c r="B74" i="11" s="1"/>
  <c r="B67" i="11"/>
  <c r="C64" i="11"/>
  <c r="B50" i="11"/>
  <c r="B64" i="8" l="1"/>
  <c r="B56" i="11"/>
  <c r="B51" i="8"/>
  <c r="B69" i="8" s="1"/>
  <c r="B63" i="8"/>
  <c r="B56" i="10"/>
  <c r="B56" i="8"/>
  <c r="B40" i="11"/>
  <c r="B64" i="11" s="1"/>
  <c r="B63" i="11"/>
  <c r="B63" i="10"/>
  <c r="B40" i="10"/>
  <c r="B64" i="10" s="1"/>
  <c r="B51" i="10"/>
  <c r="B69" i="10" s="1"/>
  <c r="B51" i="11"/>
  <c r="B69" i="11" s="1"/>
</calcChain>
</file>

<file path=xl/sharedStrings.xml><?xml version="1.0" encoding="utf-8"?>
<sst xmlns="http://schemas.openxmlformats.org/spreadsheetml/2006/main" count="481" uniqueCount="123">
  <si>
    <t>Indicador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</si>
  <si>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</si>
  <si>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</si>
  <si>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</si>
  <si>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</si>
  <si>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</si>
  <si>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</si>
  <si>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</si>
  <si>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</si>
  <si>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</si>
  <si>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</si>
  <si>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</si>
  <si>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</si>
  <si>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</si>
  <si>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</si>
  <si>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</si>
  <si>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</si>
  <si>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</si>
  <si>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</si>
  <si>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</si>
  <si>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</si>
  <si>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</si>
  <si>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</si>
  <si>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</si>
  <si>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</si>
  <si>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</si>
  <si>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</si>
  <si>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</si>
  <si>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</si>
  <si>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</si>
  <si>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</si>
  <si>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</si>
  <si>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</si>
  <si>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</si>
  <si>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</si>
  <si>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</si>
  <si>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</si>
  <si>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</si>
  <si>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</si>
  <si>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</si>
  <si>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</si>
  <si>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</si>
  <si>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</si>
  <si>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Total programa</t>
  </si>
  <si>
    <t>Acceso a servicios</t>
  </si>
  <si>
    <t>Alternativas residenciales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</si>
  <si>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</si>
  <si>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</si>
  <si>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</si>
  <si>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</si>
  <si>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</si>
  <si>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</si>
  <si>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</si>
  <si>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</si>
  <si>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IS 2020</t>
  </si>
  <si>
    <t>IPC (IS 2020)</t>
  </si>
  <si>
    <t>Gasto efectivo real  2020</t>
  </si>
  <si>
    <t>Gasto efectivo real por beneficiario 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</si>
  <si>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</si>
  <si>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</si>
  <si>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</si>
  <si>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</si>
  <si>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</si>
  <si>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</si>
  <si>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</si>
  <si>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</si>
  <si>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</si>
  <si>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</si>
  <si>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</si>
  <si>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</si>
  <si>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</si>
  <si>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</si>
  <si>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</si>
  <si>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</si>
  <si>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>Alternativas Residenciales Ley 8783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</si>
  <si>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</si>
  <si>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</si>
  <si>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</si>
  <si>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</si>
  <si>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</si>
  <si>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</si>
  <si>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</si>
  <si>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CONAPDIS 2020 y 2021 - Cronogramas de Metas e Inversión - Modificaciones 2021 - IPC, INEC 2020 y 2021.</t>
    </r>
  </si>
  <si>
    <r>
      <rPr>
        <b/>
        <sz val="11"/>
        <color theme="1"/>
        <rFont val="Palatino Linotype"/>
        <family val="1"/>
      </rPr>
      <t>Nota:</t>
    </r>
    <r>
      <rPr>
        <sz val="11"/>
        <color theme="1"/>
        <rFont val="Palatino Linotype"/>
        <family val="1"/>
      </rPr>
      <t xml:space="preserve"> Para este año 2021, se agregó un nuevo producto "Alternativas residenciales Ley 8783" / Se realizó una separación de lo que es por Convenio y lo que es por Ley. </t>
    </r>
  </si>
  <si>
    <t>n.d.</t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</si>
  <si>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</si>
  <si>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</si>
  <si>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</si>
  <si>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</si>
  <si>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</si>
  <si>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</si>
  <si>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</si>
  <si>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</si>
  <si>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</si>
  <si>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</si>
  <si>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</si>
  <si>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</si>
  <si>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</si>
  <si>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</si>
  <si>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</si>
  <si>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</si>
  <si>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</si>
  <si>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</si>
  <si>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</si>
  <si>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</si>
  <si>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</si>
  <si>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</si>
  <si>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</si>
  <si>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</si>
  <si>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</si>
  <si>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</si>
  <si>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</si>
  <si>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</si>
  <si>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</si>
  <si>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</si>
  <si>
    <t>Programados  IS 2021</t>
  </si>
  <si>
    <t>Efectivos  IS 2021</t>
  </si>
  <si>
    <t>Efectivos IS 2021</t>
  </si>
  <si>
    <t>En transferencias IS 2021</t>
  </si>
  <si>
    <t>Programados IS  2021</t>
  </si>
  <si>
    <t>IPC (IS 2021)</t>
  </si>
  <si>
    <t>Gasto efectivo real  2021</t>
  </si>
  <si>
    <t>Gasto efectivo real por beneficiario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</si>
</sst>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6" fontId="0" fillId="0" borderId="0" xfId="1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3" fontId="0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4" fontId="4" fillId="0" borderId="0" xfId="0" applyNumberFormat="1" applyFont="1" applyFill="1"/>
    <xf numFmtId="4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cobertura potencial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4.2673609714906107</c:v>
                </c:pt>
                <c:pt idx="1">
                  <c:v>2.6580787810329496</c:v>
                </c:pt>
                <c:pt idx="2">
                  <c:v>10.677820150079961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3-45A5-94D0-97419380CC1F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4.5749728577747391</c:v>
                </c:pt>
                <c:pt idx="1">
                  <c:v>2.8467398880049988</c:v>
                </c:pt>
                <c:pt idx="2">
                  <c:v>11.151433140607701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3-45A5-94D0-97419380C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990336"/>
        <c:axId val="79008512"/>
        <c:axId val="0"/>
      </c:bar3DChart>
      <c:catAx>
        <c:axId val="789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008512"/>
        <c:crosses val="autoZero"/>
        <c:auto val="1"/>
        <c:lblAlgn val="ctr"/>
        <c:lblOffset val="100"/>
        <c:noMultiLvlLbl val="0"/>
      </c:catAx>
      <c:valAx>
        <c:axId val="7900851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990336"/>
        <c:crosses val="autoZero"/>
        <c:crossBetween val="between"/>
        <c:majorUnit val="5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421955134992018E-2"/>
          <c:y val="0.1559679638884692"/>
          <c:w val="0.91729630849468813"/>
          <c:h val="0.666651212944474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Anual!$B$49:$E$49</c:f>
              <c:numCache>
                <c:formatCode>#,##0.00</c:formatCode>
                <c:ptCount val="4"/>
                <c:pt idx="0">
                  <c:v>107.20848056537102</c:v>
                </c:pt>
                <c:pt idx="1">
                  <c:v>107.09764918625677</c:v>
                </c:pt>
                <c:pt idx="2">
                  <c:v>104.43548387096774</c:v>
                </c:pt>
                <c:pt idx="3">
                  <c:v>124.24242424242425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A-4B41-8451-A2AB5B55355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Anual!$B$50:$E$50</c:f>
              <c:numCache>
                <c:formatCode>#,##0.00</c:formatCode>
                <c:ptCount val="4"/>
                <c:pt idx="0">
                  <c:v>100.00044860913052</c:v>
                </c:pt>
                <c:pt idx="1">
                  <c:v>100.00349364157233</c:v>
                </c:pt>
                <c:pt idx="2">
                  <c:v>100</c:v>
                </c:pt>
                <c:pt idx="3">
                  <c:v>99.999999974412844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A-4B41-8451-A2AB5B55355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Anual!$B$51:$E$51</c:f>
              <c:numCache>
                <c:formatCode>#,##0.00</c:formatCode>
                <c:ptCount val="4"/>
                <c:pt idx="0">
                  <c:v>103.60446458725076</c:v>
                </c:pt>
                <c:pt idx="1">
                  <c:v>103.55057141391455</c:v>
                </c:pt>
                <c:pt idx="2">
                  <c:v>102.21774193548387</c:v>
                </c:pt>
                <c:pt idx="3">
                  <c:v>112.12121210841855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A-4B41-8451-A2AB5B553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459264"/>
        <c:axId val="78460800"/>
        <c:axId val="0"/>
      </c:bar3DChart>
      <c:catAx>
        <c:axId val="784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60800"/>
        <c:crosses val="autoZero"/>
        <c:auto val="1"/>
        <c:lblAlgn val="ctr"/>
        <c:lblOffset val="100"/>
        <c:noMultiLvlLbl val="0"/>
      </c:catAx>
      <c:valAx>
        <c:axId val="7846080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59264"/>
        <c:crosses val="autoZero"/>
        <c:crossBetween val="between"/>
        <c:majorUnit val="30"/>
      </c:valAx>
    </c:plotArea>
    <c:legend>
      <c:legendPos val="b"/>
      <c:layout>
        <c:manualLayout>
          <c:xMode val="edge"/>
          <c:yMode val="edge"/>
          <c:x val="0"/>
          <c:y val="0.90624890638670164"/>
          <c:w val="1"/>
          <c:h val="9.375109361329832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Anual!$B$54:$E$54</c:f>
              <c:numCache>
                <c:formatCode>#,##0.00</c:formatCode>
                <c:ptCount val="4"/>
                <c:pt idx="0">
                  <c:v>107.20848056537102</c:v>
                </c:pt>
                <c:pt idx="1">
                  <c:v>107.09764918625677</c:v>
                </c:pt>
                <c:pt idx="2">
                  <c:v>104.43548387096774</c:v>
                </c:pt>
                <c:pt idx="3">
                  <c:v>124.24242424242425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C-49A7-BDA5-5AF7116F3080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Anual!$B$55:$E$55</c:f>
              <c:numCache>
                <c:formatCode>#,##0.00</c:formatCode>
                <c:ptCount val="4"/>
                <c:pt idx="0">
                  <c:v>100.00044860913052</c:v>
                </c:pt>
                <c:pt idx="1">
                  <c:v>100.00349364157233</c:v>
                </c:pt>
                <c:pt idx="2">
                  <c:v>100</c:v>
                </c:pt>
                <c:pt idx="3">
                  <c:v>99.999999974412844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C-49A7-BDA5-5AF7116F3080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Anual!$B$56:$E$56</c:f>
              <c:numCache>
                <c:formatCode>#,##0.00</c:formatCode>
                <c:ptCount val="4"/>
                <c:pt idx="0">
                  <c:v>103.60446458725076</c:v>
                </c:pt>
                <c:pt idx="1">
                  <c:v>103.55057141391455</c:v>
                </c:pt>
                <c:pt idx="2">
                  <c:v>102.21774193548387</c:v>
                </c:pt>
                <c:pt idx="3">
                  <c:v>112.12121210841855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C-49A7-BDA5-5AF7116F30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5472"/>
        <c:crosses val="autoZero"/>
        <c:crossBetween val="between"/>
        <c:majorUnit val="3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3102518330621446E-2"/>
          <c:y val="0.14831622509944145"/>
          <c:w val="0.94113393709476856"/>
          <c:h val="0.656656910538744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13.860395296472362</c:v>
                </c:pt>
                <c:pt idx="1">
                  <c:v>12.381404174573053</c:v>
                </c:pt>
                <c:pt idx="2">
                  <c:v>-4.0232927474854403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8-42DA-8DD0-66DA3C5722B2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-14.171415495744</c:v>
                </c:pt>
                <c:pt idx="1">
                  <c:v>-15.071770095487247</c:v>
                </c:pt>
                <c:pt idx="2">
                  <c:v>-38.740304861932152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8-42DA-8DD0-66DA3C5722B2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Anual!$B$64:$D$64</c:f>
              <c:numCache>
                <c:formatCode>#,##0.00</c:formatCode>
                <c:ptCount val="3"/>
                <c:pt idx="0">
                  <c:v>-24.619456764774505</c:v>
                </c:pt>
                <c:pt idx="1">
                  <c:v>-24.428573812278231</c:v>
                </c:pt>
                <c:pt idx="2">
                  <c:v>-36.172330879310444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8-42DA-8DD0-66DA3C57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270272"/>
        <c:axId val="79271808"/>
        <c:axId val="0"/>
      </c:bar3DChart>
      <c:catAx>
        <c:axId val="792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271808"/>
        <c:crosses val="autoZero"/>
        <c:auto val="1"/>
        <c:lblAlgn val="ctr"/>
        <c:lblOffset val="100"/>
        <c:noMultiLvlLbl val="0"/>
      </c:catAx>
      <c:valAx>
        <c:axId val="79271808"/>
        <c:scaling>
          <c:orientation val="minMax"/>
          <c:max val="60"/>
          <c:min val="-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270272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4.6823279800767168E-3"/>
          <c:y val="0.89992370407138111"/>
          <c:w val="0.99271785173466698"/>
          <c:h val="6.33017620676974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Anual!$B$67:$E$67</c:f>
              <c:numCache>
                <c:formatCode>#,##0.00</c:formatCode>
                <c:ptCount val="4"/>
                <c:pt idx="0">
                  <c:v>1470300.2260612485</c:v>
                </c:pt>
                <c:pt idx="1">
                  <c:v>362321.8806509946</c:v>
                </c:pt>
                <c:pt idx="2">
                  <c:v>2233112.8799711983</c:v>
                </c:pt>
                <c:pt idx="3">
                  <c:v>5263584.1750841755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4-4C8E-81A3-E69680FFA4CA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Anual!$B$68:$E$68</c:f>
              <c:numCache>
                <c:formatCode>#,##0.00</c:formatCode>
                <c:ptCount val="4"/>
                <c:pt idx="0">
                  <c:v>1371446.3764513293</c:v>
                </c:pt>
                <c:pt idx="1">
                  <c:v>338321.65470662725</c:v>
                </c:pt>
                <c:pt idx="2">
                  <c:v>2138270.2480033096</c:v>
                </c:pt>
                <c:pt idx="3">
                  <c:v>4236543.3593495935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4-4C8E-81A3-E69680FF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388672"/>
        <c:axId val="79390208"/>
        <c:axId val="0"/>
      </c:bar3DChart>
      <c:catAx>
        <c:axId val="793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90208"/>
        <c:crosses val="autoZero"/>
        <c:auto val="1"/>
        <c:lblAlgn val="ctr"/>
        <c:lblOffset val="100"/>
        <c:noMultiLvlLbl val="0"/>
      </c:catAx>
      <c:valAx>
        <c:axId val="7939020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88672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  <c:pt idx="3">
                  <c:v>Alternativas Residenciales Ley 8783</c:v>
                </c:pt>
              </c:strCache>
            </c:strRef>
          </c:cat>
          <c:val>
            <c:numRef>
              <c:f>Anual!$B$69:$E$69</c:f>
              <c:numCache>
                <c:formatCode>#,##0.00</c:formatCode>
                <c:ptCount val="4"/>
                <c:pt idx="0">
                  <c:v>96.638744267217547</c:v>
                </c:pt>
                <c:pt idx="1">
                  <c:v>96.691374541407171</c:v>
                </c:pt>
                <c:pt idx="2">
                  <c:v>97.87644787644787</c:v>
                </c:pt>
                <c:pt idx="3">
                  <c:v>90.243902405636277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0-437E-960A-E79434ED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423744"/>
        <c:axId val="79433728"/>
        <c:axId val="0"/>
      </c:bar3DChart>
      <c:catAx>
        <c:axId val="79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33728"/>
        <c:crosses val="autoZero"/>
        <c:auto val="1"/>
        <c:lblAlgn val="ctr"/>
        <c:lblOffset val="100"/>
        <c:noMultiLvlLbl val="0"/>
      </c:catAx>
      <c:valAx>
        <c:axId val="7943372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23744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F8-414F-B6DE-D15257EA22F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AA5-4759-8A08-332965A0EA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100.00044860913052</c:v>
                </c:pt>
                <c:pt idx="1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759-8A08-332965A0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7020384"/>
        <c:axId val="497019072"/>
      </c:barChart>
      <c:valAx>
        <c:axId val="4970190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7020384"/>
        <c:crosses val="autoZero"/>
        <c:crossBetween val="between"/>
      </c:valAx>
      <c:catAx>
        <c:axId val="49702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7019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26812" cy="538163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26812" cy="538163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1607344</xdr:colOff>
      <xdr:row>8</xdr:row>
      <xdr:rowOff>11906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5717" y="1190624"/>
          <a:ext cx="10687052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11-06-2021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28574</xdr:colOff>
      <xdr:row>6</xdr:row>
      <xdr:rowOff>23812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79182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34750" cy="538163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34750" cy="538163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26-08-2021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30955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794205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34750" cy="546101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34750" cy="546101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26-08-2021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38098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80134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42688" cy="538163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42688" cy="538163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30-11-2021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38098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80134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18874" cy="54610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18874" cy="546101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30-11-2021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11907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077515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342688" cy="554038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342688" cy="554038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25-08-2022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38098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80134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448468</xdr:colOff>
      <xdr:row>13</xdr:row>
      <xdr:rowOff>32014</xdr:rowOff>
    </xdr:from>
    <xdr:to>
      <xdr:col>15</xdr:col>
      <xdr:colOff>178594</xdr:colOff>
      <xdr:row>30</xdr:row>
      <xdr:rowOff>23813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436560</xdr:colOff>
      <xdr:row>31</xdr:row>
      <xdr:rowOff>190762</xdr:rowOff>
    </xdr:from>
    <xdr:to>
      <xdr:col>16</xdr:col>
      <xdr:colOff>690561</xdr:colOff>
      <xdr:row>49</xdr:row>
      <xdr:rowOff>-1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457729</xdr:colOff>
      <xdr:row>50</xdr:row>
      <xdr:rowOff>84931</xdr:rowOff>
    </xdr:from>
    <xdr:to>
      <xdr:col>16</xdr:col>
      <xdr:colOff>678655</xdr:colOff>
      <xdr:row>67</xdr:row>
      <xdr:rowOff>154781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257968</xdr:colOff>
      <xdr:row>13</xdr:row>
      <xdr:rowOff>25398</xdr:rowOff>
    </xdr:from>
    <xdr:to>
      <xdr:col>26</xdr:col>
      <xdr:colOff>738188</xdr:colOff>
      <xdr:row>31</xdr:row>
      <xdr:rowOff>23811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178593</xdr:colOff>
      <xdr:row>31</xdr:row>
      <xdr:rowOff>203992</xdr:rowOff>
    </xdr:from>
    <xdr:to>
      <xdr:col>27</xdr:col>
      <xdr:colOff>285749</xdr:colOff>
      <xdr:row>49</xdr:row>
      <xdr:rowOff>-1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510643</xdr:colOff>
      <xdr:row>69</xdr:row>
      <xdr:rowOff>73024</xdr:rowOff>
    </xdr:from>
    <xdr:to>
      <xdr:col>22</xdr:col>
      <xdr:colOff>190499</xdr:colOff>
      <xdr:row>86</xdr:row>
      <xdr:rowOff>107157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175946</xdr:colOff>
      <xdr:row>50</xdr:row>
      <xdr:rowOff>88901</xdr:rowOff>
    </xdr:from>
    <xdr:to>
      <xdr:col>26</xdr:col>
      <xdr:colOff>130968</xdr:colOff>
      <xdr:row>67</xdr:row>
      <xdr:rowOff>166688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1587</xdr:rowOff>
    </xdr:from>
    <xdr:ext cx="11334750" cy="538163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96962"/>
          <a:ext cx="11334750" cy="538163"/>
        </a:xfrm>
        <a:prstGeom prst="rect">
          <a:avLst/>
        </a:prstGeom>
      </xdr:spPr>
    </xdr:pic>
    <xdr:clientData/>
  </xdr:oneCellAnchor>
  <xdr:twoCellAnchor>
    <xdr:from>
      <xdr:col>0</xdr:col>
      <xdr:colOff>35717</xdr:colOff>
      <xdr:row>6</xdr:row>
      <xdr:rowOff>47624</xdr:rowOff>
    </xdr:from>
    <xdr:to>
      <xdr:col>4</xdr:col>
      <xdr:colOff>1500188</xdr:colOff>
      <xdr:row>8</xdr:row>
      <xdr:rowOff>11906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35717" y="1190624"/>
          <a:ext cx="10579896" cy="497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25-08-2022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38098</xdr:colOff>
      <xdr:row>6</xdr:row>
      <xdr:rowOff>23812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0134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173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6" width="11.453125" style="3"/>
    <col min="7" max="7" width="12.7265625" style="3" bestFit="1" customWidth="1"/>
    <col min="8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  <c r="E11" s="4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46</v>
      </c>
      <c r="B15" s="11">
        <f>SUM(C15:E15)</f>
        <v>3251</v>
      </c>
      <c r="C15" s="11">
        <v>1566</v>
      </c>
      <c r="D15" s="11">
        <v>1685</v>
      </c>
      <c r="E15" s="11" t="s">
        <v>84</v>
      </c>
    </row>
    <row r="16" spans="1:5" ht="15.5" x14ac:dyDescent="0.4">
      <c r="A16" s="9" t="s">
        <v>75</v>
      </c>
      <c r="B16" s="11">
        <f t="shared" ref="B16:B18" si="0">SUM(C16:E16)</f>
        <v>4195</v>
      </c>
      <c r="C16" s="11">
        <v>2212</v>
      </c>
      <c r="D16" s="11">
        <v>1686</v>
      </c>
      <c r="E16" s="11">
        <v>297</v>
      </c>
    </row>
    <row r="17" spans="1:5" ht="15.5" x14ac:dyDescent="0.4">
      <c r="A17" s="9" t="s">
        <v>76</v>
      </c>
      <c r="B17" s="11">
        <f t="shared" si="0"/>
        <v>4141</v>
      </c>
      <c r="C17" s="11">
        <v>2137</v>
      </c>
      <c r="D17" s="11">
        <v>1690</v>
      </c>
      <c r="E17" s="11">
        <v>314</v>
      </c>
    </row>
    <row r="18" spans="1:5" ht="15.5" x14ac:dyDescent="0.4">
      <c r="A18" s="9" t="s">
        <v>77</v>
      </c>
      <c r="B18" s="11">
        <f t="shared" si="0"/>
        <v>4245</v>
      </c>
      <c r="C18" s="11">
        <v>2212</v>
      </c>
      <c r="D18" s="11">
        <v>1736</v>
      </c>
      <c r="E18" s="11">
        <v>297</v>
      </c>
    </row>
    <row r="19" spans="1:5" ht="15.5" x14ac:dyDescent="0.4">
      <c r="A19" s="9"/>
      <c r="B19" s="11"/>
      <c r="C19" s="11"/>
      <c r="D19" s="11"/>
    </row>
    <row r="20" spans="1:5" ht="15.5" x14ac:dyDescent="0.4">
      <c r="A20" s="10" t="s">
        <v>4</v>
      </c>
      <c r="B20" s="11"/>
      <c r="C20" s="11"/>
      <c r="D20" s="11"/>
    </row>
    <row r="21" spans="1:5" ht="15.5" x14ac:dyDescent="0.4">
      <c r="A21" s="9" t="s">
        <v>46</v>
      </c>
      <c r="B21" s="11">
        <f>SUM(C21:E21)</f>
        <v>1914832170</v>
      </c>
      <c r="C21" s="12">
        <v>188289500</v>
      </c>
      <c r="D21" s="11">
        <v>1726542670</v>
      </c>
      <c r="E21" s="11" t="s">
        <v>84</v>
      </c>
    </row>
    <row r="22" spans="1:5" ht="15.5" x14ac:dyDescent="0.4">
      <c r="A22" s="9" t="s">
        <v>75</v>
      </c>
      <c r="B22" s="11">
        <f t="shared" ref="B22:B24" si="1">SUM(C22:E22)</f>
        <v>2313315500</v>
      </c>
      <c r="C22" s="11">
        <v>316004000</v>
      </c>
      <c r="D22" s="11">
        <v>1609545000</v>
      </c>
      <c r="E22" s="11">
        <v>387766500</v>
      </c>
    </row>
    <row r="23" spans="1:5" ht="15.5" x14ac:dyDescent="0.4">
      <c r="A23" s="9" t="s">
        <v>76</v>
      </c>
      <c r="B23" s="11">
        <f t="shared" si="1"/>
        <v>2322900111</v>
      </c>
      <c r="C23" s="12">
        <v>308935240</v>
      </c>
      <c r="D23" s="11">
        <v>1603171163</v>
      </c>
      <c r="E23" s="11">
        <v>410793708</v>
      </c>
    </row>
    <row r="24" spans="1:5" ht="15.5" x14ac:dyDescent="0.4">
      <c r="A24" s="9" t="s">
        <v>77</v>
      </c>
      <c r="B24" s="11">
        <f t="shared" si="1"/>
        <v>6241424459.6300001</v>
      </c>
      <c r="C24" s="11">
        <v>801456000</v>
      </c>
      <c r="D24" s="13">
        <v>3876683959.6300001</v>
      </c>
      <c r="E24" s="13">
        <v>1563284500</v>
      </c>
    </row>
    <row r="25" spans="1:5" ht="15.5" x14ac:dyDescent="0.4">
      <c r="A25" s="9" t="s">
        <v>78</v>
      </c>
      <c r="B25" s="11">
        <f>B23</f>
        <v>2322900111</v>
      </c>
      <c r="C25" s="11">
        <f>C23</f>
        <v>308935240</v>
      </c>
      <c r="D25" s="11">
        <f>D23</f>
        <v>1603171163</v>
      </c>
      <c r="E25" s="11">
        <f>E23</f>
        <v>410793708</v>
      </c>
    </row>
    <row r="26" spans="1:5" ht="15.5" x14ac:dyDescent="0.4">
      <c r="A26" s="9"/>
      <c r="B26" s="11"/>
      <c r="C26" s="11"/>
      <c r="D26" s="11"/>
    </row>
    <row r="27" spans="1:5" ht="15.5" x14ac:dyDescent="0.4">
      <c r="A27" s="10" t="s">
        <v>5</v>
      </c>
      <c r="B27" s="11"/>
      <c r="C27" s="11"/>
      <c r="D27" s="11"/>
    </row>
    <row r="28" spans="1:5" ht="15.5" x14ac:dyDescent="0.4">
      <c r="A28" s="9" t="s">
        <v>75</v>
      </c>
      <c r="B28" s="11">
        <f>B22</f>
        <v>2313315500</v>
      </c>
      <c r="C28" s="11"/>
      <c r="D28" s="11"/>
    </row>
    <row r="29" spans="1:5" ht="15.5" x14ac:dyDescent="0.4">
      <c r="A29" s="9" t="s">
        <v>76</v>
      </c>
      <c r="B29" s="11">
        <v>2322900111</v>
      </c>
      <c r="C29" s="11"/>
      <c r="D29" s="11"/>
    </row>
    <row r="30" spans="1:5" ht="15.5" x14ac:dyDescent="0.4">
      <c r="A30" s="9"/>
      <c r="B30" s="14"/>
      <c r="C30" s="14"/>
      <c r="D30" s="14"/>
    </row>
    <row r="31" spans="1:5" ht="15.5" x14ac:dyDescent="0.4">
      <c r="A31" s="10" t="s">
        <v>6</v>
      </c>
      <c r="B31" s="14"/>
      <c r="C31" s="14"/>
      <c r="D31" s="14"/>
    </row>
    <row r="32" spans="1:5" ht="15.5" x14ac:dyDescent="0.4">
      <c r="A32" s="9" t="s">
        <v>47</v>
      </c>
      <c r="B32" s="14">
        <v>1.0649999999999999</v>
      </c>
      <c r="C32" s="14">
        <v>1.0649999999999999</v>
      </c>
      <c r="D32" s="14">
        <v>1.0649999999999999</v>
      </c>
      <c r="E32" s="14">
        <v>1.0649999999999999</v>
      </c>
    </row>
    <row r="33" spans="1:5" ht="15.5" x14ac:dyDescent="0.4">
      <c r="A33" s="9" t="s">
        <v>79</v>
      </c>
      <c r="B33" s="14">
        <v>1.07</v>
      </c>
      <c r="C33" s="14">
        <v>1.07</v>
      </c>
      <c r="D33" s="14">
        <v>1.07</v>
      </c>
      <c r="E33" s="14">
        <v>1.07</v>
      </c>
    </row>
    <row r="34" spans="1:5" ht="15.5" x14ac:dyDescent="0.4">
      <c r="A34" s="9" t="s">
        <v>7</v>
      </c>
      <c r="B34" s="11">
        <f>C34+D34</f>
        <v>99476</v>
      </c>
      <c r="C34" s="13">
        <v>83218</v>
      </c>
      <c r="D34" s="13">
        <v>16258</v>
      </c>
    </row>
    <row r="35" spans="1:5" ht="15.5" x14ac:dyDescent="0.4">
      <c r="A35" s="9"/>
      <c r="B35" s="11"/>
      <c r="C35" s="11"/>
      <c r="D35" s="11"/>
    </row>
    <row r="36" spans="1:5" ht="15.5" x14ac:dyDescent="0.4">
      <c r="A36" s="10" t="s">
        <v>8</v>
      </c>
      <c r="B36" s="11"/>
      <c r="C36" s="11"/>
      <c r="D36" s="11"/>
    </row>
    <row r="37" spans="1:5" ht="15.5" x14ac:dyDescent="0.4">
      <c r="A37" s="9" t="s">
        <v>48</v>
      </c>
      <c r="B37" s="11">
        <f>B21/B32</f>
        <v>1797964478.8732395</v>
      </c>
      <c r="C37" s="11">
        <f>C21/C32</f>
        <v>176797652.58215964</v>
      </c>
      <c r="D37" s="11">
        <f>D21/D32</f>
        <v>1621166826.29108</v>
      </c>
      <c r="E37" s="11" t="s">
        <v>84</v>
      </c>
    </row>
    <row r="38" spans="1:5" ht="15.5" x14ac:dyDescent="0.4">
      <c r="A38" s="9" t="s">
        <v>80</v>
      </c>
      <c r="B38" s="11">
        <f>B23/B33</f>
        <v>2170934683.1775699</v>
      </c>
      <c r="C38" s="11">
        <f>C23/C33</f>
        <v>288724523.36448598</v>
      </c>
      <c r="D38" s="11">
        <f>D23/D33</f>
        <v>1498290806.5420561</v>
      </c>
      <c r="E38" s="11">
        <f>E23/E33</f>
        <v>383919353.27102804</v>
      </c>
    </row>
    <row r="39" spans="1:5" ht="15.5" x14ac:dyDescent="0.4">
      <c r="A39" s="9" t="s">
        <v>49</v>
      </c>
      <c r="B39" s="11">
        <f>B37/B15</f>
        <v>553049.67052391253</v>
      </c>
      <c r="C39" s="11">
        <f>C37/C15</f>
        <v>112897.60701287333</v>
      </c>
      <c r="D39" s="11">
        <f>D37/D15</f>
        <v>962116.81085524033</v>
      </c>
      <c r="E39" s="11" t="s">
        <v>84</v>
      </c>
    </row>
    <row r="40" spans="1:5" ht="15.5" x14ac:dyDescent="0.4">
      <c r="A40" s="9" t="s">
        <v>81</v>
      </c>
      <c r="B40" s="11">
        <f>B38/B17</f>
        <v>524253.72692044673</v>
      </c>
      <c r="C40" s="11">
        <f>C38/C17</f>
        <v>135107.40447566027</v>
      </c>
      <c r="D40" s="11">
        <f>D38/D17</f>
        <v>886562.60742133495</v>
      </c>
      <c r="E40" s="11">
        <f>E38/E17</f>
        <v>1222673.0995892612</v>
      </c>
    </row>
    <row r="41" spans="1:5" ht="15.5" x14ac:dyDescent="0.4">
      <c r="A41" s="9"/>
      <c r="B41" s="14"/>
      <c r="C41" s="14"/>
      <c r="D41" s="14"/>
    </row>
    <row r="42" spans="1:5" ht="15.5" x14ac:dyDescent="0.4">
      <c r="A42" s="10" t="s">
        <v>9</v>
      </c>
      <c r="B42" s="14"/>
      <c r="C42" s="14"/>
      <c r="D42" s="14"/>
    </row>
    <row r="43" spans="1:5" ht="15.5" x14ac:dyDescent="0.4">
      <c r="A43" s="10"/>
      <c r="B43" s="14"/>
      <c r="C43" s="14"/>
      <c r="D43" s="14"/>
    </row>
    <row r="44" spans="1:5" ht="15.5" x14ac:dyDescent="0.4">
      <c r="A44" s="10" t="s">
        <v>10</v>
      </c>
      <c r="B44" s="14"/>
      <c r="C44" s="14"/>
      <c r="D44" s="14"/>
    </row>
    <row r="45" spans="1:5" ht="15.5" x14ac:dyDescent="0.4">
      <c r="A45" s="9" t="s">
        <v>11</v>
      </c>
      <c r="B45" s="14">
        <f>B16/B34*100</f>
        <v>4.2170975913788249</v>
      </c>
      <c r="C45" s="14">
        <f t="shared" ref="C45:D45" si="2">C16/C34*100</f>
        <v>2.6580787810329496</v>
      </c>
      <c r="D45" s="14">
        <f t="shared" si="2"/>
        <v>10.370279247139869</v>
      </c>
      <c r="E45" s="14"/>
    </row>
    <row r="46" spans="1:5" ht="15.5" x14ac:dyDescent="0.4">
      <c r="A46" s="9" t="s">
        <v>12</v>
      </c>
      <c r="B46" s="14">
        <f>B17/B34*100</f>
        <v>4.1628131408580966</v>
      </c>
      <c r="C46" s="14">
        <f t="shared" ref="C46:D46" si="3">C17/C34*100</f>
        <v>2.5679540484029895</v>
      </c>
      <c r="D46" s="14">
        <f t="shared" si="3"/>
        <v>10.394882519375077</v>
      </c>
      <c r="E46" s="14"/>
    </row>
    <row r="47" spans="1:5" ht="15.5" x14ac:dyDescent="0.4">
      <c r="A47" s="9"/>
      <c r="B47" s="14"/>
      <c r="C47" s="14"/>
      <c r="D47" s="14"/>
    </row>
    <row r="48" spans="1:5" ht="15.5" x14ac:dyDescent="0.4">
      <c r="A48" s="10" t="s">
        <v>13</v>
      </c>
      <c r="B48" s="14"/>
      <c r="C48" s="14"/>
      <c r="D48" s="14"/>
    </row>
    <row r="49" spans="1:5" ht="15.5" x14ac:dyDescent="0.4">
      <c r="A49" s="9" t="s">
        <v>14</v>
      </c>
      <c r="B49" s="14">
        <f>B17/B16*100</f>
        <v>98.712753277711556</v>
      </c>
      <c r="C49" s="14">
        <f>C17/C16*100</f>
        <v>96.609403254972875</v>
      </c>
      <c r="D49" s="14">
        <f>D17/D16*100</f>
        <v>100.23724792408066</v>
      </c>
      <c r="E49" s="14">
        <f>E17/E16*100</f>
        <v>105.72390572390573</v>
      </c>
    </row>
    <row r="50" spans="1:5" ht="15.5" x14ac:dyDescent="0.4">
      <c r="A50" s="9" t="s">
        <v>15</v>
      </c>
      <c r="B50" s="14">
        <f>B23/B22*100</f>
        <v>100.41432355422337</v>
      </c>
      <c r="C50" s="14">
        <f>C23/C22*100</f>
        <v>97.763078948367749</v>
      </c>
      <c r="D50" s="14">
        <f>D23/D22*100</f>
        <v>99.603997589380853</v>
      </c>
      <c r="E50" s="14">
        <f>E23/E22*100</f>
        <v>105.93842118904031</v>
      </c>
    </row>
    <row r="51" spans="1:5" ht="15.5" x14ac:dyDescent="0.4">
      <c r="A51" s="9" t="s">
        <v>16</v>
      </c>
      <c r="B51" s="14">
        <f>AVERAGE(B49:B50)</f>
        <v>99.563538415967457</v>
      </c>
      <c r="C51" s="14">
        <f>AVERAGE(C49:C50)</f>
        <v>97.186241101670305</v>
      </c>
      <c r="D51" s="14">
        <f>AVERAGE(D49:D50)</f>
        <v>99.920622756730751</v>
      </c>
      <c r="E51" s="14">
        <f>AVERAGE(E49:E50)</f>
        <v>105.83116345647302</v>
      </c>
    </row>
    <row r="52" spans="1:5" ht="15.5" x14ac:dyDescent="0.4">
      <c r="A52" s="9"/>
      <c r="B52" s="14"/>
      <c r="C52" s="14"/>
      <c r="D52" s="14"/>
      <c r="E52" s="14"/>
    </row>
    <row r="53" spans="1:5" ht="15.5" x14ac:dyDescent="0.4">
      <c r="A53" s="10" t="s">
        <v>17</v>
      </c>
      <c r="B53" s="14"/>
      <c r="C53" s="14"/>
      <c r="D53" s="14"/>
      <c r="E53" s="14"/>
    </row>
    <row r="54" spans="1:5" ht="15.5" x14ac:dyDescent="0.4">
      <c r="A54" s="9" t="s">
        <v>18</v>
      </c>
      <c r="B54" s="14">
        <f>(B17/B18)*100</f>
        <v>97.550058892815073</v>
      </c>
      <c r="C54" s="14">
        <f>(C17/C18)*100</f>
        <v>96.609403254972875</v>
      </c>
      <c r="D54" s="14">
        <f>(D17/D18)*100</f>
        <v>97.350230414746548</v>
      </c>
      <c r="E54" s="14">
        <f>(E17/E18)*100</f>
        <v>105.72390572390573</v>
      </c>
    </row>
    <row r="55" spans="1:5" ht="15.5" x14ac:dyDescent="0.4">
      <c r="A55" s="9" t="s">
        <v>19</v>
      </c>
      <c r="B55" s="14">
        <f>B23/B24*100</f>
        <v>37.217467359009014</v>
      </c>
      <c r="C55" s="14">
        <f>C23/C24*100</f>
        <v>38.546749915154422</v>
      </c>
      <c r="D55" s="14">
        <f>D23/D24*100</f>
        <v>41.354187746400932</v>
      </c>
      <c r="E55" s="14">
        <f>E23/E24*100</f>
        <v>26.277603852657656</v>
      </c>
    </row>
    <row r="56" spans="1:5" ht="15.5" x14ac:dyDescent="0.4">
      <c r="A56" s="9" t="s">
        <v>20</v>
      </c>
      <c r="B56" s="14">
        <f>(B54+B55)/2</f>
        <v>67.38376312591204</v>
      </c>
      <c r="C56" s="14">
        <f>(C54+C55)/2</f>
        <v>67.578076585063656</v>
      </c>
      <c r="D56" s="14">
        <f>(D54+D55)/2</f>
        <v>69.352209080573743</v>
      </c>
      <c r="E56" s="14">
        <f>(E54+E55)/2</f>
        <v>66.000754788281697</v>
      </c>
    </row>
    <row r="57" spans="1:5" ht="15.5" x14ac:dyDescent="0.4">
      <c r="A57" s="9"/>
      <c r="B57" s="14"/>
      <c r="C57" s="14"/>
      <c r="D57" s="14"/>
    </row>
    <row r="58" spans="1:5" ht="15.5" x14ac:dyDescent="0.4">
      <c r="A58" s="10" t="s">
        <v>31</v>
      </c>
      <c r="B58" s="14"/>
      <c r="C58" s="14"/>
      <c r="D58" s="14"/>
    </row>
    <row r="59" spans="1:5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</row>
    <row r="60" spans="1:5" ht="15.5" x14ac:dyDescent="0.4">
      <c r="A60" s="9"/>
      <c r="B60" s="14"/>
      <c r="C60" s="14"/>
      <c r="D60" s="14"/>
    </row>
    <row r="61" spans="1:5" ht="15.5" x14ac:dyDescent="0.4">
      <c r="A61" s="10" t="s">
        <v>22</v>
      </c>
      <c r="B61" s="14"/>
      <c r="C61" s="14"/>
      <c r="D61" s="14"/>
    </row>
    <row r="62" spans="1:5" ht="15.5" x14ac:dyDescent="0.4">
      <c r="A62" s="9" t="s">
        <v>23</v>
      </c>
      <c r="B62" s="14">
        <f>((B17/B15)-1)*100</f>
        <v>27.376191940941254</v>
      </c>
      <c r="C62" s="14">
        <f>((C17/C15)-1)*100</f>
        <v>36.462324393358884</v>
      </c>
      <c r="D62" s="14">
        <f>((D17/D15)-1)*100</f>
        <v>0.29673590504450953</v>
      </c>
      <c r="E62" s="14" t="s">
        <v>84</v>
      </c>
    </row>
    <row r="63" spans="1:5" ht="15.5" x14ac:dyDescent="0.4">
      <c r="A63" s="9" t="s">
        <v>24</v>
      </c>
      <c r="B63" s="14">
        <f>((B38/B37)-1)*100</f>
        <v>20.74402518441665</v>
      </c>
      <c r="C63" s="14">
        <f>((C38/C37)-1)*100</f>
        <v>63.307894164665335</v>
      </c>
      <c r="D63" s="14">
        <f>((D38/D37)-1)*100</f>
        <v>-7.5794802704013398</v>
      </c>
      <c r="E63" s="14" t="s">
        <v>84</v>
      </c>
    </row>
    <row r="64" spans="1:5" ht="15.5" x14ac:dyDescent="0.4">
      <c r="A64" s="9" t="s">
        <v>25</v>
      </c>
      <c r="B64" s="14">
        <f>((B40/B39)-1)*100</f>
        <v>-5.2067554033956798</v>
      </c>
      <c r="C64" s="14">
        <f>((C40/C39)-1)*100</f>
        <v>19.672513926937739</v>
      </c>
      <c r="D64" s="14">
        <f>((D40/D39)-1)*100</f>
        <v>-7.8529137607255883</v>
      </c>
      <c r="E64" s="14" t="s">
        <v>84</v>
      </c>
    </row>
    <row r="65" spans="1:6" ht="15.5" x14ac:dyDescent="0.4">
      <c r="A65" s="9"/>
      <c r="B65" s="14"/>
      <c r="C65" s="14"/>
      <c r="D65" s="14"/>
    </row>
    <row r="66" spans="1:6" ht="15.5" x14ac:dyDescent="0.4">
      <c r="A66" s="10" t="s">
        <v>26</v>
      </c>
      <c r="B66" s="14"/>
      <c r="C66" s="14"/>
      <c r="D66" s="14"/>
    </row>
    <row r="67" spans="1:6" ht="15.5" x14ac:dyDescent="0.4">
      <c r="A67" s="9" t="s">
        <v>35</v>
      </c>
      <c r="B67" s="14">
        <f t="shared" ref="B67:D68" si="4">B22/B16</f>
        <v>551445.88796185935</v>
      </c>
      <c r="C67" s="14">
        <f t="shared" si="4"/>
        <v>142858.95117540687</v>
      </c>
      <c r="D67" s="14">
        <f t="shared" si="4"/>
        <v>954653.02491103206</v>
      </c>
      <c r="E67" s="14">
        <f t="shared" ref="E67" si="5">E22/E16</f>
        <v>1305611.111111111</v>
      </c>
    </row>
    <row r="68" spans="1:6" ht="15.5" x14ac:dyDescent="0.4">
      <c r="A68" s="9" t="s">
        <v>36</v>
      </c>
      <c r="B68" s="14">
        <f t="shared" si="4"/>
        <v>560951.48780487804</v>
      </c>
      <c r="C68" s="14">
        <f t="shared" si="4"/>
        <v>144564.92278895649</v>
      </c>
      <c r="D68" s="14">
        <f t="shared" si="4"/>
        <v>948621.98994082841</v>
      </c>
      <c r="E68" s="14">
        <f t="shared" ref="E68" si="6">E23/E17</f>
        <v>1308260.2165605095</v>
      </c>
    </row>
    <row r="69" spans="1:6" ht="15.5" x14ac:dyDescent="0.4">
      <c r="A69" s="9" t="s">
        <v>27</v>
      </c>
      <c r="B69" s="14">
        <f>(B68/B67)*B51</f>
        <v>101.27977418052295</v>
      </c>
      <c r="C69" s="14">
        <f>(C68/C67)*C51</f>
        <v>98.346805190814919</v>
      </c>
      <c r="D69" s="14">
        <f>(D68/D67)*D51</f>
        <v>99.289372706329942</v>
      </c>
      <c r="E69" s="14">
        <f>(E68/E67)*E51</f>
        <v>106.04589654923151</v>
      </c>
    </row>
    <row r="70" spans="1:6" ht="15.5" x14ac:dyDescent="0.4">
      <c r="A70" s="9" t="s">
        <v>33</v>
      </c>
      <c r="B70" s="14">
        <f t="shared" ref="B70:D71" si="7">B22/(B16*3)</f>
        <v>183815.29598728646</v>
      </c>
      <c r="C70" s="14">
        <f t="shared" si="7"/>
        <v>47619.650391802294</v>
      </c>
      <c r="D70" s="14">
        <f t="shared" si="7"/>
        <v>318217.674970344</v>
      </c>
      <c r="E70" s="14">
        <f t="shared" ref="E70" si="8">E22/(E16*3)</f>
        <v>435203.70370370371</v>
      </c>
    </row>
    <row r="71" spans="1:6" ht="15.5" x14ac:dyDescent="0.4">
      <c r="A71" s="9" t="s">
        <v>34</v>
      </c>
      <c r="B71" s="14">
        <f t="shared" si="7"/>
        <v>186983.82926829267</v>
      </c>
      <c r="C71" s="14">
        <f t="shared" si="7"/>
        <v>48188.307596318824</v>
      </c>
      <c r="D71" s="14">
        <f t="shared" si="7"/>
        <v>316207.32998027612</v>
      </c>
      <c r="E71" s="14">
        <f t="shared" ref="E71" si="9">E23/(E17*3)</f>
        <v>436086.73885350319</v>
      </c>
    </row>
    <row r="72" spans="1:6" ht="15.5" x14ac:dyDescent="0.4">
      <c r="A72" s="9"/>
      <c r="B72" s="14"/>
      <c r="C72" s="14"/>
      <c r="D72" s="14"/>
    </row>
    <row r="73" spans="1:6" ht="15.5" x14ac:dyDescent="0.4">
      <c r="A73" s="10" t="s">
        <v>28</v>
      </c>
      <c r="B73" s="14"/>
      <c r="C73" s="14"/>
      <c r="D73" s="14"/>
    </row>
    <row r="74" spans="1:6" ht="15.5" x14ac:dyDescent="0.4">
      <c r="A74" s="9" t="s">
        <v>29</v>
      </c>
      <c r="B74" s="14">
        <f>(B29/B28)*100</f>
        <v>100.41432355422337</v>
      </c>
      <c r="C74" s="14"/>
      <c r="D74" s="14"/>
    </row>
    <row r="75" spans="1:6" ht="16" thickBot="1" x14ac:dyDescent="0.45">
      <c r="A75" s="15" t="s">
        <v>30</v>
      </c>
      <c r="B75" s="16">
        <f>(B23/B29)*100</f>
        <v>100</v>
      </c>
      <c r="C75" s="16"/>
      <c r="D75" s="16"/>
      <c r="E75" s="4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0" spans="1:6" ht="15.5" x14ac:dyDescent="0.4">
      <c r="A80" s="9"/>
      <c r="B80" s="9"/>
      <c r="C80" s="9"/>
      <c r="D80" s="9"/>
    </row>
    <row r="81" spans="1:4" ht="15.5" x14ac:dyDescent="0.4">
      <c r="A81" s="9"/>
      <c r="B81" s="9"/>
      <c r="C81" s="9"/>
      <c r="D81" s="9"/>
    </row>
    <row r="82" spans="1:4" ht="15.5" x14ac:dyDescent="0.4">
      <c r="A82" s="9"/>
      <c r="B82" s="9"/>
      <c r="C82" s="9"/>
      <c r="D82" s="9"/>
    </row>
    <row r="83" spans="1:4" ht="15.5" x14ac:dyDescent="0.4">
      <c r="A83" s="9"/>
      <c r="B83" s="9"/>
      <c r="C83" s="9"/>
      <c r="D83" s="9"/>
    </row>
    <row r="84" spans="1:4" ht="15.5" x14ac:dyDescent="0.4">
      <c r="A84" s="9"/>
      <c r="B84" s="9"/>
      <c r="C84" s="9"/>
      <c r="D84" s="9"/>
    </row>
    <row r="85" spans="1:4" ht="15.5" x14ac:dyDescent="0.4">
      <c r="A85" s="9"/>
      <c r="B85" s="9"/>
      <c r="C85" s="9"/>
      <c r="D85" s="9"/>
    </row>
    <row r="86" spans="1:4" ht="15.5" x14ac:dyDescent="0.4">
      <c r="A86" s="9"/>
      <c r="B86" s="9"/>
      <c r="C86" s="9"/>
      <c r="D86" s="9"/>
    </row>
    <row r="87" spans="1:4" ht="15.5" x14ac:dyDescent="0.4">
      <c r="A87" s="9"/>
      <c r="B87" s="9"/>
      <c r="C87" s="9"/>
      <c r="D87" s="9"/>
    </row>
    <row r="88" spans="1:4" ht="15.5" x14ac:dyDescent="0.4">
      <c r="A88" s="9"/>
      <c r="B88" s="9"/>
      <c r="C88" s="9"/>
      <c r="D88" s="9"/>
    </row>
    <row r="89" spans="1:4" ht="15.5" x14ac:dyDescent="0.4">
      <c r="A89" s="9"/>
      <c r="B89" s="9"/>
      <c r="C89" s="9"/>
      <c r="D89" s="9"/>
    </row>
    <row r="171" spans="9:13" x14ac:dyDescent="0.35">
      <c r="I171" s="2"/>
      <c r="J171" s="2"/>
      <c r="K171" s="2"/>
      <c r="L171" s="2"/>
      <c r="M171" s="2"/>
    </row>
    <row r="172" spans="9:13" x14ac:dyDescent="0.35">
      <c r="I172" s="2"/>
      <c r="J172" s="2"/>
      <c r="K172" s="2"/>
      <c r="L172" s="2"/>
      <c r="M172" s="2"/>
    </row>
    <row r="173" spans="9:13" x14ac:dyDescent="0.35">
      <c r="I173" s="2"/>
      <c r="J173" s="2"/>
      <c r="K173" s="2"/>
      <c r="L173" s="2"/>
      <c r="M173" s="2"/>
    </row>
  </sheetData>
  <mergeCells count="4">
    <mergeCell ref="A9:A10"/>
    <mergeCell ref="B9:B10"/>
    <mergeCell ref="C9:E9"/>
    <mergeCell ref="A76:E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6" width="15.26953125" style="3" bestFit="1" customWidth="1"/>
    <col min="7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50</v>
      </c>
      <c r="B15" s="11">
        <f>+SUM(C15:E15)</f>
        <v>3744</v>
      </c>
      <c r="C15" s="11">
        <v>1978</v>
      </c>
      <c r="D15" s="11">
        <v>1766</v>
      </c>
      <c r="E15" s="11" t="s">
        <v>84</v>
      </c>
    </row>
    <row r="16" spans="1:5" ht="15.5" x14ac:dyDescent="0.4">
      <c r="A16" s="9" t="s">
        <v>85</v>
      </c>
      <c r="B16" s="11">
        <f t="shared" ref="B16:B18" si="0">+SUM(C16:E16)</f>
        <v>4229</v>
      </c>
      <c r="C16" s="11">
        <v>2212</v>
      </c>
      <c r="D16" s="11">
        <v>1720</v>
      </c>
      <c r="E16" s="11">
        <v>297</v>
      </c>
    </row>
    <row r="17" spans="1:6" ht="15.5" x14ac:dyDescent="0.4">
      <c r="A17" s="9" t="s">
        <v>86</v>
      </c>
      <c r="B17" s="11">
        <f t="shared" si="0"/>
        <v>4358</v>
      </c>
      <c r="C17" s="11">
        <v>2264</v>
      </c>
      <c r="D17" s="11">
        <v>1774</v>
      </c>
      <c r="E17" s="11">
        <v>320</v>
      </c>
    </row>
    <row r="18" spans="1:6" ht="15.5" x14ac:dyDescent="0.4">
      <c r="A18" s="9" t="s">
        <v>77</v>
      </c>
      <c r="B18" s="11">
        <f t="shared" si="0"/>
        <v>4245</v>
      </c>
      <c r="C18" s="11">
        <v>2212</v>
      </c>
      <c r="D18" s="11">
        <v>1736</v>
      </c>
      <c r="E18" s="11">
        <v>297</v>
      </c>
    </row>
    <row r="19" spans="1:6" ht="15.5" x14ac:dyDescent="0.4">
      <c r="A19" s="9"/>
      <c r="B19" s="11"/>
      <c r="C19" s="11"/>
      <c r="D19" s="11"/>
      <c r="E19" s="5"/>
    </row>
    <row r="20" spans="1:6" ht="15.5" x14ac:dyDescent="0.4">
      <c r="A20" s="10" t="s">
        <v>4</v>
      </c>
      <c r="B20" s="11"/>
      <c r="C20" s="11"/>
      <c r="D20" s="11"/>
      <c r="E20" s="5"/>
    </row>
    <row r="21" spans="1:6" ht="15.5" x14ac:dyDescent="0.4">
      <c r="A21" s="9" t="s">
        <v>50</v>
      </c>
      <c r="B21" s="11">
        <f>SUM(C21:E21)</f>
        <v>2096275637</v>
      </c>
      <c r="C21" s="11">
        <v>330025680</v>
      </c>
      <c r="D21" s="11">
        <v>1766249957</v>
      </c>
      <c r="E21" s="11" t="s">
        <v>84</v>
      </c>
      <c r="F21" s="5"/>
    </row>
    <row r="22" spans="1:6" ht="15.5" x14ac:dyDescent="0.4">
      <c r="A22" s="9" t="s">
        <v>85</v>
      </c>
      <c r="B22" s="11">
        <f t="shared" ref="B22:B24" si="1">SUM(C22:E22)</f>
        <v>2417356500</v>
      </c>
      <c r="C22" s="11">
        <v>391524000</v>
      </c>
      <c r="D22" s="11">
        <v>1638066000</v>
      </c>
      <c r="E22" s="11">
        <v>387766500</v>
      </c>
    </row>
    <row r="23" spans="1:6" ht="15.5" x14ac:dyDescent="0.4">
      <c r="A23" s="9" t="s">
        <v>86</v>
      </c>
      <c r="B23" s="11">
        <f t="shared" si="1"/>
        <v>2369918108</v>
      </c>
      <c r="C23" s="11">
        <v>360848215</v>
      </c>
      <c r="D23" s="11">
        <v>1644128779</v>
      </c>
      <c r="E23" s="11">
        <v>364941114</v>
      </c>
    </row>
    <row r="24" spans="1:6" ht="15.5" x14ac:dyDescent="0.4">
      <c r="A24" s="9" t="s">
        <v>77</v>
      </c>
      <c r="B24" s="11">
        <f t="shared" si="1"/>
        <v>6241424459.6300001</v>
      </c>
      <c r="C24" s="11">
        <v>801456000</v>
      </c>
      <c r="D24" s="11">
        <v>3876683959.6300001</v>
      </c>
      <c r="E24" s="11">
        <v>1563284500</v>
      </c>
    </row>
    <row r="25" spans="1:6" ht="15.5" x14ac:dyDescent="0.4">
      <c r="A25" s="9" t="s">
        <v>87</v>
      </c>
      <c r="B25" s="11">
        <f>B23</f>
        <v>2369918108</v>
      </c>
      <c r="C25" s="11">
        <f>C23</f>
        <v>360848215</v>
      </c>
      <c r="D25" s="11">
        <f>D23</f>
        <v>1644128779</v>
      </c>
      <c r="E25" s="11">
        <f>E23</f>
        <v>364941114</v>
      </c>
    </row>
    <row r="26" spans="1:6" ht="15.5" x14ac:dyDescent="0.4">
      <c r="A26" s="9"/>
      <c r="B26" s="11"/>
      <c r="C26" s="11"/>
      <c r="D26" s="11"/>
    </row>
    <row r="27" spans="1:6" ht="15.5" x14ac:dyDescent="0.4">
      <c r="A27" s="10" t="s">
        <v>5</v>
      </c>
      <c r="B27" s="11"/>
      <c r="C27" s="11"/>
      <c r="D27" s="11"/>
    </row>
    <row r="28" spans="1:6" ht="15.5" x14ac:dyDescent="0.4">
      <c r="A28" s="9" t="s">
        <v>85</v>
      </c>
      <c r="B28" s="11">
        <f>B22</f>
        <v>2417356500</v>
      </c>
      <c r="C28" s="11"/>
      <c r="D28" s="11"/>
    </row>
    <row r="29" spans="1:6" ht="15.5" x14ac:dyDescent="0.4">
      <c r="A29" s="9" t="s">
        <v>86</v>
      </c>
      <c r="B29" s="11">
        <v>2369918108</v>
      </c>
      <c r="C29" s="11"/>
      <c r="D29" s="11"/>
    </row>
    <row r="30" spans="1:6" ht="15.5" x14ac:dyDescent="0.4">
      <c r="A30" s="9"/>
      <c r="B30" s="14"/>
      <c r="C30" s="14"/>
      <c r="D30" s="14"/>
    </row>
    <row r="31" spans="1:6" ht="15.5" x14ac:dyDescent="0.4">
      <c r="A31" s="10" t="s">
        <v>6</v>
      </c>
      <c r="B31" s="14"/>
      <c r="C31" s="14"/>
      <c r="D31" s="14"/>
    </row>
    <row r="32" spans="1:6" ht="15.5" x14ac:dyDescent="0.4">
      <c r="A32" s="9" t="s">
        <v>51</v>
      </c>
      <c r="B32" s="14">
        <v>1.0586</v>
      </c>
      <c r="C32" s="14">
        <v>1.0586</v>
      </c>
      <c r="D32" s="14">
        <v>1.0586</v>
      </c>
      <c r="E32" s="14">
        <v>1.0586</v>
      </c>
    </row>
    <row r="33" spans="1:5" ht="15.5" x14ac:dyDescent="0.4">
      <c r="A33" s="9" t="s">
        <v>88</v>
      </c>
      <c r="B33" s="14">
        <v>1.0788</v>
      </c>
      <c r="C33" s="14">
        <v>1.0788</v>
      </c>
      <c r="D33" s="14">
        <v>1.0788</v>
      </c>
      <c r="E33" s="14">
        <v>1.0788</v>
      </c>
    </row>
    <row r="34" spans="1:5" ht="15.5" x14ac:dyDescent="0.4">
      <c r="A34" s="9" t="s">
        <v>7</v>
      </c>
      <c r="B34" s="11">
        <f>SUM(C34:D34)</f>
        <v>99476</v>
      </c>
      <c r="C34" s="13">
        <v>83218</v>
      </c>
      <c r="D34" s="13">
        <v>16258</v>
      </c>
    </row>
    <row r="35" spans="1:5" ht="15.5" x14ac:dyDescent="0.4">
      <c r="A35" s="9"/>
      <c r="B35" s="11"/>
      <c r="C35" s="11"/>
      <c r="D35" s="11"/>
    </row>
    <row r="36" spans="1:5" ht="15.5" x14ac:dyDescent="0.4">
      <c r="A36" s="10" t="s">
        <v>8</v>
      </c>
      <c r="B36" s="11"/>
      <c r="C36" s="11"/>
      <c r="D36" s="11"/>
    </row>
    <row r="37" spans="1:5" ht="15.5" x14ac:dyDescent="0.4">
      <c r="A37" s="9" t="s">
        <v>52</v>
      </c>
      <c r="B37" s="11">
        <f>B21/B32</f>
        <v>1980233928.7738523</v>
      </c>
      <c r="C37" s="11">
        <f>C21/C32</f>
        <v>311756735.31078786</v>
      </c>
      <c r="D37" s="11">
        <f>D21/D32</f>
        <v>1668477193.4630644</v>
      </c>
      <c r="E37" s="11" t="s">
        <v>84</v>
      </c>
    </row>
    <row r="38" spans="1:5" ht="15.5" x14ac:dyDescent="0.4">
      <c r="A38" s="9" t="s">
        <v>89</v>
      </c>
      <c r="B38" s="11">
        <f>B23/B33</f>
        <v>2196809517.982944</v>
      </c>
      <c r="C38" s="11">
        <f>C23/C33</f>
        <v>334490373.56321841</v>
      </c>
      <c r="D38" s="11">
        <f>D23/D33</f>
        <v>1524034834.074898</v>
      </c>
      <c r="E38" s="11">
        <f>E23/E33</f>
        <v>338284310.34482759</v>
      </c>
    </row>
    <row r="39" spans="1:5" ht="15.5" x14ac:dyDescent="0.4">
      <c r="A39" s="9" t="s">
        <v>53</v>
      </c>
      <c r="B39" s="11">
        <f>B37/B15</f>
        <v>528908.63482207595</v>
      </c>
      <c r="C39" s="11">
        <f>C37/C15</f>
        <v>157612.10076379569</v>
      </c>
      <c r="D39" s="11">
        <f>D37/D15</f>
        <v>944777.57274239208</v>
      </c>
      <c r="E39" s="11" t="s">
        <v>84</v>
      </c>
    </row>
    <row r="40" spans="1:5" ht="15.5" x14ac:dyDescent="0.4">
      <c r="A40" s="9" t="s">
        <v>90</v>
      </c>
      <c r="B40" s="11">
        <f>B38/B17</f>
        <v>504086.62643023039</v>
      </c>
      <c r="C40" s="11">
        <f>C38/C17</f>
        <v>147743.09786361238</v>
      </c>
      <c r="D40" s="11">
        <f>D38/D17</f>
        <v>859095.17140636861</v>
      </c>
      <c r="E40" s="11">
        <f>E38/E17</f>
        <v>1057138.4698275863</v>
      </c>
    </row>
    <row r="41" spans="1:5" ht="15.5" x14ac:dyDescent="0.4">
      <c r="A41" s="9"/>
      <c r="B41" s="14"/>
      <c r="C41" s="14"/>
      <c r="D41" s="14"/>
    </row>
    <row r="42" spans="1:5" ht="15.5" x14ac:dyDescent="0.4">
      <c r="A42" s="10" t="s">
        <v>9</v>
      </c>
      <c r="B42" s="14"/>
      <c r="C42" s="14"/>
      <c r="D42" s="14"/>
    </row>
    <row r="43" spans="1:5" ht="15.5" x14ac:dyDescent="0.4">
      <c r="A43" s="9"/>
      <c r="B43" s="14"/>
      <c r="C43" s="14"/>
      <c r="D43" s="14"/>
    </row>
    <row r="44" spans="1:5" ht="15.5" x14ac:dyDescent="0.4">
      <c r="A44" s="10" t="s">
        <v>10</v>
      </c>
      <c r="B44" s="14"/>
      <c r="C44" s="14"/>
      <c r="D44" s="14"/>
    </row>
    <row r="45" spans="1:5" ht="15.5" x14ac:dyDescent="0.4">
      <c r="A45" s="9" t="s">
        <v>11</v>
      </c>
      <c r="B45" s="14">
        <f>B16/B34*100</f>
        <v>4.2512766898548398</v>
      </c>
      <c r="C45" s="14">
        <f>C16/C34*100</f>
        <v>2.6580787810329496</v>
      </c>
      <c r="D45" s="14">
        <f>D16/D34*100</f>
        <v>10.579407061139131</v>
      </c>
    </row>
    <row r="46" spans="1:5" ht="15.5" x14ac:dyDescent="0.4">
      <c r="A46" s="9" t="s">
        <v>12</v>
      </c>
      <c r="B46" s="14">
        <f>B17/B34*100</f>
        <v>4.3809562105432462</v>
      </c>
      <c r="C46" s="14">
        <f>C17/C34*100</f>
        <v>2.720565262323055</v>
      </c>
      <c r="D46" s="14">
        <f>D17/D34*100</f>
        <v>10.91155123631443</v>
      </c>
    </row>
    <row r="47" spans="1:5" ht="15.5" x14ac:dyDescent="0.4">
      <c r="A47" s="9"/>
      <c r="B47" s="14"/>
      <c r="C47" s="14"/>
      <c r="D47" s="14"/>
    </row>
    <row r="48" spans="1:5" ht="15.5" x14ac:dyDescent="0.4">
      <c r="A48" s="10" t="s">
        <v>13</v>
      </c>
      <c r="B48" s="14"/>
      <c r="C48" s="14"/>
      <c r="D48" s="14"/>
    </row>
    <row r="49" spans="1:5" ht="15.5" x14ac:dyDescent="0.4">
      <c r="A49" s="9" t="s">
        <v>14</v>
      </c>
      <c r="B49" s="14">
        <f>B17/B16*100</f>
        <v>103.05036651690706</v>
      </c>
      <c r="C49" s="14">
        <f>C17/C16*100</f>
        <v>102.35081374321882</v>
      </c>
      <c r="D49" s="14">
        <f>D17/D16*100</f>
        <v>103.13953488372094</v>
      </c>
      <c r="E49" s="14">
        <f>E17/E16*100</f>
        <v>107.74410774410774</v>
      </c>
    </row>
    <row r="50" spans="1:5" ht="15.5" x14ac:dyDescent="0.4">
      <c r="A50" s="9" t="s">
        <v>15</v>
      </c>
      <c r="B50" s="14">
        <f>B23/B22*100</f>
        <v>98.03759222108944</v>
      </c>
      <c r="C50" s="14">
        <f>C23/C22*100</f>
        <v>92.165030751626972</v>
      </c>
      <c r="D50" s="14">
        <f>D23/D22*100</f>
        <v>100.37011811489891</v>
      </c>
      <c r="E50" s="14">
        <f>E23/E22*100</f>
        <v>94.113626112621901</v>
      </c>
    </row>
    <row r="51" spans="1:5" ht="15.5" x14ac:dyDescent="0.4">
      <c r="A51" s="9" t="s">
        <v>16</v>
      </c>
      <c r="B51" s="14">
        <f>AVERAGE(B49:B50)</f>
        <v>100.54397936899825</v>
      </c>
      <c r="C51" s="14">
        <f>AVERAGE(C49:C50)</f>
        <v>97.257922247422897</v>
      </c>
      <c r="D51" s="14">
        <f>AVERAGE(D49:D50)</f>
        <v>101.75482649930993</v>
      </c>
      <c r="E51" s="14">
        <f>AVERAGE(E49:E50)</f>
        <v>100.92886692836481</v>
      </c>
    </row>
    <row r="52" spans="1:5" ht="15.5" x14ac:dyDescent="0.4">
      <c r="A52" s="9"/>
      <c r="B52" s="14"/>
      <c r="C52" s="14"/>
      <c r="D52" s="14"/>
      <c r="E52" s="14"/>
    </row>
    <row r="53" spans="1:5" ht="15.5" x14ac:dyDescent="0.4">
      <c r="A53" s="10" t="s">
        <v>17</v>
      </c>
      <c r="B53" s="14"/>
      <c r="C53" s="14"/>
      <c r="D53" s="14"/>
      <c r="E53" s="14"/>
    </row>
    <row r="54" spans="1:5" ht="15.5" x14ac:dyDescent="0.4">
      <c r="A54" s="9" t="s">
        <v>18</v>
      </c>
      <c r="B54" s="14">
        <f>(B17/B18)*100</f>
        <v>102.66195524146053</v>
      </c>
      <c r="C54" s="14">
        <f>(C17/C18)*100</f>
        <v>102.35081374321882</v>
      </c>
      <c r="D54" s="14">
        <f>(D17/D18)*100</f>
        <v>102.18894009216591</v>
      </c>
      <c r="E54" s="14">
        <f>(E17/E18)*100</f>
        <v>107.74410774410774</v>
      </c>
    </row>
    <row r="55" spans="1:5" ht="15.5" x14ac:dyDescent="0.4">
      <c r="A55" s="9" t="s">
        <v>19</v>
      </c>
      <c r="B55" s="14">
        <f>B23/B24*100</f>
        <v>37.970788933340579</v>
      </c>
      <c r="C55" s="14">
        <f>C23/C24*100</f>
        <v>45.024083043860173</v>
      </c>
      <c r="D55" s="14">
        <f>D23/D24*100</f>
        <v>42.41069935339582</v>
      </c>
      <c r="E55" s="14">
        <f>E23/E24*100</f>
        <v>23.344510484176105</v>
      </c>
    </row>
    <row r="56" spans="1:5" ht="15.5" x14ac:dyDescent="0.4">
      <c r="A56" s="9" t="s">
        <v>20</v>
      </c>
      <c r="B56" s="14">
        <f>(B54+B55)/2</f>
        <v>70.316372087400552</v>
      </c>
      <c r="C56" s="14">
        <f>(C54+C55)/2</f>
        <v>73.687448393539498</v>
      </c>
      <c r="D56" s="14">
        <f>(D54+D55)/2</f>
        <v>72.299819722780867</v>
      </c>
      <c r="E56" s="14">
        <f>(E54+E55)/2</f>
        <v>65.544309114141925</v>
      </c>
    </row>
    <row r="57" spans="1:5" ht="15.5" x14ac:dyDescent="0.4">
      <c r="A57" s="9"/>
      <c r="B57" s="14"/>
      <c r="C57" s="14"/>
      <c r="D57" s="14"/>
    </row>
    <row r="58" spans="1:5" ht="15.5" x14ac:dyDescent="0.4">
      <c r="A58" s="10" t="s">
        <v>31</v>
      </c>
      <c r="B58" s="14"/>
      <c r="C58" s="14"/>
      <c r="D58" s="14"/>
    </row>
    <row r="59" spans="1:5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</row>
    <row r="60" spans="1:5" ht="15.5" x14ac:dyDescent="0.4">
      <c r="A60" s="9"/>
      <c r="B60" s="14"/>
      <c r="C60" s="14"/>
      <c r="D60" s="14"/>
    </row>
    <row r="61" spans="1:5" ht="15.5" x14ac:dyDescent="0.4">
      <c r="A61" s="10" t="s">
        <v>22</v>
      </c>
      <c r="B61" s="14"/>
      <c r="C61" s="14"/>
      <c r="D61" s="14"/>
    </row>
    <row r="62" spans="1:5" ht="15.5" x14ac:dyDescent="0.4">
      <c r="A62" s="9" t="s">
        <v>23</v>
      </c>
      <c r="B62" s="14">
        <f>((B17/B15)-1)*100</f>
        <v>16.399572649572658</v>
      </c>
      <c r="C62" s="14">
        <f>((C17/C15)-1)*100</f>
        <v>14.459049544994951</v>
      </c>
      <c r="D62" s="14">
        <f>((D17/D15)-1)*100</f>
        <v>0.45300113250283935</v>
      </c>
      <c r="E62" s="14" t="s">
        <v>84</v>
      </c>
    </row>
    <row r="63" spans="1:5" ht="15.5" x14ac:dyDescent="0.4">
      <c r="A63" s="9" t="s">
        <v>24</v>
      </c>
      <c r="B63" s="14">
        <f>((B38/B37)-1)*100</f>
        <v>10.936868925541221</v>
      </c>
      <c r="C63" s="14">
        <f>((C38/C37)-1)*100</f>
        <v>7.2921081335316051</v>
      </c>
      <c r="D63" s="14">
        <f>((D38/D37)-1)*100</f>
        <v>-8.6571371759876499</v>
      </c>
      <c r="E63" s="14" t="s">
        <v>84</v>
      </c>
    </row>
    <row r="64" spans="1:5" ht="15.5" x14ac:dyDescent="0.4">
      <c r="A64" s="9" t="s">
        <v>25</v>
      </c>
      <c r="B64" s="14">
        <f>((B40/B39)-1)*100</f>
        <v>-4.6930616665382345</v>
      </c>
      <c r="C64" s="14">
        <f>((C40/C39)-1)*100</f>
        <v>-6.2615769045382024</v>
      </c>
      <c r="D64" s="14">
        <f>((D40/D39)-1)*100</f>
        <v>-9.0690553848896354</v>
      </c>
      <c r="E64" s="14" t="s">
        <v>84</v>
      </c>
    </row>
    <row r="65" spans="1:6" ht="15.5" x14ac:dyDescent="0.4">
      <c r="A65" s="9"/>
      <c r="B65" s="14"/>
      <c r="C65" s="14"/>
      <c r="D65" s="14"/>
      <c r="E65" s="14"/>
    </row>
    <row r="66" spans="1:6" ht="15.5" x14ac:dyDescent="0.4">
      <c r="A66" s="10" t="s">
        <v>26</v>
      </c>
      <c r="B66" s="14"/>
      <c r="C66" s="14"/>
      <c r="D66" s="14"/>
      <c r="E66" s="14"/>
    </row>
    <row r="67" spans="1:6" ht="15.5" x14ac:dyDescent="0.4">
      <c r="A67" s="9" t="s">
        <v>35</v>
      </c>
      <c r="B67" s="14">
        <f t="shared" ref="B67:D68" si="2">B22/B16</f>
        <v>571614.21139749349</v>
      </c>
      <c r="C67" s="14">
        <f t="shared" si="2"/>
        <v>177000</v>
      </c>
      <c r="D67" s="14">
        <f t="shared" si="2"/>
        <v>952363.95348837215</v>
      </c>
      <c r="E67" s="14">
        <f t="shared" ref="E67" si="3">E22/E16</f>
        <v>1305611.111111111</v>
      </c>
    </row>
    <row r="68" spans="1:6" ht="15.5" x14ac:dyDescent="0.4">
      <c r="A68" s="9" t="s">
        <v>36</v>
      </c>
      <c r="B68" s="14">
        <f>B23/B17</f>
        <v>543808.65259293257</v>
      </c>
      <c r="C68" s="14">
        <f t="shared" si="2"/>
        <v>159385.25397526502</v>
      </c>
      <c r="D68" s="14">
        <f t="shared" si="2"/>
        <v>926791.87091319053</v>
      </c>
      <c r="E68" s="14">
        <f t="shared" ref="E68" si="4">E23/E17</f>
        <v>1140440.98125</v>
      </c>
    </row>
    <row r="69" spans="1:6" ht="15.5" x14ac:dyDescent="0.4">
      <c r="A69" s="9" t="s">
        <v>27</v>
      </c>
      <c r="B69" s="14">
        <f>(B68/B67)*B51</f>
        <v>95.653125581521024</v>
      </c>
      <c r="C69" s="14">
        <f>(C68/C67)*C51</f>
        <v>87.578975358825289</v>
      </c>
      <c r="D69" s="14">
        <f>(D68/D67)*D51</f>
        <v>99.022590765132279</v>
      </c>
      <c r="E69" s="14">
        <f>(E68/E67)*E51</f>
        <v>88.160567152556524</v>
      </c>
    </row>
    <row r="70" spans="1:6" ht="15.5" x14ac:dyDescent="0.4">
      <c r="A70" s="9" t="s">
        <v>33</v>
      </c>
      <c r="B70" s="14">
        <f t="shared" ref="B70:D71" si="5">B22/(B16*3)</f>
        <v>190538.07046583117</v>
      </c>
      <c r="C70" s="14">
        <f t="shared" si="5"/>
        <v>59000</v>
      </c>
      <c r="D70" s="14">
        <f t="shared" si="5"/>
        <v>317454.65116279072</v>
      </c>
      <c r="E70" s="14">
        <f t="shared" ref="E70" si="6">E22/(E16*3)</f>
        <v>435203.70370370371</v>
      </c>
    </row>
    <row r="71" spans="1:6" ht="15.5" x14ac:dyDescent="0.4">
      <c r="A71" s="9" t="s">
        <v>34</v>
      </c>
      <c r="B71" s="14">
        <f t="shared" si="5"/>
        <v>181269.55086431085</v>
      </c>
      <c r="C71" s="14">
        <f t="shared" si="5"/>
        <v>53128.417991755006</v>
      </c>
      <c r="D71" s="14">
        <f t="shared" si="5"/>
        <v>308930.6236377302</v>
      </c>
      <c r="E71" s="14">
        <f t="shared" ref="E71" si="7">E23/(E17*3)</f>
        <v>380146.99375000002</v>
      </c>
    </row>
    <row r="72" spans="1:6" ht="15.5" x14ac:dyDescent="0.4">
      <c r="A72" s="9"/>
      <c r="B72" s="14"/>
      <c r="C72" s="14"/>
      <c r="D72" s="14"/>
    </row>
    <row r="73" spans="1:6" ht="15.5" x14ac:dyDescent="0.4">
      <c r="A73" s="10" t="s">
        <v>28</v>
      </c>
      <c r="B73" s="14"/>
      <c r="C73" s="14"/>
      <c r="D73" s="14"/>
    </row>
    <row r="74" spans="1:6" ht="15.5" x14ac:dyDescent="0.4">
      <c r="A74" s="9" t="s">
        <v>29</v>
      </c>
      <c r="B74" s="14">
        <f>(B29/B28)*100</f>
        <v>98.03759222108944</v>
      </c>
      <c r="C74" s="14"/>
      <c r="D74" s="14"/>
    </row>
    <row r="75" spans="1:6" ht="16" thickBot="1" x14ac:dyDescent="0.45">
      <c r="A75" s="15" t="s">
        <v>30</v>
      </c>
      <c r="B75" s="16">
        <f>(B23/B29)*100</f>
        <v>100</v>
      </c>
      <c r="C75" s="16"/>
      <c r="D75" s="16"/>
      <c r="E75" s="4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87" spans="1:1" x14ac:dyDescent="0.35">
      <c r="A87" s="1"/>
    </row>
  </sheetData>
  <mergeCells count="4">
    <mergeCell ref="A9:A10"/>
    <mergeCell ref="B9:B10"/>
    <mergeCell ref="C9:E9"/>
    <mergeCell ref="A76:E76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54</v>
      </c>
      <c r="B15" s="11">
        <f>SUM(C15:D15)</f>
        <v>3744</v>
      </c>
      <c r="C15" s="11">
        <f>+'II Trimestre'!C15</f>
        <v>1978</v>
      </c>
      <c r="D15" s="11">
        <f>+'II Trimestre'!D15</f>
        <v>1766</v>
      </c>
      <c r="E15" s="11" t="str">
        <f>+'II Trimestre'!E15</f>
        <v>n.d.</v>
      </c>
    </row>
    <row r="16" spans="1:5" ht="15.5" x14ac:dyDescent="0.4">
      <c r="A16" s="9" t="s">
        <v>115</v>
      </c>
      <c r="B16" s="11">
        <f>SUM(C16:D16)</f>
        <v>3932</v>
      </c>
      <c r="C16" s="11">
        <f>+'II Trimestre'!C16</f>
        <v>2212</v>
      </c>
      <c r="D16" s="11">
        <f>+'II Trimestre'!D16</f>
        <v>1720</v>
      </c>
      <c r="E16" s="11">
        <f>+'II Trimestre'!E16</f>
        <v>297</v>
      </c>
    </row>
    <row r="17" spans="1:5" ht="15.5" x14ac:dyDescent="0.4">
      <c r="A17" s="9" t="s">
        <v>116</v>
      </c>
      <c r="B17" s="11">
        <f>SUM(C17:D17)</f>
        <v>4038</v>
      </c>
      <c r="C17" s="11">
        <f>+'II Trimestre'!C17</f>
        <v>2264</v>
      </c>
      <c r="D17" s="11">
        <f>+'II Trimestre'!D17</f>
        <v>1774</v>
      </c>
      <c r="E17" s="11">
        <f>+'II Trimestre'!E17</f>
        <v>320</v>
      </c>
    </row>
    <row r="18" spans="1:5" ht="15.5" x14ac:dyDescent="0.4">
      <c r="A18" s="9" t="s">
        <v>77</v>
      </c>
      <c r="B18" s="11">
        <f>SUM(C18:D18)</f>
        <v>3948</v>
      </c>
      <c r="C18" s="11">
        <f>+'II Trimestre'!C18</f>
        <v>2212</v>
      </c>
      <c r="D18" s="11">
        <f>+'II Trimestre'!D18</f>
        <v>1736</v>
      </c>
      <c r="E18" s="11">
        <f>+'II Trimestre'!E18</f>
        <v>297</v>
      </c>
    </row>
    <row r="19" spans="1:5" ht="15.5" x14ac:dyDescent="0.4">
      <c r="A19" s="9"/>
      <c r="B19" s="11"/>
      <c r="C19" s="11"/>
      <c r="D19" s="11"/>
    </row>
    <row r="20" spans="1:5" ht="15.5" x14ac:dyDescent="0.4">
      <c r="A20" s="10" t="s">
        <v>4</v>
      </c>
      <c r="B20" s="11"/>
      <c r="C20" s="11"/>
      <c r="D20" s="11"/>
    </row>
    <row r="21" spans="1:5" ht="15.5" x14ac:dyDescent="0.4">
      <c r="A21" s="9" t="s">
        <v>54</v>
      </c>
      <c r="B21" s="11">
        <f>SUM(C21:D21)</f>
        <v>4011107807</v>
      </c>
      <c r="C21" s="11">
        <f>+'I Trimestre'!C21+'II Trimestre'!C21</f>
        <v>518315180</v>
      </c>
      <c r="D21" s="11">
        <f>+'I Trimestre'!D21+'II Trimestre'!D21</f>
        <v>3492792627</v>
      </c>
      <c r="E21" s="11" t="s">
        <v>84</v>
      </c>
    </row>
    <row r="22" spans="1:5" ht="15.5" x14ac:dyDescent="0.4">
      <c r="A22" s="9" t="s">
        <v>115</v>
      </c>
      <c r="B22" s="11">
        <f>SUM(C22:D22)</f>
        <v>3955139000</v>
      </c>
      <c r="C22" s="11">
        <f>+'I Trimestre'!C22+'II Trimestre'!C22</f>
        <v>707528000</v>
      </c>
      <c r="D22" s="11">
        <f>+'I Trimestre'!D22+'II Trimestre'!D22</f>
        <v>3247611000</v>
      </c>
      <c r="E22" s="11">
        <f>+'I Trimestre'!E22+'II Trimestre'!E22</f>
        <v>775533000</v>
      </c>
    </row>
    <row r="23" spans="1:5" ht="15.5" x14ac:dyDescent="0.4">
      <c r="A23" s="9" t="s">
        <v>117</v>
      </c>
      <c r="B23" s="11">
        <f>SUM(C23:D23)</f>
        <v>3917083397</v>
      </c>
      <c r="C23" s="11">
        <f>+'I Trimestre'!C23+'II Trimestre'!C23</f>
        <v>669783455</v>
      </c>
      <c r="D23" s="11">
        <f>+'I Trimestre'!D23+'II Trimestre'!D23</f>
        <v>3247299942</v>
      </c>
      <c r="E23" s="11">
        <f>+'I Trimestre'!E23+'II Trimestre'!E23</f>
        <v>775734822</v>
      </c>
    </row>
    <row r="24" spans="1:5" ht="15.5" x14ac:dyDescent="0.4">
      <c r="A24" s="9" t="s">
        <v>77</v>
      </c>
      <c r="B24" s="11">
        <f>SUM(C24:D24)</f>
        <v>4678139959.6300001</v>
      </c>
      <c r="C24" s="11">
        <f>'II Trimestre'!C24</f>
        <v>801456000</v>
      </c>
      <c r="D24" s="11">
        <f>'II Trimestre'!D24</f>
        <v>3876683959.6300001</v>
      </c>
      <c r="E24" s="11">
        <f>'II Trimestre'!E24</f>
        <v>1563284500</v>
      </c>
    </row>
    <row r="25" spans="1:5" ht="15.5" x14ac:dyDescent="0.4">
      <c r="A25" s="9" t="s">
        <v>118</v>
      </c>
      <c r="B25" s="11">
        <f>SUM(C25:D25)</f>
        <v>3917083397</v>
      </c>
      <c r="C25" s="11">
        <f>+'I Trimestre'!C25+'II Trimestre'!C25</f>
        <v>669783455</v>
      </c>
      <c r="D25" s="11">
        <f>+'I Trimestre'!D25+'II Trimestre'!D25</f>
        <v>3247299942</v>
      </c>
      <c r="E25" s="11">
        <f>+'I Trimestre'!E25+'II Trimestre'!E25</f>
        <v>775734822</v>
      </c>
    </row>
    <row r="26" spans="1:5" ht="15.5" x14ac:dyDescent="0.4">
      <c r="A26" s="9"/>
      <c r="B26" s="11"/>
      <c r="C26" s="11"/>
      <c r="D26" s="11"/>
    </row>
    <row r="27" spans="1:5" ht="15.5" x14ac:dyDescent="0.4">
      <c r="A27" s="10" t="s">
        <v>5</v>
      </c>
      <c r="B27" s="11"/>
      <c r="C27" s="11"/>
      <c r="D27" s="11"/>
    </row>
    <row r="28" spans="1:5" ht="15.5" x14ac:dyDescent="0.4">
      <c r="A28" s="9" t="s">
        <v>119</v>
      </c>
      <c r="B28" s="11">
        <f>B22</f>
        <v>3955139000</v>
      </c>
      <c r="C28" s="11"/>
      <c r="D28" s="11"/>
    </row>
    <row r="29" spans="1:5" ht="15.5" x14ac:dyDescent="0.4">
      <c r="A29" s="9" t="s">
        <v>117</v>
      </c>
      <c r="B29" s="11">
        <f>'I Trimestre'!B29+'II Trimestre'!B29</f>
        <v>4692818219</v>
      </c>
      <c r="C29" s="11"/>
      <c r="D29" s="11"/>
    </row>
    <row r="30" spans="1:5" ht="15.5" x14ac:dyDescent="0.4">
      <c r="A30" s="9"/>
      <c r="B30" s="14"/>
      <c r="C30" s="14"/>
      <c r="D30" s="14"/>
    </row>
    <row r="31" spans="1:5" ht="15.5" x14ac:dyDescent="0.4">
      <c r="A31" s="10" t="s">
        <v>6</v>
      </c>
      <c r="B31" s="14"/>
      <c r="C31" s="14"/>
      <c r="D31" s="14"/>
    </row>
    <row r="32" spans="1:5" ht="15.5" x14ac:dyDescent="0.4">
      <c r="A32" s="9" t="s">
        <v>55</v>
      </c>
      <c r="B32" s="14">
        <v>1.0586</v>
      </c>
      <c r="C32" s="14">
        <v>1.0586</v>
      </c>
      <c r="D32" s="14">
        <v>1.0586</v>
      </c>
      <c r="E32" s="14">
        <v>1.0586</v>
      </c>
    </row>
    <row r="33" spans="1:5" ht="15.5" x14ac:dyDescent="0.4">
      <c r="A33" s="9" t="s">
        <v>120</v>
      </c>
      <c r="B33" s="14">
        <v>1.0788</v>
      </c>
      <c r="C33" s="14">
        <v>1.0788</v>
      </c>
      <c r="D33" s="14">
        <v>1.0788</v>
      </c>
      <c r="E33" s="14">
        <v>1.0788</v>
      </c>
    </row>
    <row r="34" spans="1:5" ht="15.5" x14ac:dyDescent="0.4">
      <c r="A34" s="9" t="s">
        <v>7</v>
      </c>
      <c r="B34" s="11">
        <f>SUM(C34:D34)</f>
        <v>99476</v>
      </c>
      <c r="C34" s="13">
        <v>83218</v>
      </c>
      <c r="D34" s="13">
        <v>16258</v>
      </c>
    </row>
    <row r="35" spans="1:5" ht="15.5" x14ac:dyDescent="0.4">
      <c r="A35" s="9"/>
      <c r="B35" s="11"/>
      <c r="C35" s="11"/>
      <c r="D35" s="11"/>
    </row>
    <row r="36" spans="1:5" ht="15.5" x14ac:dyDescent="0.4">
      <c r="A36" s="10" t="s">
        <v>8</v>
      </c>
      <c r="B36" s="11"/>
      <c r="C36" s="11"/>
      <c r="D36" s="11"/>
    </row>
    <row r="37" spans="1:5" ht="15.5" x14ac:dyDescent="0.4">
      <c r="A37" s="9" t="s">
        <v>56</v>
      </c>
      <c r="B37" s="11">
        <f>B21/B32</f>
        <v>3789068398.8286419</v>
      </c>
      <c r="C37" s="11">
        <f>C21/C32</f>
        <v>489623257.13206124</v>
      </c>
      <c r="D37" s="11">
        <f>D21/D32</f>
        <v>3299445141.6965804</v>
      </c>
      <c r="E37" s="14" t="s">
        <v>84</v>
      </c>
    </row>
    <row r="38" spans="1:5" ht="15.5" x14ac:dyDescent="0.4">
      <c r="A38" s="9" t="s">
        <v>121</v>
      </c>
      <c r="B38" s="11">
        <f>B23/B33</f>
        <v>3630963475.1575828</v>
      </c>
      <c r="C38" s="11">
        <f>C23/C33</f>
        <v>620859709.86281049</v>
      </c>
      <c r="D38" s="11">
        <f>D23/D33</f>
        <v>3010103765.2947721</v>
      </c>
      <c r="E38" s="11">
        <f>E23/E33</f>
        <v>719071952.1690768</v>
      </c>
    </row>
    <row r="39" spans="1:5" ht="15.5" x14ac:dyDescent="0.4">
      <c r="A39" s="9" t="s">
        <v>57</v>
      </c>
      <c r="B39" s="11">
        <f>B37/B15</f>
        <v>1012037.4996871373</v>
      </c>
      <c r="C39" s="11">
        <f>C37/C15</f>
        <v>247534.5081557438</v>
      </c>
      <c r="D39" s="11">
        <f>D37/D15</f>
        <v>1868315.4822743942</v>
      </c>
      <c r="E39" s="14" t="s">
        <v>84</v>
      </c>
    </row>
    <row r="40" spans="1:5" ht="15.5" x14ac:dyDescent="0.4">
      <c r="A40" s="9" t="s">
        <v>122</v>
      </c>
      <c r="B40" s="11">
        <f>B38/B17</f>
        <v>899198.48319900513</v>
      </c>
      <c r="C40" s="11">
        <f>C38/C17</f>
        <v>274231.32061078202</v>
      </c>
      <c r="D40" s="11">
        <f>D38/D17</f>
        <v>1696789.0446982933</v>
      </c>
      <c r="E40" s="11">
        <f>E38/E17</f>
        <v>2247099.850528365</v>
      </c>
    </row>
    <row r="41" spans="1:5" ht="15.5" x14ac:dyDescent="0.4">
      <c r="A41" s="9"/>
      <c r="B41" s="14"/>
      <c r="C41" s="14"/>
      <c r="D41" s="14"/>
    </row>
    <row r="42" spans="1:5" ht="15.5" x14ac:dyDescent="0.4">
      <c r="A42" s="10" t="s">
        <v>9</v>
      </c>
      <c r="B42" s="14"/>
      <c r="C42" s="14"/>
      <c r="D42" s="14"/>
    </row>
    <row r="43" spans="1:5" ht="15.5" x14ac:dyDescent="0.4">
      <c r="A43" s="9"/>
      <c r="B43" s="14"/>
      <c r="C43" s="14"/>
      <c r="D43" s="14"/>
    </row>
    <row r="44" spans="1:5" ht="15.5" x14ac:dyDescent="0.4">
      <c r="A44" s="10" t="s">
        <v>10</v>
      </c>
      <c r="B44" s="14"/>
      <c r="C44" s="14"/>
      <c r="D44" s="14"/>
    </row>
    <row r="45" spans="1:5" ht="15.5" x14ac:dyDescent="0.4">
      <c r="A45" s="9" t="s">
        <v>11</v>
      </c>
      <c r="B45" s="14">
        <f>B16/B34*100</f>
        <v>3.9527122119908316</v>
      </c>
      <c r="C45" s="14">
        <f>C16/C34*100</f>
        <v>2.6580787810329496</v>
      </c>
      <c r="D45" s="14">
        <f>D16/D34*100</f>
        <v>10.579407061139131</v>
      </c>
    </row>
    <row r="46" spans="1:5" ht="15.5" x14ac:dyDescent="0.4">
      <c r="A46" s="9" t="s">
        <v>12</v>
      </c>
      <c r="B46" s="14">
        <f>B17/B34*100</f>
        <v>4.0592705778278182</v>
      </c>
      <c r="C46" s="14">
        <f>C17/C34*100</f>
        <v>2.720565262323055</v>
      </c>
      <c r="D46" s="14">
        <f>D17/D34*100</f>
        <v>10.91155123631443</v>
      </c>
    </row>
    <row r="47" spans="1:5" ht="15.5" x14ac:dyDescent="0.4">
      <c r="A47" s="9"/>
      <c r="B47" s="14"/>
      <c r="C47" s="14"/>
      <c r="D47" s="14"/>
    </row>
    <row r="48" spans="1:5" ht="15.5" x14ac:dyDescent="0.4">
      <c r="A48" s="10" t="s">
        <v>13</v>
      </c>
      <c r="B48" s="14"/>
      <c r="C48" s="14"/>
      <c r="D48" s="14"/>
    </row>
    <row r="49" spans="1:5" ht="15.5" x14ac:dyDescent="0.4">
      <c r="A49" s="9" t="s">
        <v>14</v>
      </c>
      <c r="B49" s="14">
        <f>B17/B16*100</f>
        <v>102.69582909460834</v>
      </c>
      <c r="C49" s="14">
        <f>C17/C16*100</f>
        <v>102.35081374321882</v>
      </c>
      <c r="D49" s="14">
        <f>D17/D16*100</f>
        <v>103.13953488372094</v>
      </c>
      <c r="E49" s="14">
        <f>E17/E16*100</f>
        <v>107.74410774410774</v>
      </c>
    </row>
    <row r="50" spans="1:5" ht="15.5" x14ac:dyDescent="0.4">
      <c r="A50" s="9" t="s">
        <v>15</v>
      </c>
      <c r="B50" s="14">
        <f>B23/B22*100</f>
        <v>99.037818822549596</v>
      </c>
      <c r="C50" s="14">
        <f>C23/C22*100</f>
        <v>94.665293105007862</v>
      </c>
      <c r="D50" s="14">
        <f>D23/D22*100</f>
        <v>99.990421944007451</v>
      </c>
      <c r="E50" s="14">
        <f>E23/E22*100</f>
        <v>100.02602365083111</v>
      </c>
    </row>
    <row r="51" spans="1:5" ht="15.5" x14ac:dyDescent="0.4">
      <c r="A51" s="9" t="s">
        <v>16</v>
      </c>
      <c r="B51" s="14">
        <f>AVERAGE(B49:B50)</f>
        <v>100.86682395857898</v>
      </c>
      <c r="C51" s="14">
        <f>AVERAGE(C49:C50)</f>
        <v>98.508053424113342</v>
      </c>
      <c r="D51" s="14">
        <f>AVERAGE(D49:D50)</f>
        <v>101.5649784138642</v>
      </c>
      <c r="E51" s="14">
        <f>AVERAGE(E49:E50)</f>
        <v>103.88506569746943</v>
      </c>
    </row>
    <row r="52" spans="1:5" ht="15.5" x14ac:dyDescent="0.4">
      <c r="A52" s="9"/>
      <c r="B52" s="14"/>
      <c r="C52" s="14"/>
      <c r="D52" s="14"/>
      <c r="E52" s="14"/>
    </row>
    <row r="53" spans="1:5" ht="15.5" x14ac:dyDescent="0.4">
      <c r="A53" s="10" t="s">
        <v>17</v>
      </c>
      <c r="B53" s="14"/>
      <c r="C53" s="14"/>
      <c r="D53" s="14"/>
      <c r="E53" s="14"/>
    </row>
    <row r="54" spans="1:5" ht="15.5" x14ac:dyDescent="0.4">
      <c r="A54" s="9" t="s">
        <v>18</v>
      </c>
      <c r="B54" s="14">
        <f>(B17/B18)*100</f>
        <v>102.27963525835865</v>
      </c>
      <c r="C54" s="14">
        <f>(C17/C18)*100</f>
        <v>102.35081374321882</v>
      </c>
      <c r="D54" s="14">
        <f>(D17/D18)*100</f>
        <v>102.18894009216591</v>
      </c>
      <c r="E54" s="14">
        <f>(E17/E18)*100</f>
        <v>107.74410774410774</v>
      </c>
    </row>
    <row r="55" spans="1:5" ht="15.5" x14ac:dyDescent="0.4">
      <c r="A55" s="9" t="s">
        <v>19</v>
      </c>
      <c r="B55" s="14">
        <f>B23/B24*100</f>
        <v>83.731641866264454</v>
      </c>
      <c r="C55" s="14">
        <f>C23/C24*100</f>
        <v>83.570832959014595</v>
      </c>
      <c r="D55" s="14">
        <f>D23/D24*100</f>
        <v>83.764887099796752</v>
      </c>
      <c r="E55" s="14">
        <f>E23/E24*100</f>
        <v>49.622114336833761</v>
      </c>
    </row>
    <row r="56" spans="1:5" ht="15.5" x14ac:dyDescent="0.4">
      <c r="A56" s="9" t="s">
        <v>20</v>
      </c>
      <c r="B56" s="14">
        <f>(B54+B55)/2</f>
        <v>93.00563856231156</v>
      </c>
      <c r="C56" s="14">
        <f>(C54+C55)/2</f>
        <v>92.960823351116716</v>
      </c>
      <c r="D56" s="14">
        <f>(D54+D55)/2</f>
        <v>92.97691359598133</v>
      </c>
      <c r="E56" s="14">
        <f>(E54+E55)/2</f>
        <v>78.683111040470749</v>
      </c>
    </row>
    <row r="57" spans="1:5" ht="15.5" x14ac:dyDescent="0.4">
      <c r="A57" s="10"/>
      <c r="B57" s="14"/>
      <c r="C57" s="14"/>
      <c r="D57" s="14"/>
    </row>
    <row r="58" spans="1:5" ht="15.5" x14ac:dyDescent="0.4">
      <c r="A58" s="10" t="s">
        <v>32</v>
      </c>
      <c r="B58" s="14"/>
      <c r="C58" s="14"/>
      <c r="D58" s="14"/>
    </row>
    <row r="59" spans="1:5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</row>
    <row r="60" spans="1:5" ht="15.5" x14ac:dyDescent="0.4">
      <c r="A60" s="9"/>
      <c r="B60" s="14"/>
      <c r="C60" s="14"/>
      <c r="D60" s="14"/>
      <c r="E60" s="14"/>
    </row>
    <row r="61" spans="1:5" ht="15.5" x14ac:dyDescent="0.4">
      <c r="A61" s="10" t="s">
        <v>22</v>
      </c>
      <c r="B61" s="14"/>
      <c r="C61" s="14"/>
      <c r="D61" s="14"/>
      <c r="E61" s="14"/>
    </row>
    <row r="62" spans="1:5" ht="15.5" x14ac:dyDescent="0.4">
      <c r="A62" s="9" t="s">
        <v>23</v>
      </c>
      <c r="B62" s="14">
        <f>((B17/B15)-1)*100</f>
        <v>7.8525641025640969</v>
      </c>
      <c r="C62" s="14">
        <f>((C17/C15)-1)*100</f>
        <v>14.459049544994951</v>
      </c>
      <c r="D62" s="14">
        <f>((D17/D15)-1)*100</f>
        <v>0.45300113250283935</v>
      </c>
      <c r="E62" s="14" t="s">
        <v>84</v>
      </c>
    </row>
    <row r="63" spans="1:5" ht="15.5" x14ac:dyDescent="0.4">
      <c r="A63" s="9" t="s">
        <v>24</v>
      </c>
      <c r="B63" s="14">
        <f>((B38/B37)-1)*100</f>
        <v>-4.1726595307684633</v>
      </c>
      <c r="C63" s="14">
        <f>((C38/C37)-1)*100</f>
        <v>26.803557800636124</v>
      </c>
      <c r="D63" s="14">
        <f>((D38/D37)-1)*100</f>
        <v>-8.7693949732720373</v>
      </c>
      <c r="E63" s="14" t="s">
        <v>84</v>
      </c>
    </row>
    <row r="64" spans="1:5" ht="15.5" x14ac:dyDescent="0.4">
      <c r="A64" s="9" t="s">
        <v>25</v>
      </c>
      <c r="B64" s="14">
        <f>((B40/B39)-1)*100</f>
        <v>-11.149687291529753</v>
      </c>
      <c r="C64" s="14">
        <f>((C40/C39)-1)*100</f>
        <v>10.785087159743046</v>
      </c>
      <c r="D64" s="14">
        <f>((D40/D39)-1)*100</f>
        <v>-9.1808069463350623</v>
      </c>
      <c r="E64" s="14" t="s">
        <v>84</v>
      </c>
    </row>
    <row r="65" spans="1:6" ht="15.5" x14ac:dyDescent="0.4">
      <c r="A65" s="9"/>
      <c r="B65" s="14"/>
      <c r="C65" s="14"/>
      <c r="D65" s="14"/>
      <c r="E65" s="14"/>
    </row>
    <row r="66" spans="1:6" ht="15.5" x14ac:dyDescent="0.4">
      <c r="A66" s="10" t="s">
        <v>26</v>
      </c>
      <c r="B66" s="14"/>
      <c r="C66" s="14"/>
      <c r="D66" s="14"/>
      <c r="E66" s="14"/>
    </row>
    <row r="67" spans="1:6" ht="15.5" x14ac:dyDescent="0.4">
      <c r="A67" s="9" t="s">
        <v>37</v>
      </c>
      <c r="B67" s="14">
        <f t="shared" ref="B67:D68" si="0">B22/B16</f>
        <v>1005884.7914547304</v>
      </c>
      <c r="C67" s="14">
        <f t="shared" si="0"/>
        <v>319858.95117540687</v>
      </c>
      <c r="D67" s="14">
        <f t="shared" si="0"/>
        <v>1888145.9302325582</v>
      </c>
      <c r="E67" s="14">
        <f t="shared" ref="E67" si="1">E22/E16</f>
        <v>2611222.222222222</v>
      </c>
    </row>
    <row r="68" spans="1:6" ht="15.5" x14ac:dyDescent="0.4">
      <c r="A68" s="9" t="s">
        <v>38</v>
      </c>
      <c r="B68" s="14">
        <f t="shared" si="0"/>
        <v>970055.32367508672</v>
      </c>
      <c r="C68" s="14">
        <f t="shared" si="0"/>
        <v>295840.74867491168</v>
      </c>
      <c r="D68" s="14">
        <f t="shared" si="0"/>
        <v>1830496.0214205186</v>
      </c>
      <c r="E68" s="14">
        <f t="shared" ref="E68" si="2">E23/E17</f>
        <v>2424171.3187500001</v>
      </c>
    </row>
    <row r="69" spans="1:6" ht="15.5" x14ac:dyDescent="0.4">
      <c r="A69" s="9" t="s">
        <v>27</v>
      </c>
      <c r="B69" s="14">
        <f>(B68/B67)*B51</f>
        <v>97.273962579461937</v>
      </c>
      <c r="C69" s="14">
        <f>(C68/C67)*C51</f>
        <v>91.111085584459303</v>
      </c>
      <c r="D69" s="14">
        <f>(D68/D67)*D51</f>
        <v>98.463940697285338</v>
      </c>
      <c r="E69" s="14">
        <f>(E68/E67)*E51</f>
        <v>96.443418169115532</v>
      </c>
    </row>
    <row r="70" spans="1:6" ht="15.5" x14ac:dyDescent="0.4">
      <c r="A70" s="9" t="s">
        <v>33</v>
      </c>
      <c r="B70" s="14">
        <f t="shared" ref="B70:D71" si="3">B22/(B16*6)</f>
        <v>167647.46524245507</v>
      </c>
      <c r="C70" s="14">
        <f t="shared" si="3"/>
        <v>53309.825195901147</v>
      </c>
      <c r="D70" s="14">
        <f t="shared" si="3"/>
        <v>314690.98837209301</v>
      </c>
      <c r="E70" s="14">
        <f t="shared" ref="E70" si="4">E22/(E16*6)</f>
        <v>435203.70370370371</v>
      </c>
    </row>
    <row r="71" spans="1:6" ht="15.5" x14ac:dyDescent="0.4">
      <c r="A71" s="9" t="s">
        <v>34</v>
      </c>
      <c r="B71" s="14">
        <f t="shared" si="3"/>
        <v>161675.8872791811</v>
      </c>
      <c r="C71" s="14">
        <f t="shared" si="3"/>
        <v>49306.791445818613</v>
      </c>
      <c r="D71" s="14">
        <f t="shared" si="3"/>
        <v>305082.67023675313</v>
      </c>
      <c r="E71" s="14">
        <f t="shared" ref="E71" si="5">E23/(E17*6)</f>
        <v>404028.55312499998</v>
      </c>
    </row>
    <row r="72" spans="1:6" ht="15.5" x14ac:dyDescent="0.4">
      <c r="A72" s="9"/>
      <c r="B72" s="14"/>
      <c r="C72" s="14"/>
      <c r="D72" s="14"/>
    </row>
    <row r="73" spans="1:6" ht="15.5" x14ac:dyDescent="0.4">
      <c r="A73" s="10" t="s">
        <v>28</v>
      </c>
      <c r="B73" s="14"/>
      <c r="C73" s="14"/>
      <c r="D73" s="14"/>
    </row>
    <row r="74" spans="1:6" ht="15.5" x14ac:dyDescent="0.4">
      <c r="A74" s="9" t="s">
        <v>29</v>
      </c>
      <c r="B74" s="14">
        <f>(B29/B28)*100</f>
        <v>118.65115787333897</v>
      </c>
      <c r="C74" s="14"/>
      <c r="D74" s="14"/>
    </row>
    <row r="75" spans="1:6" ht="16" thickBot="1" x14ac:dyDescent="0.45">
      <c r="A75" s="15" t="s">
        <v>30</v>
      </c>
      <c r="B75" s="16">
        <f>(B23/B29)*100</f>
        <v>83.469744920882476</v>
      </c>
      <c r="C75" s="16"/>
      <c r="D75" s="16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0" spans="1:6" ht="15.5" x14ac:dyDescent="0.4">
      <c r="A80" s="9"/>
      <c r="B80" s="9"/>
      <c r="C80" s="9"/>
      <c r="D80" s="9"/>
    </row>
    <row r="88" spans="1:1" x14ac:dyDescent="0.35">
      <c r="A88" s="1"/>
    </row>
  </sheetData>
  <mergeCells count="4">
    <mergeCell ref="A9:A10"/>
    <mergeCell ref="B9:B10"/>
    <mergeCell ref="C9:E9"/>
    <mergeCell ref="A76:E7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6" width="21.1796875" style="3" customWidth="1"/>
    <col min="7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58</v>
      </c>
      <c r="B15" s="11">
        <f>SUM(C15:E15)</f>
        <v>3965</v>
      </c>
      <c r="C15" s="11">
        <v>2106</v>
      </c>
      <c r="D15" s="11">
        <v>1859</v>
      </c>
      <c r="E15" s="11" t="s">
        <v>84</v>
      </c>
    </row>
    <row r="16" spans="1:5" ht="15.5" x14ac:dyDescent="0.4">
      <c r="A16" s="9" t="s">
        <v>91</v>
      </c>
      <c r="B16" s="11">
        <f t="shared" ref="B16:B18" si="0">SUM(C16:E16)</f>
        <v>4245</v>
      </c>
      <c r="C16" s="11">
        <v>2212</v>
      </c>
      <c r="D16" s="11">
        <v>1736</v>
      </c>
      <c r="E16" s="11">
        <v>297</v>
      </c>
    </row>
    <row r="17" spans="1:5" ht="15.5" x14ac:dyDescent="0.4">
      <c r="A17" s="9" t="s">
        <v>92</v>
      </c>
      <c r="B17" s="11">
        <f t="shared" si="0"/>
        <v>4527</v>
      </c>
      <c r="C17" s="11">
        <v>2369</v>
      </c>
      <c r="D17" s="11">
        <v>1813</v>
      </c>
      <c r="E17" s="11">
        <v>345</v>
      </c>
    </row>
    <row r="18" spans="1:5" ht="15.5" x14ac:dyDescent="0.4">
      <c r="A18" s="9" t="s">
        <v>77</v>
      </c>
      <c r="B18" s="11">
        <f t="shared" si="0"/>
        <v>4245</v>
      </c>
      <c r="C18" s="11">
        <v>2212</v>
      </c>
      <c r="D18" s="11">
        <v>1736</v>
      </c>
      <c r="E18" s="11">
        <v>297</v>
      </c>
    </row>
    <row r="19" spans="1:5" ht="15.5" x14ac:dyDescent="0.4">
      <c r="A19" s="9"/>
      <c r="B19" s="11"/>
      <c r="C19" s="11"/>
      <c r="D19" s="11"/>
      <c r="E19" s="11"/>
    </row>
    <row r="20" spans="1:5" ht="15.5" x14ac:dyDescent="0.4">
      <c r="A20" s="10" t="s">
        <v>4</v>
      </c>
      <c r="B20" s="11"/>
      <c r="C20" s="11"/>
      <c r="D20" s="11"/>
      <c r="E20" s="11"/>
    </row>
    <row r="21" spans="1:5" ht="15.5" x14ac:dyDescent="0.4">
      <c r="A21" s="9" t="s">
        <v>58</v>
      </c>
      <c r="B21" s="11">
        <f>SUM(C21:E21)</f>
        <v>2216498861.4499998</v>
      </c>
      <c r="C21" s="11">
        <v>348681680</v>
      </c>
      <c r="D21" s="11">
        <v>1867817181.45</v>
      </c>
      <c r="E21" s="11" t="s">
        <v>84</v>
      </c>
    </row>
    <row r="22" spans="1:5" ht="15.5" x14ac:dyDescent="0.4">
      <c r="A22" s="9" t="s">
        <v>91</v>
      </c>
      <c r="B22" s="11">
        <f t="shared" ref="B22:B24" si="1">SUM(C22:E22)</f>
        <v>1112403959.6300001</v>
      </c>
      <c r="C22" s="11">
        <v>93928000</v>
      </c>
      <c r="D22" s="11">
        <v>629072959.63</v>
      </c>
      <c r="E22" s="11">
        <v>389403000</v>
      </c>
    </row>
    <row r="23" spans="1:5" ht="15.5" x14ac:dyDescent="0.4">
      <c r="A23" s="9" t="s">
        <v>92</v>
      </c>
      <c r="B23" s="11">
        <f t="shared" si="1"/>
        <v>1126681377.6300001</v>
      </c>
      <c r="C23" s="11">
        <v>131700545</v>
      </c>
      <c r="D23" s="11">
        <v>629384017.63</v>
      </c>
      <c r="E23" s="11">
        <v>365596815</v>
      </c>
    </row>
    <row r="24" spans="1:5" ht="15.5" x14ac:dyDescent="0.4">
      <c r="A24" s="9" t="s">
        <v>77</v>
      </c>
      <c r="B24" s="11">
        <f t="shared" si="1"/>
        <v>6241424459.6300001</v>
      </c>
      <c r="C24" s="11">
        <v>801456000</v>
      </c>
      <c r="D24" s="11">
        <v>3876683959.6300001</v>
      </c>
      <c r="E24" s="11">
        <v>1563284500</v>
      </c>
    </row>
    <row r="25" spans="1:5" ht="15.5" x14ac:dyDescent="0.4">
      <c r="A25" s="9" t="s">
        <v>93</v>
      </c>
      <c r="B25" s="11">
        <f>B23</f>
        <v>1126681377.6300001</v>
      </c>
      <c r="C25" s="11">
        <f>C23</f>
        <v>131700545</v>
      </c>
      <c r="D25" s="11">
        <f>D23</f>
        <v>629384017.63</v>
      </c>
      <c r="E25" s="11">
        <f>E23</f>
        <v>365596815</v>
      </c>
    </row>
    <row r="26" spans="1:5" ht="15.5" x14ac:dyDescent="0.4">
      <c r="A26" s="9"/>
      <c r="B26" s="11"/>
      <c r="C26" s="11"/>
      <c r="D26" s="11"/>
    </row>
    <row r="27" spans="1:5" ht="15.5" x14ac:dyDescent="0.4">
      <c r="A27" s="10" t="s">
        <v>5</v>
      </c>
      <c r="B27" s="11"/>
      <c r="C27" s="11"/>
      <c r="D27" s="11"/>
    </row>
    <row r="28" spans="1:5" ht="15.5" x14ac:dyDescent="0.4">
      <c r="A28" s="9" t="s">
        <v>91</v>
      </c>
      <c r="B28" s="11">
        <f>B22</f>
        <v>1112403959.6300001</v>
      </c>
      <c r="C28" s="11"/>
      <c r="D28" s="11"/>
    </row>
    <row r="29" spans="1:5" ht="15.5" x14ac:dyDescent="0.4">
      <c r="A29" s="9" t="s">
        <v>92</v>
      </c>
      <c r="B29" s="11">
        <v>1126681377.6300001</v>
      </c>
      <c r="C29" s="11"/>
      <c r="D29" s="11"/>
    </row>
    <row r="30" spans="1:5" ht="15.5" x14ac:dyDescent="0.4">
      <c r="A30" s="9"/>
      <c r="B30" s="14"/>
      <c r="C30" s="14"/>
      <c r="D30" s="14"/>
    </row>
    <row r="31" spans="1:5" ht="15.5" x14ac:dyDescent="0.4">
      <c r="A31" s="10" t="s">
        <v>6</v>
      </c>
      <c r="B31" s="14"/>
      <c r="C31" s="14"/>
      <c r="D31" s="14"/>
    </row>
    <row r="32" spans="1:5" ht="15.5" x14ac:dyDescent="0.4">
      <c r="A32" s="9" t="s">
        <v>59</v>
      </c>
      <c r="B32" s="14">
        <v>1.0641</v>
      </c>
      <c r="C32" s="14">
        <v>1.0641</v>
      </c>
      <c r="D32" s="14">
        <v>1.0641</v>
      </c>
      <c r="E32" s="14">
        <v>1.0641</v>
      </c>
    </row>
    <row r="33" spans="1:5" ht="15.5" x14ac:dyDescent="0.4">
      <c r="A33" s="9" t="s">
        <v>94</v>
      </c>
      <c r="B33" s="14">
        <v>1.0863</v>
      </c>
      <c r="C33" s="14">
        <v>1.0863</v>
      </c>
      <c r="D33" s="14">
        <v>1.0863</v>
      </c>
      <c r="E33" s="14">
        <v>1.0863</v>
      </c>
    </row>
    <row r="34" spans="1:5" ht="15.5" x14ac:dyDescent="0.4">
      <c r="A34" s="9" t="s">
        <v>7</v>
      </c>
      <c r="B34" s="11">
        <f>C34+D34</f>
        <v>99476</v>
      </c>
      <c r="C34" s="13">
        <v>83218</v>
      </c>
      <c r="D34" s="13">
        <v>16258</v>
      </c>
    </row>
    <row r="35" spans="1:5" ht="15.5" x14ac:dyDescent="0.4">
      <c r="A35" s="9"/>
      <c r="B35" s="11"/>
      <c r="C35" s="11"/>
      <c r="D35" s="11"/>
    </row>
    <row r="36" spans="1:5" ht="15.5" x14ac:dyDescent="0.4">
      <c r="A36" s="10" t="s">
        <v>8</v>
      </c>
      <c r="B36" s="11"/>
      <c r="C36" s="11"/>
      <c r="D36" s="11"/>
    </row>
    <row r="37" spans="1:5" ht="15.5" x14ac:dyDescent="0.4">
      <c r="A37" s="9" t="s">
        <v>60</v>
      </c>
      <c r="B37" s="11">
        <f>B21/B32</f>
        <v>2082979852.8803682</v>
      </c>
      <c r="C37" s="11">
        <f>C21/C32</f>
        <v>327677549.10252792</v>
      </c>
      <c r="D37" s="11">
        <f>D21/D32</f>
        <v>1755302303.7778404</v>
      </c>
      <c r="E37" s="11" t="s">
        <v>84</v>
      </c>
    </row>
    <row r="38" spans="1:5" ht="15.5" x14ac:dyDescent="0.4">
      <c r="A38" s="9" t="s">
        <v>95</v>
      </c>
      <c r="B38" s="11">
        <f>B23/B33</f>
        <v>1037173320.1049434</v>
      </c>
      <c r="C38" s="11">
        <f>C23/C33</f>
        <v>121237728.98830894</v>
      </c>
      <c r="D38" s="11">
        <f>D23/D33</f>
        <v>579383243.69879401</v>
      </c>
      <c r="E38" s="11">
        <f>E23/E33</f>
        <v>336552347.41784036</v>
      </c>
    </row>
    <row r="39" spans="1:5" ht="15.5" x14ac:dyDescent="0.4">
      <c r="A39" s="9" t="s">
        <v>61</v>
      </c>
      <c r="B39" s="11">
        <f>B37/B15</f>
        <v>525341.70312241314</v>
      </c>
      <c r="C39" s="11">
        <f>C37/C15</f>
        <v>155592.37849122882</v>
      </c>
      <c r="D39" s="11">
        <f>D37/D15</f>
        <v>944218.5603969018</v>
      </c>
      <c r="E39" s="11" t="s">
        <v>84</v>
      </c>
    </row>
    <row r="40" spans="1:5" ht="15.5" x14ac:dyDescent="0.4">
      <c r="A40" s="9" t="s">
        <v>96</v>
      </c>
      <c r="B40" s="11">
        <f>B38/B17</f>
        <v>229108.31016234666</v>
      </c>
      <c r="C40" s="11">
        <f>C38/C17</f>
        <v>51176.753477547041</v>
      </c>
      <c r="D40" s="11">
        <f>D38/D17</f>
        <v>319571.56298885494</v>
      </c>
      <c r="E40" s="11">
        <f>E38/E17</f>
        <v>975514.05048649386</v>
      </c>
    </row>
    <row r="41" spans="1:5" ht="15.5" x14ac:dyDescent="0.4">
      <c r="A41" s="9"/>
      <c r="B41" s="14"/>
      <c r="C41" s="14"/>
      <c r="D41" s="14"/>
    </row>
    <row r="42" spans="1:5" ht="15.5" x14ac:dyDescent="0.4">
      <c r="A42" s="10" t="s">
        <v>9</v>
      </c>
      <c r="B42" s="14"/>
      <c r="C42" s="14"/>
      <c r="D42" s="14"/>
    </row>
    <row r="43" spans="1:5" ht="15.5" x14ac:dyDescent="0.4">
      <c r="A43" s="9"/>
      <c r="B43" s="14"/>
      <c r="C43" s="14"/>
      <c r="D43" s="14"/>
    </row>
    <row r="44" spans="1:5" ht="15.5" x14ac:dyDescent="0.4">
      <c r="A44" s="10" t="s">
        <v>10</v>
      </c>
      <c r="B44" s="14"/>
      <c r="C44" s="14"/>
      <c r="D44" s="14"/>
    </row>
    <row r="45" spans="1:5" ht="15.5" x14ac:dyDescent="0.4">
      <c r="A45" s="9" t="s">
        <v>11</v>
      </c>
      <c r="B45" s="14">
        <f>B16/B34*100</f>
        <v>4.2673609714906107</v>
      </c>
      <c r="C45" s="14">
        <f>C16/C34*100</f>
        <v>2.6580787810329496</v>
      </c>
      <c r="D45" s="14">
        <f>D16/D34*100</f>
        <v>10.677820150079961</v>
      </c>
    </row>
    <row r="46" spans="1:5" ht="15.5" x14ac:dyDescent="0.4">
      <c r="A46" s="9" t="s">
        <v>12</v>
      </c>
      <c r="B46" s="14">
        <f>B17/B34*100</f>
        <v>4.5508464353210831</v>
      </c>
      <c r="C46" s="14">
        <f>C17/C34*100</f>
        <v>2.8467398880049988</v>
      </c>
      <c r="D46" s="14">
        <f>D17/D34*100</f>
        <v>11.151433140607701</v>
      </c>
    </row>
    <row r="47" spans="1:5" ht="15.5" x14ac:dyDescent="0.4">
      <c r="A47" s="9"/>
      <c r="B47" s="14"/>
      <c r="C47" s="14"/>
      <c r="D47" s="14"/>
    </row>
    <row r="48" spans="1:5" ht="15.5" x14ac:dyDescent="0.4">
      <c r="A48" s="10" t="s">
        <v>13</v>
      </c>
      <c r="B48" s="14"/>
      <c r="C48" s="14"/>
      <c r="D48" s="14"/>
    </row>
    <row r="49" spans="1:5" ht="15.5" x14ac:dyDescent="0.4">
      <c r="A49" s="9" t="s">
        <v>14</v>
      </c>
      <c r="B49" s="14">
        <f>B17/B16*100</f>
        <v>106.64310954063605</v>
      </c>
      <c r="C49" s="14">
        <f>C17/C16*100</f>
        <v>107.09764918625677</v>
      </c>
      <c r="D49" s="14">
        <f>D17/D16*100</f>
        <v>104.43548387096774</v>
      </c>
      <c r="E49" s="14">
        <f>E17/E16*100</f>
        <v>116.16161616161615</v>
      </c>
    </row>
    <row r="50" spans="1:5" ht="15.5" x14ac:dyDescent="0.4">
      <c r="A50" s="9" t="s">
        <v>15</v>
      </c>
      <c r="B50" s="14">
        <f>B23/B22*100</f>
        <v>101.28347421603469</v>
      </c>
      <c r="C50" s="14">
        <f>C23/C22*100</f>
        <v>140.21436099991482</v>
      </c>
      <c r="D50" s="14">
        <f>D23/D22*100</f>
        <v>100.04944704668009</v>
      </c>
      <c r="E50" s="14">
        <f>E23/E22*100</f>
        <v>93.886491629494387</v>
      </c>
    </row>
    <row r="51" spans="1:5" ht="15.5" x14ac:dyDescent="0.4">
      <c r="A51" s="9" t="s">
        <v>16</v>
      </c>
      <c r="B51" s="14">
        <f>AVERAGE(B49:B50)</f>
        <v>103.96329187833537</v>
      </c>
      <c r="C51" s="14">
        <f>AVERAGE(C49:C50)</f>
        <v>123.6560050930858</v>
      </c>
      <c r="D51" s="14">
        <f>AVERAGE(D49:D50)</f>
        <v>102.24246545882392</v>
      </c>
      <c r="E51" s="14">
        <f>AVERAGE(E49:E50)</f>
        <v>105.02405389555527</v>
      </c>
    </row>
    <row r="52" spans="1:5" ht="15.5" x14ac:dyDescent="0.4">
      <c r="A52" s="9"/>
      <c r="B52" s="14"/>
      <c r="C52" s="14"/>
      <c r="D52" s="14"/>
      <c r="E52" s="14"/>
    </row>
    <row r="53" spans="1:5" ht="15.5" x14ac:dyDescent="0.4">
      <c r="A53" s="10" t="s">
        <v>17</v>
      </c>
      <c r="B53" s="14"/>
      <c r="C53" s="14"/>
      <c r="D53" s="14"/>
      <c r="E53" s="14"/>
    </row>
    <row r="54" spans="1:5" ht="15.5" x14ac:dyDescent="0.4">
      <c r="A54" s="9" t="s">
        <v>18</v>
      </c>
      <c r="B54" s="14">
        <f>(B17/B18)*100</f>
        <v>106.64310954063605</v>
      </c>
      <c r="C54" s="14">
        <f>(C17/C18)*100</f>
        <v>107.09764918625677</v>
      </c>
      <c r="D54" s="14">
        <f>(D17/D18)*100</f>
        <v>104.43548387096774</v>
      </c>
      <c r="E54" s="14">
        <f>(E17/E18)*100</f>
        <v>116.16161616161615</v>
      </c>
    </row>
    <row r="55" spans="1:5" ht="15.5" x14ac:dyDescent="0.4">
      <c r="A55" s="9" t="s">
        <v>19</v>
      </c>
      <c r="B55" s="14">
        <f>B23/B24*100</f>
        <v>18.051670494731763</v>
      </c>
      <c r="C55" s="14">
        <f>C23/C24*100</f>
        <v>16.432660682557746</v>
      </c>
      <c r="D55" s="14">
        <f>D23/D24*100</f>
        <v>16.235112900203241</v>
      </c>
      <c r="E55" s="14">
        <f>E23/E24*100</f>
        <v>23.386454289030564</v>
      </c>
    </row>
    <row r="56" spans="1:5" ht="15.5" x14ac:dyDescent="0.4">
      <c r="A56" s="9" t="s">
        <v>20</v>
      </c>
      <c r="B56" s="14">
        <f>(B54+B55)/2</f>
        <v>62.347390017683907</v>
      </c>
      <c r="C56" s="14">
        <f>(C54+C55)/2</f>
        <v>61.765154934407263</v>
      </c>
      <c r="D56" s="14">
        <f>(D54+D55)/2</f>
        <v>60.335298385585489</v>
      </c>
      <c r="E56" s="14">
        <f>(E54+E55)/2</f>
        <v>69.77403522532336</v>
      </c>
    </row>
    <row r="57" spans="1:5" ht="15.5" x14ac:dyDescent="0.4">
      <c r="A57" s="9"/>
      <c r="B57" s="14"/>
      <c r="C57" s="14"/>
      <c r="D57" s="14"/>
      <c r="E57" s="14"/>
    </row>
    <row r="58" spans="1:5" ht="15.5" x14ac:dyDescent="0.4">
      <c r="A58" s="10" t="s">
        <v>32</v>
      </c>
      <c r="B58" s="14"/>
      <c r="C58" s="14"/>
      <c r="D58" s="14"/>
      <c r="E58" s="14"/>
    </row>
    <row r="59" spans="1:5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</row>
    <row r="60" spans="1:5" ht="15.5" x14ac:dyDescent="0.4">
      <c r="A60" s="9"/>
      <c r="B60" s="14"/>
      <c r="C60" s="14"/>
      <c r="D60" s="14"/>
    </row>
    <row r="61" spans="1:5" ht="15.5" x14ac:dyDescent="0.4">
      <c r="A61" s="10" t="s">
        <v>22</v>
      </c>
      <c r="B61" s="14"/>
      <c r="C61" s="14"/>
      <c r="D61" s="14"/>
    </row>
    <row r="62" spans="1:5" ht="15.5" x14ac:dyDescent="0.4">
      <c r="A62" s="9" t="s">
        <v>23</v>
      </c>
      <c r="B62" s="14">
        <f>((B17/B15)-1)*100</f>
        <v>14.174022698612854</v>
      </c>
      <c r="C62" s="14">
        <f>((C17/C15)-1)*100</f>
        <v>12.488129154795825</v>
      </c>
      <c r="D62" s="14">
        <f>((D17/D15)-1)*100</f>
        <v>-2.4744486282947786</v>
      </c>
      <c r="E62" s="14" t="s">
        <v>84</v>
      </c>
    </row>
    <row r="63" spans="1:5" ht="15.5" x14ac:dyDescent="0.4">
      <c r="A63" s="9" t="s">
        <v>24</v>
      </c>
      <c r="B63" s="14">
        <f>((B38/B37)-1)*100</f>
        <v>-50.207232265317955</v>
      </c>
      <c r="C63" s="14">
        <f>((C38/C37)-1)*100</f>
        <v>-63.000904602599263</v>
      </c>
      <c r="D63" s="14">
        <f>((D38/D37)-1)*100</f>
        <v>-66.992395415204584</v>
      </c>
      <c r="E63" s="14" t="s">
        <v>84</v>
      </c>
    </row>
    <row r="64" spans="1:5" ht="15.5" x14ac:dyDescent="0.4">
      <c r="A64" s="9" t="s">
        <v>25</v>
      </c>
      <c r="B64" s="14">
        <f>((B40/B39)-1)*100</f>
        <v>-56.388706854867621</v>
      </c>
      <c r="C64" s="14">
        <f>((C40/C39)-1)*100</f>
        <v>-67.108444530634898</v>
      </c>
      <c r="D64" s="14">
        <f>((D40/D39)-1)*100</f>
        <v>-66.15491620345577</v>
      </c>
      <c r="E64" s="14" t="s">
        <v>84</v>
      </c>
    </row>
    <row r="65" spans="1:6" ht="15.5" x14ac:dyDescent="0.4">
      <c r="A65" s="9"/>
      <c r="B65" s="14"/>
      <c r="C65" s="14"/>
      <c r="D65" s="14"/>
      <c r="E65" s="14"/>
    </row>
    <row r="66" spans="1:6" ht="15.5" x14ac:dyDescent="0.4">
      <c r="A66" s="10" t="s">
        <v>26</v>
      </c>
      <c r="B66" s="14"/>
      <c r="C66" s="14"/>
      <c r="D66" s="14"/>
      <c r="E66" s="14"/>
    </row>
    <row r="67" spans="1:6" ht="15.5" x14ac:dyDescent="0.4">
      <c r="A67" s="9" t="s">
        <v>35</v>
      </c>
      <c r="B67" s="14">
        <f t="shared" ref="B67:C68" si="2">B22/B16</f>
        <v>262050.40273969379</v>
      </c>
      <c r="C67" s="14">
        <f t="shared" si="2"/>
        <v>42462.929475587705</v>
      </c>
      <c r="D67" s="14">
        <f>D22/D16</f>
        <v>362369.21637672809</v>
      </c>
      <c r="E67" s="14">
        <f>E22/E16</f>
        <v>1311121.2121212122</v>
      </c>
    </row>
    <row r="68" spans="1:6" ht="15.5" x14ac:dyDescent="0.4">
      <c r="A68" s="9" t="s">
        <v>36</v>
      </c>
      <c r="B68" s="14">
        <f t="shared" si="2"/>
        <v>248880.35732935721</v>
      </c>
      <c r="C68" s="14">
        <f t="shared" si="2"/>
        <v>55593.307302659348</v>
      </c>
      <c r="D68" s="14">
        <f>D23/D17</f>
        <v>347150.58887479315</v>
      </c>
      <c r="E68" s="14">
        <f>E23/E17</f>
        <v>1059700.9130434783</v>
      </c>
    </row>
    <row r="69" spans="1:6" ht="15.5" x14ac:dyDescent="0.4">
      <c r="A69" s="9" t="s">
        <v>27</v>
      </c>
      <c r="B69" s="14">
        <f>(B68/B67)*B51</f>
        <v>98.738337973548425</v>
      </c>
      <c r="C69" s="14">
        <f>(C68/C67)*C51</f>
        <v>161.89288812283442</v>
      </c>
      <c r="D69" s="14">
        <f>(D68/D67)*D51</f>
        <v>97.948530084689807</v>
      </c>
      <c r="E69" s="14">
        <f>(E68/E67)*E51</f>
        <v>84.884665716443564</v>
      </c>
    </row>
    <row r="70" spans="1:6" ht="15.5" x14ac:dyDescent="0.4">
      <c r="A70" s="9" t="s">
        <v>33</v>
      </c>
      <c r="B70" s="14">
        <f t="shared" ref="B70:B71" si="3">B22/(B16*3)</f>
        <v>87350.134246564601</v>
      </c>
      <c r="C70" s="14">
        <f t="shared" ref="C70:E71" si="4">C22/(C16*3)</f>
        <v>14154.309825195902</v>
      </c>
      <c r="D70" s="14">
        <f t="shared" si="4"/>
        <v>120789.7387922427</v>
      </c>
      <c r="E70" s="14">
        <f t="shared" si="4"/>
        <v>437040.40404040401</v>
      </c>
    </row>
    <row r="71" spans="1:6" ht="15.5" x14ac:dyDescent="0.4">
      <c r="A71" s="9" t="s">
        <v>34</v>
      </c>
      <c r="B71" s="14">
        <f t="shared" si="3"/>
        <v>82960.119109785737</v>
      </c>
      <c r="C71" s="14">
        <f t="shared" si="4"/>
        <v>18531.102434219782</v>
      </c>
      <c r="D71" s="14">
        <f t="shared" si="4"/>
        <v>115716.86295826439</v>
      </c>
      <c r="E71" s="14">
        <f t="shared" si="4"/>
        <v>353233.63768115942</v>
      </c>
    </row>
    <row r="72" spans="1:6" ht="15.5" x14ac:dyDescent="0.4">
      <c r="A72" s="9"/>
      <c r="B72" s="14"/>
      <c r="C72" s="14"/>
      <c r="D72" s="14"/>
    </row>
    <row r="73" spans="1:6" ht="15.5" x14ac:dyDescent="0.4">
      <c r="A73" s="10" t="s">
        <v>28</v>
      </c>
      <c r="B73" s="14"/>
      <c r="C73" s="14"/>
      <c r="D73" s="14"/>
    </row>
    <row r="74" spans="1:6" ht="15.5" x14ac:dyDescent="0.4">
      <c r="A74" s="9" t="s">
        <v>29</v>
      </c>
      <c r="B74" s="14">
        <f>(B29/B28)*100</f>
        <v>101.28347421603469</v>
      </c>
      <c r="C74" s="14"/>
      <c r="D74" s="14"/>
    </row>
    <row r="75" spans="1:6" ht="16" thickBot="1" x14ac:dyDescent="0.45">
      <c r="A75" s="15" t="s">
        <v>30</v>
      </c>
      <c r="B75" s="16">
        <f>(B23/B29)*100</f>
        <v>100</v>
      </c>
      <c r="C75" s="16"/>
      <c r="D75" s="16"/>
      <c r="E75" s="4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7" spans="1:1" x14ac:dyDescent="0.35">
      <c r="A87" s="1"/>
    </row>
  </sheetData>
  <mergeCells count="4">
    <mergeCell ref="A9:A10"/>
    <mergeCell ref="B9:B10"/>
    <mergeCell ref="C9:E9"/>
    <mergeCell ref="A76:E7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62</v>
      </c>
      <c r="B15" s="11">
        <f>SUM(C15:E15)</f>
        <v>3965</v>
      </c>
      <c r="C15" s="11">
        <f>+'III Trimestre'!C15</f>
        <v>2106</v>
      </c>
      <c r="D15" s="11">
        <f>'III Trimestre'!D15</f>
        <v>1859</v>
      </c>
      <c r="E15" s="11" t="str">
        <f>'III Trimestre'!E15</f>
        <v>n.d.</v>
      </c>
    </row>
    <row r="16" spans="1:5" ht="15.5" x14ac:dyDescent="0.4">
      <c r="A16" s="9" t="s">
        <v>97</v>
      </c>
      <c r="B16" s="11">
        <f t="shared" ref="B16:B18" si="0">SUM(C16:E16)</f>
        <v>4245</v>
      </c>
      <c r="C16" s="11">
        <f>+'III Trimestre'!C16</f>
        <v>2212</v>
      </c>
      <c r="D16" s="11">
        <f>+'III Trimestre'!D16</f>
        <v>1736</v>
      </c>
      <c r="E16" s="11">
        <f>+'III Trimestre'!E16</f>
        <v>297</v>
      </c>
    </row>
    <row r="17" spans="1:5" ht="15.5" x14ac:dyDescent="0.4">
      <c r="A17" s="9" t="s">
        <v>98</v>
      </c>
      <c r="B17" s="11">
        <f t="shared" si="0"/>
        <v>4527</v>
      </c>
      <c r="C17" s="11">
        <f>+'III Trimestre'!C17</f>
        <v>2369</v>
      </c>
      <c r="D17" s="11">
        <f>+'III Trimestre'!D17</f>
        <v>1813</v>
      </c>
      <c r="E17" s="11">
        <f>+'III Trimestre'!E17</f>
        <v>345</v>
      </c>
    </row>
    <row r="18" spans="1:5" ht="15.5" x14ac:dyDescent="0.4">
      <c r="A18" s="9" t="s">
        <v>77</v>
      </c>
      <c r="B18" s="11">
        <f t="shared" si="0"/>
        <v>4245</v>
      </c>
      <c r="C18" s="11">
        <f>+'III Trimestre'!C18</f>
        <v>2212</v>
      </c>
      <c r="D18" s="11">
        <f>+'III Trimestre'!D18</f>
        <v>1736</v>
      </c>
      <c r="E18" s="11">
        <f>+'III Trimestre'!E18</f>
        <v>297</v>
      </c>
    </row>
    <row r="19" spans="1:5" ht="15.5" x14ac:dyDescent="0.4">
      <c r="A19" s="9"/>
      <c r="B19" s="11"/>
      <c r="C19" s="11"/>
      <c r="D19" s="11"/>
    </row>
    <row r="20" spans="1:5" ht="15.5" x14ac:dyDescent="0.4">
      <c r="A20" s="10" t="s">
        <v>4</v>
      </c>
      <c r="B20" s="11"/>
      <c r="C20" s="11"/>
      <c r="D20" s="11"/>
    </row>
    <row r="21" spans="1:5" ht="15.5" x14ac:dyDescent="0.4">
      <c r="A21" s="9" t="s">
        <v>62</v>
      </c>
      <c r="B21" s="11">
        <f>SUM(C21:E21)</f>
        <v>6227606668.4499998</v>
      </c>
      <c r="C21" s="11">
        <f>+'I Trimestre'!C21+'II Trimestre'!C21+'III Trimestre'!C21</f>
        <v>866996860</v>
      </c>
      <c r="D21" s="11">
        <f>+'I Trimestre'!D21+'II Trimestre'!D21+'III Trimestre'!D21</f>
        <v>5360609808.4499998</v>
      </c>
      <c r="E21" s="11" t="s">
        <v>84</v>
      </c>
    </row>
    <row r="22" spans="1:5" ht="15.5" x14ac:dyDescent="0.4">
      <c r="A22" s="9" t="s">
        <v>97</v>
      </c>
      <c r="B22" s="11">
        <f t="shared" ref="B22:B24" si="1">SUM(C22:E22)</f>
        <v>5843075959.6300001</v>
      </c>
      <c r="C22" s="11">
        <f>+'I Trimestre'!C22+'II Trimestre'!C22+'III Trimestre'!C22</f>
        <v>801456000</v>
      </c>
      <c r="D22" s="11">
        <f>+'I Trimestre'!D22+'II Trimestre'!D22+'III Trimestre'!D22</f>
        <v>3876683959.6300001</v>
      </c>
      <c r="E22" s="11">
        <f>+'I Trimestre'!E22+'II Trimestre'!E22+'III Trimestre'!E22</f>
        <v>1164936000</v>
      </c>
    </row>
    <row r="23" spans="1:5" ht="15.5" x14ac:dyDescent="0.4">
      <c r="A23" s="9" t="s">
        <v>98</v>
      </c>
      <c r="B23" s="11">
        <f t="shared" si="1"/>
        <v>5819499596.6300001</v>
      </c>
      <c r="C23" s="11">
        <f>+'I Trimestre'!C23+'II Trimestre'!C23+'III Trimestre'!C23</f>
        <v>801484000</v>
      </c>
      <c r="D23" s="11">
        <f>+'I Trimestre'!D23+'II Trimestre'!D23+'III Trimestre'!D23</f>
        <v>3876683959.6300001</v>
      </c>
      <c r="E23" s="11">
        <f>+'I Trimestre'!E23+'II Trimestre'!E23+'III Trimestre'!E23</f>
        <v>1141331637</v>
      </c>
    </row>
    <row r="24" spans="1:5" ht="15.5" x14ac:dyDescent="0.4">
      <c r="A24" s="9" t="s">
        <v>77</v>
      </c>
      <c r="B24" s="11">
        <f t="shared" si="1"/>
        <v>6241424459.6300001</v>
      </c>
      <c r="C24" s="11">
        <f>+'III Trimestre'!C24</f>
        <v>801456000</v>
      </c>
      <c r="D24" s="11">
        <f>+'III Trimestre'!D24</f>
        <v>3876683959.6300001</v>
      </c>
      <c r="E24" s="11">
        <f>+'III Trimestre'!E24</f>
        <v>1563284500</v>
      </c>
    </row>
    <row r="25" spans="1:5" ht="15.5" x14ac:dyDescent="0.4">
      <c r="A25" s="9" t="s">
        <v>99</v>
      </c>
      <c r="B25" s="11">
        <f>+B23</f>
        <v>5819499596.6300001</v>
      </c>
      <c r="C25" s="11">
        <f>+'I Trimestre'!C25+'II Trimestre'!C25+'III Trimestre'!C25</f>
        <v>801484000</v>
      </c>
      <c r="D25" s="11">
        <f>+'I Trimestre'!D25+'II Trimestre'!D25+'III Trimestre'!D25</f>
        <v>3876683959.6300001</v>
      </c>
      <c r="E25" s="11">
        <f>+'I Trimestre'!E25+'II Trimestre'!E25+'III Trimestre'!E25</f>
        <v>1141331637</v>
      </c>
    </row>
    <row r="26" spans="1:5" ht="15.5" x14ac:dyDescent="0.4">
      <c r="A26" s="9"/>
      <c r="B26" s="11"/>
      <c r="C26" s="11"/>
      <c r="D26" s="11"/>
    </row>
    <row r="27" spans="1:5" ht="15.5" x14ac:dyDescent="0.4">
      <c r="A27" s="10" t="s">
        <v>5</v>
      </c>
      <c r="B27" s="11"/>
      <c r="C27" s="11"/>
      <c r="D27" s="11"/>
    </row>
    <row r="28" spans="1:5" ht="15.5" x14ac:dyDescent="0.4">
      <c r="A28" s="9" t="s">
        <v>97</v>
      </c>
      <c r="B28" s="11">
        <f>B22</f>
        <v>5843075959.6300001</v>
      </c>
      <c r="C28" s="11"/>
      <c r="D28" s="11"/>
    </row>
    <row r="29" spans="1:5" ht="15.5" x14ac:dyDescent="0.4">
      <c r="A29" s="9" t="s">
        <v>98</v>
      </c>
      <c r="B29" s="11">
        <f>'I Trimestre'!B29+'II Trimestre'!B29+'III Trimestre'!B29</f>
        <v>5819499596.6300001</v>
      </c>
      <c r="C29" s="11"/>
      <c r="D29" s="11"/>
    </row>
    <row r="30" spans="1:5" ht="15.5" x14ac:dyDescent="0.4">
      <c r="A30" s="9"/>
      <c r="B30" s="14"/>
      <c r="C30" s="14"/>
      <c r="D30" s="14"/>
    </row>
    <row r="31" spans="1:5" ht="15.5" x14ac:dyDescent="0.4">
      <c r="A31" s="10" t="s">
        <v>6</v>
      </c>
      <c r="B31" s="14"/>
      <c r="C31" s="14"/>
      <c r="D31" s="14"/>
    </row>
    <row r="32" spans="1:5" ht="15.5" x14ac:dyDescent="0.4">
      <c r="A32" s="9" t="s">
        <v>63</v>
      </c>
      <c r="B32" s="14">
        <v>1.0641</v>
      </c>
      <c r="C32" s="14">
        <v>1.0641</v>
      </c>
      <c r="D32" s="14">
        <v>1.0641</v>
      </c>
      <c r="E32" s="14">
        <v>1.0641</v>
      </c>
    </row>
    <row r="33" spans="1:5" ht="15.5" x14ac:dyDescent="0.4">
      <c r="A33" s="9" t="s">
        <v>100</v>
      </c>
      <c r="B33" s="14">
        <v>1.0863</v>
      </c>
      <c r="C33" s="14">
        <v>1.0863</v>
      </c>
      <c r="D33" s="14">
        <v>1.0863</v>
      </c>
      <c r="E33" s="14">
        <v>1.0863</v>
      </c>
    </row>
    <row r="34" spans="1:5" ht="15.5" x14ac:dyDescent="0.4">
      <c r="A34" s="9" t="s">
        <v>7</v>
      </c>
      <c r="B34" s="11">
        <f>C34+D34</f>
        <v>99476</v>
      </c>
      <c r="C34" s="13">
        <v>83218</v>
      </c>
      <c r="D34" s="13">
        <v>16258</v>
      </c>
    </row>
    <row r="35" spans="1:5" ht="15.5" x14ac:dyDescent="0.4">
      <c r="A35" s="9"/>
      <c r="B35" s="11"/>
      <c r="C35" s="11"/>
      <c r="D35" s="11"/>
    </row>
    <row r="36" spans="1:5" ht="15.5" x14ac:dyDescent="0.4">
      <c r="A36" s="10" t="s">
        <v>8</v>
      </c>
      <c r="B36" s="11"/>
      <c r="C36" s="11"/>
      <c r="D36" s="11"/>
    </row>
    <row r="37" spans="1:5" ht="15.5" x14ac:dyDescent="0.4">
      <c r="A37" s="9" t="s">
        <v>64</v>
      </c>
      <c r="B37" s="11">
        <f>B21/B32</f>
        <v>5852463742.5523911</v>
      </c>
      <c r="C37" s="11">
        <f>C21/C32</f>
        <v>814770096.79541397</v>
      </c>
      <c r="D37" s="11">
        <f>D21/D32</f>
        <v>5037693645.7569771</v>
      </c>
      <c r="E37" s="11" t="s">
        <v>84</v>
      </c>
    </row>
    <row r="38" spans="1:5" ht="15.5" x14ac:dyDescent="0.4">
      <c r="A38" s="9" t="s">
        <v>101</v>
      </c>
      <c r="B38" s="11">
        <f>B23/B33</f>
        <v>5357175362.8187428</v>
      </c>
      <c r="C38" s="11">
        <f>C23/C33</f>
        <v>737810917.79434776</v>
      </c>
      <c r="D38" s="11">
        <f>D23/D33</f>
        <v>3568704740.5228758</v>
      </c>
      <c r="E38" s="11">
        <f>E23/E33</f>
        <v>1050659704.5015188</v>
      </c>
    </row>
    <row r="39" spans="1:5" ht="15.5" x14ac:dyDescent="0.4">
      <c r="A39" s="9" t="s">
        <v>65</v>
      </c>
      <c r="B39" s="11">
        <f>B37/B15</f>
        <v>1476031.2087143483</v>
      </c>
      <c r="C39" s="11">
        <f>C37/C15</f>
        <v>386880.38784207689</v>
      </c>
      <c r="D39" s="11">
        <f>D37/D15</f>
        <v>2709894.3764158026</v>
      </c>
      <c r="E39" s="11" t="s">
        <v>84</v>
      </c>
    </row>
    <row r="40" spans="1:5" ht="15.5" x14ac:dyDescent="0.4">
      <c r="A40" s="9" t="s">
        <v>102</v>
      </c>
      <c r="B40" s="11">
        <f>B38/B17</f>
        <v>1183383.1152681119</v>
      </c>
      <c r="C40" s="11">
        <f>C38/C17</f>
        <v>311444.03452695138</v>
      </c>
      <c r="D40" s="11">
        <f>D38/D17</f>
        <v>1968397.5402773721</v>
      </c>
      <c r="E40" s="11">
        <f>E38/E17</f>
        <v>3045390.4478304894</v>
      </c>
    </row>
    <row r="41" spans="1:5" ht="15.5" x14ac:dyDescent="0.4">
      <c r="A41" s="9"/>
      <c r="B41" s="14"/>
      <c r="C41" s="14"/>
      <c r="D41" s="14"/>
    </row>
    <row r="42" spans="1:5" ht="15.5" x14ac:dyDescent="0.4">
      <c r="A42" s="10" t="s">
        <v>9</v>
      </c>
      <c r="B42" s="14"/>
      <c r="C42" s="14"/>
      <c r="D42" s="14"/>
    </row>
    <row r="43" spans="1:5" ht="15.5" x14ac:dyDescent="0.4">
      <c r="A43" s="9"/>
      <c r="B43" s="14"/>
      <c r="C43" s="14"/>
      <c r="D43" s="14"/>
    </row>
    <row r="44" spans="1:5" ht="15.5" x14ac:dyDescent="0.4">
      <c r="A44" s="10" t="s">
        <v>10</v>
      </c>
      <c r="B44" s="14"/>
      <c r="C44" s="14"/>
      <c r="D44" s="14"/>
    </row>
    <row r="45" spans="1:5" ht="15.5" x14ac:dyDescent="0.4">
      <c r="A45" s="9" t="s">
        <v>11</v>
      </c>
      <c r="B45" s="14">
        <f>B16/B34*100</f>
        <v>4.2673609714906107</v>
      </c>
      <c r="C45" s="14">
        <f>C16/C34*100</f>
        <v>2.6580787810329496</v>
      </c>
      <c r="D45" s="14">
        <f>D16/D34*100</f>
        <v>10.677820150079961</v>
      </c>
    </row>
    <row r="46" spans="1:5" ht="15.5" x14ac:dyDescent="0.4">
      <c r="A46" s="9" t="s">
        <v>12</v>
      </c>
      <c r="B46" s="14">
        <f>B17/B34*100</f>
        <v>4.5508464353210831</v>
      </c>
      <c r="C46" s="14">
        <f>C17/C34*100</f>
        <v>2.8467398880049988</v>
      </c>
      <c r="D46" s="14">
        <f>D17/D34*100</f>
        <v>11.151433140607701</v>
      </c>
    </row>
    <row r="47" spans="1:5" ht="15.5" x14ac:dyDescent="0.4">
      <c r="A47" s="9"/>
      <c r="B47" s="14"/>
      <c r="C47" s="14"/>
      <c r="D47" s="14"/>
    </row>
    <row r="48" spans="1:5" ht="15.5" x14ac:dyDescent="0.4">
      <c r="A48" s="10" t="s">
        <v>13</v>
      </c>
      <c r="B48" s="14"/>
      <c r="C48" s="14"/>
      <c r="D48" s="14"/>
    </row>
    <row r="49" spans="1:5" ht="15.5" x14ac:dyDescent="0.4">
      <c r="A49" s="9" t="s">
        <v>14</v>
      </c>
      <c r="B49" s="14">
        <f>B17/B16*100</f>
        <v>106.64310954063605</v>
      </c>
      <c r="C49" s="14">
        <f>C17/C16*100</f>
        <v>107.09764918625677</v>
      </c>
      <c r="D49" s="14">
        <f>D17/D16*100</f>
        <v>104.43548387096774</v>
      </c>
      <c r="E49" s="14">
        <f>E17/E16*100</f>
        <v>116.16161616161615</v>
      </c>
    </row>
    <row r="50" spans="1:5" ht="15.5" x14ac:dyDescent="0.4">
      <c r="A50" s="9" t="s">
        <v>15</v>
      </c>
      <c r="B50" s="14">
        <f>B23/B22*100</f>
        <v>99.596507675702156</v>
      </c>
      <c r="C50" s="14">
        <f>C23/C22*100</f>
        <v>100.00349364157233</v>
      </c>
      <c r="D50" s="14">
        <f>D23/D22*100</f>
        <v>100</v>
      </c>
      <c r="E50" s="14">
        <f>E23/E22*100</f>
        <v>97.973763108016229</v>
      </c>
    </row>
    <row r="51" spans="1:5" ht="15.5" x14ac:dyDescent="0.4">
      <c r="A51" s="9" t="s">
        <v>16</v>
      </c>
      <c r="B51" s="14">
        <f>AVERAGE(B49:B50)</f>
        <v>103.11980860816911</v>
      </c>
      <c r="C51" s="14">
        <f>AVERAGE(C49:C50)</f>
        <v>103.55057141391455</v>
      </c>
      <c r="D51" s="14">
        <f>AVERAGE(D49:D50)</f>
        <v>102.21774193548387</v>
      </c>
      <c r="E51" s="14">
        <f>AVERAGE(E49:E50)</f>
        <v>107.06768963481619</v>
      </c>
    </row>
    <row r="52" spans="1:5" ht="15.5" x14ac:dyDescent="0.4">
      <c r="A52" s="9"/>
      <c r="B52" s="14"/>
      <c r="C52" s="14"/>
      <c r="D52" s="14"/>
      <c r="E52" s="14"/>
    </row>
    <row r="53" spans="1:5" ht="15.5" x14ac:dyDescent="0.4">
      <c r="A53" s="10" t="s">
        <v>17</v>
      </c>
      <c r="B53" s="14"/>
      <c r="C53" s="14"/>
      <c r="D53" s="14"/>
      <c r="E53" s="14"/>
    </row>
    <row r="54" spans="1:5" ht="15.5" x14ac:dyDescent="0.4">
      <c r="A54" s="9" t="s">
        <v>18</v>
      </c>
      <c r="B54" s="14">
        <f>(B17/B18)*100</f>
        <v>106.64310954063605</v>
      </c>
      <c r="C54" s="14">
        <f>(C17/C18)*100</f>
        <v>107.09764918625677</v>
      </c>
      <c r="D54" s="14">
        <f>(D17/D18)*100</f>
        <v>104.43548387096774</v>
      </c>
      <c r="E54" s="14">
        <f>(E17/E18)*100</f>
        <v>116.16161616161615</v>
      </c>
    </row>
    <row r="55" spans="1:5" ht="15.5" x14ac:dyDescent="0.4">
      <c r="A55" s="9" t="s">
        <v>19</v>
      </c>
      <c r="B55" s="14">
        <f>B23/B24*100</f>
        <v>93.239926787081345</v>
      </c>
      <c r="C55" s="14">
        <f>C23/C24*100</f>
        <v>100.00349364157233</v>
      </c>
      <c r="D55" s="14">
        <f>D23/D24*100</f>
        <v>100</v>
      </c>
      <c r="E55" s="14">
        <f>E23/E24*100</f>
        <v>73.008568625864328</v>
      </c>
    </row>
    <row r="56" spans="1:5" ht="15.5" x14ac:dyDescent="0.4">
      <c r="A56" s="9" t="s">
        <v>20</v>
      </c>
      <c r="B56" s="14">
        <f>(B54+B55)/2</f>
        <v>99.941518163858689</v>
      </c>
      <c r="C56" s="14">
        <f>(C54+C55)/2</f>
        <v>103.55057141391455</v>
      </c>
      <c r="D56" s="14">
        <f>(D54+D55)/2</f>
        <v>102.21774193548387</v>
      </c>
      <c r="E56" s="14">
        <f>(E54+E55)/2</f>
        <v>94.58509239374024</v>
      </c>
    </row>
    <row r="57" spans="1:5" ht="15.5" x14ac:dyDescent="0.4">
      <c r="A57" s="9"/>
      <c r="B57" s="14"/>
      <c r="C57" s="14"/>
      <c r="D57" s="14"/>
    </row>
    <row r="58" spans="1:5" ht="15.5" x14ac:dyDescent="0.4">
      <c r="A58" s="10" t="s">
        <v>32</v>
      </c>
      <c r="B58" s="14"/>
      <c r="C58" s="14"/>
      <c r="D58" s="14"/>
    </row>
    <row r="59" spans="1:5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</row>
    <row r="60" spans="1:5" ht="15.5" x14ac:dyDescent="0.4">
      <c r="A60" s="9"/>
      <c r="B60" s="14"/>
      <c r="C60" s="14"/>
      <c r="D60" s="14"/>
      <c r="E60" s="14"/>
    </row>
    <row r="61" spans="1:5" ht="15.5" x14ac:dyDescent="0.4">
      <c r="A61" s="10" t="s">
        <v>22</v>
      </c>
      <c r="B61" s="14"/>
      <c r="C61" s="14"/>
      <c r="D61" s="14"/>
      <c r="E61" s="14"/>
    </row>
    <row r="62" spans="1:5" ht="15.5" x14ac:dyDescent="0.4">
      <c r="A62" s="9" t="s">
        <v>23</v>
      </c>
      <c r="B62" s="14">
        <f>((B17/B15)-1)*100</f>
        <v>14.174022698612854</v>
      </c>
      <c r="C62" s="14">
        <f>((C17/C15)-1)*100</f>
        <v>12.488129154795825</v>
      </c>
      <c r="D62" s="14">
        <f>((D17/D15)-1)*100</f>
        <v>-2.4744486282947786</v>
      </c>
      <c r="E62" s="14" t="s">
        <v>84</v>
      </c>
    </row>
    <row r="63" spans="1:5" ht="15.5" x14ac:dyDescent="0.4">
      <c r="A63" s="9" t="s">
        <v>24</v>
      </c>
      <c r="B63" s="14">
        <f>((B38/B37)-1)*100</f>
        <v>-8.46290385590056</v>
      </c>
      <c r="C63" s="14">
        <f>((C38/C37)-1)*100</f>
        <v>-9.4455085310268032</v>
      </c>
      <c r="D63" s="14">
        <f>((D38/D37)-1)*100</f>
        <v>-29.15994914600185</v>
      </c>
      <c r="E63" s="14" t="s">
        <v>84</v>
      </c>
    </row>
    <row r="64" spans="1:5" ht="15.5" x14ac:dyDescent="0.4">
      <c r="A64" s="9" t="s">
        <v>25</v>
      </c>
      <c r="B64" s="14">
        <f>((B40/B39)-1)*100</f>
        <v>-19.826687384282238</v>
      </c>
      <c r="C64" s="14">
        <f>((C40/C39)-1)*100</f>
        <v>-19.498624299849066</v>
      </c>
      <c r="D64" s="14">
        <f>((D40/D39)-1)*100</f>
        <v>-27.362573338343875</v>
      </c>
      <c r="E64" s="14" t="s">
        <v>84</v>
      </c>
    </row>
    <row r="65" spans="1:6" ht="15.5" x14ac:dyDescent="0.4">
      <c r="A65" s="9"/>
      <c r="B65" s="14"/>
      <c r="C65" s="14"/>
      <c r="D65" s="14"/>
    </row>
    <row r="66" spans="1:6" ht="15.5" x14ac:dyDescent="0.4">
      <c r="A66" s="10" t="s">
        <v>26</v>
      </c>
      <c r="B66" s="14"/>
      <c r="C66" s="14"/>
      <c r="D66" s="14"/>
    </row>
    <row r="67" spans="1:6" ht="15.5" x14ac:dyDescent="0.4">
      <c r="A67" s="9" t="s">
        <v>39</v>
      </c>
      <c r="B67" s="14">
        <f t="shared" ref="B67:D68" si="2">B22/B16</f>
        <v>1376460.7678751473</v>
      </c>
      <c r="C67" s="14">
        <f t="shared" si="2"/>
        <v>362321.8806509946</v>
      </c>
      <c r="D67" s="14">
        <f t="shared" si="2"/>
        <v>2233112.8799711983</v>
      </c>
      <c r="E67" s="14">
        <f t="shared" ref="E67" si="3">E22/E16</f>
        <v>3922343.4343434344</v>
      </c>
    </row>
    <row r="68" spans="1:6" ht="15.5" x14ac:dyDescent="0.4">
      <c r="A68" s="9" t="s">
        <v>40</v>
      </c>
      <c r="B68" s="14">
        <f t="shared" si="2"/>
        <v>1285509.0781157499</v>
      </c>
      <c r="C68" s="14">
        <f t="shared" si="2"/>
        <v>338321.65470662725</v>
      </c>
      <c r="D68" s="14">
        <f t="shared" si="2"/>
        <v>2138270.2480033096</v>
      </c>
      <c r="E68" s="14">
        <f t="shared" ref="E68" si="4">E23/E17</f>
        <v>3308207.6434782608</v>
      </c>
    </row>
    <row r="69" spans="1:6" ht="15.5" x14ac:dyDescent="0.4">
      <c r="A69" s="9" t="s">
        <v>27</v>
      </c>
      <c r="B69" s="14">
        <f>(B68/B67)*B51</f>
        <v>96.306014085672871</v>
      </c>
      <c r="C69" s="14">
        <f>(C68/C67)*C51</f>
        <v>96.691374541407171</v>
      </c>
      <c r="D69" s="14">
        <f>(D68/D67)*D51</f>
        <v>97.87644787644787</v>
      </c>
      <c r="E69" s="14">
        <f>(E68/E67)*E51</f>
        <v>90.303706227791693</v>
      </c>
    </row>
    <row r="70" spans="1:6" ht="15.5" x14ac:dyDescent="0.4">
      <c r="A70" s="9" t="s">
        <v>33</v>
      </c>
      <c r="B70" s="14">
        <f t="shared" ref="B70:B71" si="5">B22/(B16*9)</f>
        <v>152940.08531946081</v>
      </c>
      <c r="C70" s="14">
        <f>C22/(C16*7)</f>
        <v>51760.268664427793</v>
      </c>
      <c r="D70" s="14">
        <f>D22/(D16*7)</f>
        <v>319016.12571017118</v>
      </c>
      <c r="E70" s="14">
        <f t="shared" ref="E70" si="6">E22/(E16*9)</f>
        <v>435815.9371492705</v>
      </c>
    </row>
    <row r="71" spans="1:6" ht="15.5" x14ac:dyDescent="0.4">
      <c r="A71" s="9" t="s">
        <v>34</v>
      </c>
      <c r="B71" s="14">
        <f t="shared" si="5"/>
        <v>142834.3420128611</v>
      </c>
      <c r="C71" s="14">
        <f>C23/(C17*7)</f>
        <v>48331.664958089612</v>
      </c>
      <c r="D71" s="14">
        <f>D23/(D17*7)</f>
        <v>305467.17828618706</v>
      </c>
      <c r="E71" s="14">
        <f t="shared" ref="E71" si="7">E23/(E17*9)</f>
        <v>367578.62705314008</v>
      </c>
    </row>
    <row r="72" spans="1:6" ht="15.5" x14ac:dyDescent="0.4">
      <c r="A72" s="9"/>
      <c r="B72" s="14"/>
      <c r="C72" s="14"/>
      <c r="D72" s="14"/>
    </row>
    <row r="73" spans="1:6" ht="15.5" x14ac:dyDescent="0.4">
      <c r="A73" s="10" t="s">
        <v>28</v>
      </c>
      <c r="B73" s="14"/>
      <c r="C73" s="14"/>
      <c r="D73" s="14"/>
    </row>
    <row r="74" spans="1:6" ht="15.5" x14ac:dyDescent="0.4">
      <c r="A74" s="9" t="s">
        <v>29</v>
      </c>
      <c r="B74" s="14">
        <f>(B29/B28)*100</f>
        <v>99.596507675702156</v>
      </c>
      <c r="C74" s="14"/>
      <c r="D74" s="14"/>
    </row>
    <row r="75" spans="1:6" ht="16" thickBot="1" x14ac:dyDescent="0.45">
      <c r="A75" s="15" t="s">
        <v>30</v>
      </c>
      <c r="B75" s="16">
        <f>(B23/B29)*100</f>
        <v>100</v>
      </c>
      <c r="C75" s="16"/>
      <c r="D75" s="16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0" spans="1:6" ht="15.5" x14ac:dyDescent="0.4">
      <c r="A80" s="9"/>
      <c r="B80" s="9"/>
      <c r="C80" s="9"/>
      <c r="D80" s="9"/>
    </row>
    <row r="87" spans="1:1" x14ac:dyDescent="0.35">
      <c r="A87" s="1"/>
    </row>
  </sheetData>
  <mergeCells count="4">
    <mergeCell ref="A9:A10"/>
    <mergeCell ref="B9:B10"/>
    <mergeCell ref="C9:E9"/>
    <mergeCell ref="A76:E7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F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6" width="15.26953125" style="3" bestFit="1" customWidth="1"/>
    <col min="7" max="16384" width="11.453125" style="3"/>
  </cols>
  <sheetData>
    <row r="7" spans="1:5" ht="21" customHeight="1" x14ac:dyDescent="0.35"/>
    <row r="8" spans="1:5" ht="21" customHeight="1" x14ac:dyDescent="0.35"/>
    <row r="9" spans="1:5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5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5" ht="16" thickTop="1" x14ac:dyDescent="0.4">
      <c r="A11" s="9"/>
      <c r="B11" s="9"/>
      <c r="C11" s="9"/>
      <c r="D11" s="9"/>
    </row>
    <row r="12" spans="1:5" ht="15.5" x14ac:dyDescent="0.4">
      <c r="A12" s="10" t="s">
        <v>2</v>
      </c>
      <c r="B12" s="9"/>
      <c r="C12" s="9"/>
      <c r="D12" s="9"/>
    </row>
    <row r="13" spans="1:5" ht="15.5" x14ac:dyDescent="0.4">
      <c r="A13" s="9"/>
      <c r="B13" s="9"/>
      <c r="C13" s="9"/>
      <c r="D13" s="9"/>
    </row>
    <row r="14" spans="1:5" ht="15.5" x14ac:dyDescent="0.4">
      <c r="A14" s="10" t="s">
        <v>3</v>
      </c>
      <c r="B14" s="9"/>
      <c r="C14" s="9"/>
      <c r="D14" s="9"/>
    </row>
    <row r="15" spans="1:5" ht="15.5" x14ac:dyDescent="0.4">
      <c r="A15" s="9" t="s">
        <v>66</v>
      </c>
      <c r="B15" s="11">
        <f>SUM(C15:E15)</f>
        <v>3997</v>
      </c>
      <c r="C15" s="11">
        <v>2108</v>
      </c>
      <c r="D15" s="11">
        <v>1889</v>
      </c>
      <c r="E15" s="11" t="s">
        <v>84</v>
      </c>
    </row>
    <row r="16" spans="1:5" ht="15.5" x14ac:dyDescent="0.4">
      <c r="A16" s="9" t="s">
        <v>103</v>
      </c>
      <c r="B16" s="11">
        <f t="shared" ref="B16:B18" si="0">SUM(C16:E16)</f>
        <v>297</v>
      </c>
      <c r="C16" s="11">
        <v>0</v>
      </c>
      <c r="D16" s="11">
        <v>0</v>
      </c>
      <c r="E16" s="11">
        <v>297</v>
      </c>
    </row>
    <row r="17" spans="1:5" ht="15.5" x14ac:dyDescent="0.4">
      <c r="A17" s="9" t="s">
        <v>104</v>
      </c>
      <c r="B17" s="11">
        <f>SUM(C17:E17)</f>
        <v>369</v>
      </c>
      <c r="C17" s="11">
        <v>0</v>
      </c>
      <c r="D17" s="11">
        <v>0</v>
      </c>
      <c r="E17" s="11">
        <v>369</v>
      </c>
    </row>
    <row r="18" spans="1:5" ht="15.5" x14ac:dyDescent="0.4">
      <c r="A18" s="9" t="s">
        <v>77</v>
      </c>
      <c r="B18" s="11">
        <f t="shared" si="0"/>
        <v>4245</v>
      </c>
      <c r="C18" s="11">
        <v>2212</v>
      </c>
      <c r="D18" s="11">
        <v>1736</v>
      </c>
      <c r="E18" s="11">
        <v>297</v>
      </c>
    </row>
    <row r="19" spans="1:5" ht="15.5" x14ac:dyDescent="0.4">
      <c r="A19" s="9"/>
      <c r="B19" s="11"/>
      <c r="C19" s="11"/>
      <c r="D19" s="11"/>
      <c r="E19" s="11"/>
    </row>
    <row r="20" spans="1:5" ht="15.5" x14ac:dyDescent="0.4">
      <c r="A20" s="10" t="s">
        <v>4</v>
      </c>
      <c r="B20" s="11"/>
      <c r="C20" s="11"/>
      <c r="D20" s="11"/>
      <c r="E20" s="11"/>
    </row>
    <row r="21" spans="1:5" ht="15.5" x14ac:dyDescent="0.4">
      <c r="A21" s="9" t="s">
        <v>66</v>
      </c>
      <c r="B21" s="11">
        <f>SUM(C21:E21)</f>
        <v>939290550</v>
      </c>
      <c r="C21" s="11">
        <v>63083008</v>
      </c>
      <c r="D21" s="11">
        <v>876207542</v>
      </c>
      <c r="E21" s="11" t="s">
        <v>84</v>
      </c>
    </row>
    <row r="22" spans="1:5" ht="15.5" x14ac:dyDescent="0.4">
      <c r="A22" s="9" t="s">
        <v>103</v>
      </c>
      <c r="B22" s="11">
        <f>SUM(C22:E22)</f>
        <v>398348500</v>
      </c>
      <c r="C22" s="11">
        <v>0</v>
      </c>
      <c r="D22" s="11">
        <v>0</v>
      </c>
      <c r="E22" s="11">
        <v>398348500</v>
      </c>
    </row>
    <row r="23" spans="1:5" ht="15.5" x14ac:dyDescent="0.4">
      <c r="A23" s="9" t="s">
        <v>104</v>
      </c>
      <c r="B23" s="11">
        <f>SUM(C23:E23)</f>
        <v>421952862.60000002</v>
      </c>
      <c r="C23" s="11">
        <v>0</v>
      </c>
      <c r="D23" s="11">
        <v>0</v>
      </c>
      <c r="E23" s="11">
        <v>421952862.60000002</v>
      </c>
    </row>
    <row r="24" spans="1:5" ht="15.5" x14ac:dyDescent="0.4">
      <c r="A24" s="9" t="s">
        <v>77</v>
      </c>
      <c r="B24" s="11">
        <f>SUM(C24:E24)</f>
        <v>6241424459.6300001</v>
      </c>
      <c r="C24" s="11">
        <v>801456000</v>
      </c>
      <c r="D24" s="11">
        <v>3876683959.6300001</v>
      </c>
      <c r="E24" s="11">
        <v>1563284500</v>
      </c>
    </row>
    <row r="25" spans="1:5" ht="15.5" x14ac:dyDescent="0.4">
      <c r="A25" s="9" t="s">
        <v>105</v>
      </c>
      <c r="B25" s="11">
        <f>B23</f>
        <v>421952862.60000002</v>
      </c>
      <c r="C25" s="11">
        <f>C23</f>
        <v>0</v>
      </c>
      <c r="D25" s="11">
        <f>D23</f>
        <v>0</v>
      </c>
      <c r="E25" s="11">
        <f>E23</f>
        <v>421952862.60000002</v>
      </c>
    </row>
    <row r="26" spans="1:5" ht="15.5" x14ac:dyDescent="0.4">
      <c r="A26" s="9"/>
      <c r="B26" s="11"/>
      <c r="C26" s="11"/>
      <c r="D26" s="11"/>
      <c r="E26" s="9"/>
    </row>
    <row r="27" spans="1:5" ht="15.5" x14ac:dyDescent="0.4">
      <c r="A27" s="10" t="s">
        <v>5</v>
      </c>
      <c r="B27" s="11"/>
      <c r="C27" s="11"/>
      <c r="D27" s="11"/>
      <c r="E27" s="9"/>
    </row>
    <row r="28" spans="1:5" ht="15.5" x14ac:dyDescent="0.4">
      <c r="A28" s="9" t="s">
        <v>103</v>
      </c>
      <c r="B28" s="11">
        <f>B22</f>
        <v>398348500</v>
      </c>
      <c r="C28" s="11"/>
      <c r="D28" s="11"/>
      <c r="E28" s="9"/>
    </row>
    <row r="29" spans="1:5" ht="15.5" x14ac:dyDescent="0.4">
      <c r="A29" s="9" t="s">
        <v>104</v>
      </c>
      <c r="B29" s="11">
        <v>421952862.60000002</v>
      </c>
      <c r="C29" s="11"/>
      <c r="D29" s="11"/>
      <c r="E29" s="9"/>
    </row>
    <row r="30" spans="1:5" ht="15.5" x14ac:dyDescent="0.4">
      <c r="A30" s="9"/>
      <c r="B30" s="14"/>
      <c r="C30" s="14"/>
      <c r="D30" s="14"/>
      <c r="E30" s="9"/>
    </row>
    <row r="31" spans="1:5" ht="15.5" x14ac:dyDescent="0.4">
      <c r="A31" s="10" t="s">
        <v>6</v>
      </c>
      <c r="B31" s="14"/>
      <c r="C31" s="14"/>
      <c r="D31" s="14"/>
      <c r="E31" s="9"/>
    </row>
    <row r="32" spans="1:5" ht="15.5" x14ac:dyDescent="0.4">
      <c r="A32" s="9" t="s">
        <v>67</v>
      </c>
      <c r="B32" s="17">
        <v>1.0706</v>
      </c>
      <c r="C32" s="17">
        <v>1.0706</v>
      </c>
      <c r="D32" s="17">
        <v>1.0706</v>
      </c>
      <c r="E32" s="17">
        <v>1.0706</v>
      </c>
    </row>
    <row r="33" spans="1:5" ht="15.5" x14ac:dyDescent="0.4">
      <c r="A33" s="9" t="s">
        <v>106</v>
      </c>
      <c r="B33" s="17">
        <v>1.0863</v>
      </c>
      <c r="C33" s="17">
        <v>1.0863</v>
      </c>
      <c r="D33" s="17">
        <v>1.0863</v>
      </c>
      <c r="E33" s="17">
        <v>1.0863</v>
      </c>
    </row>
    <row r="34" spans="1:5" ht="15.5" x14ac:dyDescent="0.4">
      <c r="A34" s="9" t="s">
        <v>7</v>
      </c>
      <c r="B34" s="11">
        <f>C34+D34</f>
        <v>99476</v>
      </c>
      <c r="C34" s="13">
        <v>83218</v>
      </c>
      <c r="D34" s="13">
        <v>16258</v>
      </c>
      <c r="E34" s="9"/>
    </row>
    <row r="35" spans="1:5" ht="15.5" x14ac:dyDescent="0.4">
      <c r="A35" s="9"/>
      <c r="B35" s="11"/>
      <c r="C35" s="11"/>
      <c r="D35" s="11"/>
      <c r="E35" s="9"/>
    </row>
    <row r="36" spans="1:5" ht="15.5" x14ac:dyDescent="0.4">
      <c r="A36" s="10" t="s">
        <v>8</v>
      </c>
      <c r="B36" s="11"/>
      <c r="C36" s="11"/>
      <c r="D36" s="11"/>
      <c r="E36" s="9"/>
    </row>
    <row r="37" spans="1:5" ht="15.5" x14ac:dyDescent="0.4">
      <c r="A37" s="9" t="s">
        <v>68</v>
      </c>
      <c r="B37" s="11">
        <f>B21/B32</f>
        <v>877349663.73995888</v>
      </c>
      <c r="C37" s="11">
        <f>C21/C32</f>
        <v>58923041.285260603</v>
      </c>
      <c r="D37" s="11">
        <f>D21/D32</f>
        <v>818426622.45469832</v>
      </c>
      <c r="E37" s="11" t="s">
        <v>84</v>
      </c>
    </row>
    <row r="38" spans="1:5" ht="15.5" x14ac:dyDescent="0.4">
      <c r="A38" s="9" t="s">
        <v>107</v>
      </c>
      <c r="B38" s="11">
        <f>B23/B33</f>
        <v>388431246.06462306</v>
      </c>
      <c r="C38" s="11">
        <f>C23/C33</f>
        <v>0</v>
      </c>
      <c r="D38" s="11">
        <f>D23/D33</f>
        <v>0</v>
      </c>
      <c r="E38" s="11">
        <f>E23/E33</f>
        <v>388431246.06462306</v>
      </c>
    </row>
    <row r="39" spans="1:5" ht="15.5" x14ac:dyDescent="0.4">
      <c r="A39" s="9" t="s">
        <v>69</v>
      </c>
      <c r="B39" s="11">
        <f>B37/B15</f>
        <v>219502.04246683986</v>
      </c>
      <c r="C39" s="11">
        <f>C37/C15</f>
        <v>27952.106871565749</v>
      </c>
      <c r="D39" s="11">
        <f>D37/D15</f>
        <v>433259.19664092024</v>
      </c>
      <c r="E39" s="11" t="s">
        <v>84</v>
      </c>
    </row>
    <row r="40" spans="1:5" ht="15.5" x14ac:dyDescent="0.4">
      <c r="A40" s="9" t="s">
        <v>108</v>
      </c>
      <c r="B40" s="11">
        <f>B38/B17</f>
        <v>1052659.2034271627</v>
      </c>
      <c r="C40" s="11" t="s">
        <v>84</v>
      </c>
      <c r="D40" s="11" t="s">
        <v>84</v>
      </c>
      <c r="E40" s="11">
        <f>E38/E17</f>
        <v>1052659.2034271627</v>
      </c>
    </row>
    <row r="41" spans="1:5" ht="15.5" x14ac:dyDescent="0.4">
      <c r="A41" s="9"/>
      <c r="B41" s="14"/>
      <c r="C41" s="14"/>
      <c r="D41" s="14"/>
      <c r="E41" s="9"/>
    </row>
    <row r="42" spans="1:5" ht="15.5" x14ac:dyDescent="0.4">
      <c r="A42" s="10" t="s">
        <v>9</v>
      </c>
      <c r="B42" s="14"/>
      <c r="C42" s="14"/>
      <c r="D42" s="14"/>
      <c r="E42" s="9"/>
    </row>
    <row r="43" spans="1:5" ht="15.5" x14ac:dyDescent="0.4">
      <c r="A43" s="9"/>
      <c r="B43" s="14"/>
      <c r="C43" s="14"/>
      <c r="D43" s="14"/>
      <c r="E43" s="9"/>
    </row>
    <row r="44" spans="1:5" ht="15.5" x14ac:dyDescent="0.4">
      <c r="A44" s="10" t="s">
        <v>10</v>
      </c>
      <c r="B44" s="14"/>
      <c r="C44" s="14"/>
      <c r="D44" s="14"/>
      <c r="E44" s="9"/>
    </row>
    <row r="45" spans="1:5" ht="15.5" x14ac:dyDescent="0.4">
      <c r="A45" s="9" t="s">
        <v>11</v>
      </c>
      <c r="B45" s="14">
        <f>B16/B34*100</f>
        <v>0.29856447786400736</v>
      </c>
      <c r="C45" s="14">
        <f>C16/C34*100</f>
        <v>0</v>
      </c>
      <c r="D45" s="14">
        <f>D16/D34*100</f>
        <v>0</v>
      </c>
      <c r="E45" s="9"/>
    </row>
    <row r="46" spans="1:5" ht="15.5" x14ac:dyDescent="0.4">
      <c r="A46" s="9" t="s">
        <v>12</v>
      </c>
      <c r="B46" s="14">
        <f>B17/B34*100</f>
        <v>0.37094374522497886</v>
      </c>
      <c r="C46" s="14">
        <f>C17/C34*100</f>
        <v>0</v>
      </c>
      <c r="D46" s="14">
        <f>D17/D34*100</f>
        <v>0</v>
      </c>
      <c r="E46" s="9"/>
    </row>
    <row r="47" spans="1:5" ht="15.5" x14ac:dyDescent="0.4">
      <c r="A47" s="9"/>
      <c r="B47" s="14"/>
      <c r="C47" s="14"/>
      <c r="D47" s="14"/>
      <c r="E47" s="9"/>
    </row>
    <row r="48" spans="1:5" ht="15.5" x14ac:dyDescent="0.4">
      <c r="A48" s="10" t="s">
        <v>13</v>
      </c>
      <c r="B48" s="14"/>
      <c r="C48" s="14"/>
      <c r="D48" s="14"/>
      <c r="E48" s="9"/>
    </row>
    <row r="49" spans="1:6" ht="15.5" x14ac:dyDescent="0.4">
      <c r="A49" s="9" t="s">
        <v>14</v>
      </c>
      <c r="B49" s="14">
        <f>B17/B16*100</f>
        <v>124.24242424242425</v>
      </c>
      <c r="C49" s="11" t="s">
        <v>84</v>
      </c>
      <c r="D49" s="11" t="s">
        <v>84</v>
      </c>
      <c r="E49" s="14">
        <f t="shared" ref="E49" si="1">E17/E16*100</f>
        <v>124.24242424242425</v>
      </c>
      <c r="F49" s="14"/>
    </row>
    <row r="50" spans="1:6" ht="15.5" x14ac:dyDescent="0.4">
      <c r="A50" s="9" t="s">
        <v>15</v>
      </c>
      <c r="B50" s="14">
        <f>B23/B22*100</f>
        <v>105.92555578846161</v>
      </c>
      <c r="C50" s="11" t="s">
        <v>84</v>
      </c>
      <c r="D50" s="11" t="s">
        <v>84</v>
      </c>
      <c r="E50" s="14">
        <f t="shared" ref="E50" si="2">E23/E22*100</f>
        <v>105.92555578846161</v>
      </c>
      <c r="F50" s="14"/>
    </row>
    <row r="51" spans="1:6" ht="15.5" x14ac:dyDescent="0.4">
      <c r="A51" s="9" t="s">
        <v>16</v>
      </c>
      <c r="B51" s="14">
        <f>AVERAGE(B49:B50)</f>
        <v>115.08399001544294</v>
      </c>
      <c r="C51" s="11" t="s">
        <v>84</v>
      </c>
      <c r="D51" s="11" t="s">
        <v>84</v>
      </c>
      <c r="E51" s="14">
        <f t="shared" ref="E51" si="3">AVERAGE(E49:E50)</f>
        <v>115.08399001544294</v>
      </c>
      <c r="F51" s="14"/>
    </row>
    <row r="52" spans="1:6" ht="15.5" x14ac:dyDescent="0.4">
      <c r="A52" s="9"/>
      <c r="B52" s="14"/>
      <c r="C52" s="14"/>
      <c r="D52" s="14"/>
      <c r="E52" s="14"/>
      <c r="F52" s="14"/>
    </row>
    <row r="53" spans="1:6" ht="15.5" x14ac:dyDescent="0.4">
      <c r="A53" s="10" t="s">
        <v>17</v>
      </c>
      <c r="B53" s="14"/>
      <c r="C53" s="14"/>
      <c r="D53" s="14"/>
      <c r="E53" s="14"/>
      <c r="F53" s="14"/>
    </row>
    <row r="54" spans="1:6" ht="15.5" x14ac:dyDescent="0.4">
      <c r="A54" s="9" t="s">
        <v>18</v>
      </c>
      <c r="B54" s="14">
        <f>(B17/B18)*100</f>
        <v>8.6925795053003529</v>
      </c>
      <c r="C54" s="14">
        <f>(C17/C18)*100</f>
        <v>0</v>
      </c>
      <c r="D54" s="14">
        <f>(D17/D18)*100</f>
        <v>0</v>
      </c>
      <c r="E54" s="14">
        <f t="shared" ref="E54" si="4">(E17/E18)*100</f>
        <v>124.24242424242425</v>
      </c>
      <c r="F54" s="14"/>
    </row>
    <row r="55" spans="1:6" ht="15.5" x14ac:dyDescent="0.4">
      <c r="A55" s="9" t="s">
        <v>19</v>
      </c>
      <c r="B55" s="14">
        <f>B23/B24*100</f>
        <v>6.760521822049161</v>
      </c>
      <c r="C55" s="14">
        <f>C23/C24*100</f>
        <v>0</v>
      </c>
      <c r="D55" s="14">
        <f>D23/D24*100</f>
        <v>0</v>
      </c>
      <c r="E55" s="14">
        <f t="shared" ref="E55" si="5">E23/E24*100</f>
        <v>26.991431348548524</v>
      </c>
      <c r="F55" s="14"/>
    </row>
    <row r="56" spans="1:6" ht="15.5" x14ac:dyDescent="0.4">
      <c r="A56" s="9" t="s">
        <v>20</v>
      </c>
      <c r="B56" s="14">
        <f>(B54+B55)/2</f>
        <v>7.7265506636747574</v>
      </c>
      <c r="C56" s="14">
        <f>(C54+C55)/2</f>
        <v>0</v>
      </c>
      <c r="D56" s="14">
        <f>(D54+D55)/2</f>
        <v>0</v>
      </c>
      <c r="E56" s="14">
        <f t="shared" ref="E56" si="6">(E54+E55)/2</f>
        <v>75.61692779548639</v>
      </c>
      <c r="F56" s="14"/>
    </row>
    <row r="57" spans="1:6" ht="15.5" x14ac:dyDescent="0.4">
      <c r="A57" s="9"/>
      <c r="B57" s="14"/>
      <c r="C57" s="14"/>
      <c r="D57" s="14"/>
      <c r="E57" s="14"/>
      <c r="F57" s="14"/>
    </row>
    <row r="58" spans="1:6" ht="15.5" x14ac:dyDescent="0.4">
      <c r="A58" s="10" t="s">
        <v>31</v>
      </c>
      <c r="B58" s="14"/>
      <c r="C58" s="14"/>
      <c r="D58" s="14"/>
      <c r="E58" s="14"/>
      <c r="F58" s="14"/>
    </row>
    <row r="59" spans="1:6" ht="15.5" x14ac:dyDescent="0.4">
      <c r="A59" s="9" t="s">
        <v>21</v>
      </c>
      <c r="B59" s="14">
        <f>B25/B23*100</f>
        <v>100</v>
      </c>
      <c r="C59" s="11" t="s">
        <v>84</v>
      </c>
      <c r="D59" s="11" t="s">
        <v>84</v>
      </c>
      <c r="E59" s="14">
        <f t="shared" ref="E59" si="7">E25/E23*100</f>
        <v>100</v>
      </c>
      <c r="F59" s="14"/>
    </row>
    <row r="60" spans="1:6" ht="15.5" x14ac:dyDescent="0.4">
      <c r="A60" s="9"/>
      <c r="B60" s="14"/>
      <c r="C60" s="14"/>
      <c r="D60" s="14"/>
      <c r="E60" s="9"/>
    </row>
    <row r="61" spans="1:6" ht="15.5" x14ac:dyDescent="0.4">
      <c r="A61" s="10" t="s">
        <v>22</v>
      </c>
      <c r="B61" s="14"/>
      <c r="C61" s="14"/>
      <c r="D61" s="14"/>
      <c r="E61" s="9"/>
    </row>
    <row r="62" spans="1:6" ht="15.5" x14ac:dyDescent="0.4">
      <c r="A62" s="9" t="s">
        <v>23</v>
      </c>
      <c r="B62" s="14">
        <f>((B17/B15)-1)*100</f>
        <v>-90.768076057042776</v>
      </c>
      <c r="C62" s="14">
        <f>((C17/C15)-1)*100</f>
        <v>-100</v>
      </c>
      <c r="D62" s="14">
        <f>((D17/D15)-1)*100</f>
        <v>-100</v>
      </c>
      <c r="E62" s="11" t="s">
        <v>84</v>
      </c>
    </row>
    <row r="63" spans="1:6" ht="15.5" x14ac:dyDescent="0.4">
      <c r="A63" s="9" t="s">
        <v>24</v>
      </c>
      <c r="B63" s="14">
        <f>((B38/B37)-1)*100</f>
        <v>-55.726745889566807</v>
      </c>
      <c r="C63" s="14">
        <f>((C38/C37)-1)*100</f>
        <v>-100</v>
      </c>
      <c r="D63" s="14">
        <f>((D38/D37)-1)*100</f>
        <v>-100</v>
      </c>
      <c r="E63" s="11" t="s">
        <v>84</v>
      </c>
    </row>
    <row r="64" spans="1:6" ht="15.5" x14ac:dyDescent="0.4">
      <c r="A64" s="9" t="s">
        <v>25</v>
      </c>
      <c r="B64" s="14">
        <f>((B40/B39)-1)*100</f>
        <v>379.56692867046451</v>
      </c>
      <c r="C64" s="14" t="s">
        <v>84</v>
      </c>
      <c r="D64" s="14" t="s">
        <v>84</v>
      </c>
      <c r="E64" s="11" t="s">
        <v>84</v>
      </c>
    </row>
    <row r="65" spans="1:6" ht="15.5" x14ac:dyDescent="0.4">
      <c r="A65" s="9"/>
      <c r="B65" s="14"/>
      <c r="C65" s="14"/>
      <c r="D65" s="14"/>
      <c r="E65" s="14"/>
    </row>
    <row r="66" spans="1:6" ht="15.5" x14ac:dyDescent="0.4">
      <c r="A66" s="10" t="s">
        <v>26</v>
      </c>
      <c r="B66" s="14"/>
      <c r="C66" s="14"/>
      <c r="D66" s="14"/>
      <c r="E66" s="14"/>
    </row>
    <row r="67" spans="1:6" ht="15.5" x14ac:dyDescent="0.4">
      <c r="A67" s="9" t="s">
        <v>35</v>
      </c>
      <c r="B67" s="14">
        <f t="shared" ref="B67:B68" si="8">B22/B16</f>
        <v>1341240.7407407407</v>
      </c>
      <c r="C67" s="14" t="s">
        <v>84</v>
      </c>
      <c r="D67" s="14" t="s">
        <v>84</v>
      </c>
      <c r="E67" s="14">
        <f t="shared" ref="E67" si="9">E22/E16</f>
        <v>1341240.7407407407</v>
      </c>
    </row>
    <row r="68" spans="1:6" ht="15.5" x14ac:dyDescent="0.4">
      <c r="A68" s="9" t="s">
        <v>36</v>
      </c>
      <c r="B68" s="14">
        <f t="shared" si="8"/>
        <v>1143503.692682927</v>
      </c>
      <c r="C68" s="14" t="s">
        <v>84</v>
      </c>
      <c r="D68" s="14" t="s">
        <v>84</v>
      </c>
      <c r="E68" s="14">
        <f t="shared" ref="E68" si="10">E23/E17</f>
        <v>1143503.692682927</v>
      </c>
    </row>
    <row r="69" spans="1:6" ht="15.5" x14ac:dyDescent="0.4">
      <c r="A69" s="9" t="s">
        <v>27</v>
      </c>
      <c r="B69" s="14">
        <f>(B68/B67)*B51</f>
        <v>98.117335355220874</v>
      </c>
      <c r="C69" s="14" t="s">
        <v>84</v>
      </c>
      <c r="D69" s="14" t="s">
        <v>84</v>
      </c>
      <c r="E69" s="14">
        <f>(E68/E67)*E51</f>
        <v>98.117335355220874</v>
      </c>
    </row>
    <row r="70" spans="1:6" ht="15.5" x14ac:dyDescent="0.4">
      <c r="A70" s="9" t="s">
        <v>33</v>
      </c>
      <c r="B70" s="14">
        <f t="shared" ref="B70:B71" si="11">B22/(B16*3)</f>
        <v>447080.24691358022</v>
      </c>
      <c r="C70" s="14" t="s">
        <v>84</v>
      </c>
      <c r="D70" s="14" t="s">
        <v>84</v>
      </c>
      <c r="E70" s="14">
        <f t="shared" ref="E70" si="12">E22/(E16*3)</f>
        <v>447080.24691358022</v>
      </c>
    </row>
    <row r="71" spans="1:6" ht="15.5" x14ac:dyDescent="0.4">
      <c r="A71" s="9" t="s">
        <v>34</v>
      </c>
      <c r="B71" s="14">
        <f t="shared" si="11"/>
        <v>381167.89756097563</v>
      </c>
      <c r="C71" s="14" t="s">
        <v>84</v>
      </c>
      <c r="D71" s="14" t="s">
        <v>84</v>
      </c>
      <c r="E71" s="14">
        <f t="shared" ref="E71" si="13">E23/(E17*3)</f>
        <v>381167.89756097563</v>
      </c>
    </row>
    <row r="72" spans="1:6" ht="15.5" x14ac:dyDescent="0.4">
      <c r="A72" s="9"/>
      <c r="B72" s="14"/>
      <c r="C72" s="14"/>
      <c r="D72" s="14"/>
      <c r="E72" s="9"/>
    </row>
    <row r="73" spans="1:6" ht="15.5" x14ac:dyDescent="0.4">
      <c r="A73" s="10" t="s">
        <v>28</v>
      </c>
      <c r="B73" s="14"/>
      <c r="C73" s="14"/>
      <c r="D73" s="14"/>
      <c r="E73" s="9"/>
    </row>
    <row r="74" spans="1:6" ht="15.5" x14ac:dyDescent="0.4">
      <c r="A74" s="9" t="s">
        <v>29</v>
      </c>
      <c r="B74" s="14">
        <f>(B29/B28)*100</f>
        <v>105.92555578846161</v>
      </c>
      <c r="C74" s="14"/>
      <c r="D74" s="14"/>
      <c r="E74" s="9"/>
    </row>
    <row r="75" spans="1:6" ht="16" thickBot="1" x14ac:dyDescent="0.45">
      <c r="A75" s="15" t="s">
        <v>30</v>
      </c>
      <c r="B75" s="16">
        <f>(B23/B29)*100</f>
        <v>100</v>
      </c>
      <c r="C75" s="16"/>
      <c r="D75" s="16"/>
      <c r="E75" s="9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6" spans="1:1" x14ac:dyDescent="0.35">
      <c r="A86" s="1"/>
    </row>
  </sheetData>
  <mergeCells count="4">
    <mergeCell ref="A76:E76"/>
    <mergeCell ref="A9:A10"/>
    <mergeCell ref="B9:B10"/>
    <mergeCell ref="C9:E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3" customWidth="1"/>
    <col min="2" max="5" width="24.7265625" style="3" customWidth="1"/>
    <col min="6" max="16384" width="11.453125" style="3"/>
  </cols>
  <sheetData>
    <row r="7" spans="1:6" ht="21" customHeight="1" x14ac:dyDescent="0.35"/>
    <row r="8" spans="1:6" ht="21" customHeight="1" x14ac:dyDescent="0.35"/>
    <row r="9" spans="1:6" ht="15.5" x14ac:dyDescent="0.4">
      <c r="A9" s="18" t="s">
        <v>0</v>
      </c>
      <c r="B9" s="20" t="s">
        <v>43</v>
      </c>
      <c r="C9" s="22" t="s">
        <v>1</v>
      </c>
      <c r="D9" s="22"/>
      <c r="E9" s="22"/>
    </row>
    <row r="10" spans="1:6" ht="31.5" thickBot="1" x14ac:dyDescent="0.45">
      <c r="A10" s="19"/>
      <c r="B10" s="21"/>
      <c r="C10" s="7" t="s">
        <v>44</v>
      </c>
      <c r="D10" s="8" t="s">
        <v>45</v>
      </c>
      <c r="E10" s="8" t="s">
        <v>74</v>
      </c>
    </row>
    <row r="11" spans="1:6" ht="16" thickTop="1" x14ac:dyDescent="0.4">
      <c r="A11" s="9"/>
      <c r="B11" s="9"/>
      <c r="C11" s="9"/>
      <c r="D11" s="9"/>
      <c r="E11" s="9"/>
      <c r="F11" s="9"/>
    </row>
    <row r="12" spans="1:6" ht="15.5" x14ac:dyDescent="0.4">
      <c r="A12" s="10" t="s">
        <v>2</v>
      </c>
      <c r="B12" s="9"/>
      <c r="C12" s="9"/>
      <c r="D12" s="9"/>
      <c r="E12" s="9"/>
      <c r="F12" s="9"/>
    </row>
    <row r="13" spans="1:6" ht="15.5" x14ac:dyDescent="0.4">
      <c r="A13" s="9"/>
      <c r="B13" s="9"/>
      <c r="C13" s="9"/>
      <c r="D13" s="9"/>
      <c r="E13" s="9"/>
      <c r="F13" s="9"/>
    </row>
    <row r="14" spans="1:6" ht="15.5" x14ac:dyDescent="0.4">
      <c r="A14" s="10" t="s">
        <v>3</v>
      </c>
      <c r="B14" s="9"/>
      <c r="C14" s="9"/>
      <c r="D14" s="9"/>
      <c r="E14" s="9"/>
      <c r="F14" s="9"/>
    </row>
    <row r="15" spans="1:6" ht="15.5" x14ac:dyDescent="0.4">
      <c r="A15" s="9" t="s">
        <v>70</v>
      </c>
      <c r="B15" s="11">
        <f>SUM(C15:E15)</f>
        <v>3997</v>
      </c>
      <c r="C15" s="11">
        <f>+'IV Trimestre'!C15</f>
        <v>2108</v>
      </c>
      <c r="D15" s="11">
        <f>+'IV Trimestre'!D15</f>
        <v>1889</v>
      </c>
      <c r="E15" s="11" t="str">
        <f>+'IV Trimestre'!E15</f>
        <v>n.d.</v>
      </c>
      <c r="F15" s="9"/>
    </row>
    <row r="16" spans="1:6" ht="15.5" x14ac:dyDescent="0.4">
      <c r="A16" s="9" t="s">
        <v>109</v>
      </c>
      <c r="B16" s="11">
        <f t="shared" ref="B16:B18" si="0">SUM(C16:E16)</f>
        <v>4245</v>
      </c>
      <c r="C16" s="11">
        <f>+'III T Acumulado'!C16</f>
        <v>2212</v>
      </c>
      <c r="D16" s="11">
        <f>+'III T Acumulado'!D16</f>
        <v>1736</v>
      </c>
      <c r="E16" s="11">
        <f>+'IV Trimestre'!E16</f>
        <v>297</v>
      </c>
      <c r="F16" s="9"/>
    </row>
    <row r="17" spans="1:6" ht="15.5" x14ac:dyDescent="0.4">
      <c r="A17" s="9" t="s">
        <v>110</v>
      </c>
      <c r="B17" s="11">
        <f t="shared" si="0"/>
        <v>4551</v>
      </c>
      <c r="C17" s="11">
        <f>+'III T Acumulado'!C17</f>
        <v>2369</v>
      </c>
      <c r="D17" s="11">
        <f>+'III T Acumulado'!D17</f>
        <v>1813</v>
      </c>
      <c r="E17" s="11">
        <f>+'IV Trimestre'!E17</f>
        <v>369</v>
      </c>
      <c r="F17" s="9"/>
    </row>
    <row r="18" spans="1:6" ht="15.5" x14ac:dyDescent="0.4">
      <c r="A18" s="9" t="s">
        <v>77</v>
      </c>
      <c r="B18" s="11">
        <f t="shared" si="0"/>
        <v>4245</v>
      </c>
      <c r="C18" s="11">
        <f>+'IV Trimestre'!C18</f>
        <v>2212</v>
      </c>
      <c r="D18" s="11">
        <f>+'IV Trimestre'!D18</f>
        <v>1736</v>
      </c>
      <c r="E18" s="11">
        <f>+'IV Trimestre'!E18</f>
        <v>297</v>
      </c>
      <c r="F18" s="9"/>
    </row>
    <row r="19" spans="1:6" ht="15.5" x14ac:dyDescent="0.4">
      <c r="A19" s="9"/>
      <c r="B19" s="11"/>
      <c r="C19" s="11"/>
      <c r="D19" s="11"/>
      <c r="E19" s="9"/>
      <c r="F19" s="9"/>
    </row>
    <row r="20" spans="1:6" ht="15.5" x14ac:dyDescent="0.4">
      <c r="A20" s="10" t="s">
        <v>4</v>
      </c>
      <c r="B20" s="11"/>
      <c r="C20" s="11"/>
      <c r="D20" s="11"/>
      <c r="E20" s="9"/>
      <c r="F20" s="9"/>
    </row>
    <row r="21" spans="1:6" ht="15.5" x14ac:dyDescent="0.4">
      <c r="A21" s="9" t="s">
        <v>70</v>
      </c>
      <c r="B21" s="11">
        <f>SUM(C21:E21)</f>
        <v>7166897218.4499998</v>
      </c>
      <c r="C21" s="11">
        <f>+'I Trimestre'!C21+'II Trimestre'!C21+'III Trimestre'!C21+'IV Trimestre'!C21</f>
        <v>930079868</v>
      </c>
      <c r="D21" s="11">
        <f>+'I Trimestre'!D21+'II Trimestre'!D21+'III Trimestre'!D21+'IV Trimestre'!D21</f>
        <v>6236817350.4499998</v>
      </c>
      <c r="E21" s="11" t="s">
        <v>84</v>
      </c>
      <c r="F21" s="9"/>
    </row>
    <row r="22" spans="1:6" ht="15.5" x14ac:dyDescent="0.4">
      <c r="A22" s="9" t="s">
        <v>109</v>
      </c>
      <c r="B22" s="11">
        <f t="shared" ref="B22:B24" si="1">SUM(C22:E22)</f>
        <v>6241424459.6300001</v>
      </c>
      <c r="C22" s="11">
        <f>+'I Trimestre'!C22+'II Trimestre'!C22+'III Trimestre'!C22+'IV Trimestre'!C22</f>
        <v>801456000</v>
      </c>
      <c r="D22" s="11">
        <f>+'I Trimestre'!D22+'II Trimestre'!D22+'III Trimestre'!D22+'IV Trimestre'!D22</f>
        <v>3876683959.6300001</v>
      </c>
      <c r="E22" s="11">
        <f>+'I Trimestre'!E22+'II Trimestre'!E22+'III Trimestre'!E22+'IV Trimestre'!E22</f>
        <v>1563284500</v>
      </c>
      <c r="F22" s="9"/>
    </row>
    <row r="23" spans="1:6" ht="15.5" x14ac:dyDescent="0.4">
      <c r="A23" s="9" t="s">
        <v>110</v>
      </c>
      <c r="B23" s="11">
        <f t="shared" si="1"/>
        <v>6241452459.2299995</v>
      </c>
      <c r="C23" s="11">
        <f>+'I Trimestre'!C23+'II Trimestre'!C23+'III Trimestre'!C23+'IV Trimestre'!C23</f>
        <v>801484000</v>
      </c>
      <c r="D23" s="11">
        <f>+'I Trimestre'!D23+'II Trimestre'!D23+'III Trimestre'!D23+'IV Trimestre'!D23</f>
        <v>3876683959.6300001</v>
      </c>
      <c r="E23" s="11">
        <f>+'I Trimestre'!E23+'II Trimestre'!E23+'III Trimestre'!E23+'IV Trimestre'!E23</f>
        <v>1563284499.5999999</v>
      </c>
      <c r="F23" s="9"/>
    </row>
    <row r="24" spans="1:6" ht="15.5" x14ac:dyDescent="0.4">
      <c r="A24" s="9" t="s">
        <v>77</v>
      </c>
      <c r="B24" s="11">
        <f t="shared" si="1"/>
        <v>6241424459.6300001</v>
      </c>
      <c r="C24" s="11">
        <f>'IV Trimestre'!C24</f>
        <v>801456000</v>
      </c>
      <c r="D24" s="11">
        <f>'IV Trimestre'!D24</f>
        <v>3876683959.6300001</v>
      </c>
      <c r="E24" s="11">
        <f>'IV Trimestre'!E24</f>
        <v>1563284500</v>
      </c>
      <c r="F24" s="9"/>
    </row>
    <row r="25" spans="1:6" ht="15.5" x14ac:dyDescent="0.4">
      <c r="A25" s="9" t="s">
        <v>111</v>
      </c>
      <c r="B25" s="11">
        <f>+B23</f>
        <v>6241452459.2299995</v>
      </c>
      <c r="C25" s="11">
        <f>+C23</f>
        <v>801484000</v>
      </c>
      <c r="D25" s="11">
        <f>+D23</f>
        <v>3876683959.6300001</v>
      </c>
      <c r="E25" s="11">
        <f>+E23</f>
        <v>1563284499.5999999</v>
      </c>
      <c r="F25" s="9"/>
    </row>
    <row r="26" spans="1:6" ht="15.5" x14ac:dyDescent="0.4">
      <c r="A26" s="9"/>
      <c r="B26" s="11"/>
      <c r="C26" s="11"/>
      <c r="D26" s="11"/>
      <c r="E26" s="9"/>
      <c r="F26" s="9"/>
    </row>
    <row r="27" spans="1:6" ht="15.5" x14ac:dyDescent="0.4">
      <c r="A27" s="10" t="s">
        <v>5</v>
      </c>
      <c r="B27" s="11"/>
      <c r="C27" s="11"/>
      <c r="D27" s="11"/>
      <c r="E27" s="9"/>
      <c r="F27" s="9"/>
    </row>
    <row r="28" spans="1:6" ht="15.5" x14ac:dyDescent="0.4">
      <c r="A28" s="9" t="s">
        <v>109</v>
      </c>
      <c r="B28" s="11">
        <f>B22</f>
        <v>6241424459.6300001</v>
      </c>
      <c r="C28" s="11"/>
      <c r="D28" s="11"/>
      <c r="E28" s="9"/>
      <c r="F28" s="9"/>
    </row>
    <row r="29" spans="1:6" ht="15.5" x14ac:dyDescent="0.4">
      <c r="A29" s="9" t="s">
        <v>110</v>
      </c>
      <c r="B29" s="11">
        <f>'I Trimestre'!B29+'II Trimestre'!B29+'III Trimestre'!B29+'IV Trimestre'!B29</f>
        <v>6241452459.2300005</v>
      </c>
      <c r="C29" s="11"/>
      <c r="D29" s="11"/>
      <c r="E29" s="9"/>
      <c r="F29" s="9"/>
    </row>
    <row r="30" spans="1:6" ht="15.5" x14ac:dyDescent="0.4">
      <c r="A30" s="9"/>
      <c r="B30" s="14"/>
      <c r="C30" s="14"/>
      <c r="D30" s="14"/>
      <c r="E30" s="9"/>
      <c r="F30" s="9"/>
    </row>
    <row r="31" spans="1:6" ht="15.5" x14ac:dyDescent="0.4">
      <c r="A31" s="10" t="s">
        <v>6</v>
      </c>
      <c r="B31" s="14"/>
      <c r="C31" s="14"/>
      <c r="D31" s="14"/>
      <c r="E31" s="9"/>
      <c r="F31" s="9"/>
    </row>
    <row r="32" spans="1:6" ht="15.5" x14ac:dyDescent="0.4">
      <c r="A32" s="9" t="s">
        <v>71</v>
      </c>
      <c r="B32" s="17">
        <v>1.0706</v>
      </c>
      <c r="C32" s="17">
        <v>1.0706</v>
      </c>
      <c r="D32" s="17">
        <v>1.0706</v>
      </c>
      <c r="E32" s="17">
        <v>1.0706</v>
      </c>
      <c r="F32" s="9"/>
    </row>
    <row r="33" spans="1:6" ht="15.5" x14ac:dyDescent="0.4">
      <c r="A33" s="9" t="s">
        <v>112</v>
      </c>
      <c r="B33" s="17">
        <v>1.0863</v>
      </c>
      <c r="C33" s="17">
        <v>1.0863</v>
      </c>
      <c r="D33" s="17">
        <v>1.0863</v>
      </c>
      <c r="E33" s="17">
        <v>1.0863</v>
      </c>
      <c r="F33" s="9"/>
    </row>
    <row r="34" spans="1:6" ht="15.5" x14ac:dyDescent="0.4">
      <c r="A34" s="9" t="s">
        <v>7</v>
      </c>
      <c r="B34" s="11">
        <f>C34+D34</f>
        <v>99476</v>
      </c>
      <c r="C34" s="13">
        <v>83218</v>
      </c>
      <c r="D34" s="13">
        <v>16258</v>
      </c>
      <c r="E34" s="9"/>
      <c r="F34" s="9"/>
    </row>
    <row r="35" spans="1:6" ht="15.5" x14ac:dyDescent="0.4">
      <c r="A35" s="9"/>
      <c r="B35" s="11"/>
      <c r="C35" s="11"/>
      <c r="D35" s="11"/>
      <c r="E35" s="9"/>
      <c r="F35" s="9"/>
    </row>
    <row r="36" spans="1:6" ht="15.5" x14ac:dyDescent="0.4">
      <c r="A36" s="10" t="s">
        <v>8</v>
      </c>
      <c r="B36" s="11"/>
      <c r="C36" s="11"/>
      <c r="D36" s="11"/>
      <c r="E36" s="9"/>
      <c r="F36" s="9"/>
    </row>
    <row r="37" spans="1:6" ht="15.5" x14ac:dyDescent="0.4">
      <c r="A37" s="9" t="s">
        <v>72</v>
      </c>
      <c r="B37" s="11">
        <f>B21/B32</f>
        <v>6694280981.1787777</v>
      </c>
      <c r="C37" s="11">
        <f>C21/C32</f>
        <v>868746373.99589014</v>
      </c>
      <c r="D37" s="11">
        <f>D21/D32</f>
        <v>5825534607.182888</v>
      </c>
      <c r="E37" s="11" t="s">
        <v>84</v>
      </c>
      <c r="F37" s="9"/>
    </row>
    <row r="38" spans="1:6" ht="15.5" x14ac:dyDescent="0.4">
      <c r="A38" s="9" t="s">
        <v>113</v>
      </c>
      <c r="B38" s="11">
        <f>B23/B33</f>
        <v>5745606608.8833647</v>
      </c>
      <c r="C38" s="11">
        <f>C23/C33</f>
        <v>737810917.79434776</v>
      </c>
      <c r="D38" s="11">
        <f>D23/D33</f>
        <v>3568704740.5228758</v>
      </c>
      <c r="E38" s="11">
        <f>E23/E33</f>
        <v>1439090950.5661418</v>
      </c>
      <c r="F38" s="9"/>
    </row>
    <row r="39" spans="1:6" ht="15.5" x14ac:dyDescent="0.4">
      <c r="A39" s="9" t="s">
        <v>73</v>
      </c>
      <c r="B39" s="11">
        <f>B37/B15</f>
        <v>1674826.3650684957</v>
      </c>
      <c r="C39" s="11">
        <f>C37/C15</f>
        <v>412118.77324283216</v>
      </c>
      <c r="D39" s="11">
        <f>D37/D15</f>
        <v>3083925.1493821535</v>
      </c>
      <c r="E39" s="11" t="s">
        <v>84</v>
      </c>
      <c r="F39" s="9"/>
    </row>
    <row r="40" spans="1:6" ht="15.5" x14ac:dyDescent="0.4">
      <c r="A40" s="9" t="s">
        <v>114</v>
      </c>
      <c r="B40" s="11">
        <f>B38/B17</f>
        <v>1262493.212235413</v>
      </c>
      <c r="C40" s="11">
        <f>C38/C17</f>
        <v>311444.03452695138</v>
      </c>
      <c r="D40" s="11">
        <f>D38/D17</f>
        <v>1968397.5402773721</v>
      </c>
      <c r="E40" s="11">
        <f>E38/E17</f>
        <v>3899975.4757890021</v>
      </c>
      <c r="F40" s="9"/>
    </row>
    <row r="41" spans="1:6" ht="15.5" x14ac:dyDescent="0.4">
      <c r="A41" s="9"/>
      <c r="B41" s="14"/>
      <c r="C41" s="14"/>
      <c r="D41" s="14"/>
      <c r="E41" s="9"/>
      <c r="F41" s="9"/>
    </row>
    <row r="42" spans="1:6" ht="15.5" x14ac:dyDescent="0.4">
      <c r="A42" s="10" t="s">
        <v>9</v>
      </c>
      <c r="B42" s="14"/>
      <c r="C42" s="14"/>
      <c r="D42" s="14"/>
      <c r="E42" s="9"/>
      <c r="F42" s="9"/>
    </row>
    <row r="43" spans="1:6" ht="15.5" x14ac:dyDescent="0.4">
      <c r="A43" s="9"/>
      <c r="B43" s="14"/>
      <c r="C43" s="14"/>
      <c r="D43" s="14"/>
      <c r="E43" s="9"/>
      <c r="F43" s="9"/>
    </row>
    <row r="44" spans="1:6" ht="15.5" x14ac:dyDescent="0.4">
      <c r="A44" s="10" t="s">
        <v>10</v>
      </c>
      <c r="B44" s="14"/>
      <c r="C44" s="14"/>
      <c r="D44" s="14"/>
      <c r="E44" s="9"/>
      <c r="F44" s="9"/>
    </row>
    <row r="45" spans="1:6" ht="15.5" x14ac:dyDescent="0.4">
      <c r="A45" s="9" t="s">
        <v>11</v>
      </c>
      <c r="B45" s="14">
        <f>B16/B34*100</f>
        <v>4.2673609714906107</v>
      </c>
      <c r="C45" s="14">
        <f>C16/C34*100</f>
        <v>2.6580787810329496</v>
      </c>
      <c r="D45" s="14">
        <f>D16/D34*100</f>
        <v>10.677820150079961</v>
      </c>
      <c r="E45" s="9"/>
      <c r="F45" s="9"/>
    </row>
    <row r="46" spans="1:6" ht="15.5" x14ac:dyDescent="0.4">
      <c r="A46" s="9" t="s">
        <v>12</v>
      </c>
      <c r="B46" s="14">
        <f>B17/B34*100</f>
        <v>4.5749728577747391</v>
      </c>
      <c r="C46" s="14">
        <f>C17/C34*100</f>
        <v>2.8467398880049988</v>
      </c>
      <c r="D46" s="14">
        <f>D17/D34*100</f>
        <v>11.151433140607701</v>
      </c>
      <c r="E46" s="9"/>
      <c r="F46" s="9"/>
    </row>
    <row r="47" spans="1:6" ht="15.5" x14ac:dyDescent="0.4">
      <c r="A47" s="9"/>
      <c r="B47" s="14"/>
      <c r="C47" s="14"/>
      <c r="D47" s="14"/>
      <c r="E47" s="9"/>
      <c r="F47" s="9"/>
    </row>
    <row r="48" spans="1:6" ht="15.5" x14ac:dyDescent="0.4">
      <c r="A48" s="10" t="s">
        <v>13</v>
      </c>
      <c r="B48" s="14"/>
      <c r="C48" s="14"/>
      <c r="D48" s="14"/>
      <c r="E48" s="9"/>
      <c r="F48" s="9"/>
    </row>
    <row r="49" spans="1:6" ht="15.5" x14ac:dyDescent="0.4">
      <c r="A49" s="9" t="s">
        <v>14</v>
      </c>
      <c r="B49" s="14">
        <f>B17/B16*100</f>
        <v>107.20848056537102</v>
      </c>
      <c r="C49" s="14">
        <f>C17/C16*100</f>
        <v>107.09764918625677</v>
      </c>
      <c r="D49" s="14">
        <f>D17/D16*100</f>
        <v>104.43548387096774</v>
      </c>
      <c r="E49" s="14">
        <f>E17/E16*100</f>
        <v>124.24242424242425</v>
      </c>
      <c r="F49" s="9"/>
    </row>
    <row r="50" spans="1:6" ht="15.5" x14ac:dyDescent="0.4">
      <c r="A50" s="9" t="s">
        <v>15</v>
      </c>
      <c r="B50" s="14">
        <f>B23/B22*100</f>
        <v>100.00044860913052</v>
      </c>
      <c r="C50" s="14">
        <f>C23/C22*100</f>
        <v>100.00349364157233</v>
      </c>
      <c r="D50" s="14">
        <f>D23/D22*100</f>
        <v>100</v>
      </c>
      <c r="E50" s="14">
        <f>E23/E22*100</f>
        <v>99.999999974412844</v>
      </c>
      <c r="F50" s="9"/>
    </row>
    <row r="51" spans="1:6" ht="15.5" x14ac:dyDescent="0.4">
      <c r="A51" s="9" t="s">
        <v>16</v>
      </c>
      <c r="B51" s="14">
        <f>AVERAGE(B49:B50)</f>
        <v>103.60446458725076</v>
      </c>
      <c r="C51" s="14">
        <f>AVERAGE(C49:C50)</f>
        <v>103.55057141391455</v>
      </c>
      <c r="D51" s="14">
        <f>AVERAGE(D49:D50)</f>
        <v>102.21774193548387</v>
      </c>
      <c r="E51" s="14">
        <f>AVERAGE(E49:E50)</f>
        <v>112.12121210841855</v>
      </c>
      <c r="F51" s="9"/>
    </row>
    <row r="52" spans="1:6" ht="15.5" x14ac:dyDescent="0.4">
      <c r="A52" s="9"/>
      <c r="B52" s="14"/>
      <c r="C52" s="14"/>
      <c r="D52" s="14"/>
      <c r="E52" s="14"/>
      <c r="F52" s="9"/>
    </row>
    <row r="53" spans="1:6" ht="15.5" x14ac:dyDescent="0.4">
      <c r="A53" s="10" t="s">
        <v>17</v>
      </c>
      <c r="B53" s="14"/>
      <c r="C53" s="14"/>
      <c r="D53" s="14"/>
      <c r="E53" s="14"/>
      <c r="F53" s="9"/>
    </row>
    <row r="54" spans="1:6" ht="15.5" x14ac:dyDescent="0.4">
      <c r="A54" s="9" t="s">
        <v>18</v>
      </c>
      <c r="B54" s="14">
        <f>(B17/B18)*100</f>
        <v>107.20848056537102</v>
      </c>
      <c r="C54" s="14">
        <f>(C17/C18)*100</f>
        <v>107.09764918625677</v>
      </c>
      <c r="D54" s="14">
        <f>(D17/D18)*100</f>
        <v>104.43548387096774</v>
      </c>
      <c r="E54" s="14">
        <f>(E17/E18)*100</f>
        <v>124.24242424242425</v>
      </c>
      <c r="F54" s="9"/>
    </row>
    <row r="55" spans="1:6" ht="15.5" x14ac:dyDescent="0.4">
      <c r="A55" s="9" t="s">
        <v>19</v>
      </c>
      <c r="B55" s="14">
        <f>B23/B24*100</f>
        <v>100.00044860913052</v>
      </c>
      <c r="C55" s="14">
        <f>C23/C24*100</f>
        <v>100.00349364157233</v>
      </c>
      <c r="D55" s="14">
        <f>D23/D24*100</f>
        <v>100</v>
      </c>
      <c r="E55" s="14">
        <f>E23/E24*100</f>
        <v>99.999999974412844</v>
      </c>
      <c r="F55" s="9"/>
    </row>
    <row r="56" spans="1:6" ht="15.5" x14ac:dyDescent="0.4">
      <c r="A56" s="9" t="s">
        <v>20</v>
      </c>
      <c r="B56" s="14">
        <f>(B54+B55)/2</f>
        <v>103.60446458725076</v>
      </c>
      <c r="C56" s="14">
        <f>(C54+C55)/2</f>
        <v>103.55057141391455</v>
      </c>
      <c r="D56" s="14">
        <f>(D54+D55)/2</f>
        <v>102.21774193548387</v>
      </c>
      <c r="E56" s="14">
        <f>(E54+E55)/2</f>
        <v>112.12121210841855</v>
      </c>
      <c r="F56" s="9"/>
    </row>
    <row r="57" spans="1:6" ht="15.5" x14ac:dyDescent="0.4">
      <c r="A57" s="9"/>
      <c r="B57" s="14"/>
      <c r="C57" s="14"/>
      <c r="D57" s="14"/>
      <c r="E57" s="9"/>
      <c r="F57" s="9"/>
    </row>
    <row r="58" spans="1:6" ht="15.5" x14ac:dyDescent="0.4">
      <c r="A58" s="10" t="s">
        <v>32</v>
      </c>
      <c r="B58" s="14"/>
      <c r="C58" s="14"/>
      <c r="D58" s="14"/>
      <c r="E58" s="9"/>
      <c r="F58" s="9"/>
    </row>
    <row r="59" spans="1:6" ht="15.5" x14ac:dyDescent="0.4">
      <c r="A59" s="9" t="s">
        <v>21</v>
      </c>
      <c r="B59" s="14">
        <f>B25/B23*100</f>
        <v>100</v>
      </c>
      <c r="C59" s="14">
        <f>C25/C23*100</f>
        <v>100</v>
      </c>
      <c r="D59" s="14">
        <f>D25/D23*100</f>
        <v>100</v>
      </c>
      <c r="E59" s="14">
        <f>E25/E23*100</f>
        <v>100</v>
      </c>
      <c r="F59" s="9"/>
    </row>
    <row r="60" spans="1:6" ht="15.5" x14ac:dyDescent="0.4">
      <c r="A60" s="9"/>
      <c r="B60" s="14"/>
      <c r="C60" s="14"/>
      <c r="D60" s="14"/>
      <c r="E60" s="14"/>
      <c r="F60" s="9"/>
    </row>
    <row r="61" spans="1:6" ht="15.5" x14ac:dyDescent="0.4">
      <c r="A61" s="10" t="s">
        <v>22</v>
      </c>
      <c r="B61" s="14"/>
      <c r="C61" s="14"/>
      <c r="D61" s="14"/>
      <c r="E61" s="14"/>
      <c r="F61" s="9"/>
    </row>
    <row r="62" spans="1:6" ht="15.5" x14ac:dyDescent="0.4">
      <c r="A62" s="9" t="s">
        <v>23</v>
      </c>
      <c r="B62" s="14">
        <f>((B17/B15)-1)*100</f>
        <v>13.860395296472362</v>
      </c>
      <c r="C62" s="14">
        <f>((C17/C15)-1)*100</f>
        <v>12.381404174573053</v>
      </c>
      <c r="D62" s="14">
        <f>((D17/D15)-1)*100</f>
        <v>-4.0232927474854403</v>
      </c>
      <c r="E62" s="14" t="s">
        <v>84</v>
      </c>
      <c r="F62" s="9"/>
    </row>
    <row r="63" spans="1:6" ht="15.5" x14ac:dyDescent="0.4">
      <c r="A63" s="9" t="s">
        <v>24</v>
      </c>
      <c r="B63" s="14">
        <f>((B38/B37)-1)*100</f>
        <v>-14.171415495744</v>
      </c>
      <c r="C63" s="14">
        <f>((C38/C37)-1)*100</f>
        <v>-15.071770095487247</v>
      </c>
      <c r="D63" s="14">
        <f>((D38/D37)-1)*100</f>
        <v>-38.740304861932152</v>
      </c>
      <c r="E63" s="14" t="s">
        <v>84</v>
      </c>
      <c r="F63" s="9"/>
    </row>
    <row r="64" spans="1:6" ht="15.5" x14ac:dyDescent="0.4">
      <c r="A64" s="9" t="s">
        <v>25</v>
      </c>
      <c r="B64" s="14">
        <f>((B40/B39)-1)*100</f>
        <v>-24.619456764774505</v>
      </c>
      <c r="C64" s="14">
        <f>((C40/C39)-1)*100</f>
        <v>-24.428573812278231</v>
      </c>
      <c r="D64" s="14">
        <f>((D40/D39)-1)*100</f>
        <v>-36.172330879310444</v>
      </c>
      <c r="E64" s="14" t="s">
        <v>84</v>
      </c>
      <c r="F64" s="9"/>
    </row>
    <row r="65" spans="1:6" ht="15.5" x14ac:dyDescent="0.4">
      <c r="A65" s="9"/>
      <c r="B65" s="14"/>
      <c r="C65" s="14"/>
      <c r="D65" s="14"/>
      <c r="E65" s="9"/>
      <c r="F65" s="9"/>
    </row>
    <row r="66" spans="1:6" ht="15.5" x14ac:dyDescent="0.4">
      <c r="A66" s="10" t="s">
        <v>26</v>
      </c>
      <c r="B66" s="14"/>
      <c r="C66" s="14"/>
      <c r="D66" s="14"/>
      <c r="E66" s="9"/>
      <c r="F66" s="9"/>
    </row>
    <row r="67" spans="1:6" ht="15.5" x14ac:dyDescent="0.4">
      <c r="A67" s="9" t="s">
        <v>41</v>
      </c>
      <c r="B67" s="14">
        <f t="shared" ref="B67:D68" si="2">B22/B16</f>
        <v>1470300.2260612485</v>
      </c>
      <c r="C67" s="14">
        <f t="shared" si="2"/>
        <v>362321.8806509946</v>
      </c>
      <c r="D67" s="14">
        <f t="shared" si="2"/>
        <v>2233112.8799711983</v>
      </c>
      <c r="E67" s="14">
        <f t="shared" ref="E67" si="3">E22/E16</f>
        <v>5263584.1750841755</v>
      </c>
      <c r="F67" s="9"/>
    </row>
    <row r="68" spans="1:6" ht="15.5" x14ac:dyDescent="0.4">
      <c r="A68" s="9" t="s">
        <v>42</v>
      </c>
      <c r="B68" s="14">
        <f t="shared" si="2"/>
        <v>1371446.3764513293</v>
      </c>
      <c r="C68" s="14">
        <f t="shared" si="2"/>
        <v>338321.65470662725</v>
      </c>
      <c r="D68" s="14">
        <f t="shared" si="2"/>
        <v>2138270.2480033096</v>
      </c>
      <c r="E68" s="14">
        <f t="shared" ref="E68" si="4">E23/E17</f>
        <v>4236543.3593495935</v>
      </c>
      <c r="F68" s="9"/>
    </row>
    <row r="69" spans="1:6" ht="15.5" x14ac:dyDescent="0.4">
      <c r="A69" s="9" t="s">
        <v>27</v>
      </c>
      <c r="B69" s="14">
        <f>(B68/B67)*B51</f>
        <v>96.638744267217547</v>
      </c>
      <c r="C69" s="14">
        <f>(C68/C67)*C51</f>
        <v>96.691374541407171</v>
      </c>
      <c r="D69" s="14">
        <f>(D68/D67)*D51</f>
        <v>97.87644787644787</v>
      </c>
      <c r="E69" s="14">
        <f>(E68/E67)*E51</f>
        <v>90.243902405636277</v>
      </c>
      <c r="F69" s="9"/>
    </row>
    <row r="70" spans="1:6" ht="15.5" x14ac:dyDescent="0.4">
      <c r="A70" s="9" t="s">
        <v>33</v>
      </c>
      <c r="B70" s="14">
        <f t="shared" ref="B70:B71" si="5">B22/(B16*12)</f>
        <v>122525.01883843738</v>
      </c>
      <c r="C70" s="14">
        <f>C22/(C16*7)</f>
        <v>51760.268664427793</v>
      </c>
      <c r="D70" s="14">
        <f>D22/(D16*7)</f>
        <v>319016.12571017118</v>
      </c>
      <c r="E70" s="14">
        <f t="shared" ref="E70" si="6">E22/(E16*12)</f>
        <v>438632.01459034794</v>
      </c>
      <c r="F70" s="9"/>
    </row>
    <row r="71" spans="1:6" ht="15.5" x14ac:dyDescent="0.4">
      <c r="A71" s="9" t="s">
        <v>34</v>
      </c>
      <c r="B71" s="14">
        <f t="shared" si="5"/>
        <v>114287.19803761077</v>
      </c>
      <c r="C71" s="14">
        <f>C23/(C17*7)</f>
        <v>48331.664958089612</v>
      </c>
      <c r="D71" s="14">
        <f>D23/(D17*7)</f>
        <v>305467.17828618706</v>
      </c>
      <c r="E71" s="14">
        <f t="shared" ref="E71" si="7">E23/(E17*12)</f>
        <v>353045.27994579944</v>
      </c>
      <c r="F71" s="9"/>
    </row>
    <row r="72" spans="1:6" ht="15.5" x14ac:dyDescent="0.4">
      <c r="A72" s="9"/>
      <c r="B72" s="14"/>
      <c r="C72" s="14"/>
      <c r="D72" s="14"/>
      <c r="E72" s="9"/>
      <c r="F72" s="9"/>
    </row>
    <row r="73" spans="1:6" ht="15.5" x14ac:dyDescent="0.4">
      <c r="A73" s="10" t="s">
        <v>28</v>
      </c>
      <c r="B73" s="14"/>
      <c r="C73" s="14"/>
      <c r="D73" s="14"/>
      <c r="E73" s="9"/>
      <c r="F73" s="9"/>
    </row>
    <row r="74" spans="1:6" ht="15.5" x14ac:dyDescent="0.4">
      <c r="A74" s="9" t="s">
        <v>29</v>
      </c>
      <c r="B74" s="14">
        <f>(B29/B28)*100</f>
        <v>100.00044860913052</v>
      </c>
      <c r="C74" s="14"/>
      <c r="D74" s="14"/>
      <c r="E74" s="9"/>
      <c r="F74" s="9"/>
    </row>
    <row r="75" spans="1:6" ht="16" thickBot="1" x14ac:dyDescent="0.45">
      <c r="A75" s="15" t="s">
        <v>30</v>
      </c>
      <c r="B75" s="16">
        <f>(B23/B29)*100</f>
        <v>99.999999999999986</v>
      </c>
      <c r="C75" s="16"/>
      <c r="D75" s="16"/>
      <c r="E75" s="9"/>
      <c r="F75" s="9"/>
    </row>
    <row r="76" spans="1:6" ht="16" thickTop="1" x14ac:dyDescent="0.35">
      <c r="A76" s="23" t="s">
        <v>82</v>
      </c>
      <c r="B76" s="23"/>
      <c r="C76" s="23"/>
      <c r="D76" s="23"/>
      <c r="E76" s="23"/>
      <c r="F76" s="6"/>
    </row>
    <row r="77" spans="1:6" ht="15.5" x14ac:dyDescent="0.4">
      <c r="B77" s="9"/>
      <c r="C77" s="9"/>
      <c r="D77" s="9"/>
      <c r="E77" s="9"/>
    </row>
    <row r="78" spans="1:6" ht="15.5" x14ac:dyDescent="0.4">
      <c r="A78" s="9" t="s">
        <v>83</v>
      </c>
      <c r="B78" s="9"/>
      <c r="C78" s="9"/>
      <c r="D78" s="9"/>
      <c r="E78" s="9"/>
    </row>
    <row r="79" spans="1:6" ht="15.5" x14ac:dyDescent="0.4">
      <c r="A79" s="9"/>
      <c r="B79" s="9"/>
      <c r="C79" s="9"/>
      <c r="D79" s="9"/>
    </row>
    <row r="87" spans="1:1" x14ac:dyDescent="0.35">
      <c r="A87" s="1"/>
    </row>
  </sheetData>
  <mergeCells count="4">
    <mergeCell ref="A76:E76"/>
    <mergeCell ref="A9:A10"/>
    <mergeCell ref="B9:B10"/>
    <mergeCell ref="C9:E9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cp:lastPrinted>2012-07-30T17:01:50Z</cp:lastPrinted>
  <dcterms:created xsi:type="dcterms:W3CDTF">2012-02-17T20:51:13Z</dcterms:created>
  <dcterms:modified xsi:type="dcterms:W3CDTF">2023-02-17T20:28:30Z</dcterms:modified>
</cp:coreProperties>
</file>