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85238661A3B45A9F06B34BED23630C522BB30490" xr6:coauthVersionLast="47" xr6:coauthVersionMax="47" xr10:uidLastSave="{1E35B8DF-8F08-4974-BCE2-444CEFC19BC5}"/>
  <bookViews>
    <workbookView xWindow="-110" yWindow="-110" windowWidth="19420" windowHeight="10300" tabRatio="804" xr2:uid="{00000000-000D-0000-FFFF-FFFF00000000}"/>
  </bookViews>
  <sheets>
    <sheet name="I Trimestre" sheetId="4" r:id="rId1"/>
    <sheet name="II Trimestre" sheetId="6" r:id="rId2"/>
    <sheet name="I Semestre" sheetId="7" r:id="rId3"/>
    <sheet name="III Trimestre" sheetId="8" r:id="rId4"/>
    <sheet name="III T Acumulado" sheetId="9" r:id="rId5"/>
    <sheet name="IV Trimestre" sheetId="10" r:id="rId6"/>
    <sheet name="Anual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1" l="1"/>
  <c r="B21" i="11"/>
  <c r="B37" i="11" s="1"/>
  <c r="B39" i="11" s="1"/>
  <c r="B15" i="11"/>
  <c r="B62" i="10"/>
  <c r="B38" i="10"/>
  <c r="B40" i="10" s="1"/>
  <c r="B64" i="10" s="1"/>
  <c r="B37" i="10"/>
  <c r="B39" i="10" s="1"/>
  <c r="B63" i="10" l="1"/>
  <c r="B21" i="9"/>
  <c r="B37" i="9" s="1"/>
  <c r="B62" i="8"/>
  <c r="B38" i="8"/>
  <c r="B40" i="8" s="1"/>
  <c r="B37" i="8"/>
  <c r="B39" i="8" s="1"/>
  <c r="B64" i="8" s="1"/>
  <c r="B21" i="7"/>
  <c r="B37" i="7" s="1"/>
  <c r="B62" i="6"/>
  <c r="B38" i="6"/>
  <c r="B40" i="6" s="1"/>
  <c r="B64" i="6" s="1"/>
  <c r="B37" i="6"/>
  <c r="B39" i="6" s="1"/>
  <c r="B64" i="4"/>
  <c r="B63" i="4"/>
  <c r="B62" i="4"/>
  <c r="B63" i="6" l="1"/>
  <c r="B63" i="8"/>
  <c r="B23" i="11"/>
  <c r="B38" i="11" s="1"/>
  <c r="B63" i="11" l="1"/>
  <c r="B29" i="11"/>
  <c r="B22" i="11"/>
  <c r="B18" i="11"/>
  <c r="B17" i="11"/>
  <c r="B16" i="11"/>
  <c r="B16" i="7"/>
  <c r="B71" i="11" l="1"/>
  <c r="B62" i="11"/>
  <c r="B40" i="11"/>
  <c r="B64" i="11" s="1"/>
  <c r="B70" i="11"/>
  <c r="B75" i="11"/>
  <c r="B68" i="11"/>
  <c r="B67" i="11"/>
  <c r="B55" i="11"/>
  <c r="B54" i="11"/>
  <c r="B50" i="11"/>
  <c r="B49" i="11"/>
  <c r="B28" i="11"/>
  <c r="B74" i="11" s="1"/>
  <c r="B25" i="11"/>
  <c r="B59" i="11" s="1"/>
  <c r="B75" i="10"/>
  <c r="B71" i="10"/>
  <c r="B70" i="10"/>
  <c r="B68" i="10"/>
  <c r="B67" i="10"/>
  <c r="B55" i="10"/>
  <c r="B54" i="10"/>
  <c r="B50" i="10"/>
  <c r="B49" i="10"/>
  <c r="B28" i="10"/>
  <c r="B74" i="10" s="1"/>
  <c r="B25" i="10"/>
  <c r="B59" i="10" s="1"/>
  <c r="B56" i="10" l="1"/>
  <c r="B51" i="10"/>
  <c r="B69" i="10" s="1"/>
  <c r="B56" i="11"/>
  <c r="B51" i="11"/>
  <c r="B69" i="11" s="1"/>
  <c r="B29" i="9"/>
  <c r="B24" i="9"/>
  <c r="B22" i="9"/>
  <c r="B23" i="9"/>
  <c r="B16" i="9"/>
  <c r="B17" i="9"/>
  <c r="B18" i="9"/>
  <c r="B54" i="9" s="1"/>
  <c r="B15" i="9"/>
  <c r="B39" i="9" s="1"/>
  <c r="B75" i="8"/>
  <c r="B71" i="8"/>
  <c r="B70" i="8"/>
  <c r="B68" i="8"/>
  <c r="B67" i="8"/>
  <c r="B55" i="8"/>
  <c r="B54" i="8"/>
  <c r="B56" i="8" s="1"/>
  <c r="B50" i="8"/>
  <c r="B49" i="8"/>
  <c r="B51" i="8" s="1"/>
  <c r="B75" i="6"/>
  <c r="B71" i="6"/>
  <c r="B70" i="6"/>
  <c r="B68" i="6"/>
  <c r="B67" i="6"/>
  <c r="B55" i="6"/>
  <c r="B54" i="6"/>
  <c r="B50" i="6"/>
  <c r="B49" i="6"/>
  <c r="B49" i="7"/>
  <c r="B29" i="7"/>
  <c r="B24" i="7"/>
  <c r="B22" i="7"/>
  <c r="B70" i="7" s="1"/>
  <c r="B23" i="7"/>
  <c r="B17" i="7"/>
  <c r="B18" i="7"/>
  <c r="B15" i="7"/>
  <c r="B39" i="7" s="1"/>
  <c r="B75" i="4"/>
  <c r="B71" i="4"/>
  <c r="B70" i="4"/>
  <c r="B68" i="4"/>
  <c r="B67" i="4"/>
  <c r="B55" i="4"/>
  <c r="B54" i="4"/>
  <c r="B50" i="4"/>
  <c r="B49" i="4"/>
  <c r="B55" i="9" l="1"/>
  <c r="B38" i="9"/>
  <c r="B54" i="7"/>
  <c r="B56" i="7" s="1"/>
  <c r="B62" i="7"/>
  <c r="B55" i="7"/>
  <c r="B38" i="7"/>
  <c r="B49" i="9"/>
  <c r="B62" i="9"/>
  <c r="B70" i="9"/>
  <c r="B68" i="7"/>
  <c r="B68" i="9"/>
  <c r="B75" i="9"/>
  <c r="B75" i="7"/>
  <c r="B71" i="7"/>
  <c r="B51" i="6"/>
  <c r="B69" i="6" s="1"/>
  <c r="B56" i="6"/>
  <c r="B71" i="9"/>
  <c r="B56" i="9"/>
  <c r="B51" i="4"/>
  <c r="B69" i="4" s="1"/>
  <c r="B56" i="4"/>
  <c r="B50" i="7"/>
  <c r="B51" i="7" s="1"/>
  <c r="B69" i="7" s="1"/>
  <c r="B67" i="7"/>
  <c r="B50" i="9"/>
  <c r="B51" i="9" s="1"/>
  <c r="B67" i="9"/>
  <c r="B69" i="8"/>
  <c r="B40" i="7" l="1"/>
  <c r="B64" i="7" s="1"/>
  <c r="B63" i="7"/>
  <c r="B40" i="9"/>
  <c r="B64" i="9" s="1"/>
  <c r="B63" i="9"/>
  <c r="B69" i="9"/>
  <c r="B28" i="9"/>
  <c r="B74" i="9" s="1"/>
  <c r="B25" i="9"/>
  <c r="B59" i="9" s="1"/>
  <c r="B28" i="8"/>
  <c r="B74" i="8" s="1"/>
  <c r="B25" i="8"/>
  <c r="B59" i="8" s="1"/>
  <c r="B28" i="7"/>
  <c r="B74" i="7" s="1"/>
  <c r="B25" i="7"/>
  <c r="B59" i="7" s="1"/>
  <c r="B28" i="6"/>
  <c r="B74" i="6" s="1"/>
  <c r="B25" i="6"/>
  <c r="B59" i="6" s="1"/>
  <c r="B28" i="4" l="1"/>
  <c r="B74" i="4" s="1"/>
  <c r="B25" i="4" l="1"/>
  <c r="B59" i="4" s="1"/>
</calcChain>
</file>

<file path=xl/sharedStrings.xml><?xml version="1.0" encoding="utf-8"?>
<sst xmlns="http://schemas.openxmlformats.org/spreadsheetml/2006/main" count="406" uniqueCount="115">
  <si>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</si>
  <si>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</si>
  <si>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</si>
  <si>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</si>
  <si>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</si>
  <si>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</si>
  <si>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</si>
  <si>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</si>
  <si>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</si>
  <si>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</si>
  <si>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</si>
  <si>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</si>
  <si>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</si>
  <si>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</si>
  <si>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</si>
  <si>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</si>
  <si>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</si>
  <si>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</si>
  <si>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</si>
  <si>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</si>
  <si>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</si>
  <si>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</si>
  <si>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</si>
  <si>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</si>
  <si>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</si>
  <si>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</si>
  <si>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</si>
  <si>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</si>
  <si>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</si>
  <si>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</si>
  <si>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</si>
  <si>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</si>
  <si>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</si>
  <si>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</si>
  <si>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</si>
  <si>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>Efectivos 1T 2020</t>
  </si>
  <si>
    <t>Programados año 2020</t>
  </si>
  <si>
    <t>IPC (1T 2020)</t>
  </si>
  <si>
    <t>Gasto efectivo real 1T 2020</t>
  </si>
  <si>
    <t>Gasto efectivo real por beneficiario 1T 2020</t>
  </si>
  <si>
    <t xml:space="preserve">Promoción de Autonomía personal </t>
  </si>
  <si>
    <t xml:space="preserve">Producto </t>
  </si>
  <si>
    <t>n.d.</t>
  </si>
  <si>
    <t>Efectivos 2T 2020</t>
  </si>
  <si>
    <t>IPC (2T 2020)</t>
  </si>
  <si>
    <t>Gasto efectivo real 2T 2020</t>
  </si>
  <si>
    <t>Gasto efectivo real por beneficiario 2T 2020</t>
  </si>
  <si>
    <t>Efectivos 1S 2019</t>
  </si>
  <si>
    <t>Programados 1S 2020</t>
  </si>
  <si>
    <t>Efectivos 1S 2020</t>
  </si>
  <si>
    <t>En transferencias 1S 2020</t>
  </si>
  <si>
    <t>IPC (1S 2019)</t>
  </si>
  <si>
    <t>IPC (1S 2020)</t>
  </si>
  <si>
    <t>Gasto efectivo real 1S 2019</t>
  </si>
  <si>
    <t>Gasto efectivo real 1S 2020</t>
  </si>
  <si>
    <t>Gasto efectivo real por beneficiario 1S 2019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</si>
  <si>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</si>
  <si>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</si>
  <si>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</si>
  <si>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</si>
  <si>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</si>
  <si>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</si>
  <si>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</si>
  <si>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</si>
  <si>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</si>
  <si>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n.a.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</si>
  <si>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CONAPDIS 2019 y 2020 - Cronogramas de Metas e Inversión - Modificaciones 2020 - IPC, INEC 2019 y 2020</t>
    </r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</si>
  <si>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</si>
  <si>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</si>
  <si>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</si>
  <si>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</si>
  <si>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</si>
  <si>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</si>
  <si>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</si>
  <si>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</si>
  <si>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 xml:space="preserve">Gasto programado anual por beneficiario (GPB) </t>
  </si>
  <si>
    <t xml:space="preserve">Gasto efectivo anual por beneficiario (GEB) 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</si>
  <si>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</si>
  <si>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</si>
  <si>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</si>
  <si>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</si>
  <si>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</si>
  <si>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</si>
  <si>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</si>
  <si>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CONAPDIS 2020 y 2021 - Cronogramas de Metas e Inversión - Modificaciones 2021 - IPC, INEC 2020 y 2021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</si>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</sst>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right"/>
    </xf>
    <xf numFmtId="164" fontId="4" fillId="0" borderId="0" xfId="1" applyNumberFormat="1" applyFont="1" applyFill="1" applyAlignment="1">
      <alignment horizontal="right" vertical="center"/>
    </xf>
    <xf numFmtId="4" fontId="4" fillId="0" borderId="0" xfId="1" applyNumberFormat="1" applyFont="1" applyFill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1421955134992018E-2"/>
          <c:y val="0.1559679638884692"/>
          <c:w val="0.91729630849468813"/>
          <c:h val="0.6666512129444740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Anual!$B$49</c:f>
              <c:numCache>
                <c:formatCode>#,##0.00</c:formatCode>
                <c:ptCount val="1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D-401E-8EE4-A03B14C4464D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Anual!$B$50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9D-401E-8EE4-A03B14C4464D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Anual!$B$51</c:f>
              <c:numCache>
                <c:formatCode>#,##0.00</c:formatCode>
                <c:ptCount val="1"/>
                <c:pt idx="0">
                  <c:v>128.5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9D-401E-8EE4-A03B14C446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459264"/>
        <c:axId val="78460800"/>
        <c:axId val="0"/>
      </c:bar3DChart>
      <c:catAx>
        <c:axId val="784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460800"/>
        <c:crosses val="autoZero"/>
        <c:auto val="1"/>
        <c:lblAlgn val="ctr"/>
        <c:lblOffset val="100"/>
        <c:noMultiLvlLbl val="0"/>
      </c:catAx>
      <c:valAx>
        <c:axId val="7846080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459264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"/>
          <c:y val="0.90624890638670164"/>
          <c:w val="1"/>
          <c:h val="9.375109361329832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Anual!$B$54</c:f>
              <c:numCache>
                <c:formatCode>#,##0.00</c:formatCode>
                <c:ptCount val="1"/>
                <c:pt idx="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7-4059-ADDA-72EA1739C3E3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Anual!$B$55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7-4059-ADDA-72EA1739C3E3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Anual!$B$56</c:f>
              <c:numCache>
                <c:formatCode>#,##0.00</c:formatCode>
                <c:ptCount val="1"/>
                <c:pt idx="0">
                  <c:v>128.5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7-4059-ADDA-72EA1739C3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505472"/>
        <c:axId val="78507008"/>
        <c:axId val="0"/>
      </c:bar3DChart>
      <c:catAx>
        <c:axId val="7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5472"/>
        <c:crosses val="autoZero"/>
        <c:crossBetween val="between"/>
        <c:majorUnit val="5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81.847133757961785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1-4BD1-8F9F-9EFFF07C5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423744"/>
        <c:axId val="79433728"/>
        <c:axId val="0"/>
      </c:bar3DChart>
      <c:catAx>
        <c:axId val="79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433728"/>
        <c:crosses val="autoZero"/>
        <c:auto val="1"/>
        <c:lblAlgn val="ctr"/>
        <c:lblOffset val="100"/>
        <c:noMultiLvlLbl val="0"/>
      </c:catAx>
      <c:valAx>
        <c:axId val="7943372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423744"/>
        <c:crosses val="autoZero"/>
        <c:crossBetween val="between"/>
        <c:majorUnit val="3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Anual!$B$67</c:f>
              <c:numCache>
                <c:formatCode>#,##0.00</c:formatCode>
                <c:ptCount val="1"/>
                <c:pt idx="0">
                  <c:v>5002510.4000000004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C-4A88-91BC-01A1860CB4B9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Anual!$B$68</c:f>
              <c:numCache>
                <c:formatCode>#,##0.00</c:formatCode>
                <c:ptCount val="1"/>
                <c:pt idx="0">
                  <c:v>3186312.3566878983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C-4A88-91BC-01A1860CB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388672"/>
        <c:axId val="79390208"/>
        <c:axId val="0"/>
      </c:bar3DChart>
      <c:catAx>
        <c:axId val="793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390208"/>
        <c:crosses val="autoZero"/>
        <c:auto val="1"/>
        <c:lblAlgn val="ctr"/>
        <c:lblOffset val="100"/>
        <c:noMultiLvlLbl val="0"/>
      </c:catAx>
      <c:valAx>
        <c:axId val="793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9388672"/>
        <c:crosses val="autoZero"/>
        <c:crossBetween val="between"/>
        <c:majorUnit val="20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B9-4E16-8BC7-4111E267830D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B9-4E16-8BC7-4111E26783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9-4E16-8BC7-4111E26783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97020384"/>
        <c:axId val="497019072"/>
      </c:barChart>
      <c:valAx>
        <c:axId val="497019072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7020384"/>
        <c:crosses val="autoZero"/>
        <c:crossBetween val="between"/>
        <c:majorUnit val="30"/>
      </c:valAx>
      <c:catAx>
        <c:axId val="497020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7019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</a:t>
            </a:r>
            <a:r>
              <a:rPr lang="es-CR" baseline="0"/>
              <a:t> expansión</a:t>
            </a:r>
            <a:r>
              <a:rPr lang="es-CR"/>
              <a:t>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Anual!$B$62</c:f>
              <c:numCache>
                <c:formatCode>#,##0.00</c:formatCode>
                <c:ptCount val="1"/>
                <c:pt idx="0">
                  <c:v>3.289473684210531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8-4DFD-9773-4FBA793BD0BB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Anual!$B$63</c:f>
              <c:numCache>
                <c:formatCode>#,##0.00</c:formatCode>
                <c:ptCount val="1"/>
                <c:pt idx="0">
                  <c:v>-4.9717972647421504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8-4DFD-9773-4FBA793BD0BB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</c:f>
              <c:strCache>
                <c:ptCount val="1"/>
                <c:pt idx="0">
                  <c:v>Promoción de Autonomía personal </c:v>
                </c:pt>
              </c:strCache>
            </c:strRef>
          </c:cat>
          <c:val>
            <c:numRef>
              <c:f>Anual!$B$64</c:f>
              <c:numCache>
                <c:formatCode>#,##0.00</c:formatCode>
                <c:ptCount val="1"/>
                <c:pt idx="0">
                  <c:v>-7.9981731480306184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8-4DFD-9773-4FBA793BD0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78505472"/>
        <c:axId val="78507008"/>
        <c:axId val="0"/>
      </c:bar3DChart>
      <c:catAx>
        <c:axId val="7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8505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830698517678851"/>
          <c:w val="1"/>
          <c:h val="0.1011714271633106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166688</xdr:rowOff>
    </xdr:from>
    <xdr:ext cx="7024688" cy="785812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79501"/>
          <a:ext cx="7024688" cy="785812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2381249</xdr:colOff>
      <xdr:row>8</xdr:row>
      <xdr:rowOff>-1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5718" y="1178719"/>
          <a:ext cx="6622256" cy="697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         Fecha Actualización:  24-05-2021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798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7032625" cy="7143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7032625" cy="714374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35719</xdr:rowOff>
    </xdr:from>
    <xdr:to>
      <xdr:col>1</xdr:col>
      <xdr:colOff>2484436</xdr:colOff>
      <xdr:row>7</xdr:row>
      <xdr:rowOff>380999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5719" y="1131094"/>
          <a:ext cx="6933405" cy="69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         Fecha Actualización: 27-08-2021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798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7024688" cy="71437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7024688" cy="714374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35719</xdr:rowOff>
    </xdr:from>
    <xdr:to>
      <xdr:col>1</xdr:col>
      <xdr:colOff>2452687</xdr:colOff>
      <xdr:row>7</xdr:row>
      <xdr:rowOff>380999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719" y="1131094"/>
          <a:ext cx="6901656" cy="69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         Fecha Actualización:  09-12-2020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11905</xdr:colOff>
      <xdr:row>6</xdr:row>
      <xdr:rowOff>23812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3218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7024688" cy="7143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7024688" cy="714374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35719</xdr:rowOff>
    </xdr:from>
    <xdr:to>
      <xdr:col>1</xdr:col>
      <xdr:colOff>2492374</xdr:colOff>
      <xdr:row>7</xdr:row>
      <xdr:rowOff>380999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5719" y="1131094"/>
          <a:ext cx="6941343" cy="69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         Fecha Actualización: 02-12-2021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798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7032625" cy="714374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7032625" cy="714374"/>
        </a:xfrm>
        <a:prstGeom prst="rect">
          <a:avLst/>
        </a:prstGeom>
      </xdr:spPr>
    </xdr:pic>
    <xdr:clientData/>
  </xdr:oneCellAnchor>
  <xdr:twoCellAnchor>
    <xdr:from>
      <xdr:col>0</xdr:col>
      <xdr:colOff>35720</xdr:colOff>
      <xdr:row>6</xdr:row>
      <xdr:rowOff>35719</xdr:rowOff>
    </xdr:from>
    <xdr:to>
      <xdr:col>1</xdr:col>
      <xdr:colOff>2476500</xdr:colOff>
      <xdr:row>7</xdr:row>
      <xdr:rowOff>380999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5720" y="1131094"/>
          <a:ext cx="6925468" cy="69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         Fecha Actualización: 02-12-2021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707981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7024688" cy="71437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7024688" cy="714374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2468561</xdr:colOff>
      <xdr:row>7</xdr:row>
      <xdr:rowOff>380999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5718" y="1131094"/>
          <a:ext cx="6917531" cy="69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         Fecha Actualización:  23-03-2022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-1</xdr:colOff>
      <xdr:row>6</xdr:row>
      <xdr:rowOff>23812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9131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23813</xdr:rowOff>
    </xdr:from>
    <xdr:ext cx="7024688" cy="71437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8"/>
          <a:ext cx="7024688" cy="714374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35719</xdr:rowOff>
    </xdr:from>
    <xdr:to>
      <xdr:col>1</xdr:col>
      <xdr:colOff>2484437</xdr:colOff>
      <xdr:row>7</xdr:row>
      <xdr:rowOff>380999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5718" y="1131094"/>
          <a:ext cx="6933407" cy="694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 Nacional  de Personas con Discapacidad (Conapdis)  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Programa: Promoción de la autonomía personal de las personas con discapacidad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         Fecha Actualización: 23-03-2022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-1</xdr:colOff>
      <xdr:row>6</xdr:row>
      <xdr:rowOff>23812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91312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261938</xdr:colOff>
      <xdr:row>1</xdr:row>
      <xdr:rowOff>35719</xdr:rowOff>
    </xdr:from>
    <xdr:to>
      <xdr:col>0</xdr:col>
      <xdr:colOff>3221213</xdr:colOff>
      <xdr:row>5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226219"/>
          <a:ext cx="2959275" cy="797717"/>
        </a:xfrm>
        <a:prstGeom prst="rect">
          <a:avLst/>
        </a:prstGeom>
      </xdr:spPr>
    </xdr:pic>
    <xdr:clientData/>
  </xdr:twoCellAnchor>
  <xdr:twoCellAnchor>
    <xdr:from>
      <xdr:col>2</xdr:col>
      <xdr:colOff>666750</xdr:colOff>
      <xdr:row>13</xdr:row>
      <xdr:rowOff>166688</xdr:rowOff>
    </xdr:from>
    <xdr:to>
      <xdr:col>11</xdr:col>
      <xdr:colOff>289721</xdr:colOff>
      <xdr:row>30</xdr:row>
      <xdr:rowOff>190237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666749</xdr:colOff>
      <xdr:row>31</xdr:row>
      <xdr:rowOff>142876</xdr:rowOff>
    </xdr:from>
    <xdr:to>
      <xdr:col>11</xdr:col>
      <xdr:colOff>357187</xdr:colOff>
      <xdr:row>48</xdr:row>
      <xdr:rowOff>212726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666751</xdr:colOff>
      <xdr:row>50</xdr:row>
      <xdr:rowOff>47625</xdr:rowOff>
    </xdr:from>
    <xdr:to>
      <xdr:col>11</xdr:col>
      <xdr:colOff>416718</xdr:colOff>
      <xdr:row>67</xdr:row>
      <xdr:rowOff>105571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21</xdr:col>
      <xdr:colOff>488157</xdr:colOff>
      <xdr:row>31</xdr:row>
      <xdr:rowOff>10320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32</xdr:row>
      <xdr:rowOff>0</xdr:rowOff>
    </xdr:from>
    <xdr:to>
      <xdr:col>20</xdr:col>
      <xdr:colOff>717022</xdr:colOff>
      <xdr:row>49</xdr:row>
      <xdr:rowOff>77788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726280</xdr:colOff>
      <xdr:row>50</xdr:row>
      <xdr:rowOff>35719</xdr:rowOff>
    </xdr:from>
    <xdr:to>
      <xdr:col>23</xdr:col>
      <xdr:colOff>11905</xdr:colOff>
      <xdr:row>67</xdr:row>
      <xdr:rowOff>105570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174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35</v>
      </c>
      <c r="B15" s="9">
        <v>50</v>
      </c>
    </row>
    <row r="16" spans="1:3" ht="15.5" x14ac:dyDescent="0.4">
      <c r="A16" s="7" t="s">
        <v>77</v>
      </c>
      <c r="B16" s="9">
        <v>100</v>
      </c>
    </row>
    <row r="17" spans="1:2" ht="15.5" x14ac:dyDescent="0.4">
      <c r="A17" s="7" t="s">
        <v>78</v>
      </c>
      <c r="B17" s="9">
        <v>93</v>
      </c>
    </row>
    <row r="18" spans="1:2" ht="15.5" x14ac:dyDescent="0.4">
      <c r="A18" s="7" t="s">
        <v>79</v>
      </c>
      <c r="B18" s="9"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35</v>
      </c>
      <c r="B21" s="9">
        <v>44464750</v>
      </c>
    </row>
    <row r="22" spans="1:2" ht="15.5" x14ac:dyDescent="0.4">
      <c r="A22" s="7" t="s">
        <v>77</v>
      </c>
      <c r="B22" s="9">
        <v>124951040</v>
      </c>
    </row>
    <row r="23" spans="1:2" ht="15.5" x14ac:dyDescent="0.4">
      <c r="A23" s="7" t="s">
        <v>78</v>
      </c>
      <c r="B23" s="9">
        <v>101132500</v>
      </c>
    </row>
    <row r="24" spans="1:2" ht="15.5" x14ac:dyDescent="0.4">
      <c r="A24" s="7" t="s">
        <v>79</v>
      </c>
      <c r="B24" s="9">
        <v>500251040</v>
      </c>
    </row>
    <row r="25" spans="1:2" ht="15.5" x14ac:dyDescent="0.4">
      <c r="A25" s="7" t="s">
        <v>80</v>
      </c>
      <c r="B25" s="9">
        <f>B23</f>
        <v>101132500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77</v>
      </c>
      <c r="B28" s="9">
        <f>B22</f>
        <v>124951040</v>
      </c>
    </row>
    <row r="29" spans="1:2" ht="15.5" x14ac:dyDescent="0.4">
      <c r="A29" s="7" t="s">
        <v>78</v>
      </c>
      <c r="B29" s="9">
        <v>101132500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37</v>
      </c>
      <c r="B32" s="13">
        <v>1.0649999999999999</v>
      </c>
    </row>
    <row r="33" spans="1:2" ht="15.5" x14ac:dyDescent="0.4">
      <c r="A33" s="7" t="s">
        <v>81</v>
      </c>
      <c r="B33" s="13">
        <v>1.07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38</v>
      </c>
      <c r="B37" s="9">
        <v>41750938.967136152</v>
      </c>
    </row>
    <row r="38" spans="1:2" ht="15.5" x14ac:dyDescent="0.4">
      <c r="A38" s="7" t="s">
        <v>82</v>
      </c>
      <c r="B38" s="9">
        <v>94516355.140186906</v>
      </c>
    </row>
    <row r="39" spans="1:2" ht="15.5" x14ac:dyDescent="0.4">
      <c r="A39" s="7" t="s">
        <v>39</v>
      </c>
      <c r="B39" s="9">
        <v>835018.77934272308</v>
      </c>
    </row>
    <row r="40" spans="1:2" ht="15.5" x14ac:dyDescent="0.4">
      <c r="A40" s="7" t="s">
        <v>83</v>
      </c>
      <c r="B40" s="9">
        <v>1016304.8939805044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93</v>
      </c>
    </row>
    <row r="50" spans="1:2" ht="15.5" x14ac:dyDescent="0.4">
      <c r="A50" s="7" t="s">
        <v>14</v>
      </c>
      <c r="B50" s="10">
        <f>B23/B22*100</f>
        <v>80.937701678993619</v>
      </c>
    </row>
    <row r="51" spans="1:2" ht="15.5" x14ac:dyDescent="0.4">
      <c r="A51" s="7" t="s">
        <v>15</v>
      </c>
      <c r="B51" s="10">
        <f>AVERAGE(B49:B50)</f>
        <v>86.96885083949681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93</v>
      </c>
    </row>
    <row r="55" spans="1:2" ht="15.5" x14ac:dyDescent="0.4">
      <c r="A55" s="7" t="s">
        <v>18</v>
      </c>
      <c r="B55" s="10">
        <f>B23/B24*100</f>
        <v>20.216349775104916</v>
      </c>
    </row>
    <row r="56" spans="1:2" ht="15.5" x14ac:dyDescent="0.4">
      <c r="A56" s="7" t="s">
        <v>19</v>
      </c>
      <c r="B56" s="10">
        <f>(B54+B55)/2</f>
        <v>56.608174887552458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86.000000000000014</v>
      </c>
    </row>
    <row r="63" spans="1:2" ht="15.5" x14ac:dyDescent="0.4">
      <c r="A63" s="7" t="s">
        <v>23</v>
      </c>
      <c r="B63" s="10">
        <f>((B38/B37)-1)*100</f>
        <v>126.38138800802668</v>
      </c>
    </row>
    <row r="64" spans="1:2" ht="15.5" x14ac:dyDescent="0.4">
      <c r="A64" s="7" t="s">
        <v>24</v>
      </c>
      <c r="B64" s="10">
        <f>((B40/B39)-1)*100</f>
        <v>21.710423660229395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33</v>
      </c>
      <c r="B67" s="10">
        <f t="shared" ref="B67:B68" si="0">B22/B16</f>
        <v>1249510.3999999999</v>
      </c>
    </row>
    <row r="68" spans="1:4" ht="15.5" x14ac:dyDescent="0.4">
      <c r="A68" s="7" t="s">
        <v>34</v>
      </c>
      <c r="B68" s="10">
        <f t="shared" si="0"/>
        <v>1087446.2365591398</v>
      </c>
    </row>
    <row r="69" spans="1:4" ht="15.5" x14ac:dyDescent="0.4">
      <c r="A69" s="7" t="s">
        <v>26</v>
      </c>
      <c r="B69" s="10">
        <f>(B68/B67)*B51</f>
        <v>75.688805425936437</v>
      </c>
    </row>
    <row r="70" spans="1:4" ht="15.5" x14ac:dyDescent="0.4">
      <c r="A70" s="7" t="s">
        <v>31</v>
      </c>
      <c r="B70" s="10">
        <f t="shared" ref="B70:B71" si="1">B22/(B16*3)</f>
        <v>416503.46666666667</v>
      </c>
    </row>
    <row r="71" spans="1:4" ht="15.5" x14ac:dyDescent="0.4">
      <c r="A71" s="7" t="s">
        <v>32</v>
      </c>
      <c r="B71" s="10">
        <f t="shared" si="1"/>
        <v>362482.07885304658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80.937701678993619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84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82" spans="1:2" ht="15.5" x14ac:dyDescent="0.4">
      <c r="A82" s="7"/>
      <c r="B82" s="7"/>
    </row>
    <row r="83" spans="1:2" ht="15.5" x14ac:dyDescent="0.4">
      <c r="A83" s="7"/>
      <c r="B83" s="7"/>
    </row>
    <row r="84" spans="1:2" ht="15.5" x14ac:dyDescent="0.4">
      <c r="A84" s="7"/>
      <c r="B84" s="7"/>
    </row>
    <row r="85" spans="1:2" ht="15.5" x14ac:dyDescent="0.4">
      <c r="A85" s="7"/>
      <c r="B85" s="7"/>
    </row>
    <row r="86" spans="1:2" ht="15.5" x14ac:dyDescent="0.4">
      <c r="A86" s="7"/>
      <c r="B86" s="7"/>
    </row>
    <row r="87" spans="1:2" ht="15.5" x14ac:dyDescent="0.4">
      <c r="A87" s="7"/>
      <c r="B87" s="7"/>
    </row>
    <row r="88" spans="1:2" ht="15.5" x14ac:dyDescent="0.4">
      <c r="A88" s="7"/>
      <c r="B88" s="7"/>
    </row>
    <row r="89" spans="1:2" ht="15.5" x14ac:dyDescent="0.4">
      <c r="A89" s="7"/>
      <c r="B89" s="7"/>
    </row>
    <row r="90" spans="1:2" ht="15.5" x14ac:dyDescent="0.4">
      <c r="A90" s="7"/>
      <c r="B90" s="7"/>
    </row>
    <row r="91" spans="1:2" ht="15.5" x14ac:dyDescent="0.4">
      <c r="A91" s="7"/>
      <c r="B91" s="7"/>
    </row>
    <row r="92" spans="1:2" ht="15.5" x14ac:dyDescent="0.4">
      <c r="A92" s="7"/>
      <c r="B92" s="7"/>
    </row>
    <row r="93" spans="1:2" ht="15.5" x14ac:dyDescent="0.4">
      <c r="A93" s="7"/>
      <c r="B93" s="7"/>
    </row>
    <row r="94" spans="1:2" ht="15.5" x14ac:dyDescent="0.4">
      <c r="A94" s="7"/>
      <c r="B94" s="7"/>
    </row>
    <row r="95" spans="1:2" ht="15.5" x14ac:dyDescent="0.4">
      <c r="A95" s="7"/>
      <c r="B95" s="7"/>
    </row>
    <row r="96" spans="1:2" ht="15.5" x14ac:dyDescent="0.4">
      <c r="A96" s="7"/>
      <c r="B96" s="7"/>
    </row>
    <row r="97" spans="1:2" ht="15.5" x14ac:dyDescent="0.4">
      <c r="A97" s="7"/>
      <c r="B97" s="7"/>
    </row>
    <row r="98" spans="1:2" ht="15.5" x14ac:dyDescent="0.4">
      <c r="A98" s="7"/>
      <c r="B98" s="7"/>
    </row>
    <row r="99" spans="1:2" ht="15.5" x14ac:dyDescent="0.4">
      <c r="A99" s="7"/>
      <c r="B99" s="7"/>
    </row>
    <row r="100" spans="1:2" ht="15.5" x14ac:dyDescent="0.4">
      <c r="A100" s="7"/>
      <c r="B100" s="7"/>
    </row>
    <row r="101" spans="1:2" ht="15.5" x14ac:dyDescent="0.4">
      <c r="A101" s="7"/>
      <c r="B101" s="7"/>
    </row>
    <row r="102" spans="1:2" ht="15.5" x14ac:dyDescent="0.4">
      <c r="A102" s="7"/>
      <c r="B102" s="7"/>
    </row>
    <row r="103" spans="1:2" ht="15.5" x14ac:dyDescent="0.4">
      <c r="A103" s="7"/>
      <c r="B103" s="7"/>
    </row>
    <row r="104" spans="1:2" ht="15.5" x14ac:dyDescent="0.4">
      <c r="A104" s="7"/>
      <c r="B104" s="7"/>
    </row>
    <row r="105" spans="1:2" ht="15.5" x14ac:dyDescent="0.4">
      <c r="A105" s="7"/>
      <c r="B105" s="7"/>
    </row>
    <row r="106" spans="1:2" ht="15.5" x14ac:dyDescent="0.4">
      <c r="A106" s="7"/>
      <c r="B106" s="7"/>
    </row>
    <row r="107" spans="1:2" ht="15.5" x14ac:dyDescent="0.4">
      <c r="A107" s="7"/>
      <c r="B107" s="7"/>
    </row>
    <row r="108" spans="1:2" ht="15.5" x14ac:dyDescent="0.4">
      <c r="A108" s="7"/>
      <c r="B108" s="7"/>
    </row>
    <row r="109" spans="1:2" ht="15.5" x14ac:dyDescent="0.4">
      <c r="A109" s="7"/>
      <c r="B109" s="7"/>
    </row>
    <row r="110" spans="1:2" ht="15.5" x14ac:dyDescent="0.4">
      <c r="A110" s="7"/>
      <c r="B110" s="7"/>
    </row>
    <row r="111" spans="1:2" ht="15.5" x14ac:dyDescent="0.4">
      <c r="A111" s="7"/>
      <c r="B111" s="7"/>
    </row>
    <row r="112" spans="1:2" ht="15.5" x14ac:dyDescent="0.4">
      <c r="A112" s="7"/>
      <c r="B112" s="7"/>
    </row>
    <row r="113" spans="1:2" ht="15.5" x14ac:dyDescent="0.4">
      <c r="A113" s="7"/>
      <c r="B113" s="7"/>
    </row>
    <row r="114" spans="1:2" ht="15.5" x14ac:dyDescent="0.4">
      <c r="A114" s="7"/>
      <c r="B114" s="7"/>
    </row>
    <row r="115" spans="1:2" ht="15.5" x14ac:dyDescent="0.4">
      <c r="A115" s="7"/>
      <c r="B115" s="7"/>
    </row>
    <row r="116" spans="1:2" ht="15.5" x14ac:dyDescent="0.4">
      <c r="A116" s="7"/>
      <c r="B116" s="7"/>
    </row>
    <row r="117" spans="1:2" ht="15.5" x14ac:dyDescent="0.4">
      <c r="A117" s="7"/>
      <c r="B117" s="7"/>
    </row>
    <row r="118" spans="1:2" ht="15.5" x14ac:dyDescent="0.4">
      <c r="A118" s="7"/>
      <c r="B118" s="7"/>
    </row>
    <row r="119" spans="1:2" ht="15.5" x14ac:dyDescent="0.4">
      <c r="A119" s="7"/>
      <c r="B119" s="7"/>
    </row>
    <row r="120" spans="1:2" ht="15.5" x14ac:dyDescent="0.4">
      <c r="A120" s="7"/>
      <c r="B120" s="7"/>
    </row>
    <row r="121" spans="1:2" ht="15.5" x14ac:dyDescent="0.4">
      <c r="A121" s="7"/>
      <c r="B121" s="7"/>
    </row>
    <row r="122" spans="1:2" ht="15.5" x14ac:dyDescent="0.4">
      <c r="A122" s="7"/>
      <c r="B122" s="7"/>
    </row>
    <row r="123" spans="1:2" ht="15.5" x14ac:dyDescent="0.4">
      <c r="A123" s="7"/>
      <c r="B123" s="7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  <row r="174" spans="7:11" x14ac:dyDescent="0.3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43</v>
      </c>
      <c r="B15" s="9">
        <v>72</v>
      </c>
    </row>
    <row r="16" spans="1:3" ht="15.5" x14ac:dyDescent="0.4">
      <c r="A16" s="7" t="s">
        <v>85</v>
      </c>
      <c r="B16" s="9">
        <v>100</v>
      </c>
    </row>
    <row r="17" spans="1:2" ht="15.5" x14ac:dyDescent="0.4">
      <c r="A17" s="7" t="s">
        <v>86</v>
      </c>
      <c r="B17" s="9">
        <v>125</v>
      </c>
    </row>
    <row r="18" spans="1:2" ht="15.5" x14ac:dyDescent="0.4">
      <c r="A18" s="7" t="s">
        <v>79</v>
      </c>
      <c r="B18" s="9"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43</v>
      </c>
      <c r="B21" s="9">
        <v>66076793</v>
      </c>
    </row>
    <row r="22" spans="1:2" ht="15.5" x14ac:dyDescent="0.4">
      <c r="A22" s="7" t="s">
        <v>85</v>
      </c>
      <c r="B22" s="9">
        <v>125100000</v>
      </c>
    </row>
    <row r="23" spans="1:2" ht="15.5" x14ac:dyDescent="0.4">
      <c r="A23" s="7" t="s">
        <v>86</v>
      </c>
      <c r="B23" s="9">
        <v>125972500</v>
      </c>
    </row>
    <row r="24" spans="1:2" ht="15.5" x14ac:dyDescent="0.4">
      <c r="A24" s="7" t="s">
        <v>79</v>
      </c>
      <c r="B24" s="9">
        <v>500251040</v>
      </c>
    </row>
    <row r="25" spans="1:2" ht="15.5" x14ac:dyDescent="0.4">
      <c r="A25" s="7" t="s">
        <v>87</v>
      </c>
      <c r="B25" s="9">
        <f>B23</f>
        <v>125972500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85</v>
      </c>
      <c r="B28" s="9">
        <f>B22</f>
        <v>125100000</v>
      </c>
    </row>
    <row r="29" spans="1:2" ht="15.5" x14ac:dyDescent="0.4">
      <c r="A29" s="7" t="s">
        <v>86</v>
      </c>
      <c r="B29" s="9">
        <v>125972500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44</v>
      </c>
      <c r="B32" s="13">
        <v>1.0586</v>
      </c>
    </row>
    <row r="33" spans="1:2" ht="15.5" x14ac:dyDescent="0.4">
      <c r="A33" s="7" t="s">
        <v>88</v>
      </c>
      <c r="B33" s="13">
        <v>1.0788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45</v>
      </c>
      <c r="B37" s="9">
        <f>B21/B32</f>
        <v>62419037.407897227</v>
      </c>
    </row>
    <row r="38" spans="1:2" ht="15.5" x14ac:dyDescent="0.4">
      <c r="A38" s="7" t="s">
        <v>89</v>
      </c>
      <c r="B38" s="9">
        <f>B23/B33</f>
        <v>116770949.20281795</v>
      </c>
    </row>
    <row r="39" spans="1:2" ht="15.5" x14ac:dyDescent="0.4">
      <c r="A39" s="7" t="s">
        <v>46</v>
      </c>
      <c r="B39" s="9">
        <f>B37/B15</f>
        <v>866931.07510968368</v>
      </c>
    </row>
    <row r="40" spans="1:2" ht="15.5" x14ac:dyDescent="0.4">
      <c r="A40" s="7" t="s">
        <v>90</v>
      </c>
      <c r="B40" s="9">
        <f>B38/B17</f>
        <v>934167.59362254362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125</v>
      </c>
    </row>
    <row r="50" spans="1:2" ht="15.5" x14ac:dyDescent="0.4">
      <c r="A50" s="7" t="s">
        <v>14</v>
      </c>
      <c r="B50" s="10">
        <f>B23/B22*100</f>
        <v>100.69744204636291</v>
      </c>
    </row>
    <row r="51" spans="1:2" ht="15.5" x14ac:dyDescent="0.4">
      <c r="A51" s="7" t="s">
        <v>15</v>
      </c>
      <c r="B51" s="10">
        <f>AVERAGE(B49:B50)</f>
        <v>112.84872102318145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125</v>
      </c>
    </row>
    <row r="55" spans="1:2" ht="15.5" x14ac:dyDescent="0.4">
      <c r="A55" s="7" t="s">
        <v>18</v>
      </c>
      <c r="B55" s="10">
        <f>B23/B24*100</f>
        <v>25.181856693391381</v>
      </c>
    </row>
    <row r="56" spans="1:2" ht="15.5" x14ac:dyDescent="0.4">
      <c r="A56" s="7" t="s">
        <v>19</v>
      </c>
      <c r="B56" s="10">
        <f>(B54+B55)/2</f>
        <v>75.090928346695691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73.611111111111114</v>
      </c>
    </row>
    <row r="63" spans="1:2" ht="15.5" x14ac:dyDescent="0.4">
      <c r="A63" s="7" t="s">
        <v>23</v>
      </c>
      <c r="B63" s="10">
        <f>((B38/B37)-1)*100</f>
        <v>87.075857065434576</v>
      </c>
    </row>
    <row r="64" spans="1:2" ht="15.5" x14ac:dyDescent="0.4">
      <c r="A64" s="7" t="s">
        <v>24</v>
      </c>
      <c r="B64" s="10">
        <f>((B40/B39)-1)*100</f>
        <v>7.7556936696903112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33</v>
      </c>
      <c r="B67" s="10">
        <f t="shared" ref="B67" si="0">B22/B16</f>
        <v>1251000</v>
      </c>
    </row>
    <row r="68" spans="1:4" ht="15.5" x14ac:dyDescent="0.4">
      <c r="A68" s="7" t="s">
        <v>34</v>
      </c>
      <c r="B68" s="10">
        <f>B23/B17</f>
        <v>1007780</v>
      </c>
    </row>
    <row r="69" spans="1:4" ht="15.5" x14ac:dyDescent="0.4">
      <c r="A69" s="7" t="s">
        <v>26</v>
      </c>
      <c r="B69" s="10">
        <f>(B68/B67)*B51</f>
        <v>90.908620361903928</v>
      </c>
    </row>
    <row r="70" spans="1:4" ht="15.5" x14ac:dyDescent="0.4">
      <c r="A70" s="7" t="s">
        <v>31</v>
      </c>
      <c r="B70" s="10">
        <f t="shared" ref="B70:B71" si="1">B22/(B16*3)</f>
        <v>417000</v>
      </c>
    </row>
    <row r="71" spans="1:4" ht="15.5" x14ac:dyDescent="0.4">
      <c r="A71" s="7" t="s">
        <v>32</v>
      </c>
      <c r="B71" s="10">
        <f t="shared" si="1"/>
        <v>335926.66666666669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100.69744204636291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84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  <row r="174" spans="7:11" x14ac:dyDescent="0.3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47</v>
      </c>
      <c r="B15" s="9">
        <f>+'II Trimestre'!B15</f>
        <v>72</v>
      </c>
    </row>
    <row r="16" spans="1:3" ht="15.5" x14ac:dyDescent="0.4">
      <c r="A16" s="7" t="s">
        <v>48</v>
      </c>
      <c r="B16" s="9">
        <f>+'II Trimestre'!B16</f>
        <v>100</v>
      </c>
    </row>
    <row r="17" spans="1:2" ht="15.5" x14ac:dyDescent="0.4">
      <c r="A17" s="7" t="s">
        <v>49</v>
      </c>
      <c r="B17" s="9">
        <f>+'II Trimestre'!B17</f>
        <v>125</v>
      </c>
    </row>
    <row r="18" spans="1:2" ht="15.5" x14ac:dyDescent="0.4">
      <c r="A18" s="7" t="s">
        <v>36</v>
      </c>
      <c r="B18" s="9">
        <f>+'II Trimestre'!B18</f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47</v>
      </c>
      <c r="B21" s="9">
        <f>+'I Trimestre'!B21+'II Trimestre'!B21</f>
        <v>110541543</v>
      </c>
    </row>
    <row r="22" spans="1:2" ht="15.5" x14ac:dyDescent="0.4">
      <c r="A22" s="7" t="s">
        <v>48</v>
      </c>
      <c r="B22" s="9">
        <f>+'I Trimestre'!B22+'II Trimestre'!B22</f>
        <v>250051040</v>
      </c>
    </row>
    <row r="23" spans="1:2" ht="15.5" x14ac:dyDescent="0.4">
      <c r="A23" s="7" t="s">
        <v>49</v>
      </c>
      <c r="B23" s="9">
        <f>+'I Trimestre'!B23+'II Trimestre'!B23</f>
        <v>227105000</v>
      </c>
    </row>
    <row r="24" spans="1:2" ht="15.5" x14ac:dyDescent="0.4">
      <c r="A24" s="7" t="s">
        <v>36</v>
      </c>
      <c r="B24" s="9">
        <f>+'II Trimestre'!B24</f>
        <v>500251040</v>
      </c>
    </row>
    <row r="25" spans="1:2" ht="15.5" x14ac:dyDescent="0.4">
      <c r="A25" s="7" t="s">
        <v>50</v>
      </c>
      <c r="B25" s="9">
        <f>B23</f>
        <v>227105000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48</v>
      </c>
      <c r="B28" s="9">
        <f>B22</f>
        <v>250051040</v>
      </c>
    </row>
    <row r="29" spans="1:2" ht="15.5" x14ac:dyDescent="0.4">
      <c r="A29" s="7" t="s">
        <v>49</v>
      </c>
      <c r="B29" s="9">
        <f>+'I Trimestre'!B29+'II Trimestre'!B29</f>
        <v>227105000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51</v>
      </c>
      <c r="B32" s="13">
        <v>1.0586</v>
      </c>
    </row>
    <row r="33" spans="1:2" ht="15.5" x14ac:dyDescent="0.4">
      <c r="A33" s="7" t="s">
        <v>52</v>
      </c>
      <c r="B33" s="13">
        <v>1.0788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53</v>
      </c>
      <c r="B37" s="9">
        <f>B21/B32</f>
        <v>104422390.8936331</v>
      </c>
    </row>
    <row r="38" spans="1:2" ht="15.5" x14ac:dyDescent="0.4">
      <c r="A38" s="7" t="s">
        <v>54</v>
      </c>
      <c r="B38" s="9">
        <f>B23/B33</f>
        <v>210516314.42343345</v>
      </c>
    </row>
    <row r="39" spans="1:2" ht="15.5" x14ac:dyDescent="0.4">
      <c r="A39" s="7" t="s">
        <v>55</v>
      </c>
      <c r="B39" s="9">
        <f>B37/B15</f>
        <v>1450310.9846337931</v>
      </c>
    </row>
    <row r="40" spans="1:2" ht="15.5" x14ac:dyDescent="0.4">
      <c r="A40" s="7" t="s">
        <v>56</v>
      </c>
      <c r="B40" s="9">
        <f>B38/B17</f>
        <v>1684130.5153874676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125</v>
      </c>
    </row>
    <row r="50" spans="1:2" ht="15.5" x14ac:dyDescent="0.4">
      <c r="A50" s="7" t="s">
        <v>14</v>
      </c>
      <c r="B50" s="10">
        <f>B23/B22*100</f>
        <v>90.82345748292029</v>
      </c>
    </row>
    <row r="51" spans="1:2" ht="15.5" x14ac:dyDescent="0.4">
      <c r="A51" s="7" t="s">
        <v>15</v>
      </c>
      <c r="B51" s="10">
        <f>AVERAGE(B49:B50)</f>
        <v>107.91172874146014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125</v>
      </c>
    </row>
    <row r="55" spans="1:2" ht="15.5" x14ac:dyDescent="0.4">
      <c r="A55" s="7" t="s">
        <v>18</v>
      </c>
      <c r="B55" s="10">
        <f>B23/B24*100</f>
        <v>45.398206468496298</v>
      </c>
    </row>
    <row r="56" spans="1:2" ht="15.5" x14ac:dyDescent="0.4">
      <c r="A56" s="7" t="s">
        <v>19</v>
      </c>
      <c r="B56" s="10">
        <f>(B54+B55)/2</f>
        <v>85.199103234248156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73.611111111111114</v>
      </c>
    </row>
    <row r="63" spans="1:2" ht="15.5" x14ac:dyDescent="0.4">
      <c r="A63" s="7" t="s">
        <v>23</v>
      </c>
      <c r="B63" s="10">
        <f>((B38/B37)-1)*100</f>
        <v>101.60074158603582</v>
      </c>
    </row>
    <row r="64" spans="1:2" ht="15.5" x14ac:dyDescent="0.4">
      <c r="A64" s="7" t="s">
        <v>24</v>
      </c>
      <c r="B64" s="10">
        <f>((B40/B39)-1)*100</f>
        <v>16.122027153556616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33</v>
      </c>
      <c r="B67" s="10">
        <f t="shared" ref="B67:B68" si="0">B22/B16</f>
        <v>2500510.4</v>
      </c>
    </row>
    <row r="68" spans="1:4" ht="15.5" x14ac:dyDescent="0.4">
      <c r="A68" s="7" t="s">
        <v>34</v>
      </c>
      <c r="B68" s="10">
        <f t="shared" si="0"/>
        <v>1816840</v>
      </c>
    </row>
    <row r="69" spans="1:4" ht="15.5" x14ac:dyDescent="0.4">
      <c r="A69" s="7" t="s">
        <v>26</v>
      </c>
      <c r="B69" s="10">
        <f>(B68/B67)*B51</f>
        <v>78.407330458067463</v>
      </c>
    </row>
    <row r="70" spans="1:4" ht="15.5" x14ac:dyDescent="0.4">
      <c r="A70" s="7" t="s">
        <v>31</v>
      </c>
      <c r="B70" s="10">
        <f t="shared" ref="B70:B71" si="1">B22/(B16*6)</f>
        <v>416751.73333333334</v>
      </c>
    </row>
    <row r="71" spans="1:4" ht="15.5" x14ac:dyDescent="0.4">
      <c r="A71" s="7" t="s">
        <v>32</v>
      </c>
      <c r="B71" s="10">
        <f t="shared" si="1"/>
        <v>302806.66666666669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90.82345748292029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66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82" spans="1:2" ht="15.5" x14ac:dyDescent="0.4">
      <c r="A82" s="7"/>
      <c r="B82" s="7"/>
    </row>
    <row r="83" spans="1:2" ht="15.5" x14ac:dyDescent="0.4">
      <c r="A83" s="7"/>
      <c r="B83" s="7"/>
    </row>
    <row r="84" spans="1:2" ht="15.5" x14ac:dyDescent="0.4">
      <c r="A84" s="7"/>
      <c r="B84" s="7"/>
    </row>
    <row r="85" spans="1:2" ht="15.5" x14ac:dyDescent="0.4">
      <c r="A85" s="7"/>
      <c r="B85" s="7"/>
    </row>
    <row r="86" spans="1:2" ht="15.5" x14ac:dyDescent="0.4">
      <c r="A86" s="7"/>
      <c r="B86" s="7"/>
    </row>
    <row r="87" spans="1:2" ht="15.5" x14ac:dyDescent="0.4">
      <c r="A87" s="7"/>
      <c r="B87" s="7"/>
    </row>
    <row r="88" spans="1:2" ht="15.5" x14ac:dyDescent="0.4">
      <c r="A88" s="7"/>
      <c r="B88" s="7"/>
    </row>
    <row r="89" spans="1:2" ht="15.5" x14ac:dyDescent="0.4">
      <c r="A89" s="7"/>
      <c r="B89" s="7"/>
    </row>
    <row r="90" spans="1:2" ht="15.5" x14ac:dyDescent="0.4">
      <c r="A90" s="7"/>
      <c r="B90" s="7"/>
    </row>
    <row r="91" spans="1:2" ht="15.5" x14ac:dyDescent="0.4">
      <c r="A91" s="7"/>
      <c r="B91" s="7"/>
    </row>
    <row r="92" spans="1:2" ht="15.5" x14ac:dyDescent="0.4">
      <c r="A92" s="7"/>
      <c r="B92" s="7"/>
    </row>
    <row r="93" spans="1:2" ht="15.5" x14ac:dyDescent="0.4">
      <c r="A93" s="7"/>
      <c r="B93" s="7"/>
    </row>
    <row r="94" spans="1:2" ht="15.5" x14ac:dyDescent="0.4">
      <c r="A94" s="7"/>
      <c r="B94" s="7"/>
    </row>
    <row r="95" spans="1:2" ht="15.5" x14ac:dyDescent="0.4">
      <c r="A95" s="7"/>
      <c r="B95" s="7"/>
    </row>
    <row r="96" spans="1:2" ht="15.5" x14ac:dyDescent="0.4">
      <c r="A96" s="7"/>
      <c r="B96" s="7"/>
    </row>
    <row r="97" spans="1:2" ht="15.5" x14ac:dyDescent="0.4">
      <c r="A97" s="7"/>
      <c r="B97" s="7"/>
    </row>
    <row r="98" spans="1:2" ht="15.5" x14ac:dyDescent="0.4">
      <c r="A98" s="7"/>
      <c r="B98" s="7"/>
    </row>
    <row r="99" spans="1:2" ht="15.5" x14ac:dyDescent="0.4">
      <c r="A99" s="7"/>
      <c r="B99" s="7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  <row r="174" spans="7:11" x14ac:dyDescent="0.3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57</v>
      </c>
      <c r="B15" s="9">
        <v>79</v>
      </c>
    </row>
    <row r="16" spans="1:3" ht="15.5" x14ac:dyDescent="0.4">
      <c r="A16" s="7" t="s">
        <v>91</v>
      </c>
      <c r="B16" s="9">
        <v>100</v>
      </c>
    </row>
    <row r="17" spans="1:2" ht="15.5" x14ac:dyDescent="0.4">
      <c r="A17" s="7" t="s">
        <v>92</v>
      </c>
      <c r="B17" s="9">
        <v>147</v>
      </c>
    </row>
    <row r="18" spans="1:2" ht="15.5" x14ac:dyDescent="0.4">
      <c r="A18" s="7" t="s">
        <v>79</v>
      </c>
      <c r="B18" s="9"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57</v>
      </c>
      <c r="B21" s="9">
        <v>78116000</v>
      </c>
    </row>
    <row r="22" spans="1:2" ht="15.5" x14ac:dyDescent="0.4">
      <c r="A22" s="7" t="s">
        <v>91</v>
      </c>
      <c r="B22" s="9">
        <v>125100000</v>
      </c>
    </row>
    <row r="23" spans="1:2" ht="15.5" x14ac:dyDescent="0.4">
      <c r="A23" s="7" t="s">
        <v>92</v>
      </c>
      <c r="B23" s="9">
        <v>158890000</v>
      </c>
    </row>
    <row r="24" spans="1:2" ht="15.5" x14ac:dyDescent="0.4">
      <c r="A24" s="7" t="s">
        <v>79</v>
      </c>
      <c r="B24" s="9">
        <v>500251040</v>
      </c>
    </row>
    <row r="25" spans="1:2" ht="15.5" x14ac:dyDescent="0.4">
      <c r="A25" s="7" t="s">
        <v>93</v>
      </c>
      <c r="B25" s="9">
        <f>B23</f>
        <v>158890000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91</v>
      </c>
      <c r="B28" s="9">
        <f>B22</f>
        <v>125100000</v>
      </c>
    </row>
    <row r="29" spans="1:2" ht="15.5" x14ac:dyDescent="0.4">
      <c r="A29" s="7" t="s">
        <v>92</v>
      </c>
      <c r="B29" s="9">
        <v>158890000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58</v>
      </c>
      <c r="B32" s="13">
        <v>1.0641</v>
      </c>
    </row>
    <row r="33" spans="1:2" ht="15.5" x14ac:dyDescent="0.4">
      <c r="A33" s="7" t="s">
        <v>94</v>
      </c>
      <c r="B33" s="13">
        <v>1.0863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59</v>
      </c>
      <c r="B37" s="9">
        <f>B21/B32</f>
        <v>73410393.759984955</v>
      </c>
    </row>
    <row r="38" spans="1:2" ht="15.5" x14ac:dyDescent="0.4">
      <c r="A38" s="7" t="s">
        <v>95</v>
      </c>
      <c r="B38" s="9">
        <f>B23/B33</f>
        <v>146267145.35579491</v>
      </c>
    </row>
    <row r="39" spans="1:2" ht="15.5" x14ac:dyDescent="0.4">
      <c r="A39" s="7" t="s">
        <v>60</v>
      </c>
      <c r="B39" s="9">
        <f>B37/B15</f>
        <v>929245.49063272099</v>
      </c>
    </row>
    <row r="40" spans="1:2" ht="15.5" x14ac:dyDescent="0.4">
      <c r="A40" s="7" t="s">
        <v>96</v>
      </c>
      <c r="B40" s="9">
        <f>B38/B17</f>
        <v>995014.59425710817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147</v>
      </c>
    </row>
    <row r="50" spans="1:2" ht="15.5" x14ac:dyDescent="0.4">
      <c r="A50" s="7" t="s">
        <v>14</v>
      </c>
      <c r="B50" s="10">
        <f>B23/B22*100</f>
        <v>127.01039168665066</v>
      </c>
    </row>
    <row r="51" spans="1:2" ht="15.5" x14ac:dyDescent="0.4">
      <c r="A51" s="7" t="s">
        <v>15</v>
      </c>
      <c r="B51" s="10">
        <f>AVERAGE(B49:B50)</f>
        <v>137.00519584332534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147</v>
      </c>
    </row>
    <row r="55" spans="1:2" ht="15.5" x14ac:dyDescent="0.4">
      <c r="A55" s="7" t="s">
        <v>18</v>
      </c>
      <c r="B55" s="10">
        <f>B23/B24*100</f>
        <v>31.762052908475713</v>
      </c>
    </row>
    <row r="56" spans="1:2" ht="15.5" x14ac:dyDescent="0.4">
      <c r="A56" s="7" t="s">
        <v>19</v>
      </c>
      <c r="B56" s="10">
        <f>(B54+B55)/2</f>
        <v>89.381026454237855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86.075949367088597</v>
      </c>
    </row>
    <row r="63" spans="1:2" ht="15.5" x14ac:dyDescent="0.4">
      <c r="A63" s="7" t="s">
        <v>23</v>
      </c>
      <c r="B63" s="10">
        <f>((B38/B37)-1)*100</f>
        <v>99.245825916715376</v>
      </c>
    </row>
    <row r="64" spans="1:2" ht="15.5" x14ac:dyDescent="0.4">
      <c r="A64" s="7" t="s">
        <v>24</v>
      </c>
      <c r="B64" s="10">
        <f>((B40/B39)-1)*100</f>
        <v>7.0776887579626635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33</v>
      </c>
      <c r="B67" s="10">
        <f t="shared" ref="B67:B68" si="0">B22/B16</f>
        <v>1251000</v>
      </c>
    </row>
    <row r="68" spans="1:4" ht="15.5" x14ac:dyDescent="0.4">
      <c r="A68" s="7" t="s">
        <v>34</v>
      </c>
      <c r="B68" s="10">
        <f t="shared" si="0"/>
        <v>1080884.3537414966</v>
      </c>
    </row>
    <row r="69" spans="1:4" ht="15.5" x14ac:dyDescent="0.4">
      <c r="A69" s="7" t="s">
        <v>26</v>
      </c>
      <c r="B69" s="10">
        <f>(B68/B67)*B51</f>
        <v>118.37471828004787</v>
      </c>
    </row>
    <row r="70" spans="1:4" ht="15.5" x14ac:dyDescent="0.4">
      <c r="A70" s="7" t="s">
        <v>31</v>
      </c>
      <c r="B70" s="10">
        <f t="shared" ref="B70:B71" si="1">B22/(B16*3)</f>
        <v>417000</v>
      </c>
    </row>
    <row r="71" spans="1:4" ht="15.5" x14ac:dyDescent="0.4">
      <c r="A71" s="7" t="s">
        <v>32</v>
      </c>
      <c r="B71" s="10">
        <f t="shared" si="1"/>
        <v>360294.78458049888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127.01039168665066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84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82" spans="1:2" ht="15.5" x14ac:dyDescent="0.4">
      <c r="A82" s="7"/>
      <c r="B82" s="7"/>
    </row>
    <row r="83" spans="1:2" ht="15.5" x14ac:dyDescent="0.4">
      <c r="A83" s="7"/>
      <c r="B83" s="7"/>
    </row>
    <row r="84" spans="1:2" ht="15.5" x14ac:dyDescent="0.4">
      <c r="A84" s="7"/>
      <c r="B84" s="7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  <row r="174" spans="7:11" x14ac:dyDescent="0.3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K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61</v>
      </c>
      <c r="B15" s="9">
        <f>+'III Trimestre'!B15</f>
        <v>79</v>
      </c>
    </row>
    <row r="16" spans="1:3" ht="15.5" x14ac:dyDescent="0.4">
      <c r="A16" s="7" t="s">
        <v>97</v>
      </c>
      <c r="B16" s="9">
        <f>+'III Trimestre'!B16</f>
        <v>100</v>
      </c>
    </row>
    <row r="17" spans="1:2" ht="15.5" x14ac:dyDescent="0.4">
      <c r="A17" s="7" t="s">
        <v>98</v>
      </c>
      <c r="B17" s="9">
        <f>+'III Trimestre'!B17</f>
        <v>147</v>
      </c>
    </row>
    <row r="18" spans="1:2" ht="15.5" x14ac:dyDescent="0.4">
      <c r="A18" s="7" t="s">
        <v>79</v>
      </c>
      <c r="B18" s="9">
        <f>+'III Trimestre'!B18</f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61</v>
      </c>
      <c r="B21" s="9">
        <f>+'I Trimestre'!B21+'II Trimestre'!B21+'III Trimestre'!B21</f>
        <v>188657543</v>
      </c>
    </row>
    <row r="22" spans="1:2" ht="15.5" x14ac:dyDescent="0.4">
      <c r="A22" s="7" t="s">
        <v>97</v>
      </c>
      <c r="B22" s="9">
        <f>+'I Trimestre'!B22+'II Trimestre'!B22+'III Trimestre'!B22</f>
        <v>375151040</v>
      </c>
    </row>
    <row r="23" spans="1:2" ht="15.5" x14ac:dyDescent="0.4">
      <c r="A23" s="7" t="s">
        <v>98</v>
      </c>
      <c r="B23" s="9">
        <f>+'I Trimestre'!B23+'II Trimestre'!B23+'III Trimestre'!B23</f>
        <v>385995000</v>
      </c>
    </row>
    <row r="24" spans="1:2" ht="15.5" x14ac:dyDescent="0.4">
      <c r="A24" s="7" t="s">
        <v>79</v>
      </c>
      <c r="B24" s="9">
        <f>+'III Trimestre'!B24</f>
        <v>500251040</v>
      </c>
    </row>
    <row r="25" spans="1:2" ht="15.5" x14ac:dyDescent="0.4">
      <c r="A25" s="7" t="s">
        <v>99</v>
      </c>
      <c r="B25" s="9">
        <f>B23</f>
        <v>385995000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97</v>
      </c>
      <c r="B28" s="9">
        <f>B22</f>
        <v>375151040</v>
      </c>
    </row>
    <row r="29" spans="1:2" ht="15.5" x14ac:dyDescent="0.4">
      <c r="A29" s="7" t="s">
        <v>98</v>
      </c>
      <c r="B29" s="9">
        <f>+'I Trimestre'!B29+'II Trimestre'!B29+'III Trimestre'!B29</f>
        <v>385995000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62</v>
      </c>
      <c r="B32" s="13">
        <v>1.0641</v>
      </c>
    </row>
    <row r="33" spans="1:2" ht="15.5" x14ac:dyDescent="0.4">
      <c r="A33" s="7" t="s">
        <v>100</v>
      </c>
      <c r="B33" s="13">
        <v>1.0863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63</v>
      </c>
      <c r="B37" s="9">
        <f>B21/B32</f>
        <v>177293057.98327225</v>
      </c>
    </row>
    <row r="38" spans="1:2" ht="15.5" x14ac:dyDescent="0.4">
      <c r="A38" s="7" t="s">
        <v>101</v>
      </c>
      <c r="B38" s="9">
        <f>B23/B33</f>
        <v>355330019.3316763</v>
      </c>
    </row>
    <row r="39" spans="1:2" ht="15.5" x14ac:dyDescent="0.4">
      <c r="A39" s="7" t="s">
        <v>64</v>
      </c>
      <c r="B39" s="9">
        <f>B37/B15</f>
        <v>2244215.9238388892</v>
      </c>
    </row>
    <row r="40" spans="1:2" ht="15.5" x14ac:dyDescent="0.4">
      <c r="A40" s="7" t="s">
        <v>102</v>
      </c>
      <c r="B40" s="9">
        <f>B38/B17</f>
        <v>2417211.0158617436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147</v>
      </c>
    </row>
    <row r="50" spans="1:2" ht="15.5" x14ac:dyDescent="0.4">
      <c r="A50" s="7" t="s">
        <v>14</v>
      </c>
      <c r="B50" s="10">
        <f>B23/B22*100</f>
        <v>102.8905584268139</v>
      </c>
    </row>
    <row r="51" spans="1:2" ht="15.5" x14ac:dyDescent="0.4">
      <c r="A51" s="7" t="s">
        <v>15</v>
      </c>
      <c r="B51" s="10">
        <f>AVERAGE(B49:B50)</f>
        <v>124.94527921340695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147</v>
      </c>
    </row>
    <row r="55" spans="1:2" ht="15.5" x14ac:dyDescent="0.4">
      <c r="A55" s="7" t="s">
        <v>18</v>
      </c>
      <c r="B55" s="10">
        <f>B23/B24*100</f>
        <v>77.160259376972007</v>
      </c>
    </row>
    <row r="56" spans="1:2" ht="15.5" x14ac:dyDescent="0.4">
      <c r="A56" s="7" t="s">
        <v>19</v>
      </c>
      <c r="B56" s="10">
        <f>(B54+B55)/2</f>
        <v>112.08012968848601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86.075949367088597</v>
      </c>
    </row>
    <row r="63" spans="1:2" ht="15.5" x14ac:dyDescent="0.4">
      <c r="A63" s="7" t="s">
        <v>23</v>
      </c>
      <c r="B63" s="10">
        <f>((B38/B37)-1)*100</f>
        <v>100.41958967462898</v>
      </c>
    </row>
    <row r="64" spans="1:2" ht="15.5" x14ac:dyDescent="0.4">
      <c r="A64" s="7" t="s">
        <v>24</v>
      </c>
      <c r="B64" s="10">
        <f>((B40/B39)-1)*100</f>
        <v>7.7084869679979073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33</v>
      </c>
      <c r="B67" s="10">
        <f t="shared" ref="B67:B68" si="0">B22/B16</f>
        <v>3751510.4</v>
      </c>
    </row>
    <row r="68" spans="1:4" ht="15.5" x14ac:dyDescent="0.4">
      <c r="A68" s="7" t="s">
        <v>34</v>
      </c>
      <c r="B68" s="10">
        <f t="shared" si="0"/>
        <v>2625816.3265306121</v>
      </c>
    </row>
    <row r="69" spans="1:4" ht="15.5" x14ac:dyDescent="0.4">
      <c r="A69" s="7" t="s">
        <v>26</v>
      </c>
      <c r="B69" s="10">
        <f>(B68/B67)*B51</f>
        <v>87.45367041538519</v>
      </c>
    </row>
    <row r="70" spans="1:4" ht="15.5" x14ac:dyDescent="0.4">
      <c r="A70" s="7" t="s">
        <v>31</v>
      </c>
      <c r="B70" s="10">
        <f t="shared" ref="B70:B71" si="1">B22/(B16*9)</f>
        <v>416834.48888888891</v>
      </c>
    </row>
    <row r="71" spans="1:4" ht="15.5" x14ac:dyDescent="0.4">
      <c r="A71" s="7" t="s">
        <v>32</v>
      </c>
      <c r="B71" s="10">
        <f t="shared" si="1"/>
        <v>291757.36961451248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102.8905584268139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84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82" spans="1:2" ht="15.5" x14ac:dyDescent="0.4">
      <c r="A82" s="7"/>
      <c r="B82" s="7"/>
    </row>
    <row r="83" spans="1:2" ht="15.5" x14ac:dyDescent="0.4">
      <c r="A83" s="7"/>
      <c r="B83" s="7"/>
    </row>
    <row r="84" spans="1:2" ht="15.5" x14ac:dyDescent="0.4">
      <c r="A84" s="7"/>
      <c r="B84" s="7"/>
    </row>
    <row r="85" spans="1:2" ht="15.5" x14ac:dyDescent="0.4">
      <c r="A85" s="7"/>
      <c r="B85" s="7"/>
    </row>
    <row r="86" spans="1:2" ht="15.5" x14ac:dyDescent="0.4">
      <c r="A86" s="7"/>
      <c r="B86" s="7"/>
    </row>
    <row r="87" spans="1:2" ht="15.5" x14ac:dyDescent="0.4">
      <c r="A87" s="7"/>
      <c r="B87" s="7"/>
    </row>
    <row r="88" spans="1:2" ht="15.5" x14ac:dyDescent="0.4">
      <c r="A88" s="7"/>
      <c r="B88" s="7"/>
    </row>
    <row r="89" spans="1:2" ht="15.5" x14ac:dyDescent="0.4">
      <c r="A89" s="7"/>
      <c r="B89" s="7"/>
    </row>
    <row r="90" spans="1:2" ht="15.5" x14ac:dyDescent="0.4">
      <c r="A90" s="7"/>
      <c r="B90" s="7"/>
    </row>
    <row r="91" spans="1:2" ht="15.5" x14ac:dyDescent="0.4">
      <c r="A91" s="7"/>
      <c r="B91" s="7"/>
    </row>
    <row r="92" spans="1:2" ht="15.5" x14ac:dyDescent="0.4">
      <c r="A92" s="7"/>
      <c r="B92" s="7"/>
    </row>
    <row r="93" spans="1:2" ht="15.5" x14ac:dyDescent="0.4">
      <c r="A93" s="7"/>
      <c r="B93" s="7"/>
    </row>
    <row r="94" spans="1:2" ht="15.5" x14ac:dyDescent="0.4">
      <c r="A94" s="7"/>
      <c r="B94" s="7"/>
    </row>
    <row r="95" spans="1:2" ht="15.5" x14ac:dyDescent="0.4">
      <c r="A95" s="7"/>
      <c r="B95" s="7"/>
    </row>
    <row r="96" spans="1:2" ht="15.5" x14ac:dyDescent="0.4">
      <c r="A96" s="7"/>
      <c r="B96" s="7"/>
    </row>
    <row r="97" spans="1:2" ht="15.5" x14ac:dyDescent="0.4">
      <c r="A97" s="7"/>
      <c r="B97" s="7"/>
    </row>
    <row r="98" spans="1:2" ht="15.5" x14ac:dyDescent="0.4">
      <c r="A98" s="7"/>
      <c r="B98" s="7"/>
    </row>
    <row r="99" spans="1:2" ht="15.5" x14ac:dyDescent="0.4">
      <c r="A99" s="7"/>
      <c r="B99" s="7"/>
    </row>
    <row r="100" spans="1:2" ht="15.5" x14ac:dyDescent="0.4">
      <c r="A100" s="7"/>
      <c r="B100" s="7"/>
    </row>
    <row r="101" spans="1:2" ht="15.5" x14ac:dyDescent="0.4">
      <c r="A101" s="7"/>
      <c r="B101" s="7"/>
    </row>
    <row r="102" spans="1:2" ht="15.5" x14ac:dyDescent="0.4">
      <c r="A102" s="7"/>
      <c r="B102" s="7"/>
    </row>
    <row r="103" spans="1:2" ht="15.5" x14ac:dyDescent="0.4">
      <c r="A103" s="7"/>
      <c r="B103" s="7"/>
    </row>
    <row r="104" spans="1:2" ht="15.5" x14ac:dyDescent="0.4">
      <c r="A104" s="7"/>
      <c r="B104" s="7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  <row r="174" spans="7:11" x14ac:dyDescent="0.35">
      <c r="G174" s="1"/>
      <c r="H174" s="1"/>
      <c r="I174" s="1"/>
      <c r="J174" s="1"/>
      <c r="K174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K173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67</v>
      </c>
      <c r="B15" s="9">
        <v>152</v>
      </c>
    </row>
    <row r="16" spans="1:3" ht="15.5" x14ac:dyDescent="0.4">
      <c r="A16" s="7" t="s">
        <v>103</v>
      </c>
      <c r="B16" s="9">
        <v>100</v>
      </c>
    </row>
    <row r="17" spans="1:2" ht="15.5" x14ac:dyDescent="0.4">
      <c r="A17" s="7" t="s">
        <v>104</v>
      </c>
      <c r="B17" s="9">
        <v>157</v>
      </c>
    </row>
    <row r="18" spans="1:2" ht="15.5" x14ac:dyDescent="0.4">
      <c r="A18" s="7" t="s">
        <v>79</v>
      </c>
      <c r="B18" s="9"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67</v>
      </c>
      <c r="B21" s="9">
        <v>330157959</v>
      </c>
    </row>
    <row r="22" spans="1:2" ht="15.5" x14ac:dyDescent="0.4">
      <c r="A22" s="7" t="s">
        <v>103</v>
      </c>
      <c r="B22" s="9">
        <v>125100000</v>
      </c>
    </row>
    <row r="23" spans="1:2" ht="15.5" x14ac:dyDescent="0.4">
      <c r="A23" s="7" t="s">
        <v>104</v>
      </c>
      <c r="B23" s="9">
        <v>114256040</v>
      </c>
    </row>
    <row r="24" spans="1:2" ht="15.5" x14ac:dyDescent="0.4">
      <c r="A24" s="7" t="s">
        <v>79</v>
      </c>
      <c r="B24" s="9">
        <v>500251040</v>
      </c>
    </row>
    <row r="25" spans="1:2" ht="15.5" x14ac:dyDescent="0.4">
      <c r="A25" s="7" t="s">
        <v>105</v>
      </c>
      <c r="B25" s="9">
        <f>B23</f>
        <v>114256040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103</v>
      </c>
      <c r="B28" s="9">
        <f>B22</f>
        <v>125100000</v>
      </c>
    </row>
    <row r="29" spans="1:2" ht="15.5" x14ac:dyDescent="0.4">
      <c r="A29" s="7" t="s">
        <v>104</v>
      </c>
      <c r="B29" s="9">
        <v>114256040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68</v>
      </c>
      <c r="B32" s="14">
        <v>1.0706</v>
      </c>
    </row>
    <row r="33" spans="1:2" ht="15.5" x14ac:dyDescent="0.4">
      <c r="A33" s="7" t="s">
        <v>106</v>
      </c>
      <c r="B33" s="14">
        <v>1.0863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69</v>
      </c>
      <c r="B37" s="9">
        <f>B21/B32</f>
        <v>308385913.50644499</v>
      </c>
    </row>
    <row r="38" spans="1:2" ht="15.5" x14ac:dyDescent="0.4">
      <c r="A38" s="7" t="s">
        <v>107</v>
      </c>
      <c r="B38" s="9">
        <f>B23/B33</f>
        <v>105179084.96732026</v>
      </c>
    </row>
    <row r="39" spans="1:2" ht="15.5" x14ac:dyDescent="0.4">
      <c r="A39" s="7" t="s">
        <v>70</v>
      </c>
      <c r="B39" s="9">
        <f>B37/B15</f>
        <v>2028854.6941213487</v>
      </c>
    </row>
    <row r="40" spans="1:2" ht="15.5" x14ac:dyDescent="0.4">
      <c r="A40" s="7" t="s">
        <v>108</v>
      </c>
      <c r="B40" s="9">
        <f>B38/B17</f>
        <v>669930.47749885521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157</v>
      </c>
    </row>
    <row r="50" spans="1:2" ht="15.5" x14ac:dyDescent="0.4">
      <c r="A50" s="7" t="s">
        <v>14</v>
      </c>
      <c r="B50" s="10">
        <f>B23/B22*100</f>
        <v>91.331766586730609</v>
      </c>
    </row>
    <row r="51" spans="1:2" ht="15.5" x14ac:dyDescent="0.4">
      <c r="A51" s="7" t="s">
        <v>15</v>
      </c>
      <c r="B51" s="10">
        <f>AVERAGE(B49:B50)</f>
        <v>124.16588329336531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157</v>
      </c>
    </row>
    <row r="55" spans="1:2" ht="15.5" x14ac:dyDescent="0.4">
      <c r="A55" s="7" t="s">
        <v>18</v>
      </c>
      <c r="B55" s="10">
        <f>B23/B24*100</f>
        <v>22.839740623027989</v>
      </c>
    </row>
    <row r="56" spans="1:2" ht="15.5" x14ac:dyDescent="0.4">
      <c r="A56" s="7" t="s">
        <v>19</v>
      </c>
      <c r="B56" s="10">
        <f>(B54+B55)/2</f>
        <v>89.919870311513989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3.289473684210531</v>
      </c>
    </row>
    <row r="63" spans="1:2" ht="15.5" x14ac:dyDescent="0.4">
      <c r="A63" s="7" t="s">
        <v>23</v>
      </c>
      <c r="B63" s="10">
        <f>((B38/B37)-1)*100</f>
        <v>-65.893680495519092</v>
      </c>
    </row>
    <row r="64" spans="1:2" ht="15.5" x14ac:dyDescent="0.4">
      <c r="A64" s="7" t="s">
        <v>24</v>
      </c>
      <c r="B64" s="10">
        <f>((B40/B39)-1)*100</f>
        <v>-66.979869014770074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33</v>
      </c>
      <c r="B67" s="10">
        <f t="shared" ref="B67:B68" si="0">B22/B16</f>
        <v>1251000</v>
      </c>
    </row>
    <row r="68" spans="1:4" ht="15.5" x14ac:dyDescent="0.4">
      <c r="A68" s="7" t="s">
        <v>34</v>
      </c>
      <c r="B68" s="10">
        <f t="shared" si="0"/>
        <v>727745.47770700639</v>
      </c>
    </row>
    <row r="69" spans="1:4" ht="15.5" x14ac:dyDescent="0.4">
      <c r="A69" s="7" t="s">
        <v>26</v>
      </c>
      <c r="B69" s="10">
        <f>(B68/B67)*B51</f>
        <v>72.231143127292199</v>
      </c>
    </row>
    <row r="70" spans="1:4" ht="15.5" x14ac:dyDescent="0.4">
      <c r="A70" s="7" t="s">
        <v>31</v>
      </c>
      <c r="B70" s="10">
        <f t="shared" ref="B70:B71" si="1">B22/(B16*3)</f>
        <v>417000</v>
      </c>
    </row>
    <row r="71" spans="1:4" ht="15.5" x14ac:dyDescent="0.4">
      <c r="A71" s="7" t="s">
        <v>32</v>
      </c>
      <c r="B71" s="10">
        <f t="shared" si="1"/>
        <v>242581.82590233546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91.331766586730609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84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82" spans="1:2" ht="15.5" x14ac:dyDescent="0.4">
      <c r="A82" s="7"/>
      <c r="B82" s="7"/>
    </row>
    <row r="83" spans="1:2" ht="15.5" x14ac:dyDescent="0.4">
      <c r="A83" s="7"/>
      <c r="B83" s="7"/>
    </row>
    <row r="84" spans="1:2" ht="15.5" x14ac:dyDescent="0.4">
      <c r="A84" s="7"/>
      <c r="B84" s="7"/>
    </row>
    <row r="85" spans="1:2" ht="15.5" x14ac:dyDescent="0.4">
      <c r="A85" s="7"/>
      <c r="B85" s="7"/>
    </row>
    <row r="86" spans="1:2" ht="15.5" x14ac:dyDescent="0.4">
      <c r="A86" s="7"/>
      <c r="B86" s="7"/>
    </row>
    <row r="87" spans="1:2" ht="15.5" x14ac:dyDescent="0.4">
      <c r="A87" s="7"/>
      <c r="B87" s="7"/>
    </row>
    <row r="88" spans="1:2" ht="15.5" x14ac:dyDescent="0.4">
      <c r="A88" s="7"/>
      <c r="B88" s="7"/>
    </row>
    <row r="89" spans="1:2" ht="15.5" x14ac:dyDescent="0.4">
      <c r="A89" s="7"/>
      <c r="B89" s="7"/>
    </row>
    <row r="90" spans="1:2" ht="15.5" x14ac:dyDescent="0.4">
      <c r="A90" s="7"/>
      <c r="B90" s="7"/>
    </row>
    <row r="91" spans="1:2" ht="15.5" x14ac:dyDescent="0.4">
      <c r="A91" s="7"/>
      <c r="B91" s="7"/>
    </row>
    <row r="92" spans="1:2" ht="15.5" x14ac:dyDescent="0.4">
      <c r="A92" s="7"/>
      <c r="B92" s="7"/>
    </row>
    <row r="93" spans="1:2" ht="15.5" x14ac:dyDescent="0.4">
      <c r="A93" s="7"/>
      <c r="B93" s="7"/>
    </row>
    <row r="94" spans="1:2" ht="15.5" x14ac:dyDescent="0.4">
      <c r="A94" s="7"/>
      <c r="B94" s="7"/>
    </row>
    <row r="95" spans="1:2" ht="15.5" x14ac:dyDescent="0.4">
      <c r="A95" s="7"/>
      <c r="B95" s="7"/>
    </row>
    <row r="96" spans="1:2" ht="15.5" x14ac:dyDescent="0.4">
      <c r="A96" s="7"/>
      <c r="B96" s="7"/>
    </row>
    <row r="97" spans="1:2" ht="15.5" x14ac:dyDescent="0.4">
      <c r="A97" s="7"/>
      <c r="B97" s="7"/>
    </row>
    <row r="98" spans="1:2" ht="15.5" x14ac:dyDescent="0.4">
      <c r="A98" s="7"/>
      <c r="B98" s="7"/>
    </row>
    <row r="99" spans="1:2" ht="15.5" x14ac:dyDescent="0.4">
      <c r="A99" s="7"/>
      <c r="B99" s="7"/>
    </row>
    <row r="100" spans="1:2" ht="15.5" x14ac:dyDescent="0.4">
      <c r="A100" s="7"/>
      <c r="B100" s="7"/>
    </row>
    <row r="101" spans="1:2" ht="15.5" x14ac:dyDescent="0.4">
      <c r="A101" s="7"/>
      <c r="B101" s="7"/>
    </row>
    <row r="102" spans="1:2" ht="15.5" x14ac:dyDescent="0.4">
      <c r="A102" s="7"/>
      <c r="B102" s="7"/>
    </row>
    <row r="103" spans="1:2" ht="15.5" x14ac:dyDescent="0.4">
      <c r="A103" s="7"/>
      <c r="B103" s="7"/>
    </row>
    <row r="104" spans="1:2" ht="15.5" x14ac:dyDescent="0.4">
      <c r="A104" s="7"/>
      <c r="B104" s="7"/>
    </row>
    <row r="105" spans="1:2" ht="15.5" x14ac:dyDescent="0.4">
      <c r="A105" s="7"/>
      <c r="B105" s="7"/>
    </row>
    <row r="106" spans="1:2" ht="15.5" x14ac:dyDescent="0.4">
      <c r="A106" s="7"/>
      <c r="B106" s="7"/>
    </row>
    <row r="107" spans="1:2" ht="15.5" x14ac:dyDescent="0.4">
      <c r="A107" s="7"/>
      <c r="B107" s="7"/>
    </row>
    <row r="108" spans="1:2" ht="15.5" x14ac:dyDescent="0.4">
      <c r="A108" s="7"/>
      <c r="B108" s="7"/>
    </row>
    <row r="109" spans="1:2" ht="15.5" x14ac:dyDescent="0.4">
      <c r="A109" s="7"/>
      <c r="B109" s="7"/>
    </row>
    <row r="110" spans="1:2" ht="15.5" x14ac:dyDescent="0.4">
      <c r="A110" s="7"/>
      <c r="B110" s="7"/>
    </row>
    <row r="171" spans="7:11" x14ac:dyDescent="0.35">
      <c r="G171" s="1"/>
      <c r="H171" s="1"/>
      <c r="I171" s="1"/>
      <c r="J171" s="1"/>
      <c r="K171" s="1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</sheetData>
  <mergeCells count="2">
    <mergeCell ref="A9:A10"/>
    <mergeCell ref="A76:B76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K173"/>
  <sheetViews>
    <sheetView showGridLines="0" zoomScale="80" zoomScaleNormal="80" workbookViewId="0">
      <selection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36.26953125" style="2" bestFit="1" customWidth="1"/>
    <col min="3" max="3" width="12.453125" style="2" customWidth="1"/>
    <col min="4" max="4" width="11.453125" style="2"/>
    <col min="5" max="5" width="12.7265625" style="2" bestFit="1" customWidth="1"/>
    <col min="6" max="16384" width="11.453125" style="2"/>
  </cols>
  <sheetData>
    <row r="7" spans="1:3" ht="27.75" customHeight="1" x14ac:dyDescent="0.35"/>
    <row r="8" spans="1:3" ht="30" customHeight="1" x14ac:dyDescent="0.35"/>
    <row r="9" spans="1:3" ht="15.5" x14ac:dyDescent="0.35">
      <c r="A9" s="15" t="s">
        <v>0</v>
      </c>
      <c r="B9" s="5" t="s">
        <v>41</v>
      </c>
    </row>
    <row r="10" spans="1:3" ht="21.75" customHeight="1" thickBot="1" x14ac:dyDescent="0.4">
      <c r="A10" s="16"/>
      <c r="B10" s="6" t="s">
        <v>40</v>
      </c>
      <c r="C10" s="3"/>
    </row>
    <row r="11" spans="1:3" ht="16" thickTop="1" x14ac:dyDescent="0.4">
      <c r="A11" s="7"/>
      <c r="B11" s="7"/>
      <c r="C11" s="3"/>
    </row>
    <row r="12" spans="1:3" ht="15.5" x14ac:dyDescent="0.4">
      <c r="A12" s="8" t="s">
        <v>1</v>
      </c>
      <c r="B12" s="7"/>
    </row>
    <row r="13" spans="1:3" ht="15.5" x14ac:dyDescent="0.4">
      <c r="A13" s="7"/>
      <c r="B13" s="7"/>
    </row>
    <row r="14" spans="1:3" ht="15.5" x14ac:dyDescent="0.4">
      <c r="A14" s="8" t="s">
        <v>2</v>
      </c>
      <c r="B14" s="7"/>
    </row>
    <row r="15" spans="1:3" ht="15.5" x14ac:dyDescent="0.4">
      <c r="A15" s="7" t="s">
        <v>71</v>
      </c>
      <c r="B15" s="9">
        <f>+'IV Trimestre'!B15</f>
        <v>152</v>
      </c>
    </row>
    <row r="16" spans="1:3" ht="15.5" x14ac:dyDescent="0.4">
      <c r="A16" s="7" t="s">
        <v>109</v>
      </c>
      <c r="B16" s="9">
        <f>+'IV Trimestre'!B16</f>
        <v>100</v>
      </c>
    </row>
    <row r="17" spans="1:2" ht="15.5" x14ac:dyDescent="0.4">
      <c r="A17" s="7" t="s">
        <v>110</v>
      </c>
      <c r="B17" s="9">
        <f>+'IV Trimestre'!B17</f>
        <v>157</v>
      </c>
    </row>
    <row r="18" spans="1:2" ht="15.5" x14ac:dyDescent="0.4">
      <c r="A18" s="7" t="s">
        <v>79</v>
      </c>
      <c r="B18" s="9">
        <f>+'IV Trimestre'!B18</f>
        <v>100</v>
      </c>
    </row>
    <row r="19" spans="1:2" ht="15.5" x14ac:dyDescent="0.4">
      <c r="A19" s="7"/>
      <c r="B19" s="9"/>
    </row>
    <row r="20" spans="1:2" ht="15.5" x14ac:dyDescent="0.4">
      <c r="A20" s="8" t="s">
        <v>3</v>
      </c>
      <c r="B20" s="9"/>
    </row>
    <row r="21" spans="1:2" ht="15.5" x14ac:dyDescent="0.4">
      <c r="A21" s="7" t="s">
        <v>71</v>
      </c>
      <c r="B21" s="9">
        <f>+'I Trimestre'!B21+'II Trimestre'!B21+'III Trimestre'!B21+'IV Trimestre'!B21</f>
        <v>518815502</v>
      </c>
    </row>
    <row r="22" spans="1:2" ht="15.5" x14ac:dyDescent="0.4">
      <c r="A22" s="7" t="s">
        <v>109</v>
      </c>
      <c r="B22" s="9">
        <f>+'I Trimestre'!B22+'II Trimestre'!B22+'III Trimestre'!B22+'IV Trimestre'!B22</f>
        <v>500251040</v>
      </c>
    </row>
    <row r="23" spans="1:2" ht="15.5" x14ac:dyDescent="0.4">
      <c r="A23" s="7" t="s">
        <v>110</v>
      </c>
      <c r="B23" s="9">
        <f>+'I Trimestre'!B23+'II Trimestre'!B23+'III Trimestre'!B23+'IV Trimestre'!B23</f>
        <v>500251040</v>
      </c>
    </row>
    <row r="24" spans="1:2" ht="15.5" x14ac:dyDescent="0.4">
      <c r="A24" s="7" t="s">
        <v>79</v>
      </c>
      <c r="B24" s="9">
        <f>+'IV Trimestre'!B24</f>
        <v>500251040</v>
      </c>
    </row>
    <row r="25" spans="1:2" ht="15.5" x14ac:dyDescent="0.4">
      <c r="A25" s="7" t="s">
        <v>111</v>
      </c>
      <c r="B25" s="9">
        <f>B23</f>
        <v>500251040</v>
      </c>
    </row>
    <row r="26" spans="1:2" ht="15.5" x14ac:dyDescent="0.4">
      <c r="A26" s="7"/>
      <c r="B26" s="9"/>
    </row>
    <row r="27" spans="1:2" ht="15.5" x14ac:dyDescent="0.4">
      <c r="A27" s="8" t="s">
        <v>4</v>
      </c>
      <c r="B27" s="9"/>
    </row>
    <row r="28" spans="1:2" ht="15.5" x14ac:dyDescent="0.4">
      <c r="A28" s="7" t="s">
        <v>109</v>
      </c>
      <c r="B28" s="9">
        <f>B22</f>
        <v>500251040</v>
      </c>
    </row>
    <row r="29" spans="1:2" ht="15.5" x14ac:dyDescent="0.4">
      <c r="A29" s="7" t="s">
        <v>110</v>
      </c>
      <c r="B29" s="9">
        <f>+'I Trimestre'!B29+'II Trimestre'!B29+'III Trimestre'!B29+'IV Trimestre'!B29</f>
        <v>500251040</v>
      </c>
    </row>
    <row r="30" spans="1:2" ht="15.5" x14ac:dyDescent="0.4">
      <c r="A30" s="7"/>
      <c r="B30" s="10"/>
    </row>
    <row r="31" spans="1:2" ht="15.5" x14ac:dyDescent="0.4">
      <c r="A31" s="8" t="s">
        <v>5</v>
      </c>
      <c r="B31" s="10"/>
    </row>
    <row r="32" spans="1:2" ht="15.5" x14ac:dyDescent="0.4">
      <c r="A32" s="7" t="s">
        <v>72</v>
      </c>
      <c r="B32" s="14">
        <v>1.0706</v>
      </c>
    </row>
    <row r="33" spans="1:2" ht="15.5" x14ac:dyDescent="0.4">
      <c r="A33" s="7" t="s">
        <v>112</v>
      </c>
      <c r="B33" s="14">
        <v>1.0863</v>
      </c>
    </row>
    <row r="34" spans="1:2" ht="15.5" x14ac:dyDescent="0.4">
      <c r="A34" s="7" t="s">
        <v>6</v>
      </c>
      <c r="B34" s="9" t="s">
        <v>42</v>
      </c>
    </row>
    <row r="35" spans="1:2" ht="15.5" x14ac:dyDescent="0.4">
      <c r="A35" s="7"/>
      <c r="B35" s="9"/>
    </row>
    <row r="36" spans="1:2" ht="15.5" x14ac:dyDescent="0.4">
      <c r="A36" s="8" t="s">
        <v>7</v>
      </c>
      <c r="B36" s="9"/>
    </row>
    <row r="37" spans="1:2" ht="15.5" x14ac:dyDescent="0.4">
      <c r="A37" s="7" t="s">
        <v>73</v>
      </c>
      <c r="B37" s="9">
        <f>B21/B32</f>
        <v>484602561.18064636</v>
      </c>
    </row>
    <row r="38" spans="1:2" ht="15.5" x14ac:dyDescent="0.4">
      <c r="A38" s="7" t="s">
        <v>113</v>
      </c>
      <c r="B38" s="9">
        <f>B23/B33</f>
        <v>460509104.29899657</v>
      </c>
    </row>
    <row r="39" spans="1:2" ht="15.5" x14ac:dyDescent="0.4">
      <c r="A39" s="7" t="s">
        <v>74</v>
      </c>
      <c r="B39" s="9">
        <f>B37/B15</f>
        <v>3188174.7446095156</v>
      </c>
    </row>
    <row r="40" spans="1:2" ht="15.5" x14ac:dyDescent="0.4">
      <c r="A40" s="7" t="s">
        <v>114</v>
      </c>
      <c r="B40" s="9">
        <f>B38/B17</f>
        <v>2933179.0082738637</v>
      </c>
    </row>
    <row r="41" spans="1:2" ht="15.5" x14ac:dyDescent="0.4">
      <c r="A41" s="7"/>
      <c r="B41" s="10"/>
    </row>
    <row r="42" spans="1:2" ht="15.5" x14ac:dyDescent="0.4">
      <c r="A42" s="8" t="s">
        <v>8</v>
      </c>
      <c r="B42" s="10"/>
    </row>
    <row r="43" spans="1:2" ht="15.5" x14ac:dyDescent="0.4">
      <c r="A43" s="8"/>
      <c r="B43" s="10"/>
    </row>
    <row r="44" spans="1:2" ht="15.5" x14ac:dyDescent="0.4">
      <c r="A44" s="8" t="s">
        <v>9</v>
      </c>
      <c r="B44" s="10"/>
    </row>
    <row r="45" spans="1:2" ht="15.5" x14ac:dyDescent="0.4">
      <c r="A45" s="7" t="s">
        <v>10</v>
      </c>
      <c r="B45" s="10" t="s">
        <v>65</v>
      </c>
    </row>
    <row r="46" spans="1:2" ht="15.5" x14ac:dyDescent="0.4">
      <c r="A46" s="7" t="s">
        <v>11</v>
      </c>
      <c r="B46" s="10" t="s">
        <v>65</v>
      </c>
    </row>
    <row r="47" spans="1:2" ht="15.5" x14ac:dyDescent="0.4">
      <c r="A47" s="7"/>
      <c r="B47" s="10"/>
    </row>
    <row r="48" spans="1:2" ht="15.5" x14ac:dyDescent="0.4">
      <c r="A48" s="8" t="s">
        <v>12</v>
      </c>
      <c r="B48" s="10"/>
    </row>
    <row r="49" spans="1:2" ht="15.5" x14ac:dyDescent="0.4">
      <c r="A49" s="7" t="s">
        <v>13</v>
      </c>
      <c r="B49" s="10">
        <f>B17/B16*100</f>
        <v>157</v>
      </c>
    </row>
    <row r="50" spans="1:2" ht="15.5" x14ac:dyDescent="0.4">
      <c r="A50" s="7" t="s">
        <v>14</v>
      </c>
      <c r="B50" s="10">
        <f>B23/B22*100</f>
        <v>100</v>
      </c>
    </row>
    <row r="51" spans="1:2" ht="15.5" x14ac:dyDescent="0.4">
      <c r="A51" s="7" t="s">
        <v>15</v>
      </c>
      <c r="B51" s="10">
        <f>AVERAGE(B49:B50)</f>
        <v>128.5</v>
      </c>
    </row>
    <row r="52" spans="1:2" ht="15.5" x14ac:dyDescent="0.4">
      <c r="A52" s="7"/>
      <c r="B52" s="10"/>
    </row>
    <row r="53" spans="1:2" ht="15.5" x14ac:dyDescent="0.4">
      <c r="A53" s="8" t="s">
        <v>16</v>
      </c>
      <c r="B53" s="10"/>
    </row>
    <row r="54" spans="1:2" ht="15.5" x14ac:dyDescent="0.4">
      <c r="A54" s="7" t="s">
        <v>17</v>
      </c>
      <c r="B54" s="10">
        <f>(B17/B18)*100</f>
        <v>157</v>
      </c>
    </row>
    <row r="55" spans="1:2" ht="15.5" x14ac:dyDescent="0.4">
      <c r="A55" s="7" t="s">
        <v>18</v>
      </c>
      <c r="B55" s="10">
        <f>B23/B24*100</f>
        <v>100</v>
      </c>
    </row>
    <row r="56" spans="1:2" ht="15.5" x14ac:dyDescent="0.4">
      <c r="A56" s="7" t="s">
        <v>19</v>
      </c>
      <c r="B56" s="10">
        <f>(B54+B55)/2</f>
        <v>128.5</v>
      </c>
    </row>
    <row r="57" spans="1:2" ht="15.5" x14ac:dyDescent="0.4">
      <c r="A57" s="7"/>
      <c r="B57" s="10"/>
    </row>
    <row r="58" spans="1:2" ht="15.5" x14ac:dyDescent="0.4">
      <c r="A58" s="8" t="s">
        <v>30</v>
      </c>
      <c r="B58" s="10"/>
    </row>
    <row r="59" spans="1:2" ht="15.5" x14ac:dyDescent="0.4">
      <c r="A59" s="7" t="s">
        <v>20</v>
      </c>
      <c r="B59" s="10">
        <f>B25/B23*100</f>
        <v>100</v>
      </c>
    </row>
    <row r="60" spans="1:2" ht="15.5" x14ac:dyDescent="0.4">
      <c r="A60" s="7"/>
      <c r="B60" s="10"/>
    </row>
    <row r="61" spans="1:2" ht="15.5" x14ac:dyDescent="0.4">
      <c r="A61" s="8" t="s">
        <v>21</v>
      </c>
      <c r="B61" s="10"/>
    </row>
    <row r="62" spans="1:2" ht="15.5" x14ac:dyDescent="0.4">
      <c r="A62" s="7" t="s">
        <v>22</v>
      </c>
      <c r="B62" s="10">
        <f>((B17/B15)-1)*100</f>
        <v>3.289473684210531</v>
      </c>
    </row>
    <row r="63" spans="1:2" ht="15.5" x14ac:dyDescent="0.4">
      <c r="A63" s="7" t="s">
        <v>23</v>
      </c>
      <c r="B63" s="10">
        <f>((B38/B37)-1)*100</f>
        <v>-4.9717972647421504</v>
      </c>
    </row>
    <row r="64" spans="1:2" ht="15.5" x14ac:dyDescent="0.4">
      <c r="A64" s="7" t="s">
        <v>24</v>
      </c>
      <c r="B64" s="10">
        <f>((B40/B39)-1)*100</f>
        <v>-7.9981731480306184</v>
      </c>
    </row>
    <row r="65" spans="1:4" ht="15.5" x14ac:dyDescent="0.4">
      <c r="A65" s="7"/>
      <c r="B65" s="10"/>
    </row>
    <row r="66" spans="1:4" ht="15.5" x14ac:dyDescent="0.4">
      <c r="A66" s="8" t="s">
        <v>25</v>
      </c>
      <c r="B66" s="10"/>
    </row>
    <row r="67" spans="1:4" ht="15.5" x14ac:dyDescent="0.4">
      <c r="A67" s="7" t="s">
        <v>75</v>
      </c>
      <c r="B67" s="10">
        <f t="shared" ref="B67:B68" si="0">B22/B16</f>
        <v>5002510.4000000004</v>
      </c>
    </row>
    <row r="68" spans="1:4" ht="15.5" x14ac:dyDescent="0.4">
      <c r="A68" s="7" t="s">
        <v>76</v>
      </c>
      <c r="B68" s="10">
        <f t="shared" si="0"/>
        <v>3186312.3566878983</v>
      </c>
    </row>
    <row r="69" spans="1:4" ht="15.5" x14ac:dyDescent="0.4">
      <c r="A69" s="7" t="s">
        <v>26</v>
      </c>
      <c r="B69" s="10">
        <f>(B68/B67)*B51</f>
        <v>81.847133757961785</v>
      </c>
    </row>
    <row r="70" spans="1:4" ht="15.5" x14ac:dyDescent="0.4">
      <c r="A70" s="7" t="s">
        <v>31</v>
      </c>
      <c r="B70" s="10">
        <f>B22/(B16*12)</f>
        <v>416875.86666666664</v>
      </c>
    </row>
    <row r="71" spans="1:4" ht="15.5" x14ac:dyDescent="0.4">
      <c r="A71" s="7" t="s">
        <v>32</v>
      </c>
      <c r="B71" s="10">
        <f>B23/(B17*12)</f>
        <v>265526.02972399152</v>
      </c>
    </row>
    <row r="72" spans="1:4" ht="15.5" x14ac:dyDescent="0.4">
      <c r="A72" s="7"/>
      <c r="B72" s="10"/>
    </row>
    <row r="73" spans="1:4" ht="15.5" x14ac:dyDescent="0.4">
      <c r="A73" s="8" t="s">
        <v>27</v>
      </c>
      <c r="B73" s="10"/>
    </row>
    <row r="74" spans="1:4" ht="15.5" x14ac:dyDescent="0.4">
      <c r="A74" s="7" t="s">
        <v>28</v>
      </c>
      <c r="B74" s="10">
        <f>(B29/B28)*100</f>
        <v>100</v>
      </c>
    </row>
    <row r="75" spans="1:4" ht="16" thickBot="1" x14ac:dyDescent="0.45">
      <c r="A75" s="11" t="s">
        <v>29</v>
      </c>
      <c r="B75" s="12">
        <f>(B23/B29)*100</f>
        <v>100</v>
      </c>
      <c r="C75" s="3"/>
    </row>
    <row r="76" spans="1:4" ht="36" customHeight="1" thickTop="1" x14ac:dyDescent="0.35">
      <c r="A76" s="17" t="s">
        <v>84</v>
      </c>
      <c r="B76" s="17"/>
      <c r="C76" s="4"/>
      <c r="D76" s="4"/>
    </row>
    <row r="77" spans="1:4" ht="15.5" x14ac:dyDescent="0.4">
      <c r="A77" s="7"/>
      <c r="B77" s="7"/>
    </row>
    <row r="78" spans="1:4" ht="15.5" x14ac:dyDescent="0.4">
      <c r="A78" s="7"/>
      <c r="B78" s="7"/>
    </row>
    <row r="79" spans="1:4" ht="15.5" x14ac:dyDescent="0.4">
      <c r="A79" s="7"/>
      <c r="B79" s="7"/>
    </row>
    <row r="80" spans="1:4" ht="15.5" x14ac:dyDescent="0.4">
      <c r="A80" s="7"/>
      <c r="B80" s="7"/>
    </row>
    <row r="81" spans="1:2" ht="15.5" x14ac:dyDescent="0.4">
      <c r="A81" s="7"/>
      <c r="B81" s="7"/>
    </row>
    <row r="82" spans="1:2" ht="15.5" x14ac:dyDescent="0.4">
      <c r="A82" s="7"/>
      <c r="B82" s="7"/>
    </row>
    <row r="83" spans="1:2" ht="15.5" x14ac:dyDescent="0.4">
      <c r="A83" s="7"/>
      <c r="B83" s="7"/>
    </row>
    <row r="84" spans="1:2" ht="15.5" x14ac:dyDescent="0.4">
      <c r="A84" s="7"/>
      <c r="B84" s="7"/>
    </row>
    <row r="85" spans="1:2" ht="15.5" x14ac:dyDescent="0.4">
      <c r="A85" s="7"/>
      <c r="B85" s="7"/>
    </row>
    <row r="86" spans="1:2" ht="15.5" x14ac:dyDescent="0.4">
      <c r="A86" s="7"/>
      <c r="B86" s="7"/>
    </row>
    <row r="87" spans="1:2" ht="15.5" x14ac:dyDescent="0.4">
      <c r="A87" s="7"/>
      <c r="B87" s="7"/>
    </row>
    <row r="88" spans="1:2" ht="15.5" x14ac:dyDescent="0.4">
      <c r="A88" s="7"/>
      <c r="B88" s="7"/>
    </row>
    <row r="89" spans="1:2" ht="15.5" x14ac:dyDescent="0.4">
      <c r="A89" s="7"/>
      <c r="B89" s="7"/>
    </row>
    <row r="90" spans="1:2" ht="15.5" x14ac:dyDescent="0.4">
      <c r="A90" s="7"/>
      <c r="B90" s="7"/>
    </row>
    <row r="91" spans="1:2" ht="15.5" x14ac:dyDescent="0.4">
      <c r="A91" s="7"/>
      <c r="B91" s="7"/>
    </row>
    <row r="92" spans="1:2" ht="15.5" x14ac:dyDescent="0.4">
      <c r="A92" s="7"/>
      <c r="B92" s="7"/>
    </row>
    <row r="93" spans="1:2" ht="15.5" x14ac:dyDescent="0.4">
      <c r="A93" s="7"/>
      <c r="B93" s="7"/>
    </row>
    <row r="94" spans="1:2" ht="15.5" x14ac:dyDescent="0.4">
      <c r="A94" s="7"/>
      <c r="B94" s="7"/>
    </row>
    <row r="95" spans="1:2" ht="15.5" x14ac:dyDescent="0.4">
      <c r="A95" s="7"/>
      <c r="B95" s="7"/>
    </row>
    <row r="96" spans="1:2" ht="15.5" x14ac:dyDescent="0.4">
      <c r="A96" s="7"/>
      <c r="B96" s="7"/>
    </row>
    <row r="97" spans="1:2" ht="15.5" x14ac:dyDescent="0.4">
      <c r="A97" s="7"/>
      <c r="B97" s="7"/>
    </row>
    <row r="171" spans="7:11" x14ac:dyDescent="0.35">
      <c r="G171" s="1"/>
      <c r="H171" s="1"/>
      <c r="I171" s="1"/>
      <c r="J171" s="1"/>
      <c r="K171" s="1"/>
    </row>
    <row r="172" spans="7:11" x14ac:dyDescent="0.35">
      <c r="G172" s="1"/>
      <c r="H172" s="1"/>
      <c r="I172" s="1"/>
      <c r="J172" s="1"/>
      <c r="K172" s="1"/>
    </row>
    <row r="173" spans="7:11" x14ac:dyDescent="0.35">
      <c r="G173" s="1"/>
      <c r="H173" s="1"/>
      <c r="I173" s="1"/>
      <c r="J173" s="1"/>
      <c r="K173" s="1"/>
    </row>
  </sheetData>
  <mergeCells count="2">
    <mergeCell ref="A9:A10"/>
    <mergeCell ref="A76:B7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cp:lastPrinted>2012-07-30T17:01:50Z</cp:lastPrinted>
  <dcterms:created xsi:type="dcterms:W3CDTF">2012-02-17T20:51:13Z</dcterms:created>
  <dcterms:modified xsi:type="dcterms:W3CDTF">2023-02-17T20:17:29Z</dcterms:modified>
</cp:coreProperties>
</file>