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" documentId="11_27712ACAACF6E6CBD5270218F92B5F47F8E251EF" xr6:coauthVersionLast="47" xr6:coauthVersionMax="47" xr10:uidLastSave="{57AC51A7-DC2C-4DFD-91DD-74F931D2EF2E}"/>
  <bookViews>
    <workbookView xWindow="-110" yWindow="-110" windowWidth="19420" windowHeight="10300" tabRatio="791" xr2:uid="{00000000-000D-0000-FFFF-FFFF00000000}"/>
  </bookViews>
  <sheets>
    <sheet name="I Trimestre" sheetId="1" r:id="rId1"/>
    <sheet name="II Trimestre" sheetId="2" r:id="rId2"/>
    <sheet name="I Semestre" sheetId="6" r:id="rId3"/>
    <sheet name="III Trimestre" sheetId="3" r:id="rId4"/>
    <sheet name="III T Acumulado" sheetId="7" r:id="rId5"/>
    <sheet name="IV Trimestre" sheetId="4" r:id="rId6"/>
    <sheet name="Anual" sheetId="8" r:id="rId7"/>
    <sheet name="Hoja1" sheetId="9" state="hidden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3" l="1"/>
  <c r="F68" i="3"/>
  <c r="C15" i="6" l="1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B29" i="8" l="1"/>
  <c r="B24" i="4"/>
  <c r="F17" i="7" l="1"/>
  <c r="F15" i="7"/>
  <c r="B22" i="4" l="1"/>
  <c r="B23" i="4"/>
  <c r="C15" i="8" l="1"/>
  <c r="D15" i="8"/>
  <c r="E15" i="8"/>
  <c r="F15" i="8"/>
  <c r="C16" i="8"/>
  <c r="D16" i="8"/>
  <c r="E16" i="8"/>
  <c r="F16" i="8"/>
  <c r="C17" i="8"/>
  <c r="D17" i="8"/>
  <c r="E17" i="8"/>
  <c r="F17" i="8"/>
  <c r="C18" i="8"/>
  <c r="D18" i="8"/>
  <c r="E18" i="8"/>
  <c r="F18" i="8"/>
  <c r="C21" i="8"/>
  <c r="D21" i="8"/>
  <c r="E21" i="8"/>
  <c r="F21" i="8"/>
  <c r="C22" i="8"/>
  <c r="D22" i="8"/>
  <c r="E22" i="8"/>
  <c r="F22" i="8"/>
  <c r="F67" i="8" s="1"/>
  <c r="C23" i="8"/>
  <c r="D23" i="8"/>
  <c r="E23" i="8"/>
  <c r="F23" i="8"/>
  <c r="F68" i="8" s="1"/>
  <c r="C24" i="8"/>
  <c r="D24" i="8"/>
  <c r="E24" i="8"/>
  <c r="F24" i="8"/>
  <c r="B23" i="8" l="1"/>
  <c r="B22" i="8"/>
  <c r="B24" i="8"/>
  <c r="E50" i="4"/>
  <c r="E25" i="2" l="1"/>
  <c r="B18" i="2"/>
  <c r="F16" i="7"/>
  <c r="B18" i="3"/>
  <c r="C25" i="4"/>
  <c r="D25" i="4"/>
  <c r="E25" i="4"/>
  <c r="F25" i="4"/>
  <c r="D25" i="8"/>
  <c r="E38" i="8"/>
  <c r="F37" i="8"/>
  <c r="F23" i="7"/>
  <c r="F22" i="7"/>
  <c r="F18" i="7"/>
  <c r="F24" i="7"/>
  <c r="F71" i="4"/>
  <c r="F70" i="4"/>
  <c r="F68" i="4"/>
  <c r="F49" i="4"/>
  <c r="F50" i="4"/>
  <c r="F67" i="4"/>
  <c r="F38" i="4"/>
  <c r="F40" i="4" s="1"/>
  <c r="F37" i="4"/>
  <c r="F39" i="4" s="1"/>
  <c r="F62" i="4"/>
  <c r="F54" i="4"/>
  <c r="F55" i="4"/>
  <c r="F71" i="3"/>
  <c r="F70" i="3"/>
  <c r="F49" i="3"/>
  <c r="F50" i="3"/>
  <c r="F37" i="3"/>
  <c r="F39" i="3" s="1"/>
  <c r="F38" i="3"/>
  <c r="F40" i="3" s="1"/>
  <c r="F62" i="3"/>
  <c r="F54" i="3"/>
  <c r="F55" i="3"/>
  <c r="D25" i="3"/>
  <c r="E25" i="3"/>
  <c r="F25" i="3"/>
  <c r="C25" i="2"/>
  <c r="D25" i="2"/>
  <c r="F25" i="2"/>
  <c r="C25" i="1"/>
  <c r="D25" i="1"/>
  <c r="E25" i="1"/>
  <c r="F25" i="1"/>
  <c r="F71" i="2"/>
  <c r="F70" i="2"/>
  <c r="F68" i="2"/>
  <c r="F67" i="2"/>
  <c r="F62" i="2"/>
  <c r="F55" i="2"/>
  <c r="F54" i="2"/>
  <c r="F50" i="2"/>
  <c r="F49" i="2"/>
  <c r="F38" i="2"/>
  <c r="F40" i="2" s="1"/>
  <c r="F37" i="2"/>
  <c r="F39" i="2" s="1"/>
  <c r="F71" i="1"/>
  <c r="F70" i="1"/>
  <c r="F68" i="1"/>
  <c r="F67" i="1"/>
  <c r="F62" i="1"/>
  <c r="F55" i="1"/>
  <c r="F54" i="1"/>
  <c r="F49" i="1"/>
  <c r="F50" i="1"/>
  <c r="F37" i="1"/>
  <c r="F39" i="1" s="1"/>
  <c r="F38" i="1"/>
  <c r="F40" i="1" s="1"/>
  <c r="B16" i="2"/>
  <c r="B45" i="2" s="1"/>
  <c r="B17" i="2"/>
  <c r="B16" i="4"/>
  <c r="B17" i="4"/>
  <c r="B18" i="4"/>
  <c r="B15" i="4"/>
  <c r="B15" i="2"/>
  <c r="B23" i="2"/>
  <c r="B75" i="2" s="1"/>
  <c r="B23" i="1"/>
  <c r="B21" i="2"/>
  <c r="B37" i="2" s="1"/>
  <c r="B21" i="3"/>
  <c r="B37" i="3" s="1"/>
  <c r="B21" i="4"/>
  <c r="B37" i="4" s="1"/>
  <c r="B21" i="1"/>
  <c r="B37" i="1" s="1"/>
  <c r="C54" i="2"/>
  <c r="D54" i="2"/>
  <c r="E54" i="2"/>
  <c r="C54" i="3"/>
  <c r="D54" i="3"/>
  <c r="E54" i="3"/>
  <c r="C54" i="4"/>
  <c r="D54" i="4"/>
  <c r="E54" i="4"/>
  <c r="C54" i="1"/>
  <c r="D54" i="1"/>
  <c r="E54" i="1"/>
  <c r="C50" i="4"/>
  <c r="D50" i="4"/>
  <c r="D49" i="4"/>
  <c r="C49" i="4"/>
  <c r="E49" i="4"/>
  <c r="E51" i="4" s="1"/>
  <c r="C62" i="3"/>
  <c r="D62" i="3"/>
  <c r="E62" i="3"/>
  <c r="D55" i="3"/>
  <c r="E55" i="3"/>
  <c r="D50" i="3"/>
  <c r="E50" i="3"/>
  <c r="C49" i="3"/>
  <c r="D49" i="3"/>
  <c r="E49" i="3"/>
  <c r="D38" i="3"/>
  <c r="D40" i="3" s="1"/>
  <c r="E38" i="3"/>
  <c r="C37" i="3"/>
  <c r="C39" i="3" s="1"/>
  <c r="D37" i="3"/>
  <c r="D39" i="3" s="1"/>
  <c r="E37" i="3"/>
  <c r="E39" i="3" s="1"/>
  <c r="C71" i="2"/>
  <c r="D71" i="2"/>
  <c r="E71" i="2"/>
  <c r="C70" i="2"/>
  <c r="D70" i="2"/>
  <c r="E70" i="2"/>
  <c r="C67" i="2"/>
  <c r="D67" i="2"/>
  <c r="E67" i="2"/>
  <c r="C62" i="2"/>
  <c r="D62" i="2"/>
  <c r="E62" i="2"/>
  <c r="C55" i="2"/>
  <c r="D55" i="2"/>
  <c r="E55" i="2"/>
  <c r="C50" i="2"/>
  <c r="D50" i="2"/>
  <c r="E50" i="2"/>
  <c r="C49" i="2"/>
  <c r="D49" i="2"/>
  <c r="E49" i="2"/>
  <c r="C71" i="1"/>
  <c r="D71" i="1"/>
  <c r="E71" i="1"/>
  <c r="C70" i="1"/>
  <c r="D70" i="1"/>
  <c r="E70" i="1"/>
  <c r="C67" i="1"/>
  <c r="D67" i="1"/>
  <c r="E67" i="1"/>
  <c r="C62" i="1"/>
  <c r="D62" i="1"/>
  <c r="E62" i="1"/>
  <c r="C55" i="1"/>
  <c r="D55" i="1"/>
  <c r="E55" i="1"/>
  <c r="C50" i="1"/>
  <c r="D50" i="1"/>
  <c r="E50" i="1"/>
  <c r="C49" i="1"/>
  <c r="D49" i="1"/>
  <c r="E49" i="1"/>
  <c r="C38" i="1"/>
  <c r="D38" i="1"/>
  <c r="D40" i="1" s="1"/>
  <c r="E38" i="1"/>
  <c r="E40" i="1" s="1"/>
  <c r="C37" i="1"/>
  <c r="C39" i="1" s="1"/>
  <c r="D37" i="1"/>
  <c r="D39" i="1" s="1"/>
  <c r="E37" i="1"/>
  <c r="E39" i="1" s="1"/>
  <c r="B24" i="1"/>
  <c r="B22" i="1"/>
  <c r="B28" i="1" s="1"/>
  <c r="B74" i="1" s="1"/>
  <c r="B24" i="2"/>
  <c r="B22" i="2"/>
  <c r="B28" i="2" s="1"/>
  <c r="B74" i="2" s="1"/>
  <c r="E17" i="7"/>
  <c r="E16" i="7"/>
  <c r="E15" i="7"/>
  <c r="D17" i="7"/>
  <c r="D16" i="7"/>
  <c r="D15" i="7"/>
  <c r="C17" i="7"/>
  <c r="C16" i="7"/>
  <c r="C15" i="7"/>
  <c r="E71" i="4"/>
  <c r="D71" i="4"/>
  <c r="C71" i="4"/>
  <c r="E70" i="4"/>
  <c r="D70" i="4"/>
  <c r="C70" i="4"/>
  <c r="E71" i="3"/>
  <c r="D71" i="3"/>
  <c r="E70" i="3"/>
  <c r="D70" i="3"/>
  <c r="C70" i="3"/>
  <c r="E211" i="1"/>
  <c r="C38" i="6"/>
  <c r="E25" i="6"/>
  <c r="D37" i="6"/>
  <c r="E37" i="6"/>
  <c r="F37" i="6"/>
  <c r="C37" i="6"/>
  <c r="D24" i="7"/>
  <c r="E24" i="7"/>
  <c r="C24" i="7"/>
  <c r="C22" i="7"/>
  <c r="D22" i="7"/>
  <c r="E22" i="7"/>
  <c r="D23" i="7"/>
  <c r="E23" i="7"/>
  <c r="E25" i="7" s="1"/>
  <c r="D21" i="7"/>
  <c r="D37" i="7" s="1"/>
  <c r="E21" i="7"/>
  <c r="F21" i="7"/>
  <c r="F37" i="7" s="1"/>
  <c r="C21" i="7"/>
  <c r="C37" i="7" s="1"/>
  <c r="D37" i="8"/>
  <c r="E37" i="8"/>
  <c r="C37" i="8"/>
  <c r="D18" i="7"/>
  <c r="E18" i="7"/>
  <c r="C18" i="7"/>
  <c r="B28" i="4"/>
  <c r="B74" i="4" s="1"/>
  <c r="B24" i="3"/>
  <c r="B22" i="3"/>
  <c r="B28" i="3" s="1"/>
  <c r="B74" i="3" s="1"/>
  <c r="B17" i="3"/>
  <c r="B16" i="3"/>
  <c r="B15" i="3"/>
  <c r="B18" i="1"/>
  <c r="B17" i="1"/>
  <c r="B16" i="1"/>
  <c r="B15" i="1"/>
  <c r="E68" i="4"/>
  <c r="D68" i="4"/>
  <c r="C68" i="4"/>
  <c r="E62" i="4"/>
  <c r="D62" i="4"/>
  <c r="C62" i="4"/>
  <c r="E55" i="4"/>
  <c r="D55" i="4"/>
  <c r="C55" i="4"/>
  <c r="E67" i="4"/>
  <c r="D67" i="4"/>
  <c r="C67" i="4"/>
  <c r="E38" i="4"/>
  <c r="E40" i="4" s="1"/>
  <c r="D38" i="4"/>
  <c r="D40" i="4" s="1"/>
  <c r="C38" i="4"/>
  <c r="C40" i="4" s="1"/>
  <c r="E37" i="4"/>
  <c r="D37" i="4"/>
  <c r="D39" i="4" s="1"/>
  <c r="C37" i="4"/>
  <c r="C39" i="4" s="1"/>
  <c r="E68" i="3"/>
  <c r="D68" i="3"/>
  <c r="E67" i="3"/>
  <c r="D67" i="3"/>
  <c r="E68" i="2"/>
  <c r="D68" i="2"/>
  <c r="C68" i="2"/>
  <c r="E38" i="2"/>
  <c r="E40" i="2" s="1"/>
  <c r="D38" i="2"/>
  <c r="D40" i="2" s="1"/>
  <c r="C38" i="2"/>
  <c r="E37" i="2"/>
  <c r="E39" i="2" s="1"/>
  <c r="D37" i="2"/>
  <c r="D39" i="2" s="1"/>
  <c r="C37" i="2"/>
  <c r="C39" i="2" s="1"/>
  <c r="B29" i="6"/>
  <c r="D68" i="1"/>
  <c r="E68" i="1"/>
  <c r="C68" i="1"/>
  <c r="C67" i="3"/>
  <c r="B29" i="7"/>
  <c r="E56" i="4" l="1"/>
  <c r="D56" i="4"/>
  <c r="E51" i="2"/>
  <c r="F51" i="3"/>
  <c r="C51" i="2"/>
  <c r="F63" i="4"/>
  <c r="B25" i="4"/>
  <c r="B59" i="4" s="1"/>
  <c r="E51" i="1"/>
  <c r="E69" i="1" s="1"/>
  <c r="D50" i="6"/>
  <c r="F55" i="8"/>
  <c r="B18" i="8"/>
  <c r="E63" i="4"/>
  <c r="C64" i="4"/>
  <c r="E69" i="4"/>
  <c r="D38" i="8"/>
  <c r="D40" i="8" s="1"/>
  <c r="E63" i="3"/>
  <c r="D51" i="3"/>
  <c r="D69" i="3" s="1"/>
  <c r="D62" i="6"/>
  <c r="C56" i="2"/>
  <c r="E63" i="2"/>
  <c r="D55" i="8"/>
  <c r="D51" i="2"/>
  <c r="D69" i="2" s="1"/>
  <c r="F54" i="6"/>
  <c r="C63" i="2"/>
  <c r="F56" i="2"/>
  <c r="C40" i="6"/>
  <c r="D50" i="8"/>
  <c r="C39" i="7"/>
  <c r="D70" i="6"/>
  <c r="D39" i="7"/>
  <c r="E39" i="4"/>
  <c r="E64" i="4" s="1"/>
  <c r="C63" i="4"/>
  <c r="F64" i="3"/>
  <c r="D63" i="2"/>
  <c r="B55" i="4"/>
  <c r="D51" i="4"/>
  <c r="D69" i="4" s="1"/>
  <c r="B67" i="4"/>
  <c r="C51" i="4"/>
  <c r="C69" i="4" s="1"/>
  <c r="F56" i="4"/>
  <c r="E54" i="8"/>
  <c r="B70" i="4"/>
  <c r="B45" i="4"/>
  <c r="C56" i="4"/>
  <c r="C54" i="8"/>
  <c r="E51" i="3"/>
  <c r="E69" i="3" s="1"/>
  <c r="B24" i="7"/>
  <c r="D56" i="3"/>
  <c r="D55" i="7"/>
  <c r="D70" i="7"/>
  <c r="B67" i="3"/>
  <c r="E54" i="7"/>
  <c r="B18" i="7"/>
  <c r="D54" i="7"/>
  <c r="B45" i="3"/>
  <c r="B70" i="3"/>
  <c r="B24" i="6"/>
  <c r="C55" i="6"/>
  <c r="B67" i="2"/>
  <c r="B70" i="2"/>
  <c r="D67" i="8"/>
  <c r="B28" i="8"/>
  <c r="B74" i="8" s="1"/>
  <c r="B18" i="6"/>
  <c r="C70" i="7"/>
  <c r="F50" i="7"/>
  <c r="F67" i="7"/>
  <c r="B55" i="1"/>
  <c r="C70" i="8"/>
  <c r="C67" i="8"/>
  <c r="B70" i="1"/>
  <c r="F70" i="6"/>
  <c r="D51" i="1"/>
  <c r="D69" i="1" s="1"/>
  <c r="B54" i="1"/>
  <c r="C67" i="6"/>
  <c r="F51" i="4"/>
  <c r="F69" i="4" s="1"/>
  <c r="F64" i="4"/>
  <c r="B75" i="4"/>
  <c r="B50" i="4"/>
  <c r="D64" i="4"/>
  <c r="B38" i="4"/>
  <c r="B40" i="4" s="1"/>
  <c r="B68" i="4"/>
  <c r="B71" i="4"/>
  <c r="B49" i="4"/>
  <c r="B46" i="4"/>
  <c r="B54" i="4"/>
  <c r="F63" i="3"/>
  <c r="F56" i="3"/>
  <c r="E40" i="3"/>
  <c r="E64" i="3" s="1"/>
  <c r="E56" i="3"/>
  <c r="F69" i="3"/>
  <c r="B46" i="3"/>
  <c r="D64" i="3"/>
  <c r="B54" i="3"/>
  <c r="B62" i="3"/>
  <c r="B49" i="3"/>
  <c r="F71" i="7"/>
  <c r="F68" i="7"/>
  <c r="F38" i="7"/>
  <c r="F40" i="7" s="1"/>
  <c r="F63" i="2"/>
  <c r="E55" i="8"/>
  <c r="E38" i="7"/>
  <c r="E40" i="7" s="1"/>
  <c r="E25" i="8"/>
  <c r="F64" i="2"/>
  <c r="F51" i="2"/>
  <c r="F69" i="2" s="1"/>
  <c r="B55" i="2"/>
  <c r="E69" i="2"/>
  <c r="E56" i="2"/>
  <c r="D55" i="6"/>
  <c r="B25" i="2"/>
  <c r="B59" i="2" s="1"/>
  <c r="B50" i="2"/>
  <c r="D56" i="2"/>
  <c r="B71" i="2"/>
  <c r="C40" i="2"/>
  <c r="C64" i="2" s="1"/>
  <c r="C25" i="6"/>
  <c r="C69" i="2"/>
  <c r="B38" i="2"/>
  <c r="B63" i="2" s="1"/>
  <c r="F62" i="6"/>
  <c r="E64" i="2"/>
  <c r="B49" i="2"/>
  <c r="D64" i="2"/>
  <c r="B46" i="2"/>
  <c r="B68" i="2"/>
  <c r="B54" i="2"/>
  <c r="C62" i="7"/>
  <c r="B62" i="2"/>
  <c r="F51" i="1"/>
  <c r="F69" i="1" s="1"/>
  <c r="B75" i="1"/>
  <c r="B38" i="1"/>
  <c r="B40" i="1" s="1"/>
  <c r="E55" i="7"/>
  <c r="E71" i="7"/>
  <c r="D68" i="8"/>
  <c r="D38" i="7"/>
  <c r="D40" i="7" s="1"/>
  <c r="E68" i="7"/>
  <c r="E56" i="1"/>
  <c r="E64" i="1"/>
  <c r="B25" i="1"/>
  <c r="B59" i="1" s="1"/>
  <c r="F56" i="1"/>
  <c r="F49" i="6"/>
  <c r="B62" i="1"/>
  <c r="E71" i="8"/>
  <c r="E62" i="7"/>
  <c r="E49" i="7"/>
  <c r="E62" i="8"/>
  <c r="B17" i="7"/>
  <c r="B46" i="7" s="1"/>
  <c r="D49" i="6"/>
  <c r="C49" i="8"/>
  <c r="C54" i="7"/>
  <c r="D63" i="4"/>
  <c r="B39" i="4"/>
  <c r="B62" i="4"/>
  <c r="D39" i="8"/>
  <c r="B39" i="3"/>
  <c r="D63" i="3"/>
  <c r="B39" i="2"/>
  <c r="F63" i="1"/>
  <c r="F55" i="7"/>
  <c r="C67" i="7"/>
  <c r="D68" i="7"/>
  <c r="D38" i="6"/>
  <c r="D40" i="6" s="1"/>
  <c r="E68" i="6"/>
  <c r="D63" i="1"/>
  <c r="F38" i="8"/>
  <c r="F40" i="8" s="1"/>
  <c r="D39" i="6"/>
  <c r="D68" i="6"/>
  <c r="D25" i="6"/>
  <c r="C51" i="1"/>
  <c r="C69" i="1" s="1"/>
  <c r="F71" i="6"/>
  <c r="F71" i="8"/>
  <c r="C49" i="7"/>
  <c r="F25" i="8"/>
  <c r="B49" i="1"/>
  <c r="F25" i="7"/>
  <c r="F50" i="8"/>
  <c r="D67" i="6"/>
  <c r="B50" i="1"/>
  <c r="D49" i="7"/>
  <c r="E68" i="8"/>
  <c r="D62" i="7"/>
  <c r="D70" i="8"/>
  <c r="C63" i="1"/>
  <c r="D56" i="1"/>
  <c r="B39" i="1"/>
  <c r="B67" i="1"/>
  <c r="B71" i="1"/>
  <c r="D62" i="8"/>
  <c r="F38" i="6"/>
  <c r="F40" i="6" s="1"/>
  <c r="B21" i="6"/>
  <c r="B37" i="6" s="1"/>
  <c r="B21" i="7"/>
  <c r="B37" i="7" s="1"/>
  <c r="B17" i="6"/>
  <c r="C39" i="8"/>
  <c r="F64" i="1"/>
  <c r="F55" i="6"/>
  <c r="F39" i="7"/>
  <c r="E54" i="6"/>
  <c r="E63" i="1"/>
  <c r="B46" i="1"/>
  <c r="B45" i="1"/>
  <c r="C56" i="1"/>
  <c r="F50" i="6"/>
  <c r="B68" i="1"/>
  <c r="D71" i="6"/>
  <c r="D64" i="1"/>
  <c r="E49" i="6"/>
  <c r="F68" i="6"/>
  <c r="C40" i="1"/>
  <c r="C64" i="1" s="1"/>
  <c r="E50" i="6"/>
  <c r="C54" i="6"/>
  <c r="F70" i="7"/>
  <c r="E37" i="7"/>
  <c r="B16" i="7"/>
  <c r="B45" i="7" s="1"/>
  <c r="B15" i="8"/>
  <c r="F67" i="6"/>
  <c r="F49" i="8"/>
  <c r="C49" i="6"/>
  <c r="C62" i="6"/>
  <c r="C71" i="6"/>
  <c r="E49" i="8"/>
  <c r="F49" i="7"/>
  <c r="C62" i="8"/>
  <c r="E55" i="6"/>
  <c r="B23" i="6"/>
  <c r="B16" i="6"/>
  <c r="E70" i="8"/>
  <c r="E38" i="6"/>
  <c r="E40" i="6" s="1"/>
  <c r="C68" i="6"/>
  <c r="E71" i="6"/>
  <c r="E50" i="7"/>
  <c r="C39" i="6"/>
  <c r="F62" i="7"/>
  <c r="C63" i="6"/>
  <c r="B21" i="8"/>
  <c r="B37" i="8" s="1"/>
  <c r="B22" i="7"/>
  <c r="B28" i="7" s="1"/>
  <c r="B74" i="7" s="1"/>
  <c r="F54" i="7"/>
  <c r="F54" i="8"/>
  <c r="F39" i="8"/>
  <c r="F39" i="6"/>
  <c r="E39" i="6"/>
  <c r="E40" i="8"/>
  <c r="E63" i="8"/>
  <c r="E67" i="7"/>
  <c r="F70" i="8"/>
  <c r="E67" i="8"/>
  <c r="B15" i="6"/>
  <c r="D50" i="7"/>
  <c r="E62" i="6"/>
  <c r="B22" i="6"/>
  <c r="D71" i="7"/>
  <c r="F25" i="6"/>
  <c r="E50" i="8"/>
  <c r="D67" i="7"/>
  <c r="D25" i="7"/>
  <c r="B17" i="8"/>
  <c r="D54" i="8"/>
  <c r="D54" i="6"/>
  <c r="F62" i="8"/>
  <c r="D71" i="8"/>
  <c r="E70" i="7"/>
  <c r="E67" i="6"/>
  <c r="C70" i="6"/>
  <c r="B15" i="7"/>
  <c r="C50" i="6"/>
  <c r="E39" i="8"/>
  <c r="E70" i="6"/>
  <c r="B16" i="8"/>
  <c r="B45" i="8" s="1"/>
  <c r="D49" i="8"/>
  <c r="C56" i="6" l="1"/>
  <c r="C64" i="6"/>
  <c r="B56" i="1"/>
  <c r="F56" i="8"/>
  <c r="D51" i="7"/>
  <c r="D69" i="7" s="1"/>
  <c r="B63" i="1"/>
  <c r="D63" i="8"/>
  <c r="D51" i="6"/>
  <c r="D69" i="6" s="1"/>
  <c r="B54" i="6"/>
  <c r="B56" i="4"/>
  <c r="E56" i="8"/>
  <c r="D64" i="7"/>
  <c r="D56" i="8"/>
  <c r="F56" i="6"/>
  <c r="D51" i="8"/>
  <c r="D69" i="8" s="1"/>
  <c r="D56" i="7"/>
  <c r="D64" i="6"/>
  <c r="F64" i="6"/>
  <c r="B64" i="1"/>
  <c r="B51" i="4"/>
  <c r="B69" i="4" s="1"/>
  <c r="E56" i="7"/>
  <c r="F51" i="7"/>
  <c r="F69" i="7" s="1"/>
  <c r="B51" i="1"/>
  <c r="B69" i="1" s="1"/>
  <c r="F51" i="6"/>
  <c r="F69" i="6" s="1"/>
  <c r="E51" i="7"/>
  <c r="E69" i="7" s="1"/>
  <c r="B63" i="4"/>
  <c r="B64" i="4"/>
  <c r="F64" i="7"/>
  <c r="F63" i="7"/>
  <c r="F51" i="8"/>
  <c r="F69" i="8" s="1"/>
  <c r="F63" i="6"/>
  <c r="F56" i="7"/>
  <c r="B51" i="2"/>
  <c r="B69" i="2" s="1"/>
  <c r="B40" i="2"/>
  <c r="B64" i="2" s="1"/>
  <c r="B56" i="2"/>
  <c r="D56" i="6"/>
  <c r="E56" i="6"/>
  <c r="B25" i="6"/>
  <c r="B59" i="6" s="1"/>
  <c r="D63" i="7"/>
  <c r="E63" i="6"/>
  <c r="B54" i="7"/>
  <c r="B62" i="7"/>
  <c r="E51" i="6"/>
  <c r="E69" i="6" s="1"/>
  <c r="C51" i="6"/>
  <c r="C69" i="6" s="1"/>
  <c r="D64" i="8"/>
  <c r="F64" i="8"/>
  <c r="B62" i="6"/>
  <c r="F63" i="8"/>
  <c r="D63" i="6"/>
  <c r="B39" i="8"/>
  <c r="B49" i="6"/>
  <c r="B68" i="6"/>
  <c r="B70" i="7"/>
  <c r="B46" i="6"/>
  <c r="B49" i="7"/>
  <c r="E51" i="8"/>
  <c r="E69" i="8" s="1"/>
  <c r="B45" i="6"/>
  <c r="B67" i="7"/>
  <c r="B38" i="6"/>
  <c r="B55" i="6"/>
  <c r="B70" i="8"/>
  <c r="B75" i="6"/>
  <c r="E39" i="7"/>
  <c r="E64" i="7" s="1"/>
  <c r="E63" i="7"/>
  <c r="B39" i="7"/>
  <c r="B67" i="8"/>
  <c r="B71" i="6"/>
  <c r="E64" i="6"/>
  <c r="B39" i="6"/>
  <c r="B67" i="6"/>
  <c r="B50" i="6"/>
  <c r="B70" i="6"/>
  <c r="B28" i="6"/>
  <c r="B74" i="6" s="1"/>
  <c r="E64" i="8"/>
  <c r="B49" i="8"/>
  <c r="B46" i="8"/>
  <c r="B62" i="8"/>
  <c r="B54" i="8"/>
  <c r="B56" i="6" l="1"/>
  <c r="B51" i="6"/>
  <c r="B69" i="6" s="1"/>
  <c r="B63" i="6"/>
  <c r="B40" i="6"/>
  <c r="B64" i="6" s="1"/>
  <c r="C71" i="3"/>
  <c r="C25" i="3"/>
  <c r="B25" i="3" s="1"/>
  <c r="C38" i="3"/>
  <c r="C63" i="3" s="1"/>
  <c r="C68" i="3"/>
  <c r="C55" i="3"/>
  <c r="C56" i="3" s="1"/>
  <c r="C68" i="8"/>
  <c r="C23" i="7"/>
  <c r="C38" i="7" s="1"/>
  <c r="B23" i="3"/>
  <c r="B50" i="3" s="1"/>
  <c r="B51" i="3" s="1"/>
  <c r="C50" i="3"/>
  <c r="C51" i="3" s="1"/>
  <c r="C38" i="8" l="1"/>
  <c r="C63" i="8" s="1"/>
  <c r="C25" i="8"/>
  <c r="B25" i="8" s="1"/>
  <c r="C69" i="3"/>
  <c r="C40" i="7"/>
  <c r="C64" i="7" s="1"/>
  <c r="C63" i="7"/>
  <c r="C50" i="8"/>
  <c r="C51" i="8" s="1"/>
  <c r="C69" i="8" s="1"/>
  <c r="C71" i="7"/>
  <c r="B38" i="3"/>
  <c r="C68" i="7"/>
  <c r="C71" i="8"/>
  <c r="C25" i="7"/>
  <c r="B25" i="7" s="1"/>
  <c r="B55" i="3"/>
  <c r="B56" i="3" s="1"/>
  <c r="C40" i="3"/>
  <c r="C64" i="3" s="1"/>
  <c r="C55" i="8"/>
  <c r="C56" i="8" s="1"/>
  <c r="B71" i="3"/>
  <c r="B23" i="7"/>
  <c r="B68" i="3"/>
  <c r="B69" i="3" s="1"/>
  <c r="B59" i="3"/>
  <c r="B75" i="3"/>
  <c r="C55" i="7"/>
  <c r="C56" i="7" s="1"/>
  <c r="C50" i="7"/>
  <c r="C51" i="7" s="1"/>
  <c r="C40" i="8" l="1"/>
  <c r="C64" i="8" s="1"/>
  <c r="B59" i="8"/>
  <c r="B40" i="3"/>
  <c r="B64" i="3" s="1"/>
  <c r="B63" i="3"/>
  <c r="B71" i="7"/>
  <c r="B38" i="7"/>
  <c r="B50" i="7"/>
  <c r="B51" i="7" s="1"/>
  <c r="B75" i="7"/>
  <c r="B55" i="7"/>
  <c r="B56" i="7" s="1"/>
  <c r="B68" i="7"/>
  <c r="C69" i="7"/>
  <c r="B75" i="8"/>
  <c r="B55" i="8"/>
  <c r="B56" i="8" s="1"/>
  <c r="B38" i="8"/>
  <c r="B50" i="8"/>
  <c r="B51" i="8" s="1"/>
  <c r="B71" i="8"/>
  <c r="B68" i="8"/>
  <c r="B59" i="7"/>
  <c r="B69" i="7" l="1"/>
  <c r="B69" i="8"/>
  <c r="B63" i="8"/>
  <c r="B40" i="8"/>
  <c r="B64" i="8" s="1"/>
  <c r="B40" i="7"/>
  <c r="B64" i="7" s="1"/>
  <c r="B63" i="7"/>
</calcChain>
</file>

<file path=xl/sharedStrings.xml><?xml version="1.0" encoding="utf-8"?>
<sst xmlns="http://schemas.openxmlformats.org/spreadsheetml/2006/main" count="419" uniqueCount="120">
  <si>
    <t>Indicador</t>
  </si>
  <si>
    <t>Total Programa</t>
  </si>
  <si>
    <t>Productos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</si>
  <si>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</si>
  <si>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</si>
  <si>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</si>
  <si>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</si>
  <si>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</si>
  <si>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</si>
  <si>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</si>
  <si>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</si>
  <si>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</si>
  <si>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</si>
  <si>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</si>
  <si>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</si>
  <si>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</si>
  <si>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</si>
  <si>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</si>
  <si>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</si>
  <si>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</si>
  <si>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</si>
  <si>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De composición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</si>
  <si>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</si>
  <si>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</si>
  <si>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</si>
  <si>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</si>
  <si>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</si>
  <si>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</si>
  <si>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</si>
  <si>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</si>
  <si>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</si>
  <si>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</si>
  <si>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 xml:space="preserve">Beneficiarios </t>
  </si>
  <si>
    <t>Centros Diurnos</t>
  </si>
  <si>
    <t>Primer Trimestre</t>
  </si>
  <si>
    <t>Segundo Trimestre</t>
  </si>
  <si>
    <t>Tercer Trimestre</t>
  </si>
  <si>
    <t>Cuarto Trimestre</t>
  </si>
  <si>
    <t xml:space="preserve">Gasto mensual programado por beneficiario (GPB) </t>
  </si>
  <si>
    <t xml:space="preserve">Gasto mensual efectivo por beneficiario (GEB) </t>
  </si>
  <si>
    <t xml:space="preserve">Gasto trimestral programado por beneficiario (GPB) </t>
  </si>
  <si>
    <t xml:space="preserve">Gasto trimestral efectivo por beneficiario (GEB) </t>
  </si>
  <si>
    <t xml:space="preserve">Gasto anual programado por beneficiario (GPB) </t>
  </si>
  <si>
    <t xml:space="preserve">Gasto anual efectivo por beneficiario (GEB) </t>
  </si>
  <si>
    <t>Red de Cuido</t>
  </si>
  <si>
    <t>Hogares y Albergues</t>
  </si>
  <si>
    <t>Personas de 65 años y más agredida y/o en condición de abandono</t>
  </si>
  <si>
    <t>Efectivos 1T 2020</t>
  </si>
  <si>
    <t>IPC (1T 2020)</t>
  </si>
  <si>
    <t>Gasto efectivo real 1T 2020</t>
  </si>
  <si>
    <t>Gasto efectivo real por beneficiario 1T 2020</t>
  </si>
  <si>
    <t>Efectivos 2T 2020</t>
  </si>
  <si>
    <t>IPC (2T 2020)</t>
  </si>
  <si>
    <t>Gasto efectivo real 2T 2020</t>
  </si>
  <si>
    <t>Gasto efectivo real por beneficiario 2T 2020</t>
  </si>
  <si>
    <t>Efectivos 1S 2020</t>
  </si>
  <si>
    <t>IPC (1S 2020)</t>
  </si>
  <si>
    <t>Gasto efectivo real 1S 2020</t>
  </si>
  <si>
    <t>Gasto efectivo real por beneficiario 1S 2020</t>
  </si>
  <si>
    <t>Efectivos 3T 2020</t>
  </si>
  <si>
    <t>IPC (3T 2020)</t>
  </si>
  <si>
    <t>Gasto efectivo real 3T 2020</t>
  </si>
  <si>
    <t>Gasto efectivo real por beneficiario 3T 2020</t>
  </si>
  <si>
    <t>Efectivos 3TA 2020</t>
  </si>
  <si>
    <t>IPC (3TA 2020)</t>
  </si>
  <si>
    <t>Gasto efectivo real 3TA 2020</t>
  </si>
  <si>
    <t>Gasto efectivo real por beneficiario 3TA 2020</t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</si>
  <si>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</si>
  <si>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</si>
  <si>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</si>
  <si>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</si>
  <si>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</si>
  <si>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</si>
  <si>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Gasto efectivo real 2020</t>
  </si>
  <si>
    <t>Gasto efectivo real por beneficiario 2020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</si>
  <si>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</si>
  <si>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</si>
  <si>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</si>
  <si>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</si>
  <si>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</si>
  <si>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</si>
  <si>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</si>
  <si>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t>Fuentes:  Informes Trimestrales CONAPAM 2020 y 2021 - Cronogramas de Metas e Inversión - Modificaciones 2021 - IPC, INEC 2020 y 2021</t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</si>
  <si>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</si>
  <si>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</si>
  <si>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</si>
  <si>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</si>
  <si>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</si>
  <si>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</si>
  <si>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>Programados 1S 2021</t>
  </si>
  <si>
    <t>Efectivos 1S 2021</t>
  </si>
  <si>
    <t>En transferencias 1S 2021</t>
  </si>
  <si>
    <t>IPC (1S 2021)</t>
  </si>
  <si>
    <t>Gasto efectivo real 1S 2021</t>
  </si>
  <si>
    <t>Gasto efectivo real por beneficiario 1S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</si>
  <si>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 xml:space="preserve"> Informes Trimestrales CONAPAM 2020 y 2021 - Cronogramas de Metas e Inversión - Modificaciones 2021 - IPC, INEC 2020 y 2021</t>
    </r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</si>
  <si>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</si>
  <si>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</si>
  <si>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</si>
  <si>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</si>
  <si>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</si>
  <si>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</si>
  <si>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3TA 2021</t>
  </si>
  <si>
    <t>Efectivos 3TA 2021</t>
  </si>
  <si>
    <t>En transferencias 3TA 2021</t>
  </si>
  <si>
    <t>IPC (3TA 2021)</t>
  </si>
  <si>
    <t>Gasto efectivo real 3TA 2021</t>
  </si>
  <si>
    <t>Gasto efectivo real por beneficiario 3TA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</si>
  <si>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</si>
  <si>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</si>
  <si>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</si>
  <si>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</si>
  <si>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</si>
  <si>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</si>
  <si>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</si>
  <si>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</si>
  <si>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</si>
  <si>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</si>
  <si>
    <t>Gasto efectivo real 2021</t>
  </si>
  <si>
    <t>Gasto efectivo real por beneficiario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</si>
</sst>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#,##0.0____"/>
    <numFmt numFmtId="167" formatCode="#,##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165" fontId="0" fillId="0" borderId="0" xfId="1" applyNumberFormat="1" applyFont="1" applyFill="1"/>
    <xf numFmtId="3" fontId="0" fillId="0" borderId="0" xfId="0" applyNumberFormat="1" applyFont="1" applyFill="1"/>
    <xf numFmtId="164" fontId="0" fillId="0" borderId="0" xfId="1" applyFont="1" applyFill="1"/>
    <xf numFmtId="0" fontId="0" fillId="0" borderId="0" xfId="0" applyFont="1" applyFill="1"/>
    <xf numFmtId="164" fontId="0" fillId="0" borderId="0" xfId="0" applyNumberFormat="1" applyFont="1" applyFill="1"/>
    <xf numFmtId="165" fontId="0" fillId="0" borderId="0" xfId="0" applyNumberFormat="1" applyFont="1" applyFill="1"/>
    <xf numFmtId="0" fontId="0" fillId="0" borderId="0" xfId="0" applyFont="1" applyFill="1" applyBorder="1"/>
    <xf numFmtId="167" fontId="0" fillId="0" borderId="0" xfId="0" applyNumberFormat="1" applyFont="1" applyFill="1"/>
    <xf numFmtId="0" fontId="3" fillId="0" borderId="0" xfId="0" applyFont="1" applyFill="1"/>
    <xf numFmtId="166" fontId="0" fillId="0" borderId="0" xfId="0" applyNumberFormat="1" applyFont="1" applyFill="1"/>
    <xf numFmtId="0" fontId="0" fillId="0" borderId="4" xfId="0" applyFont="1" applyFill="1" applyBorder="1"/>
    <xf numFmtId="0" fontId="2" fillId="0" borderId="4" xfId="0" applyFont="1" applyFill="1" applyBorder="1" applyAlignment="1"/>
    <xf numFmtId="0" fontId="5" fillId="0" borderId="0" xfId="0" applyFont="1" applyFill="1"/>
    <xf numFmtId="0" fontId="4" fillId="0" borderId="0" xfId="0" applyFont="1" applyFill="1"/>
    <xf numFmtId="3" fontId="5" fillId="0" borderId="0" xfId="0" applyNumberFormat="1" applyFont="1" applyFill="1"/>
    <xf numFmtId="0" fontId="5" fillId="0" borderId="0" xfId="0" applyFont="1" applyFill="1" applyAlignment="1">
      <alignment horizontal="left" indent="1"/>
    </xf>
    <xf numFmtId="0" fontId="4" fillId="0" borderId="0" xfId="0" applyFont="1" applyFill="1" applyAlignment="1">
      <alignment horizontal="left"/>
    </xf>
    <xf numFmtId="3" fontId="5" fillId="0" borderId="0" xfId="1" applyNumberFormat="1" applyFont="1" applyFill="1"/>
    <xf numFmtId="164" fontId="5" fillId="0" borderId="0" xfId="1" applyNumberFormat="1" applyFont="1" applyFill="1"/>
    <xf numFmtId="3" fontId="5" fillId="0" borderId="0" xfId="0" applyNumberFormat="1" applyFont="1" applyFill="1" applyAlignment="1"/>
    <xf numFmtId="0" fontId="5" fillId="0" borderId="0" xfId="0" applyFont="1" applyFill="1" applyAlignment="1"/>
    <xf numFmtId="4" fontId="5" fillId="0" borderId="0" xfId="0" applyNumberFormat="1" applyFont="1" applyFill="1" applyAlignment="1"/>
    <xf numFmtId="4" fontId="5" fillId="0" borderId="0" xfId="0" applyNumberFormat="1" applyFont="1" applyFill="1" applyAlignment="1">
      <alignment horizontal="right"/>
    </xf>
    <xf numFmtId="0" fontId="5" fillId="0" borderId="3" xfId="0" applyFont="1" applyFill="1" applyBorder="1"/>
    <xf numFmtId="4" fontId="5" fillId="0" borderId="3" xfId="0" applyNumberFormat="1" applyFont="1" applyFill="1" applyBorder="1" applyAlignment="1"/>
    <xf numFmtId="0" fontId="5" fillId="0" borderId="0" xfId="0" applyFont="1" applyFill="1" applyBorder="1"/>
    <xf numFmtId="167" fontId="5" fillId="0" borderId="0" xfId="0" applyNumberFormat="1" applyFont="1" applyFill="1"/>
    <xf numFmtId="4" fontId="5" fillId="0" borderId="0" xfId="0" applyNumberFormat="1" applyFont="1" applyFill="1" applyBorder="1" applyAlignment="1"/>
    <xf numFmtId="3" fontId="5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2" fontId="5" fillId="0" borderId="0" xfId="0" applyNumberFormat="1" applyFont="1" applyFill="1"/>
    <xf numFmtId="2" fontId="5" fillId="0" borderId="0" xfId="1" applyNumberFormat="1" applyFont="1" applyFill="1"/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/>
    <xf numFmtId="0" fontId="4" fillId="0" borderId="3" xfId="0" applyFont="1" applyFill="1" applyBorder="1" applyAlignment="1">
      <alignment horizontal="center" vertical="center" wrapText="1"/>
    </xf>
    <xf numFmtId="2" fontId="5" fillId="0" borderId="0" xfId="0" applyNumberFormat="1" applyFont="1" applyFill="1" applyAlignment="1">
      <alignment horizontal="right"/>
    </xf>
    <xf numFmtId="2" fontId="5" fillId="0" borderId="0" xfId="1" applyNumberFormat="1" applyFont="1" applyFill="1" applyAlignment="1">
      <alignment horizontal="right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Cobertura Potencial.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Trimestre'!$A$45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Trimestre'!$B$45</c:f>
              <c:numCache>
                <c:formatCode>#,##0.00</c:formatCode>
                <c:ptCount val="1"/>
                <c:pt idx="0">
                  <c:v>7.7002267771901973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F-4569-9C66-8332F2DBA237}"/>
            </c:ext>
          </c:extLst>
        </c:ser>
        <c:ser>
          <c:idx val="1"/>
          <c:order val="1"/>
          <c:tx>
            <c:strRef>
              <c:f>'I Trimestre'!$A$46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Trimestre'!$B$46</c:f>
              <c:numCache>
                <c:formatCode>#,##0.00</c:formatCode>
                <c:ptCount val="1"/>
                <c:pt idx="0">
                  <c:v>6.9341051203732036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F-4569-9C66-8332F2DB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7121920"/>
        <c:axId val="67123456"/>
      </c:barChart>
      <c:catAx>
        <c:axId val="671219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23456"/>
        <c:crosses val="autoZero"/>
        <c:auto val="1"/>
        <c:lblAlgn val="ctr"/>
        <c:lblOffset val="100"/>
        <c:noMultiLvlLbl val="0"/>
      </c:catAx>
      <c:valAx>
        <c:axId val="67123456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7121920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resultado 2021</a:t>
            </a:r>
          </a:p>
        </c:rich>
      </c:tx>
      <c:overlay val="0"/>
    </c:title>
    <c:autoTitleDeleted val="0"/>
    <c:view3D>
      <c:rotX val="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700180488879753E-2"/>
          <c:y val="0.15809501067448781"/>
          <c:w val="0.91268262429345659"/>
          <c:h val="0.56996011682238645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Anual!$A$49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Anual!$B$49:$F$49</c:f>
              <c:numCache>
                <c:formatCode>#,##0.00</c:formatCode>
                <c:ptCount val="5"/>
                <c:pt idx="0">
                  <c:v>92.787097181055699</c:v>
                </c:pt>
                <c:pt idx="1">
                  <c:v>86.748851184164025</c:v>
                </c:pt>
                <c:pt idx="2">
                  <c:v>93.611911623439013</c:v>
                </c:pt>
                <c:pt idx="3">
                  <c:v>91.293624622148954</c:v>
                </c:pt>
                <c:pt idx="4">
                  <c:v>155.38999264164829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5A-4FF6-AF97-D6BDE1121E13}"/>
            </c:ext>
          </c:extLst>
        </c:ser>
        <c:ser>
          <c:idx val="0"/>
          <c:order val="1"/>
          <c:tx>
            <c:strRef>
              <c:f>Anual!$A$50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Anual!$B$50:$F$50</c:f>
              <c:numCache>
                <c:formatCode>#,##0.00</c:formatCode>
                <c:ptCount val="5"/>
                <c:pt idx="0">
                  <c:v>97.142084187792918</c:v>
                </c:pt>
                <c:pt idx="1">
                  <c:v>92.395722870272181</c:v>
                </c:pt>
                <c:pt idx="2">
                  <c:v>96.411629805575586</c:v>
                </c:pt>
                <c:pt idx="3">
                  <c:v>99.483475387500974</c:v>
                </c:pt>
                <c:pt idx="4">
                  <c:v>98.237727349242732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5A-4FF6-AF97-D6BDE1121E13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Índice efectividad total (IET)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Anual!$B$51:$F$51</c:f>
              <c:numCache>
                <c:formatCode>#,##0.00</c:formatCode>
                <c:ptCount val="5"/>
                <c:pt idx="0">
                  <c:v>94.964590684424309</c:v>
                </c:pt>
                <c:pt idx="1">
                  <c:v>89.572287027218096</c:v>
                </c:pt>
                <c:pt idx="2">
                  <c:v>95.011770714507293</c:v>
                </c:pt>
                <c:pt idx="3">
                  <c:v>95.388550004824964</c:v>
                </c:pt>
                <c:pt idx="4">
                  <c:v>126.81385999544551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55A-4FF6-AF97-D6BDE1121E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11360"/>
        <c:axId val="69712896"/>
        <c:axId val="0"/>
      </c:bar3DChart>
      <c:catAx>
        <c:axId val="69711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9712896"/>
        <c:crosses val="autoZero"/>
        <c:auto val="1"/>
        <c:lblAlgn val="ctr"/>
        <c:lblOffset val="100"/>
        <c:noMultiLvlLbl val="0"/>
      </c:catAx>
      <c:valAx>
        <c:axId val="69712896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69711360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1.0087508634498884E-2"/>
          <c:y val="0.92303564618018408"/>
          <c:w val="0.98991249136550108"/>
          <c:h val="7.6964353819815978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avance 2021</a:t>
            </a:r>
          </a:p>
        </c:rich>
      </c:tx>
      <c:overlay val="0"/>
    </c:title>
    <c:autoTitleDeleted val="0"/>
    <c:view3D>
      <c:rotX val="0"/>
      <c:rotY val="0"/>
      <c:rAngAx val="0"/>
      <c:perspective val="2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Anual!$B$54:$F$54</c:f>
              <c:numCache>
                <c:formatCode>#,##0.00</c:formatCode>
                <c:ptCount val="5"/>
                <c:pt idx="0">
                  <c:v>92.787097181055699</c:v>
                </c:pt>
                <c:pt idx="1">
                  <c:v>86.748851184164025</c:v>
                </c:pt>
                <c:pt idx="2">
                  <c:v>93.611911623439013</c:v>
                </c:pt>
                <c:pt idx="3">
                  <c:v>91.293624622148954</c:v>
                </c:pt>
                <c:pt idx="4">
                  <c:v>155.38999264164829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BE-4519-8C2E-13788E9997FA}"/>
            </c:ext>
          </c:extLst>
        </c:ser>
        <c:ser>
          <c:idx val="1"/>
          <c:order val="1"/>
          <c:tx>
            <c:strRef>
              <c:f>Anual!$A$55</c:f>
              <c:strCache>
                <c:ptCount val="1"/>
                <c:pt idx="0">
                  <c:v>Índice avance gasto (IAG)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Anual!$B$55:$F$55</c:f>
              <c:numCache>
                <c:formatCode>#,##0.00</c:formatCode>
                <c:ptCount val="5"/>
                <c:pt idx="0">
                  <c:v>97.142084187792918</c:v>
                </c:pt>
                <c:pt idx="1">
                  <c:v>92.395722870272181</c:v>
                </c:pt>
                <c:pt idx="2">
                  <c:v>96.411629805575586</c:v>
                </c:pt>
                <c:pt idx="3">
                  <c:v>99.483475387500974</c:v>
                </c:pt>
                <c:pt idx="4">
                  <c:v>98.237727349242732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BE-4519-8C2E-13788E9997FA}"/>
            </c:ext>
          </c:extLst>
        </c:ser>
        <c:ser>
          <c:idx val="2"/>
          <c:order val="2"/>
          <c:tx>
            <c:strRef>
              <c:f>Anual!$A$56</c:f>
              <c:strCache>
                <c:ptCount val="1"/>
                <c:pt idx="0">
                  <c:v>Índice avance total (IAT)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Anual!$B$56:$F$56</c:f>
              <c:numCache>
                <c:formatCode>#,##0.00</c:formatCode>
                <c:ptCount val="5"/>
                <c:pt idx="0">
                  <c:v>94.964590684424309</c:v>
                </c:pt>
                <c:pt idx="1">
                  <c:v>89.572287027218096</c:v>
                </c:pt>
                <c:pt idx="2">
                  <c:v>95.011770714507293</c:v>
                </c:pt>
                <c:pt idx="3">
                  <c:v>95.388550004824964</c:v>
                </c:pt>
                <c:pt idx="4">
                  <c:v>126.81385999544551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BE-4519-8C2E-13788E9997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67552"/>
        <c:axId val="69769088"/>
        <c:axId val="0"/>
      </c:bar3DChart>
      <c:catAx>
        <c:axId val="69767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9769088"/>
        <c:crosses val="autoZero"/>
        <c:auto val="1"/>
        <c:lblAlgn val="ctr"/>
        <c:lblOffset val="100"/>
        <c:noMultiLvlLbl val="0"/>
      </c:catAx>
      <c:valAx>
        <c:axId val="69769088"/>
        <c:scaling>
          <c:orientation val="minMax"/>
          <c:max val="2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69767552"/>
        <c:crosses val="autoZero"/>
        <c:crossBetween val="between"/>
        <c:majorUnit val="50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CONAPAM: Indicadores de expansión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5206273675791279E-2"/>
          <c:y val="0.15809491287198293"/>
          <c:w val="0.91333904024911394"/>
          <c:h val="0.5169143047327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spPr>
            <a:solidFill>
              <a:srgbClr val="102D7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Anual!$B$62:$F$62</c:f>
              <c:numCache>
                <c:formatCode>#,##0.00</c:formatCode>
                <c:ptCount val="5"/>
                <c:pt idx="0">
                  <c:v>0.59023603744237096</c:v>
                </c:pt>
                <c:pt idx="1">
                  <c:v>-13.24348210340256</c:v>
                </c:pt>
                <c:pt idx="2">
                  <c:v>-2.3852751518186777</c:v>
                </c:pt>
                <c:pt idx="3">
                  <c:v>3.3721762399651523</c:v>
                </c:pt>
                <c:pt idx="4">
                  <c:v>0.94407265774381077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72-4CA7-9BAF-00A17EBD3470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spPr>
            <a:solidFill>
              <a:srgbClr val="4071B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Anual!$B$63:$F$63</c:f>
              <c:numCache>
                <c:formatCode>#,##0.00</c:formatCode>
                <c:ptCount val="5"/>
                <c:pt idx="0">
                  <c:v>-16.725066913607158</c:v>
                </c:pt>
                <c:pt idx="1">
                  <c:v>-13.415160348478583</c:v>
                </c:pt>
                <c:pt idx="2">
                  <c:v>-1.9176026582259809</c:v>
                </c:pt>
                <c:pt idx="3">
                  <c:v>-8.5386634331623306</c:v>
                </c:pt>
                <c:pt idx="4">
                  <c:v>-37.280132779931996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72-4CA7-9BAF-00A17EBD3470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spPr>
            <a:solidFill>
              <a:srgbClr val="A2BFE6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Anual!$B$64:$F$64</c:f>
              <c:numCache>
                <c:formatCode>#,##0.00</c:formatCode>
                <c:ptCount val="5"/>
                <c:pt idx="0">
                  <c:v>-17.213701481527799</c:v>
                </c:pt>
                <c:pt idx="1">
                  <c:v>-0.19788512637244349</c:v>
                </c:pt>
                <c:pt idx="2">
                  <c:v>0.47910035532043871</c:v>
                </c:pt>
                <c:pt idx="3">
                  <c:v>-11.522287820929689</c:v>
                </c:pt>
                <c:pt idx="4">
                  <c:v>-37.866716124360245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72-4CA7-9BAF-00A17EBD34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69794816"/>
        <c:axId val="69796608"/>
        <c:axId val="0"/>
      </c:bar3DChart>
      <c:catAx>
        <c:axId val="6979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69796608"/>
        <c:crosses val="autoZero"/>
        <c:auto val="1"/>
        <c:lblAlgn val="ctr"/>
        <c:lblOffset val="100"/>
        <c:noMultiLvlLbl val="0"/>
      </c:catAx>
      <c:valAx>
        <c:axId val="69796608"/>
        <c:scaling>
          <c:orientation val="minMax"/>
          <c:max val="60"/>
          <c:min val="-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697948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86349628013531199"/>
          <c:w val="0.99748211690374577"/>
          <c:h val="0.1365037563285971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1800">
                <a:solidFill>
                  <a:schemeClr val="tx1"/>
                </a:solidFill>
              </a:defRPr>
            </a:pPr>
            <a:r>
              <a:rPr lang="es-CR" sz="1800">
                <a:solidFill>
                  <a:schemeClr val="tx1"/>
                </a:solidFill>
              </a:rPr>
              <a:t>CONAPAM: Indicadores de gasto medio 2021</a:t>
            </a:r>
          </a:p>
        </c:rich>
      </c:tx>
      <c:overlay val="0"/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Anual!$A$70</c:f>
              <c:strCache>
                <c:ptCount val="1"/>
                <c:pt idx="0">
                  <c:v>Gasto anual programado por beneficiario (GPB)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Anual!$B$70:$F$70</c:f>
              <c:numCache>
                <c:formatCode>#,##0.00</c:formatCode>
                <c:ptCount val="5"/>
                <c:pt idx="0">
                  <c:v>977228.44783313375</c:v>
                </c:pt>
                <c:pt idx="1">
                  <c:v>2160000</c:v>
                </c:pt>
                <c:pt idx="2">
                  <c:v>864000</c:v>
                </c:pt>
                <c:pt idx="3">
                  <c:v>596313.59999999998</c:v>
                </c:pt>
                <c:pt idx="4">
                  <c:v>6599636.9299999997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00-4836-B9D3-0FD92D20B775}"/>
            </c:ext>
          </c:extLst>
        </c:ser>
        <c:ser>
          <c:idx val="1"/>
          <c:order val="1"/>
          <c:tx>
            <c:strRef>
              <c:f>Anual!$A$71</c:f>
              <c:strCache>
                <c:ptCount val="1"/>
                <c:pt idx="0">
                  <c:v>Gasto anual efectivo por beneficiario (GEB)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</c:spPr>
          <c:invertIfNegative val="0"/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Anual!$B$71:$F$71</c:f>
              <c:numCache>
                <c:formatCode>#,##0.00</c:formatCode>
                <c:ptCount val="5"/>
                <c:pt idx="0">
                  <c:v>1023094.9241237206</c:v>
                </c:pt>
                <c:pt idx="1">
                  <c:v>2300604.0849589976</c:v>
                </c:pt>
                <c:pt idx="2">
                  <c:v>889840.26399435604</c:v>
                </c:pt>
                <c:pt idx="3">
                  <c:v>649808.2379176293</c:v>
                </c:pt>
                <c:pt idx="4">
                  <c:v>4172297.8572274176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00-4836-B9D3-0FD92D20B7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9854336"/>
        <c:axId val="69855872"/>
        <c:axId val="0"/>
      </c:bar3DChart>
      <c:catAx>
        <c:axId val="698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es-CR"/>
          </a:p>
        </c:txPr>
        <c:crossAx val="69855872"/>
        <c:crosses val="autoZero"/>
        <c:auto val="1"/>
        <c:lblAlgn val="ctr"/>
        <c:lblOffset val="100"/>
        <c:noMultiLvlLbl val="0"/>
      </c:catAx>
      <c:valAx>
        <c:axId val="69855872"/>
        <c:scaling>
          <c:orientation val="minMax"/>
          <c:max val="80000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#,##0" sourceLinked="0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000"/>
            </a:pPr>
            <a:endParaRPr lang="es-CR"/>
          </a:p>
        </c:txPr>
        <c:crossAx val="69854336"/>
        <c:crosses val="autoZero"/>
        <c:crossBetween val="between"/>
        <c:majorUnit val="2000000"/>
      </c:val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1000"/>
            </a:pPr>
            <a:endParaRPr lang="es-CR"/>
          </a:p>
        </c:txPr>
      </c:dTable>
    </c:plotArea>
    <c:plotVisOnly val="1"/>
    <c:dispBlanksAs val="gap"/>
    <c:showDLblsOverMax val="0"/>
  </c:chart>
  <c:spPr>
    <a:ln>
      <a:solidFill>
        <a:schemeClr val="bg1">
          <a:lumMod val="85000"/>
        </a:schemeClr>
      </a:solidFill>
    </a:ln>
  </c:spPr>
  <c:txPr>
    <a:bodyPr/>
    <a:lstStyle/>
    <a:p>
      <a:pPr>
        <a:defRPr sz="1100"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CONAPAM: Indicadores de giro de recursos 2021</a:t>
            </a:r>
          </a:p>
        </c:rich>
      </c:tx>
      <c:layout>
        <c:manualLayout>
          <c:xMode val="edge"/>
          <c:yMode val="edge"/>
          <c:x val="0.1206670665465296"/>
          <c:y val="5.079699027832600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1964202479724075E-2"/>
          <c:y val="0.20437046454598601"/>
          <c:w val="0.81607159504055193"/>
          <c:h val="0.61238105796456532"/>
        </c:manualLayout>
      </c:layout>
      <c:bar3DChart>
        <c:barDir val="bar"/>
        <c:grouping val="clustered"/>
        <c:varyColors val="0"/>
        <c:ser>
          <c:idx val="1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2"/>
            </a:solidFill>
            <a:ln w="25400">
              <a:solidFill>
                <a:schemeClr val="lt1"/>
              </a:solidFill>
            </a:ln>
            <a:effectLst/>
            <a:sp3d contourW="25400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4071B9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9D33-4156-A079-A82643B21AC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solidFill>
                  <a:schemeClr val="lt1"/>
                </a:solidFill>
              </a:ln>
              <a:effectLst/>
              <a:sp3d contourW="1905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9D33-4156-A079-A82643B21A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Índice de giro efectivo (IGE)</c:v>
                </c:pt>
                <c:pt idx="1">
                  <c:v>Índice de uso de recursos (IUR)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97.142084187814447</c:v>
                </c:pt>
                <c:pt idx="1">
                  <c:v>99.999999999977845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8-41C4-844D-31FD39DE57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96264032"/>
        <c:axId val="496268296"/>
        <c:axId val="0"/>
      </c:bar3DChart>
      <c:valAx>
        <c:axId val="496268296"/>
        <c:scaling>
          <c:orientation val="minMax"/>
          <c:max val="12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6264032"/>
        <c:crosses val="autoZero"/>
        <c:crossBetween val="between"/>
      </c:valAx>
      <c:catAx>
        <c:axId val="496264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96268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 algn="ctr" rtl="0">
              <a:defRPr/>
            </a:pPr>
            <a:r>
              <a:rPr lang="en-US"/>
              <a:t>CONAPAM: Índice</a:t>
            </a:r>
            <a:r>
              <a:rPr lang="en-US" baseline="0"/>
              <a:t> </a:t>
            </a:r>
            <a:r>
              <a:rPr lang="en-US"/>
              <a:t>de eficiencia (IE)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2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Índice de eficiencia (IE)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(Anual!$B$9,Anual!$C$10,Anual!$D$10,Anual!$E$10,Anual!$F$10)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Anual!$B$69:$F$69</c:f>
              <c:numCache>
                <c:formatCode>#,##0.00</c:formatCode>
                <c:ptCount val="5"/>
                <c:pt idx="0">
                  <c:v>99.421778926058664</c:v>
                </c:pt>
                <c:pt idx="1">
                  <c:v>95.402948812008219</c:v>
                </c:pt>
                <c:pt idx="2">
                  <c:v>97.853355480518985</c:v>
                </c:pt>
                <c:pt idx="3">
                  <c:v>103.94575202737784</c:v>
                </c:pt>
                <c:pt idx="4">
                  <c:v>80.171864291591433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6-4FB4-8EC2-3E09BA51B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70147456"/>
        <c:axId val="70169728"/>
        <c:axId val="0"/>
      </c:bar3DChart>
      <c:catAx>
        <c:axId val="7014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0169728"/>
        <c:crosses val="autoZero"/>
        <c:auto val="1"/>
        <c:lblAlgn val="ctr"/>
        <c:lblOffset val="100"/>
        <c:noMultiLvlLbl val="0"/>
      </c:catAx>
      <c:valAx>
        <c:axId val="70169728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70147456"/>
        <c:crosses val="autoZero"/>
        <c:crossBetween val="between"/>
        <c:majorUnit val="3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Resultado.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Trimestre'!$A$49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'I Trimestre'!$B$49:$E$49</c:f>
              <c:numCache>
                <c:formatCode>#,##0.00</c:formatCode>
                <c:ptCount val="4"/>
                <c:pt idx="0">
                  <c:v>90.050661117067122</c:v>
                </c:pt>
                <c:pt idx="1">
                  <c:v>84.3937787203959</c:v>
                </c:pt>
                <c:pt idx="2">
                  <c:v>89.577329490874163</c:v>
                </c:pt>
                <c:pt idx="3">
                  <c:v>88.834844737565277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C2-4DAA-A330-13E91251026F}"/>
            </c:ext>
          </c:extLst>
        </c:ser>
        <c:ser>
          <c:idx val="1"/>
          <c:order val="1"/>
          <c:tx>
            <c:strRef>
              <c:f>'I Trimestre'!$A$50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'I Trimestre'!$B$50:$E$50</c:f>
              <c:numCache>
                <c:formatCode>#,##0.00</c:formatCode>
                <c:ptCount val="4"/>
                <c:pt idx="0">
                  <c:v>93.490946384229517</c:v>
                </c:pt>
                <c:pt idx="1">
                  <c:v>84.3937787203959</c:v>
                </c:pt>
                <c:pt idx="2">
                  <c:v>89.577329490874163</c:v>
                </c:pt>
                <c:pt idx="3">
                  <c:v>97.515691827162925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C2-4DAA-A330-13E91251026F}"/>
            </c:ext>
          </c:extLst>
        </c:ser>
        <c:ser>
          <c:idx val="2"/>
          <c:order val="2"/>
          <c:tx>
            <c:strRef>
              <c:f>'I Trimestre'!$A$51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Trimestre'!$E$10,'I Trimestre'!$F$10)</c:f>
              <c:strCache>
                <c:ptCount val="5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  <c:pt idx="4">
                  <c:v>Personas de 65 años y más agredida y/o en condición de abandono</c:v>
                </c:pt>
              </c:strCache>
            </c:strRef>
          </c:cat>
          <c:val>
            <c:numRef>
              <c:f>'I Trimestre'!$B$51:$E$51</c:f>
              <c:numCache>
                <c:formatCode>#,##0.00</c:formatCode>
                <c:ptCount val="4"/>
                <c:pt idx="0">
                  <c:v>91.770803750648327</c:v>
                </c:pt>
                <c:pt idx="1">
                  <c:v>84.3937787203959</c:v>
                </c:pt>
                <c:pt idx="2">
                  <c:v>89.577329490874163</c:v>
                </c:pt>
                <c:pt idx="3">
                  <c:v>93.175268282364101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C2-4DAA-A330-13E912510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45088"/>
        <c:axId val="67155072"/>
      </c:barChart>
      <c:catAx>
        <c:axId val="67145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55072"/>
        <c:crosses val="autoZero"/>
        <c:auto val="1"/>
        <c:lblAlgn val="ctr"/>
        <c:lblOffset val="100"/>
        <c:noMultiLvlLbl val="0"/>
      </c:catAx>
      <c:valAx>
        <c:axId val="67155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4508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Avance.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Trimestre'!$A$54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Trimestre'!$B$54:$E$54</c:f>
              <c:numCache>
                <c:formatCode>#,##0.00</c:formatCode>
                <c:ptCount val="4"/>
                <c:pt idx="0">
                  <c:v>90.050661117067122</c:v>
                </c:pt>
                <c:pt idx="1">
                  <c:v>84.3937787203959</c:v>
                </c:pt>
                <c:pt idx="2">
                  <c:v>89.577329490874163</c:v>
                </c:pt>
                <c:pt idx="3">
                  <c:v>88.834844737565277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7D-49D9-A989-C32CBE448BB4}"/>
            </c:ext>
          </c:extLst>
        </c:ser>
        <c:ser>
          <c:idx val="1"/>
          <c:order val="1"/>
          <c:tx>
            <c:strRef>
              <c:f>'I Trimestre'!$A$55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Trimestre'!$B$55:$E$55</c:f>
              <c:numCache>
                <c:formatCode>#,##0.00</c:formatCode>
                <c:ptCount val="4"/>
                <c:pt idx="0">
                  <c:v>23.373028580023032</c:v>
                </c:pt>
                <c:pt idx="1">
                  <c:v>21.098444680098975</c:v>
                </c:pt>
                <c:pt idx="2">
                  <c:v>22.394332372718541</c:v>
                </c:pt>
                <c:pt idx="3">
                  <c:v>24.379021075322822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7D-49D9-A989-C32CBE448BB4}"/>
            </c:ext>
          </c:extLst>
        </c:ser>
        <c:ser>
          <c:idx val="2"/>
          <c:order val="2"/>
          <c:tx>
            <c:strRef>
              <c:f>'I Trimestre'!$A$56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Trimestre'!$B$56:$E$56</c:f>
              <c:numCache>
                <c:formatCode>#,##0.00</c:formatCode>
                <c:ptCount val="4"/>
                <c:pt idx="0">
                  <c:v>56.711844848545077</c:v>
                </c:pt>
                <c:pt idx="1">
                  <c:v>52.74611170024744</c:v>
                </c:pt>
                <c:pt idx="2">
                  <c:v>55.98583093179635</c:v>
                </c:pt>
                <c:pt idx="3">
                  <c:v>56.606932906444051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7D-49D9-A989-C32CBE448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172608"/>
        <c:axId val="67174400"/>
      </c:barChart>
      <c:catAx>
        <c:axId val="6717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74400"/>
        <c:crosses val="autoZero"/>
        <c:auto val="1"/>
        <c:lblAlgn val="ctr"/>
        <c:lblOffset val="100"/>
        <c:noMultiLvlLbl val="0"/>
      </c:catAx>
      <c:valAx>
        <c:axId val="6717440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172608"/>
        <c:crosses val="autoZero"/>
        <c:crossBetween val="between"/>
        <c:majorUnit val="25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Expansión. Primer Trimestre 2013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Trimestre'!$A$62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Trimestre'!$B$62:$E$62</c:f>
              <c:numCache>
                <c:formatCode>#,##0.00</c:formatCode>
                <c:ptCount val="4"/>
                <c:pt idx="0">
                  <c:v>18.931674949332301</c:v>
                </c:pt>
                <c:pt idx="1">
                  <c:v>2.5999140524280318</c:v>
                </c:pt>
                <c:pt idx="2">
                  <c:v>-3.7915914366778214</c:v>
                </c:pt>
                <c:pt idx="3">
                  <c:v>26.30201211174057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2B-4200-9F79-32B78E51CEE8}"/>
            </c:ext>
          </c:extLst>
        </c:ser>
        <c:ser>
          <c:idx val="1"/>
          <c:order val="1"/>
          <c:tx>
            <c:strRef>
              <c:f>'I Trimestre'!$A$63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Trimestre'!$B$63:$E$63</c:f>
              <c:numCache>
                <c:formatCode>#,##0.00</c:formatCode>
                <c:ptCount val="4"/>
                <c:pt idx="0">
                  <c:v>2.768318158041394</c:v>
                </c:pt>
                <c:pt idx="1">
                  <c:v>2.6944569453886569</c:v>
                </c:pt>
                <c:pt idx="2">
                  <c:v>-2.7738229265865555</c:v>
                </c:pt>
                <c:pt idx="3">
                  <c:v>17.717183909592492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2B-4200-9F79-32B78E51CEE8}"/>
            </c:ext>
          </c:extLst>
        </c:ser>
        <c:ser>
          <c:idx val="2"/>
          <c:order val="2"/>
          <c:tx>
            <c:strRef>
              <c:f>'I Trimestre'!$A$64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Trimestre'!$B$64:$E$64</c:f>
              <c:numCache>
                <c:formatCode>#,##0.00</c:formatCode>
                <c:ptCount val="4"/>
                <c:pt idx="0">
                  <c:v>-13.590455863147366</c:v>
                </c:pt>
                <c:pt idx="1">
                  <c:v>9.2147146353682707E-2</c:v>
                </c:pt>
                <c:pt idx="2">
                  <c:v>1.0578789580760972</c:v>
                </c:pt>
                <c:pt idx="3">
                  <c:v>-6.797063687752658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B-4200-9F79-32B78E51C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61984"/>
        <c:axId val="67963520"/>
      </c:barChart>
      <c:catAx>
        <c:axId val="67961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63520"/>
        <c:crosses val="autoZero"/>
        <c:auto val="1"/>
        <c:lblAlgn val="ctr"/>
        <c:lblOffset val="100"/>
        <c:noMultiLvlLbl val="0"/>
      </c:catAx>
      <c:valAx>
        <c:axId val="6796352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6198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Gasto Medio.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Trimestre'!$A$67</c:f>
              <c:strCache>
                <c:ptCount val="1"/>
                <c:pt idx="0">
                  <c:v>Gasto mensual programado por beneficiario (GPB)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Trimestre'!$B$67:$E$67</c:f>
              <c:numCache>
                <c:formatCode>#,##0.00</c:formatCode>
                <c:ptCount val="4"/>
                <c:pt idx="0">
                  <c:v>81436.721321813704</c:v>
                </c:pt>
                <c:pt idx="1">
                  <c:v>180000</c:v>
                </c:pt>
                <c:pt idx="2">
                  <c:v>72000</c:v>
                </c:pt>
                <c:pt idx="3">
                  <c:v>49693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7B-4E2C-B38E-C47D1C62D3CC}"/>
            </c:ext>
          </c:extLst>
        </c:ser>
        <c:ser>
          <c:idx val="1"/>
          <c:order val="1"/>
          <c:tx>
            <c:strRef>
              <c:f>'I Trimestre'!$A$68</c:f>
              <c:strCache>
                <c:ptCount val="1"/>
                <c:pt idx="0">
                  <c:v>Gasto mensual efectivo por beneficiario (GEB)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Trimestre'!$B$68:$E$68</c:f>
              <c:numCache>
                <c:formatCode>#,##0.00</c:formatCode>
                <c:ptCount val="4"/>
                <c:pt idx="0">
                  <c:v>84547.920607793712</c:v>
                </c:pt>
                <c:pt idx="1">
                  <c:v>180000</c:v>
                </c:pt>
                <c:pt idx="2">
                  <c:v>71999.999999999985</c:v>
                </c:pt>
                <c:pt idx="3">
                  <c:v>54548.947412276633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7B-4E2C-B38E-C47D1C62D3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988480"/>
        <c:axId val="68006656"/>
      </c:barChart>
      <c:catAx>
        <c:axId val="6798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006656"/>
        <c:crosses val="autoZero"/>
        <c:auto val="1"/>
        <c:lblAlgn val="ctr"/>
        <c:lblOffset val="100"/>
        <c:noMultiLvlLbl val="0"/>
      </c:catAx>
      <c:valAx>
        <c:axId val="680066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lang="es-ES"/>
                </a:pPr>
                <a:r>
                  <a:rPr lang="es-CR"/>
                  <a:t>Colones Corrientes</a:t>
                </a:r>
              </a:p>
            </c:rich>
          </c:tx>
          <c:overlay val="0"/>
        </c:title>
        <c:numFmt formatCode="#,##0.00" sourceLinked="1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7988480"/>
        <c:crosses val="autoZero"/>
        <c:crossBetween val="between"/>
      </c:valAx>
      <c:dTable>
        <c:showHorzBorder val="1"/>
        <c:showVertBorder val="1"/>
        <c:showOutline val="1"/>
        <c:showKeys val="1"/>
        <c:txPr>
          <a:bodyPr/>
          <a:lstStyle/>
          <a:p>
            <a:pPr>
              <a:defRPr lang="es-ES"/>
            </a:pPr>
            <a:endParaRPr lang="es-CR"/>
          </a:p>
        </c:txPr>
      </c:dTable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Índice de eficiencia. Primer Trimestre 2013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Trimestre'!$A$69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Trimestre'!$B$69:$E$69</c:f>
              <c:numCache>
                <c:formatCode>#,##0.00</c:formatCode>
                <c:ptCount val="4"/>
                <c:pt idx="0">
                  <c:v>95.276805152332329</c:v>
                </c:pt>
                <c:pt idx="1">
                  <c:v>84.3937787203959</c:v>
                </c:pt>
                <c:pt idx="2">
                  <c:v>89.577329490874149</c:v>
                </c:pt>
                <c:pt idx="3">
                  <c:v>102.28025697099081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17-47D9-900E-F12FF1B48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102400"/>
        <c:axId val="68108288"/>
      </c:barChart>
      <c:catAx>
        <c:axId val="68102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08288"/>
        <c:crosses val="autoZero"/>
        <c:auto val="1"/>
        <c:lblAlgn val="ctr"/>
        <c:lblOffset val="100"/>
        <c:noMultiLvlLbl val="0"/>
      </c:catAx>
      <c:valAx>
        <c:axId val="681082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02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CR" sz="1400"/>
              <a:t>CONAPAM: Indicadores de Giro de Recursos. Primer Trimestre 2013.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 Trimestre'!$A$74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Trimestre'!$B$74</c:f>
              <c:numCache>
                <c:formatCode>#,##0.00</c:formatCode>
                <c:ptCount val="1"/>
                <c:pt idx="0">
                  <c:v>93.490946384315563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FF-4EE6-B87A-86564D003E99}"/>
            </c:ext>
          </c:extLst>
        </c:ser>
        <c:ser>
          <c:idx val="1"/>
          <c:order val="1"/>
          <c:tx>
            <c:strRef>
              <c:f>'I Trimestre'!$A$75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'I Trimestre'!$B$9:$B$10</c:f>
              <c:strCache>
                <c:ptCount val="1"/>
                <c:pt idx="0">
                  <c:v>Total Programa</c:v>
                </c:pt>
              </c:strCache>
            </c:strRef>
          </c:cat>
          <c:val>
            <c:numRef>
              <c:f>'I Trimestre'!$B$75</c:f>
              <c:numCache>
                <c:formatCode>#,##0.00</c:formatCode>
                <c:ptCount val="1"/>
                <c:pt idx="0">
                  <c:v>99.999999999907971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FF-4EE6-B87A-86564D003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68144512"/>
        <c:axId val="68179072"/>
      </c:barChart>
      <c:catAx>
        <c:axId val="6814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179072"/>
        <c:crosses val="autoZero"/>
        <c:auto val="1"/>
        <c:lblAlgn val="ctr"/>
        <c:lblOffset val="100"/>
        <c:noMultiLvlLbl val="0"/>
      </c:catAx>
      <c:valAx>
        <c:axId val="681790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81445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n-US"/>
              <a:t>CONAPAM: Gasto trimestral efectivo por beneficiario</a:t>
            </a:r>
          </a:p>
        </c:rich>
      </c:tx>
      <c:layout>
        <c:manualLayout>
          <c:xMode val="edge"/>
          <c:yMode val="edge"/>
          <c:x val="0.11881255468066491"/>
          <c:y val="4.166666666666666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 Trimestre'!$B$71:$E$71</c:f>
              <c:numCache>
                <c:formatCode>#,##0.00</c:formatCode>
                <c:ptCount val="4"/>
                <c:pt idx="0">
                  <c:v>253643.76182338112</c:v>
                </c:pt>
                <c:pt idx="1">
                  <c:v>540000</c:v>
                </c:pt>
                <c:pt idx="2">
                  <c:v>215999.99999999997</c:v>
                </c:pt>
                <c:pt idx="3">
                  <c:v>163646.84223682989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9-44B0-B4A6-FC2B2F34C024}"/>
            </c:ext>
          </c:extLst>
        </c:ser>
        <c:ser>
          <c:idx val="1"/>
          <c:order val="1"/>
          <c:tx>
            <c:v>Segundo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'II Trimestre'!$B$71:$E$71</c:f>
              <c:numCache>
                <c:formatCode>#,##0.00</c:formatCode>
                <c:ptCount val="4"/>
                <c:pt idx="0">
                  <c:v>249384.32007096312</c:v>
                </c:pt>
                <c:pt idx="1">
                  <c:v>540000</c:v>
                </c:pt>
                <c:pt idx="2">
                  <c:v>216000</c:v>
                </c:pt>
                <c:pt idx="3">
                  <c:v>162068.92500059312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59-44B0-B4A6-FC2B2F34C024}"/>
            </c:ext>
          </c:extLst>
        </c:ser>
        <c:ser>
          <c:idx val="2"/>
          <c:order val="2"/>
          <c:tx>
            <c:v>Tercer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'III Trimestre'!$B$71:$E$71</c:f>
              <c:numCache>
                <c:formatCode>#,##0.00</c:formatCode>
                <c:ptCount val="4"/>
                <c:pt idx="0">
                  <c:v>260033.60251934006</c:v>
                </c:pt>
                <c:pt idx="1">
                  <c:v>539891.34808853117</c:v>
                </c:pt>
                <c:pt idx="2">
                  <c:v>215999.99999999997</c:v>
                </c:pt>
                <c:pt idx="3">
                  <c:v>161901.85296981502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59-44B0-B4A6-FC2B2F34C024}"/>
            </c:ext>
          </c:extLst>
        </c:ser>
        <c:ser>
          <c:idx val="3"/>
          <c:order val="3"/>
          <c:tx>
            <c:v>Cuarto Trimestre</c:v>
          </c:tx>
          <c:invertIfNegative val="0"/>
          <c:cat>
            <c:strRef>
              <c:f>('I Trimestre'!$B$9:$B$10,'I Trimestre'!$C$10,'I Trimestre'!$D$10,'I Trimestre'!$E$10)</c:f>
              <c:strCache>
                <c:ptCount val="4"/>
                <c:pt idx="0">
                  <c:v>Total Programa</c:v>
                </c:pt>
                <c:pt idx="1">
                  <c:v>Hogares y Albergues</c:v>
                </c:pt>
                <c:pt idx="2">
                  <c:v>Centros Diurnos</c:v>
                </c:pt>
                <c:pt idx="3">
                  <c:v>Red de Cuido</c:v>
                </c:pt>
              </c:strCache>
            </c:strRef>
          </c:cat>
          <c:val>
            <c:numRef>
              <c:f>'IV Trimestre'!$B$71:$E$71</c:f>
              <c:numCache>
                <c:formatCode>#,##0.00</c:formatCode>
                <c:ptCount val="4"/>
                <c:pt idx="0">
                  <c:v>260007.54216376861</c:v>
                </c:pt>
                <c:pt idx="1">
                  <c:v>682228.17133443162</c:v>
                </c:pt>
                <c:pt idx="2">
                  <c:v>241301.5194800302</c:v>
                </c:pt>
                <c:pt idx="3">
                  <c:v>162227.71109106427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59-44B0-B4A6-FC2B2F34C0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8209664"/>
        <c:axId val="68358912"/>
      </c:barChart>
      <c:catAx>
        <c:axId val="68209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ES"/>
            </a:pPr>
            <a:endParaRPr lang="es-CR"/>
          </a:p>
        </c:txPr>
        <c:crossAx val="68358912"/>
        <c:crosses val="autoZero"/>
        <c:auto val="1"/>
        <c:lblAlgn val="ctr"/>
        <c:lblOffset val="100"/>
        <c:noMultiLvlLbl val="0"/>
      </c:catAx>
      <c:valAx>
        <c:axId val="683589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lang="es-ES"/>
            </a:pPr>
            <a:endParaRPr lang="es-CR"/>
          </a:p>
        </c:txPr>
        <c:crossAx val="6820966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lang="es-ES"/>
          </a:pPr>
          <a:endParaRPr lang="es-CR"/>
        </a:p>
      </c:txPr>
    </c:legend>
    <c:plotVisOnly val="1"/>
    <c:dispBlanksAs val="gap"/>
    <c:showDLblsOverMax val="0"/>
  </c:chart>
  <c:printSettings>
    <c:headerFooter/>
    <c:pageMargins b="0.75000000000000289" l="0.70000000000000062" r="0.70000000000000062" t="0.7500000000000028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CONAPAM: Indicadores de cobertura</a:t>
            </a:r>
            <a:r>
              <a:rPr lang="es-CR" sz="1800" b="1" baseline="0"/>
              <a:t> </a:t>
            </a:r>
            <a:r>
              <a:rPr lang="es-CR" sz="1800" b="1"/>
              <a:t>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10"/>
    </c:view3D>
    <c:floor>
      <c:thickness val="0"/>
      <c:spPr>
        <a:noFill/>
        <a:ln>
          <a:solidFill>
            <a:schemeClr val="bg1">
              <a:lumMod val="85000"/>
            </a:schemeClr>
          </a:solidFill>
        </a:ln>
        <a:effectLst/>
        <a:sp3d>
          <a:contourClr>
            <a:schemeClr val="bg1">
              <a:lumMod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Anual!$B$9</c:f>
              <c:strCache>
                <c:ptCount val="1"/>
                <c:pt idx="0">
                  <c:v>Total Programa</c:v>
                </c:pt>
              </c:strCache>
            </c:strRef>
          </c:tx>
          <c:spPr>
            <a:solidFill>
              <a:schemeClr val="accent1"/>
            </a:solidFill>
            <a:ln w="25400"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B8B-4402-A59F-90F17F4912FE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2B8B-4402-A59F-90F17F4912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Anual!$A$45:$A$46</c:f>
              <c:strCache>
                <c:ptCount val="2"/>
                <c:pt idx="0">
                  <c:v>Cobertura Programada</c:v>
                </c:pt>
                <c:pt idx="1">
                  <c:v>Cobertura Efectiva</c:v>
                </c:pt>
              </c:strCache>
            </c:strRef>
          </c:cat>
          <c:val>
            <c:numRef>
              <c:f>Anual!$B$45:$B$46</c:f>
              <c:numCache>
                <c:formatCode>#,##0.00</c:formatCode>
                <c:ptCount val="2"/>
                <c:pt idx="0">
                  <c:v>7.7002267771901973</c:v>
                </c:pt>
                <c:pt idx="1">
                  <c:v>7.1448169029131412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7A-4EBE-BAA0-BA2EA6400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93272696"/>
        <c:axId val="493266464"/>
        <c:axId val="0"/>
      </c:bar3DChart>
      <c:valAx>
        <c:axId val="493266464"/>
        <c:scaling>
          <c:orientation val="minMax"/>
          <c:max val="12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93272696"/>
        <c:crosses val="autoZero"/>
        <c:crossBetween val="between"/>
        <c:majorUnit val="3"/>
      </c:valAx>
      <c:catAx>
        <c:axId val="493272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3266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366" l="0.70000000000000062" r="0.70000000000000062" t="0.75000000000000366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image" Target="../media/image3.png"/><Relationship Id="rId5" Type="http://schemas.openxmlformats.org/officeDocument/2006/relationships/chart" Target="../charts/chart5.xml"/><Relationship Id="rId10" Type="http://schemas.openxmlformats.org/officeDocument/2006/relationships/image" Target="../media/image2.png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5" Type="http://schemas.openxmlformats.org/officeDocument/2006/relationships/chart" Target="../charts/chart13.xml"/><Relationship Id="rId10" Type="http://schemas.openxmlformats.org/officeDocument/2006/relationships/image" Target="../media/image3.png"/><Relationship Id="rId4" Type="http://schemas.openxmlformats.org/officeDocument/2006/relationships/chart" Target="../charts/chart12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186</xdr:row>
      <xdr:rowOff>171450</xdr:rowOff>
    </xdr:from>
    <xdr:to>
      <xdr:col>2</xdr:col>
      <xdr:colOff>123825</xdr:colOff>
      <xdr:row>201</xdr:row>
      <xdr:rowOff>57150</xdr:rowOff>
    </xdr:to>
    <xdr:graphicFrame macro="">
      <xdr:nvGraphicFramePr>
        <xdr:cNvPr id="20" name="19 Gráfic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161925</xdr:colOff>
      <xdr:row>201</xdr:row>
      <xdr:rowOff>152400</xdr:rowOff>
    </xdr:from>
    <xdr:to>
      <xdr:col>2</xdr:col>
      <xdr:colOff>95250</xdr:colOff>
      <xdr:row>216</xdr:row>
      <xdr:rowOff>38100</xdr:rowOff>
    </xdr:to>
    <xdr:graphicFrame macro="">
      <xdr:nvGraphicFramePr>
        <xdr:cNvPr id="21" name="20 Gráfico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217</xdr:row>
      <xdr:rowOff>19050</xdr:rowOff>
    </xdr:from>
    <xdr:to>
      <xdr:col>2</xdr:col>
      <xdr:colOff>38100</xdr:colOff>
      <xdr:row>231</xdr:row>
      <xdr:rowOff>95250</xdr:rowOff>
    </xdr:to>
    <xdr:graphicFrame macro="">
      <xdr:nvGraphicFramePr>
        <xdr:cNvPr id="22" name="21 Gráfic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152400</xdr:colOff>
      <xdr:row>232</xdr:row>
      <xdr:rowOff>47625</xdr:rowOff>
    </xdr:from>
    <xdr:to>
      <xdr:col>2</xdr:col>
      <xdr:colOff>85725</xdr:colOff>
      <xdr:row>246</xdr:row>
      <xdr:rowOff>123825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161925</xdr:colOff>
      <xdr:row>247</xdr:row>
      <xdr:rowOff>57150</xdr:rowOff>
    </xdr:from>
    <xdr:to>
      <xdr:col>2</xdr:col>
      <xdr:colOff>95250</xdr:colOff>
      <xdr:row>261</xdr:row>
      <xdr:rowOff>133350</xdr:rowOff>
    </xdr:to>
    <xdr:graphicFrame macro="">
      <xdr:nvGraphicFramePr>
        <xdr:cNvPr id="24" name="23 Gráfic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262</xdr:row>
      <xdr:rowOff>28575</xdr:rowOff>
    </xdr:from>
    <xdr:to>
      <xdr:col>2</xdr:col>
      <xdr:colOff>85725</xdr:colOff>
      <xdr:row>276</xdr:row>
      <xdr:rowOff>104775</xdr:rowOff>
    </xdr:to>
    <xdr:graphicFrame macro="">
      <xdr:nvGraphicFramePr>
        <xdr:cNvPr id="25" name="24 Gráfic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133350</xdr:colOff>
      <xdr:row>277</xdr:row>
      <xdr:rowOff>28575</xdr:rowOff>
    </xdr:from>
    <xdr:to>
      <xdr:col>2</xdr:col>
      <xdr:colOff>66675</xdr:colOff>
      <xdr:row>291</xdr:row>
      <xdr:rowOff>104775</xdr:rowOff>
    </xdr:to>
    <xdr:graphicFrame macro="">
      <xdr:nvGraphicFramePr>
        <xdr:cNvPr id="26" name="25 Gráfic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638175</xdr:colOff>
      <xdr:row>179</xdr:row>
      <xdr:rowOff>19050</xdr:rowOff>
    </xdr:from>
    <xdr:to>
      <xdr:col>15</xdr:col>
      <xdr:colOff>638175</xdr:colOff>
      <xdr:row>193</xdr:row>
      <xdr:rowOff>95250</xdr:rowOff>
    </xdr:to>
    <xdr:graphicFrame macro="">
      <xdr:nvGraphicFramePr>
        <xdr:cNvPr id="29" name="28 Gráfic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1676063" cy="416718"/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095375"/>
          <a:ext cx="11676063" cy="416718"/>
        </a:xfrm>
        <a:prstGeom prst="rect">
          <a:avLst/>
        </a:prstGeom>
      </xdr:spPr>
    </xdr:pic>
    <xdr:clientData/>
  </xdr:oneCellAnchor>
  <xdr:twoCellAnchor>
    <xdr:from>
      <xdr:col>0</xdr:col>
      <xdr:colOff>416720</xdr:colOff>
      <xdr:row>6</xdr:row>
      <xdr:rowOff>71436</xdr:rowOff>
    </xdr:from>
    <xdr:to>
      <xdr:col>5</xdr:col>
      <xdr:colOff>1166812</xdr:colOff>
      <xdr:row>7</xdr:row>
      <xdr:rowOff>178591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416720" y="1214436"/>
          <a:ext cx="1049416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21-05-2021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11146632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28" name="Imagen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462643" y="95250"/>
          <a:ext cx="4411095" cy="9933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668125" cy="416718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1668125" cy="416718"/>
        </a:xfrm>
        <a:prstGeom prst="rect">
          <a:avLst/>
        </a:prstGeom>
      </xdr:spPr>
    </xdr:pic>
    <xdr:clientData/>
  </xdr:oneCellAnchor>
  <xdr:twoCellAnchor>
    <xdr:from>
      <xdr:col>0</xdr:col>
      <xdr:colOff>416720</xdr:colOff>
      <xdr:row>6</xdr:row>
      <xdr:rowOff>71436</xdr:rowOff>
    </xdr:from>
    <xdr:to>
      <xdr:col>5</xdr:col>
      <xdr:colOff>1166812</xdr:colOff>
      <xdr:row>7</xdr:row>
      <xdr:rowOff>178591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416720" y="1214436"/>
          <a:ext cx="1049416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08-09-2021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46632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11095" cy="9933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676063" cy="416718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1676063" cy="416718"/>
        </a:xfrm>
        <a:prstGeom prst="rect">
          <a:avLst/>
        </a:prstGeom>
      </xdr:spPr>
    </xdr:pic>
    <xdr:clientData/>
  </xdr:oneCellAnchor>
  <xdr:twoCellAnchor>
    <xdr:from>
      <xdr:col>0</xdr:col>
      <xdr:colOff>416720</xdr:colOff>
      <xdr:row>6</xdr:row>
      <xdr:rowOff>71436</xdr:rowOff>
    </xdr:from>
    <xdr:to>
      <xdr:col>5</xdr:col>
      <xdr:colOff>1309687</xdr:colOff>
      <xdr:row>7</xdr:row>
      <xdr:rowOff>178591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16720" y="1214436"/>
          <a:ext cx="1063704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08-09-2021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46632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11095" cy="9933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676063" cy="416718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1676063" cy="416718"/>
        </a:xfrm>
        <a:prstGeom prst="rect">
          <a:avLst/>
        </a:prstGeom>
      </xdr:spPr>
    </xdr:pic>
    <xdr:clientData/>
  </xdr:oneCellAnchor>
  <xdr:twoCellAnchor>
    <xdr:from>
      <xdr:col>0</xdr:col>
      <xdr:colOff>321470</xdr:colOff>
      <xdr:row>6</xdr:row>
      <xdr:rowOff>71436</xdr:rowOff>
    </xdr:from>
    <xdr:to>
      <xdr:col>5</xdr:col>
      <xdr:colOff>1214437</xdr:colOff>
      <xdr:row>7</xdr:row>
      <xdr:rowOff>178591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321470" y="1214436"/>
          <a:ext cx="10637042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22-11-2021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46632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11095" cy="9933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676063" cy="416718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1676063" cy="416718"/>
        </a:xfrm>
        <a:prstGeom prst="rect">
          <a:avLst/>
        </a:prstGeom>
      </xdr:spPr>
    </xdr:pic>
    <xdr:clientData/>
  </xdr:oneCellAnchor>
  <xdr:twoCellAnchor>
    <xdr:from>
      <xdr:col>0</xdr:col>
      <xdr:colOff>238126</xdr:colOff>
      <xdr:row>6</xdr:row>
      <xdr:rowOff>83342</xdr:rowOff>
    </xdr:from>
    <xdr:to>
      <xdr:col>5</xdr:col>
      <xdr:colOff>1273968</xdr:colOff>
      <xdr:row>7</xdr:row>
      <xdr:rowOff>190497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238126" y="1226342"/>
          <a:ext cx="1077991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 Acumulado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22-11-2021</a:t>
          </a: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46632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11095" cy="9933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6</xdr:row>
      <xdr:rowOff>0</xdr:rowOff>
    </xdr:from>
    <xdr:ext cx="11676063" cy="416718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5375"/>
          <a:ext cx="11676063" cy="416718"/>
        </a:xfrm>
        <a:prstGeom prst="rect">
          <a:avLst/>
        </a:prstGeom>
      </xdr:spPr>
    </xdr:pic>
    <xdr:clientData/>
  </xdr:oneCellAnchor>
  <xdr:twoCellAnchor>
    <xdr:from>
      <xdr:col>0</xdr:col>
      <xdr:colOff>357189</xdr:colOff>
      <xdr:row>6</xdr:row>
      <xdr:rowOff>83343</xdr:rowOff>
    </xdr:from>
    <xdr:to>
      <xdr:col>5</xdr:col>
      <xdr:colOff>1250156</xdr:colOff>
      <xdr:row>7</xdr:row>
      <xdr:rowOff>190498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57189" y="1226343"/>
          <a:ext cx="10644186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01-04-2022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15615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7408</xdr:colOff>
      <xdr:row>11</xdr:row>
      <xdr:rowOff>16404</xdr:rowOff>
    </xdr:from>
    <xdr:to>
      <xdr:col>16</xdr:col>
      <xdr:colOff>214312</xdr:colOff>
      <xdr:row>30</xdr:row>
      <xdr:rowOff>-1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395548</xdr:colOff>
      <xdr:row>11</xdr:row>
      <xdr:rowOff>23813</xdr:rowOff>
    </xdr:from>
    <xdr:to>
      <xdr:col>28</xdr:col>
      <xdr:colOff>31750</xdr:colOff>
      <xdr:row>30</xdr:row>
      <xdr:rowOff>79375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756706</xdr:colOff>
      <xdr:row>30</xdr:row>
      <xdr:rowOff>202404</xdr:rowOff>
    </xdr:from>
    <xdr:to>
      <xdr:col>17</xdr:col>
      <xdr:colOff>460375</xdr:colOff>
      <xdr:row>49</xdr:row>
      <xdr:rowOff>142874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306912</xdr:colOff>
      <xdr:row>50</xdr:row>
      <xdr:rowOff>124615</xdr:rowOff>
    </xdr:from>
    <xdr:to>
      <xdr:col>28</xdr:col>
      <xdr:colOff>635000</xdr:colOff>
      <xdr:row>69</xdr:row>
      <xdr:rowOff>7936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422009</xdr:colOff>
      <xdr:row>71</xdr:row>
      <xdr:rowOff>118003</xdr:rowOff>
    </xdr:from>
    <xdr:to>
      <xdr:col>22</xdr:col>
      <xdr:colOff>460375</xdr:colOff>
      <xdr:row>95</xdr:row>
      <xdr:rowOff>11905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759356</xdr:colOff>
      <xdr:row>50</xdr:row>
      <xdr:rowOff>71700</xdr:rowOff>
    </xdr:from>
    <xdr:to>
      <xdr:col>16</xdr:col>
      <xdr:colOff>71438</xdr:colOff>
      <xdr:row>69</xdr:row>
      <xdr:rowOff>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17</xdr:col>
      <xdr:colOff>570176</xdr:colOff>
      <xdr:row>31</xdr:row>
      <xdr:rowOff>5555</xdr:rowOff>
    </xdr:from>
    <xdr:to>
      <xdr:col>28</xdr:col>
      <xdr:colOff>79375</xdr:colOff>
      <xdr:row>49</xdr:row>
      <xdr:rowOff>142874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0</xdr:colOff>
      <xdr:row>6</xdr:row>
      <xdr:rowOff>0</xdr:rowOff>
    </xdr:from>
    <xdr:ext cx="11676063" cy="416718"/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1095375"/>
          <a:ext cx="11676063" cy="416718"/>
        </a:xfrm>
        <a:prstGeom prst="rect">
          <a:avLst/>
        </a:prstGeom>
      </xdr:spPr>
    </xdr:pic>
    <xdr:clientData/>
  </xdr:oneCellAnchor>
  <xdr:twoCellAnchor>
    <xdr:from>
      <xdr:col>0</xdr:col>
      <xdr:colOff>535782</xdr:colOff>
      <xdr:row>6</xdr:row>
      <xdr:rowOff>95249</xdr:rowOff>
    </xdr:from>
    <xdr:to>
      <xdr:col>5</xdr:col>
      <xdr:colOff>1012030</xdr:colOff>
      <xdr:row>7</xdr:row>
      <xdr:rowOff>202404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 txBox="1"/>
      </xdr:nvSpPr>
      <xdr:spPr>
        <a:xfrm>
          <a:off x="535782" y="1238249"/>
          <a:ext cx="10227467" cy="2976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Consejo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Nacional de la Persona Adulta Mayor    Programa Construyendo Lazos de Solidaridad    </a:t>
          </a: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 01-04-2022</a:t>
          </a:r>
          <a:endParaRPr lang="es-CR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11907</xdr:colOff>
      <xdr:row>6</xdr:row>
      <xdr:rowOff>35719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11156157" cy="1178719"/>
        </a:xfrm>
        <a:prstGeom prst="rect">
          <a:avLst/>
        </a:prstGeom>
      </xdr:spPr>
    </xdr:pic>
    <xdr:clientData/>
  </xdr:twoCellAnchor>
  <xdr:twoCellAnchor editAs="oneCell">
    <xdr:from>
      <xdr:col>0</xdr:col>
      <xdr:colOff>462643</xdr:colOff>
      <xdr:row>0</xdr:row>
      <xdr:rowOff>95250</xdr:rowOff>
    </xdr:from>
    <xdr:to>
      <xdr:col>1</xdr:col>
      <xdr:colOff>692263</xdr:colOff>
      <xdr:row>5</xdr:row>
      <xdr:rowOff>136071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62643" y="95250"/>
          <a:ext cx="4408714" cy="993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H211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4" customWidth="1"/>
    <col min="2" max="6" width="20.81640625" style="4" customWidth="1"/>
    <col min="7" max="7" width="11.453125" style="4"/>
    <col min="8" max="8" width="13.1796875" style="4" bestFit="1" customWidth="1"/>
    <col min="9" max="16384" width="11.453125" style="4"/>
  </cols>
  <sheetData>
    <row r="8" spans="1:6" ht="15.75" customHeight="1" x14ac:dyDescent="0.35"/>
    <row r="9" spans="1:6" ht="15.5" x14ac:dyDescent="0.4">
      <c r="A9" s="39" t="s">
        <v>0</v>
      </c>
      <c r="B9" s="41" t="s">
        <v>1</v>
      </c>
      <c r="C9" s="43" t="s">
        <v>2</v>
      </c>
      <c r="D9" s="43"/>
      <c r="E9" s="43"/>
      <c r="F9" s="43"/>
    </row>
    <row r="10" spans="1:6" ht="62.5" thickBot="1" x14ac:dyDescent="0.4">
      <c r="A10" s="40"/>
      <c r="B10" s="42"/>
      <c r="C10" s="36" t="s">
        <v>45</v>
      </c>
      <c r="D10" s="36" t="s">
        <v>33</v>
      </c>
      <c r="E10" s="36" t="s">
        <v>44</v>
      </c>
      <c r="F10" s="36" t="s">
        <v>46</v>
      </c>
    </row>
    <row r="11" spans="1:6" ht="16" thickTop="1" x14ac:dyDescent="0.4">
      <c r="A11" s="13"/>
      <c r="B11" s="13"/>
      <c r="C11" s="13"/>
      <c r="D11" s="13"/>
      <c r="E11" s="13"/>
      <c r="F11" s="13"/>
    </row>
    <row r="12" spans="1:6" ht="15.5" x14ac:dyDescent="0.4">
      <c r="A12" s="14" t="s">
        <v>3</v>
      </c>
      <c r="B12" s="13"/>
      <c r="C12" s="13"/>
      <c r="D12" s="13"/>
      <c r="E12" s="13"/>
      <c r="F12" s="13"/>
    </row>
    <row r="13" spans="1:6" ht="15.5" x14ac:dyDescent="0.4">
      <c r="A13" s="13"/>
      <c r="B13" s="13"/>
      <c r="C13" s="13"/>
      <c r="D13" s="13"/>
      <c r="E13" s="13"/>
      <c r="F13" s="13"/>
    </row>
    <row r="14" spans="1:6" ht="15.5" x14ac:dyDescent="0.4">
      <c r="A14" s="14" t="s">
        <v>32</v>
      </c>
      <c r="B14" s="13"/>
      <c r="C14" s="15"/>
      <c r="D14" s="13"/>
      <c r="E14" s="13"/>
      <c r="F14" s="13"/>
    </row>
    <row r="15" spans="1:6" ht="15.5" x14ac:dyDescent="0.4">
      <c r="A15" s="16" t="s">
        <v>47</v>
      </c>
      <c r="B15" s="15">
        <f>SUM(C15:F15)</f>
        <v>12006.333333333334</v>
      </c>
      <c r="C15" s="15">
        <v>1551.3333333333333</v>
      </c>
      <c r="D15" s="15">
        <v>1292.3333333333333</v>
      </c>
      <c r="E15" s="15">
        <v>8531.6666666666679</v>
      </c>
      <c r="F15" s="15">
        <v>631</v>
      </c>
    </row>
    <row r="16" spans="1:6" ht="15.5" x14ac:dyDescent="0.4">
      <c r="A16" s="16" t="s">
        <v>75</v>
      </c>
      <c r="B16" s="15">
        <f>SUM(C16:F16)</f>
        <v>15857</v>
      </c>
      <c r="C16" s="15">
        <v>1886</v>
      </c>
      <c r="D16" s="15">
        <v>1388</v>
      </c>
      <c r="E16" s="15">
        <v>12130</v>
      </c>
      <c r="F16" s="15">
        <v>453</v>
      </c>
    </row>
    <row r="17" spans="1:8" ht="15.5" x14ac:dyDescent="0.4">
      <c r="A17" s="16" t="s">
        <v>76</v>
      </c>
      <c r="B17" s="15">
        <f>SUM(C17:F17)</f>
        <v>14279.333333333334</v>
      </c>
      <c r="C17" s="15">
        <v>1591.6666666666667</v>
      </c>
      <c r="D17" s="15">
        <v>1243.3333333333335</v>
      </c>
      <c r="E17" s="15">
        <v>10775.666666666668</v>
      </c>
      <c r="F17" s="15">
        <v>668.66666666666663</v>
      </c>
    </row>
    <row r="18" spans="1:8" ht="15.5" x14ac:dyDescent="0.4">
      <c r="A18" s="16" t="s">
        <v>77</v>
      </c>
      <c r="B18" s="15">
        <f>SUM(C18:F18)</f>
        <v>15857</v>
      </c>
      <c r="C18" s="15">
        <v>1886</v>
      </c>
      <c r="D18" s="15">
        <v>1388</v>
      </c>
      <c r="E18" s="15">
        <v>12130</v>
      </c>
      <c r="F18" s="15">
        <v>453</v>
      </c>
    </row>
    <row r="19" spans="1:8" ht="15.5" x14ac:dyDescent="0.4">
      <c r="A19" s="13"/>
      <c r="B19" s="15"/>
      <c r="C19" s="15"/>
      <c r="D19" s="15"/>
      <c r="E19" s="15"/>
      <c r="F19" s="15"/>
    </row>
    <row r="20" spans="1:8" ht="15.5" x14ac:dyDescent="0.4">
      <c r="A20" s="17" t="s">
        <v>4</v>
      </c>
      <c r="B20" s="15"/>
      <c r="C20" s="15"/>
      <c r="D20" s="15"/>
      <c r="E20" s="15"/>
      <c r="F20" s="15"/>
    </row>
    <row r="21" spans="1:8" ht="15.5" x14ac:dyDescent="0.4">
      <c r="A21" s="16" t="s">
        <v>47</v>
      </c>
      <c r="B21" s="15">
        <f>SUM(C21:F21)</f>
        <v>3507831295</v>
      </c>
      <c r="C21" s="15">
        <v>833037800</v>
      </c>
      <c r="D21" s="15">
        <v>274931150</v>
      </c>
      <c r="E21" s="15">
        <v>1491000345</v>
      </c>
      <c r="F21" s="15">
        <v>908862000</v>
      </c>
    </row>
    <row r="22" spans="1:8" ht="15.5" x14ac:dyDescent="0.4">
      <c r="A22" s="16" t="s">
        <v>75</v>
      </c>
      <c r="B22" s="15">
        <f>SUM(C22:F22)</f>
        <v>3874026270</v>
      </c>
      <c r="C22" s="15">
        <v>1018440000</v>
      </c>
      <c r="D22" s="15">
        <v>299808000</v>
      </c>
      <c r="E22" s="15">
        <v>1808328270</v>
      </c>
      <c r="F22" s="15">
        <v>747450000</v>
      </c>
      <c r="H22" s="6"/>
    </row>
    <row r="23" spans="1:8" ht="15.5" x14ac:dyDescent="0.4">
      <c r="A23" s="16" t="s">
        <v>76</v>
      </c>
      <c r="B23" s="15">
        <f>SUM(C23:F23)</f>
        <v>3621863822.9966669</v>
      </c>
      <c r="C23" s="15">
        <v>859500000</v>
      </c>
      <c r="D23" s="15">
        <v>268560000</v>
      </c>
      <c r="E23" s="15">
        <v>1763403822.9966669</v>
      </c>
      <c r="F23" s="15">
        <v>730400000</v>
      </c>
    </row>
    <row r="24" spans="1:8" ht="15.5" x14ac:dyDescent="0.4">
      <c r="A24" s="16" t="s">
        <v>77</v>
      </c>
      <c r="B24" s="15">
        <f>SUM(C24:F24)</f>
        <v>15495911497.290001</v>
      </c>
      <c r="C24" s="18">
        <v>4073760000</v>
      </c>
      <c r="D24" s="15">
        <v>1199232000</v>
      </c>
      <c r="E24" s="15">
        <v>7233283968</v>
      </c>
      <c r="F24" s="15">
        <v>2989635529.29</v>
      </c>
    </row>
    <row r="25" spans="1:8" ht="15.5" x14ac:dyDescent="0.4">
      <c r="A25" s="16" t="s">
        <v>78</v>
      </c>
      <c r="B25" s="15">
        <f>SUM(C25:F25)</f>
        <v>3621863822.9966669</v>
      </c>
      <c r="C25" s="15">
        <f>C23</f>
        <v>859500000</v>
      </c>
      <c r="D25" s="15">
        <f>D23</f>
        <v>268560000</v>
      </c>
      <c r="E25" s="15">
        <f>E23</f>
        <v>1763403822.9966669</v>
      </c>
      <c r="F25" s="15">
        <f>F23</f>
        <v>730400000</v>
      </c>
    </row>
    <row r="26" spans="1:8" ht="15.5" x14ac:dyDescent="0.4">
      <c r="A26" s="13"/>
      <c r="B26" s="15"/>
      <c r="C26" s="18"/>
      <c r="D26" s="15"/>
      <c r="E26" s="15"/>
      <c r="F26" s="15"/>
      <c r="H26" s="2"/>
    </row>
    <row r="27" spans="1:8" ht="15.5" x14ac:dyDescent="0.4">
      <c r="A27" s="17" t="s">
        <v>5</v>
      </c>
      <c r="B27" s="15"/>
      <c r="C27" s="15"/>
      <c r="D27" s="15"/>
      <c r="E27" s="15"/>
      <c r="F27" s="15"/>
    </row>
    <row r="28" spans="1:8" ht="15.5" x14ac:dyDescent="0.4">
      <c r="A28" s="16" t="s">
        <v>75</v>
      </c>
      <c r="B28" s="15">
        <f>B22</f>
        <v>3874026270</v>
      </c>
      <c r="C28" s="15"/>
      <c r="D28" s="15"/>
      <c r="E28" s="15"/>
      <c r="F28" s="15"/>
    </row>
    <row r="29" spans="1:8" ht="15.5" x14ac:dyDescent="0.4">
      <c r="A29" s="16" t="s">
        <v>76</v>
      </c>
      <c r="B29" s="15">
        <v>3621863823</v>
      </c>
      <c r="C29" s="15"/>
      <c r="D29" s="15"/>
      <c r="E29" s="15"/>
      <c r="F29" s="15"/>
    </row>
    <row r="30" spans="1:8" ht="15.5" x14ac:dyDescent="0.4">
      <c r="A30" s="13"/>
      <c r="B30" s="13"/>
      <c r="C30" s="13"/>
      <c r="D30" s="13"/>
      <c r="E30" s="13"/>
      <c r="F30" s="13"/>
    </row>
    <row r="31" spans="1:8" ht="15.5" x14ac:dyDescent="0.4">
      <c r="A31" s="14" t="s">
        <v>6</v>
      </c>
      <c r="B31" s="13"/>
      <c r="C31" s="13"/>
      <c r="D31" s="13"/>
      <c r="E31" s="13"/>
      <c r="F31" s="13"/>
    </row>
    <row r="32" spans="1:8" ht="15.5" x14ac:dyDescent="0.4">
      <c r="A32" s="16" t="s">
        <v>48</v>
      </c>
      <c r="B32" s="19">
        <v>1.0649999999999999</v>
      </c>
      <c r="C32" s="19">
        <v>1.0649999999999999</v>
      </c>
      <c r="D32" s="19">
        <v>1.0649999999999999</v>
      </c>
      <c r="E32" s="19">
        <v>1.0649999999999999</v>
      </c>
      <c r="F32" s="19">
        <v>1.0649999999999999</v>
      </c>
    </row>
    <row r="33" spans="1:6" ht="15.5" x14ac:dyDescent="0.4">
      <c r="A33" s="16" t="s">
        <v>79</v>
      </c>
      <c r="B33" s="19">
        <v>1.07</v>
      </c>
      <c r="C33" s="19">
        <v>1.07</v>
      </c>
      <c r="D33" s="19">
        <v>1.07</v>
      </c>
      <c r="E33" s="19">
        <v>1.07</v>
      </c>
      <c r="F33" s="19">
        <v>1.07</v>
      </c>
    </row>
    <row r="34" spans="1:6" ht="15.5" x14ac:dyDescent="0.4">
      <c r="A34" s="16" t="s">
        <v>7</v>
      </c>
      <c r="B34" s="15">
        <v>205929</v>
      </c>
      <c r="C34" s="15"/>
      <c r="D34" s="15"/>
      <c r="E34" s="15"/>
      <c r="F34" s="15"/>
    </row>
    <row r="35" spans="1:6" ht="15.5" x14ac:dyDescent="0.4">
      <c r="A35" s="13"/>
      <c r="B35" s="15"/>
      <c r="C35" s="15"/>
      <c r="D35" s="15"/>
      <c r="E35" s="15"/>
      <c r="F35" s="15"/>
    </row>
    <row r="36" spans="1:6" ht="15.5" x14ac:dyDescent="0.4">
      <c r="A36" s="14" t="s">
        <v>8</v>
      </c>
      <c r="B36" s="15"/>
      <c r="C36" s="15"/>
      <c r="D36" s="15"/>
      <c r="E36" s="15"/>
      <c r="F36" s="15"/>
    </row>
    <row r="37" spans="1:6" ht="15.5" x14ac:dyDescent="0.4">
      <c r="A37" s="13" t="s">
        <v>49</v>
      </c>
      <c r="B37" s="20">
        <f>B21/B32</f>
        <v>3293738305.1643195</v>
      </c>
      <c r="C37" s="20">
        <f>C21/C32</f>
        <v>782195117.37089205</v>
      </c>
      <c r="D37" s="20">
        <f>D21/D32</f>
        <v>258151314.55399063</v>
      </c>
      <c r="E37" s="20">
        <f>E21/E32</f>
        <v>1400000323.9436619</v>
      </c>
      <c r="F37" s="20">
        <f>F21/F32</f>
        <v>853391549.2957747</v>
      </c>
    </row>
    <row r="38" spans="1:6" ht="15.5" x14ac:dyDescent="0.4">
      <c r="A38" s="13" t="s">
        <v>80</v>
      </c>
      <c r="B38" s="20">
        <f>B23/B33</f>
        <v>3384919460.7445483</v>
      </c>
      <c r="C38" s="20">
        <f>C23/C33</f>
        <v>803271028.03738308</v>
      </c>
      <c r="D38" s="20">
        <f>D23/D33</f>
        <v>250990654.20560747</v>
      </c>
      <c r="E38" s="20">
        <f>E23/E33</f>
        <v>1648040956.0716512</v>
      </c>
      <c r="F38" s="20">
        <f>F23/F33</f>
        <v>682616822.42990649</v>
      </c>
    </row>
    <row r="39" spans="1:6" ht="15.5" x14ac:dyDescent="0.4">
      <c r="A39" s="13" t="s">
        <v>50</v>
      </c>
      <c r="B39" s="20">
        <f>$B$37/(B15)</f>
        <v>274333.40502215381</v>
      </c>
      <c r="C39" s="20">
        <f>C37/(C15)</f>
        <v>504208.28365119814</v>
      </c>
      <c r="D39" s="20">
        <f>D37/(D15)</f>
        <v>199755.98237347743</v>
      </c>
      <c r="E39" s="20">
        <f>E37/(E15)</f>
        <v>164094.58768630534</v>
      </c>
      <c r="F39" s="20">
        <f>F37/(F15)</f>
        <v>1352443.0258253166</v>
      </c>
    </row>
    <row r="40" spans="1:6" ht="15.5" x14ac:dyDescent="0.4">
      <c r="A40" s="13" t="s">
        <v>81</v>
      </c>
      <c r="B40" s="20">
        <f>$B$38/(B17)</f>
        <v>237050.24469474869</v>
      </c>
      <c r="C40" s="20">
        <f>C38/(C17)</f>
        <v>504672.89719626162</v>
      </c>
      <c r="D40" s="20">
        <f>D38/(D17)</f>
        <v>201869.15887850465</v>
      </c>
      <c r="E40" s="20">
        <f>E38/(E17)</f>
        <v>152940.97405311203</v>
      </c>
      <c r="F40" s="20">
        <f>F38/(F17)</f>
        <v>1020862.6457077366</v>
      </c>
    </row>
    <row r="41" spans="1:6" ht="15.5" x14ac:dyDescent="0.4">
      <c r="A41" s="13"/>
      <c r="B41" s="21"/>
      <c r="C41" s="21"/>
      <c r="D41" s="21"/>
      <c r="E41" s="21"/>
      <c r="F41" s="21"/>
    </row>
    <row r="42" spans="1:6" ht="15.5" x14ac:dyDescent="0.4">
      <c r="A42" s="14" t="s">
        <v>9</v>
      </c>
      <c r="B42" s="21"/>
      <c r="C42" s="21"/>
      <c r="D42" s="21"/>
      <c r="E42" s="21"/>
      <c r="F42" s="21"/>
    </row>
    <row r="43" spans="1:6" ht="15.5" x14ac:dyDescent="0.4">
      <c r="A43" s="13"/>
      <c r="B43" s="21"/>
      <c r="C43" s="21"/>
      <c r="D43" s="21"/>
      <c r="E43" s="21"/>
      <c r="F43" s="21"/>
    </row>
    <row r="44" spans="1:6" ht="15.5" x14ac:dyDescent="0.4">
      <c r="A44" s="14" t="s">
        <v>10</v>
      </c>
      <c r="B44" s="21"/>
      <c r="C44" s="21"/>
      <c r="D44" s="21"/>
      <c r="E44" s="21"/>
      <c r="F44" s="21"/>
    </row>
    <row r="45" spans="1:6" ht="15.5" x14ac:dyDescent="0.4">
      <c r="A45" s="13" t="s">
        <v>11</v>
      </c>
      <c r="B45" s="22">
        <f>B16/B34*100</f>
        <v>7.7002267771901973</v>
      </c>
      <c r="C45" s="22"/>
      <c r="D45" s="22"/>
      <c r="E45" s="22"/>
      <c r="F45" s="22"/>
    </row>
    <row r="46" spans="1:6" ht="15.5" x14ac:dyDescent="0.4">
      <c r="A46" s="13" t="s">
        <v>12</v>
      </c>
      <c r="B46" s="22">
        <f>B17/B34*100</f>
        <v>6.9341051203732036</v>
      </c>
      <c r="C46" s="22"/>
      <c r="D46" s="22"/>
      <c r="E46" s="22"/>
      <c r="F46" s="22"/>
    </row>
    <row r="47" spans="1:6" ht="15.5" x14ac:dyDescent="0.4">
      <c r="A47" s="13"/>
      <c r="B47" s="22"/>
      <c r="C47" s="22"/>
      <c r="D47" s="22"/>
      <c r="E47" s="22"/>
      <c r="F47" s="22"/>
    </row>
    <row r="48" spans="1:6" ht="15.5" x14ac:dyDescent="0.4">
      <c r="A48" s="14" t="s">
        <v>13</v>
      </c>
      <c r="B48" s="22"/>
      <c r="C48" s="22"/>
      <c r="D48" s="22"/>
      <c r="E48" s="22"/>
      <c r="F48" s="22"/>
    </row>
    <row r="49" spans="1:6" ht="15.5" x14ac:dyDescent="0.4">
      <c r="A49" s="13" t="s">
        <v>14</v>
      </c>
      <c r="B49" s="22">
        <f>B17/B16*100</f>
        <v>90.050661117067122</v>
      </c>
      <c r="C49" s="22">
        <f>C17/C16*100</f>
        <v>84.3937787203959</v>
      </c>
      <c r="D49" s="22">
        <f>D17/D16*100</f>
        <v>89.577329490874163</v>
      </c>
      <c r="E49" s="22">
        <f>E17/E16*100</f>
        <v>88.834844737565277</v>
      </c>
      <c r="F49" s="22">
        <f>F17/F16*100</f>
        <v>147.60853568800587</v>
      </c>
    </row>
    <row r="50" spans="1:6" ht="15.5" x14ac:dyDescent="0.4">
      <c r="A50" s="13" t="s">
        <v>15</v>
      </c>
      <c r="B50" s="22">
        <f>B23/B22*100</f>
        <v>93.490946384229517</v>
      </c>
      <c r="C50" s="22">
        <f>C23/C22*100</f>
        <v>84.3937787203959</v>
      </c>
      <c r="D50" s="22">
        <f>D23/D22*100</f>
        <v>89.577329490874163</v>
      </c>
      <c r="E50" s="22">
        <f>E23/E22*100</f>
        <v>97.515691827162925</v>
      </c>
      <c r="F50" s="22">
        <f>F23/F22*100</f>
        <v>97.718910963944069</v>
      </c>
    </row>
    <row r="51" spans="1:6" ht="15.5" x14ac:dyDescent="0.4">
      <c r="A51" s="13" t="s">
        <v>16</v>
      </c>
      <c r="B51" s="22">
        <f>AVERAGE(B49:B50)</f>
        <v>91.770803750648327</v>
      </c>
      <c r="C51" s="22">
        <f>AVERAGE(C49:C50)</f>
        <v>84.3937787203959</v>
      </c>
      <c r="D51" s="22">
        <f>AVERAGE(D49:D50)</f>
        <v>89.577329490874163</v>
      </c>
      <c r="E51" s="22">
        <f>AVERAGE(E49:E50)</f>
        <v>93.175268282364101</v>
      </c>
      <c r="F51" s="22">
        <f>AVERAGE(F49:F50)</f>
        <v>122.66372332597497</v>
      </c>
    </row>
    <row r="52" spans="1:6" ht="15.5" x14ac:dyDescent="0.4">
      <c r="A52" s="13"/>
      <c r="B52" s="22"/>
      <c r="C52" s="22"/>
      <c r="D52" s="22"/>
      <c r="E52" s="22"/>
      <c r="F52" s="22"/>
    </row>
    <row r="53" spans="1:6" ht="15.5" x14ac:dyDescent="0.4">
      <c r="A53" s="14" t="s">
        <v>17</v>
      </c>
      <c r="B53" s="22"/>
      <c r="C53" s="22"/>
      <c r="D53" s="22"/>
      <c r="E53" s="22"/>
      <c r="F53" s="22"/>
    </row>
    <row r="54" spans="1:6" ht="15.5" x14ac:dyDescent="0.4">
      <c r="A54" s="13" t="s">
        <v>18</v>
      </c>
      <c r="B54" s="22">
        <f>(B17/B18)*100</f>
        <v>90.050661117067122</v>
      </c>
      <c r="C54" s="22">
        <f>(C17/C18)*100</f>
        <v>84.3937787203959</v>
      </c>
      <c r="D54" s="22">
        <f>(D17/D18)*100</f>
        <v>89.577329490874163</v>
      </c>
      <c r="E54" s="22">
        <f>(E17/E18)*100</f>
        <v>88.834844737565277</v>
      </c>
      <c r="F54" s="22">
        <f>(F17/F18)*100</f>
        <v>147.60853568800587</v>
      </c>
    </row>
    <row r="55" spans="1:6" ht="15.5" x14ac:dyDescent="0.4">
      <c r="A55" s="13" t="s">
        <v>19</v>
      </c>
      <c r="B55" s="22">
        <f>B23/B24*100</f>
        <v>23.373028580023032</v>
      </c>
      <c r="C55" s="22">
        <f>C23/C24*100</f>
        <v>21.098444680098975</v>
      </c>
      <c r="D55" s="22">
        <f>D23/D24*100</f>
        <v>22.394332372718541</v>
      </c>
      <c r="E55" s="22">
        <f>E23/E24*100</f>
        <v>24.379021075322822</v>
      </c>
      <c r="F55" s="22">
        <f>F23/F24*100</f>
        <v>24.431071709047444</v>
      </c>
    </row>
    <row r="56" spans="1:6" ht="15.5" x14ac:dyDescent="0.4">
      <c r="A56" s="13" t="s">
        <v>20</v>
      </c>
      <c r="B56" s="22">
        <f>(B54+B55)/2</f>
        <v>56.711844848545077</v>
      </c>
      <c r="C56" s="22">
        <f>(C54+C55)/2</f>
        <v>52.74611170024744</v>
      </c>
      <c r="D56" s="22">
        <f>(D54+D55)/2</f>
        <v>55.98583093179635</v>
      </c>
      <c r="E56" s="22">
        <f>(E54+E55)/2</f>
        <v>56.606932906444051</v>
      </c>
      <c r="F56" s="22">
        <f>(F54+F55)/2</f>
        <v>86.019803698526658</v>
      </c>
    </row>
    <row r="57" spans="1:6" ht="15.5" x14ac:dyDescent="0.4">
      <c r="A57" s="13"/>
      <c r="B57" s="22"/>
      <c r="C57" s="22"/>
      <c r="D57" s="22"/>
      <c r="E57" s="22"/>
      <c r="F57" s="22"/>
    </row>
    <row r="58" spans="1:6" ht="15.5" x14ac:dyDescent="0.4">
      <c r="A58" s="14" t="s">
        <v>21</v>
      </c>
      <c r="B58" s="22"/>
      <c r="C58" s="22"/>
      <c r="D58" s="22"/>
      <c r="E58" s="22"/>
      <c r="F58" s="22"/>
    </row>
    <row r="59" spans="1:6" ht="15.5" x14ac:dyDescent="0.4">
      <c r="A59" s="13" t="s">
        <v>22</v>
      </c>
      <c r="B59" s="22">
        <f>B25/B23*100</f>
        <v>100</v>
      </c>
      <c r="C59" s="22"/>
      <c r="D59" s="22"/>
      <c r="E59" s="22"/>
      <c r="F59" s="22"/>
    </row>
    <row r="60" spans="1:6" ht="15.5" x14ac:dyDescent="0.4">
      <c r="A60" s="13"/>
      <c r="B60" s="22"/>
      <c r="C60" s="22"/>
      <c r="D60" s="22"/>
      <c r="E60" s="22"/>
      <c r="F60" s="22"/>
    </row>
    <row r="61" spans="1:6" ht="15.5" x14ac:dyDescent="0.4">
      <c r="A61" s="14" t="s">
        <v>23</v>
      </c>
      <c r="B61" s="22"/>
      <c r="C61" s="22"/>
      <c r="D61" s="22"/>
      <c r="E61" s="22"/>
      <c r="F61" s="22"/>
    </row>
    <row r="62" spans="1:6" ht="15.5" x14ac:dyDescent="0.4">
      <c r="A62" s="13" t="s">
        <v>24</v>
      </c>
      <c r="B62" s="22">
        <f>((B17/B15)-1)*100</f>
        <v>18.931674949332301</v>
      </c>
      <c r="C62" s="22">
        <f>((C17/C15)-1)*100</f>
        <v>2.5999140524280318</v>
      </c>
      <c r="D62" s="22">
        <f>((D17/D15)-1)*100</f>
        <v>-3.7915914366778214</v>
      </c>
      <c r="E62" s="22">
        <f>((E17/E15)-1)*100</f>
        <v>26.30201211174057</v>
      </c>
      <c r="F62" s="22">
        <f>((F17/F15)-1)*100</f>
        <v>5.9693608029582679</v>
      </c>
    </row>
    <row r="63" spans="1:6" ht="15.5" x14ac:dyDescent="0.4">
      <c r="A63" s="13" t="s">
        <v>25</v>
      </c>
      <c r="B63" s="22">
        <f>((B38/B37)-1)*100</f>
        <v>2.768318158041394</v>
      </c>
      <c r="C63" s="22">
        <f>((C38/C37)-1)*100</f>
        <v>2.6944569453886569</v>
      </c>
      <c r="D63" s="22">
        <f>((D38/D37)-1)*100</f>
        <v>-2.7738229265865555</v>
      </c>
      <c r="E63" s="22">
        <f>((E38/E37)-1)*100</f>
        <v>17.717183909592492</v>
      </c>
      <c r="F63" s="22">
        <f>((F38/F37)-1)*100</f>
        <v>-20.01129809719734</v>
      </c>
    </row>
    <row r="64" spans="1:6" ht="15.5" x14ac:dyDescent="0.4">
      <c r="A64" s="13" t="s">
        <v>26</v>
      </c>
      <c r="B64" s="22">
        <f>((B40/B39)-1)*100</f>
        <v>-13.590455863147366</v>
      </c>
      <c r="C64" s="22">
        <f>((C40/C39)-1)*100</f>
        <v>9.2147146353682707E-2</v>
      </c>
      <c r="D64" s="22">
        <f>((D40/D39)-1)*100</f>
        <v>1.0578789580760972</v>
      </c>
      <c r="E64" s="22">
        <f>((E40/E39)-1)*100</f>
        <v>-6.797063687752658</v>
      </c>
      <c r="F64" s="22">
        <f>((F40/F39)-1)*100</f>
        <v>-24.517142222330278</v>
      </c>
    </row>
    <row r="65" spans="1:6" ht="15.5" x14ac:dyDescent="0.4">
      <c r="A65" s="13"/>
      <c r="B65" s="22"/>
      <c r="C65" s="22"/>
      <c r="D65" s="22"/>
      <c r="E65" s="22"/>
      <c r="F65" s="22"/>
    </row>
    <row r="66" spans="1:6" ht="15.5" x14ac:dyDescent="0.4">
      <c r="A66" s="14" t="s">
        <v>27</v>
      </c>
      <c r="B66" s="22"/>
      <c r="C66" s="22"/>
      <c r="D66" s="22"/>
      <c r="E66" s="22"/>
      <c r="F66" s="22"/>
    </row>
    <row r="67" spans="1:6" ht="15.5" x14ac:dyDescent="0.4">
      <c r="A67" s="13" t="s">
        <v>38</v>
      </c>
      <c r="B67" s="23">
        <f>B22/(B16*3)</f>
        <v>81436.721321813704</v>
      </c>
      <c r="C67" s="23">
        <f>C22/(C16*3)</f>
        <v>180000</v>
      </c>
      <c r="D67" s="23">
        <f>D22/(D16*3)</f>
        <v>72000</v>
      </c>
      <c r="E67" s="23">
        <f>E22/(E16*3)</f>
        <v>49693</v>
      </c>
      <c r="F67" s="23">
        <f>F22/(F16*3)</f>
        <v>550000</v>
      </c>
    </row>
    <row r="68" spans="1:6" ht="15.5" x14ac:dyDescent="0.4">
      <c r="A68" s="13" t="s">
        <v>39</v>
      </c>
      <c r="B68" s="23">
        <f>$B$23/(B17*3)</f>
        <v>84547.920607793712</v>
      </c>
      <c r="C68" s="23">
        <f>C23/(C17*3)</f>
        <v>180000</v>
      </c>
      <c r="D68" s="23">
        <f>D23/(D17*3)</f>
        <v>71999.999999999985</v>
      </c>
      <c r="E68" s="23">
        <f>E23/(E17*3)</f>
        <v>54548.947412276633</v>
      </c>
      <c r="F68" s="23">
        <f>F23/(F17*3)</f>
        <v>364107.67696909275</v>
      </c>
    </row>
    <row r="69" spans="1:6" ht="15.5" x14ac:dyDescent="0.4">
      <c r="A69" s="13" t="s">
        <v>28</v>
      </c>
      <c r="B69" s="23">
        <f>(B68/B67)*B51</f>
        <v>95.276805152332329</v>
      </c>
      <c r="C69" s="23">
        <f>(C68/C67)*C51</f>
        <v>84.3937787203959</v>
      </c>
      <c r="D69" s="23">
        <f>(D68/D67)*D51</f>
        <v>89.577329490874149</v>
      </c>
      <c r="E69" s="23">
        <f>(E68/E67)*E51</f>
        <v>102.28025697099081</v>
      </c>
      <c r="F69" s="23">
        <f>(F68/F67)*F51</f>
        <v>81.205096997455016</v>
      </c>
    </row>
    <row r="70" spans="1:6" ht="15.5" x14ac:dyDescent="0.4">
      <c r="A70" s="13" t="s">
        <v>40</v>
      </c>
      <c r="B70" s="23">
        <f t="shared" ref="B70:F71" si="0">B22/B16</f>
        <v>244310.16396544114</v>
      </c>
      <c r="C70" s="23">
        <f t="shared" si="0"/>
        <v>540000</v>
      </c>
      <c r="D70" s="23">
        <f t="shared" si="0"/>
        <v>216000</v>
      </c>
      <c r="E70" s="23">
        <f t="shared" si="0"/>
        <v>149079</v>
      </c>
      <c r="F70" s="23">
        <f t="shared" si="0"/>
        <v>1650000</v>
      </c>
    </row>
    <row r="71" spans="1:6" ht="15.5" x14ac:dyDescent="0.4">
      <c r="A71" s="13" t="s">
        <v>41</v>
      </c>
      <c r="B71" s="23">
        <f t="shared" si="0"/>
        <v>253643.76182338112</v>
      </c>
      <c r="C71" s="23">
        <f t="shared" si="0"/>
        <v>540000</v>
      </c>
      <c r="D71" s="23">
        <f t="shared" si="0"/>
        <v>215999.99999999997</v>
      </c>
      <c r="E71" s="23">
        <f t="shared" si="0"/>
        <v>163646.84223682989</v>
      </c>
      <c r="F71" s="23">
        <f t="shared" si="0"/>
        <v>1092323.0309072782</v>
      </c>
    </row>
    <row r="72" spans="1:6" ht="15.5" x14ac:dyDescent="0.4">
      <c r="A72" s="13"/>
      <c r="B72" s="22"/>
      <c r="C72" s="22"/>
      <c r="D72" s="22"/>
      <c r="E72" s="22"/>
      <c r="F72" s="22"/>
    </row>
    <row r="73" spans="1:6" ht="15.5" x14ac:dyDescent="0.4">
      <c r="A73" s="14" t="s">
        <v>29</v>
      </c>
      <c r="B73" s="22"/>
      <c r="C73" s="22"/>
      <c r="D73" s="22"/>
      <c r="E73" s="22"/>
      <c r="F73" s="22"/>
    </row>
    <row r="74" spans="1:6" ht="15.5" x14ac:dyDescent="0.4">
      <c r="A74" s="13" t="s">
        <v>30</v>
      </c>
      <c r="B74" s="22">
        <f>(B29/B28)*100</f>
        <v>93.490946384315563</v>
      </c>
      <c r="C74" s="22"/>
      <c r="D74" s="22"/>
      <c r="E74" s="22"/>
      <c r="F74" s="22"/>
    </row>
    <row r="75" spans="1:6" ht="15.5" x14ac:dyDescent="0.4">
      <c r="A75" s="26" t="s">
        <v>31</v>
      </c>
      <c r="B75" s="28">
        <f>(B23/B29)*100</f>
        <v>99.999999999907971</v>
      </c>
      <c r="C75" s="28"/>
      <c r="D75" s="28"/>
      <c r="E75" s="28"/>
      <c r="F75" s="28"/>
    </row>
    <row r="76" spans="1:6" ht="16" thickBot="1" x14ac:dyDescent="0.45">
      <c r="A76" s="24"/>
      <c r="B76" s="25"/>
      <c r="C76" s="25"/>
      <c r="D76" s="25"/>
      <c r="E76" s="25"/>
      <c r="F76" s="25"/>
    </row>
    <row r="77" spans="1:6" ht="16" thickTop="1" x14ac:dyDescent="0.4">
      <c r="A77" s="26" t="s">
        <v>82</v>
      </c>
      <c r="B77" s="13"/>
      <c r="C77" s="13"/>
      <c r="D77" s="13"/>
      <c r="E77" s="13"/>
      <c r="F77" s="13"/>
    </row>
    <row r="78" spans="1:6" ht="15.5" x14ac:dyDescent="0.4">
      <c r="A78" s="13"/>
      <c r="B78" s="13"/>
      <c r="C78" s="13"/>
      <c r="D78" s="13"/>
      <c r="E78" s="13"/>
      <c r="F78" s="13"/>
    </row>
    <row r="79" spans="1:6" ht="15.5" x14ac:dyDescent="0.4">
      <c r="A79" s="13"/>
      <c r="B79" s="13"/>
      <c r="C79" s="13"/>
      <c r="D79" s="13"/>
      <c r="E79" s="13"/>
      <c r="F79" s="13"/>
    </row>
    <row r="80" spans="1:6" ht="15.5" x14ac:dyDescent="0.4">
      <c r="A80" s="13"/>
      <c r="B80" s="13"/>
      <c r="C80" s="13"/>
      <c r="D80" s="13"/>
      <c r="E80" s="13"/>
      <c r="F80" s="13"/>
    </row>
    <row r="81" spans="1:6" ht="15.5" x14ac:dyDescent="0.4">
      <c r="A81" s="13"/>
      <c r="B81" s="13"/>
      <c r="C81" s="13"/>
      <c r="D81" s="13"/>
      <c r="E81" s="13"/>
      <c r="F81" s="13"/>
    </row>
    <row r="82" spans="1:6" ht="15.5" x14ac:dyDescent="0.4">
      <c r="A82" s="13"/>
      <c r="B82" s="13"/>
      <c r="C82" s="13"/>
      <c r="D82" s="13"/>
      <c r="E82" s="13"/>
      <c r="F82" s="13"/>
    </row>
    <row r="83" spans="1:6" ht="15.5" x14ac:dyDescent="0.4">
      <c r="A83" s="13"/>
      <c r="B83" s="13"/>
      <c r="C83" s="13"/>
      <c r="D83" s="13"/>
      <c r="E83" s="13"/>
      <c r="F83" s="13"/>
    </row>
    <row r="84" spans="1:6" ht="15.5" x14ac:dyDescent="0.4">
      <c r="A84" s="13"/>
      <c r="B84" s="13"/>
      <c r="C84" s="13"/>
      <c r="D84" s="13"/>
      <c r="E84" s="13"/>
      <c r="F84" s="13"/>
    </row>
    <row r="188" spans="4:8" x14ac:dyDescent="0.35">
      <c r="D188" s="1"/>
      <c r="E188" s="1" t="s">
        <v>34</v>
      </c>
      <c r="F188" s="1" t="s">
        <v>35</v>
      </c>
      <c r="G188" s="1" t="s">
        <v>36</v>
      </c>
      <c r="H188" s="1" t="s">
        <v>37</v>
      </c>
    </row>
    <row r="189" spans="4:8" x14ac:dyDescent="0.35">
      <c r="D189" s="1" t="s">
        <v>30</v>
      </c>
      <c r="E189" s="1">
        <v>93.271828425704058</v>
      </c>
      <c r="F189" s="1">
        <v>86.548558144982096</v>
      </c>
      <c r="G189" s="1">
        <v>82.222189747580757</v>
      </c>
      <c r="H189" s="1">
        <v>104.27430435089333</v>
      </c>
    </row>
    <row r="190" spans="4:8" x14ac:dyDescent="0.35">
      <c r="D190" s="1" t="s">
        <v>31</v>
      </c>
      <c r="E190" s="1">
        <v>72.182667347333364</v>
      </c>
      <c r="F190" s="1">
        <v>84.936774249756979</v>
      </c>
      <c r="G190" s="1">
        <v>106.94937841615069</v>
      </c>
      <c r="H190" s="1">
        <v>130.54830055902181</v>
      </c>
    </row>
    <row r="211" spans="5:5" x14ac:dyDescent="0.35">
      <c r="E211" s="4">
        <f>(100+25)/2</f>
        <v>62.5</v>
      </c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ignoredErrors>
    <ignoredError sqref="B45:B46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8:F8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4" customWidth="1"/>
    <col min="2" max="6" width="20.81640625" style="4" customWidth="1"/>
    <col min="7" max="16384" width="11.453125" style="4"/>
  </cols>
  <sheetData>
    <row r="8" spans="1:6" ht="17.25" customHeight="1" x14ac:dyDescent="0.35"/>
    <row r="9" spans="1:6" ht="15.5" x14ac:dyDescent="0.4">
      <c r="A9" s="39" t="s">
        <v>0</v>
      </c>
      <c r="B9" s="41" t="s">
        <v>1</v>
      </c>
      <c r="C9" s="43" t="s">
        <v>2</v>
      </c>
      <c r="D9" s="43"/>
      <c r="E9" s="43"/>
      <c r="F9" s="43"/>
    </row>
    <row r="10" spans="1:6" ht="62.5" thickBot="1" x14ac:dyDescent="0.4">
      <c r="A10" s="40"/>
      <c r="B10" s="42"/>
      <c r="C10" s="36" t="s">
        <v>45</v>
      </c>
      <c r="D10" s="36" t="s">
        <v>33</v>
      </c>
      <c r="E10" s="36" t="s">
        <v>44</v>
      </c>
      <c r="F10" s="36" t="s">
        <v>46</v>
      </c>
    </row>
    <row r="11" spans="1:6" ht="16" thickTop="1" x14ac:dyDescent="0.4">
      <c r="A11" s="13"/>
      <c r="B11" s="13"/>
      <c r="C11" s="13"/>
      <c r="D11" s="13"/>
      <c r="E11" s="13"/>
      <c r="F11" s="13"/>
    </row>
    <row r="12" spans="1:6" ht="15.5" x14ac:dyDescent="0.4">
      <c r="A12" s="14" t="s">
        <v>3</v>
      </c>
      <c r="B12" s="13"/>
      <c r="C12" s="13"/>
      <c r="D12" s="13"/>
      <c r="E12" s="13"/>
      <c r="F12" s="13"/>
    </row>
    <row r="13" spans="1:6" ht="15.5" x14ac:dyDescent="0.4">
      <c r="A13" s="13"/>
      <c r="B13" s="13"/>
      <c r="C13" s="13"/>
      <c r="D13" s="13"/>
      <c r="E13" s="13"/>
      <c r="F13" s="13"/>
    </row>
    <row r="14" spans="1:6" ht="15.5" x14ac:dyDescent="0.4">
      <c r="A14" s="14" t="s">
        <v>32</v>
      </c>
      <c r="B14" s="13"/>
      <c r="C14" s="15"/>
      <c r="D14" s="13"/>
      <c r="E14" s="13"/>
      <c r="F14" s="13"/>
    </row>
    <row r="15" spans="1:6" ht="15.5" x14ac:dyDescent="0.4">
      <c r="A15" s="16" t="s">
        <v>51</v>
      </c>
      <c r="B15" s="15">
        <f>SUM(C15:F15)</f>
        <v>16131.666666666666</v>
      </c>
      <c r="C15" s="15">
        <v>1960.6666666666665</v>
      </c>
      <c r="D15" s="15">
        <v>1348.6666666666667</v>
      </c>
      <c r="E15" s="15">
        <v>12066</v>
      </c>
      <c r="F15" s="15">
        <v>756.33333333333326</v>
      </c>
    </row>
    <row r="16" spans="1:6" ht="15.5" x14ac:dyDescent="0.4">
      <c r="A16" s="16" t="s">
        <v>83</v>
      </c>
      <c r="B16" s="15">
        <f>SUM(C16:F16)</f>
        <v>15857</v>
      </c>
      <c r="C16" s="15">
        <v>1886</v>
      </c>
      <c r="D16" s="15">
        <v>1388</v>
      </c>
      <c r="E16" s="15">
        <v>12130</v>
      </c>
      <c r="F16" s="15">
        <v>453</v>
      </c>
    </row>
    <row r="17" spans="1:6" ht="15.5" x14ac:dyDescent="0.4">
      <c r="A17" s="16" t="s">
        <v>84</v>
      </c>
      <c r="B17" s="15">
        <f>SUM(C17:F17)</f>
        <v>14937.333333333334</v>
      </c>
      <c r="C17" s="15">
        <v>1677.3333333333333</v>
      </c>
      <c r="D17" s="15">
        <v>1358.6666666666667</v>
      </c>
      <c r="E17" s="15">
        <v>11240</v>
      </c>
      <c r="F17" s="15">
        <v>661.33333333333337</v>
      </c>
    </row>
    <row r="18" spans="1:6" ht="15.5" x14ac:dyDescent="0.4">
      <c r="A18" s="16" t="s">
        <v>77</v>
      </c>
      <c r="B18" s="15">
        <f>SUM(C18:F18)</f>
        <v>15857</v>
      </c>
      <c r="C18" s="15">
        <v>1886</v>
      </c>
      <c r="D18" s="15">
        <v>1388</v>
      </c>
      <c r="E18" s="15">
        <v>12130</v>
      </c>
      <c r="F18" s="15">
        <v>453</v>
      </c>
    </row>
    <row r="19" spans="1:6" ht="15.5" x14ac:dyDescent="0.4">
      <c r="A19" s="13"/>
      <c r="B19" s="15"/>
      <c r="C19" s="15"/>
      <c r="D19" s="15"/>
      <c r="E19" s="15"/>
      <c r="F19" s="15"/>
    </row>
    <row r="20" spans="1:6" ht="15.5" x14ac:dyDescent="0.4">
      <c r="A20" s="17" t="s">
        <v>4</v>
      </c>
      <c r="B20" s="15"/>
      <c r="C20" s="15"/>
      <c r="D20" s="15"/>
      <c r="E20" s="15"/>
      <c r="F20" s="15"/>
    </row>
    <row r="21" spans="1:6" ht="15.5" x14ac:dyDescent="0.4">
      <c r="A21" s="16" t="s">
        <v>51</v>
      </c>
      <c r="B21" s="15">
        <f>SUM(C21:F21)</f>
        <v>4443689442</v>
      </c>
      <c r="C21" s="15">
        <v>1053305325</v>
      </c>
      <c r="D21" s="15">
        <v>290057740</v>
      </c>
      <c r="E21" s="15">
        <v>2002038377</v>
      </c>
      <c r="F21" s="15">
        <v>1098288000</v>
      </c>
    </row>
    <row r="22" spans="1:6" ht="15.5" x14ac:dyDescent="0.4">
      <c r="A22" s="16" t="s">
        <v>83</v>
      </c>
      <c r="B22" s="15">
        <f>SUM(C22:F22)</f>
        <v>3874026270</v>
      </c>
      <c r="C22" s="15">
        <v>1018440000</v>
      </c>
      <c r="D22" s="15">
        <v>299808000</v>
      </c>
      <c r="E22" s="15">
        <v>1808328270</v>
      </c>
      <c r="F22" s="15">
        <v>747450000</v>
      </c>
    </row>
    <row r="23" spans="1:6" ht="15.5" x14ac:dyDescent="0.4">
      <c r="A23" s="16" t="s">
        <v>84</v>
      </c>
      <c r="B23" s="15">
        <f>SUM(C23:F23)</f>
        <v>3725136717.0066667</v>
      </c>
      <c r="C23" s="15">
        <v>905760000</v>
      </c>
      <c r="D23" s="15">
        <v>293472000</v>
      </c>
      <c r="E23" s="15">
        <v>1821654717.0066667</v>
      </c>
      <c r="F23" s="15">
        <v>704250000</v>
      </c>
    </row>
    <row r="24" spans="1:6" ht="15.5" x14ac:dyDescent="0.4">
      <c r="A24" s="16" t="s">
        <v>77</v>
      </c>
      <c r="B24" s="15">
        <f>SUM(C24:F24)</f>
        <v>15495911498.540001</v>
      </c>
      <c r="C24" s="18">
        <v>4073760000</v>
      </c>
      <c r="D24" s="15">
        <v>1199232000</v>
      </c>
      <c r="E24" s="15">
        <v>7233283968</v>
      </c>
      <c r="F24" s="15">
        <v>2989635530.54</v>
      </c>
    </row>
    <row r="25" spans="1:6" ht="15.5" x14ac:dyDescent="0.4">
      <c r="A25" s="16" t="s">
        <v>85</v>
      </c>
      <c r="B25" s="15">
        <f>SUM(C25:F25)</f>
        <v>3725136717.0066667</v>
      </c>
      <c r="C25" s="15">
        <f>C23</f>
        <v>905760000</v>
      </c>
      <c r="D25" s="15">
        <f>D23</f>
        <v>293472000</v>
      </c>
      <c r="E25" s="15">
        <f>E23</f>
        <v>1821654717.0066667</v>
      </c>
      <c r="F25" s="15">
        <f>F23</f>
        <v>704250000</v>
      </c>
    </row>
    <row r="26" spans="1:6" ht="15.5" x14ac:dyDescent="0.4">
      <c r="A26" s="13"/>
      <c r="B26" s="15"/>
      <c r="C26" s="18"/>
      <c r="D26" s="15"/>
      <c r="E26" s="15"/>
      <c r="F26" s="15"/>
    </row>
    <row r="27" spans="1:6" ht="15.5" x14ac:dyDescent="0.4">
      <c r="A27" s="17" t="s">
        <v>5</v>
      </c>
      <c r="B27" s="15"/>
      <c r="C27" s="15"/>
      <c r="D27" s="15"/>
      <c r="E27" s="15"/>
      <c r="F27" s="15"/>
    </row>
    <row r="28" spans="1:6" ht="15.5" x14ac:dyDescent="0.4">
      <c r="A28" s="16" t="s">
        <v>83</v>
      </c>
      <c r="B28" s="15">
        <f>B22</f>
        <v>3874026270</v>
      </c>
      <c r="C28" s="15"/>
      <c r="D28" s="15"/>
      <c r="E28" s="15"/>
      <c r="F28" s="15"/>
    </row>
    <row r="29" spans="1:6" ht="15.5" x14ac:dyDescent="0.4">
      <c r="A29" s="16" t="s">
        <v>84</v>
      </c>
      <c r="B29" s="15">
        <v>3725136717.00667</v>
      </c>
      <c r="C29" s="15"/>
      <c r="D29" s="15"/>
      <c r="E29" s="15"/>
      <c r="F29" s="15"/>
    </row>
    <row r="30" spans="1:6" ht="15.5" x14ac:dyDescent="0.4">
      <c r="A30" s="13"/>
      <c r="B30" s="13"/>
      <c r="C30" s="13"/>
      <c r="D30" s="13"/>
      <c r="E30" s="13"/>
      <c r="F30" s="13"/>
    </row>
    <row r="31" spans="1:6" ht="15.5" x14ac:dyDescent="0.4">
      <c r="A31" s="14" t="s">
        <v>6</v>
      </c>
      <c r="B31" s="13"/>
      <c r="C31" s="13"/>
      <c r="D31" s="13"/>
      <c r="E31" s="13"/>
      <c r="F31" s="13"/>
    </row>
    <row r="32" spans="1:6" ht="15.5" x14ac:dyDescent="0.4">
      <c r="A32" s="16" t="s">
        <v>52</v>
      </c>
      <c r="B32" s="19">
        <v>1.0586</v>
      </c>
      <c r="C32" s="19">
        <v>1.0586</v>
      </c>
      <c r="D32" s="19">
        <v>1.0586</v>
      </c>
      <c r="E32" s="19">
        <v>1.0586</v>
      </c>
      <c r="F32" s="19">
        <v>1.0586</v>
      </c>
    </row>
    <row r="33" spans="1:6" ht="15.5" x14ac:dyDescent="0.4">
      <c r="A33" s="16" t="s">
        <v>86</v>
      </c>
      <c r="B33" s="19">
        <v>1.0788</v>
      </c>
      <c r="C33" s="19">
        <v>1.0788</v>
      </c>
      <c r="D33" s="19">
        <v>1.0788</v>
      </c>
      <c r="E33" s="19">
        <v>1.0788</v>
      </c>
      <c r="F33" s="19">
        <v>1.0788</v>
      </c>
    </row>
    <row r="34" spans="1:6" ht="15.5" x14ac:dyDescent="0.4">
      <c r="A34" s="16" t="s">
        <v>7</v>
      </c>
      <c r="B34" s="15">
        <v>205929</v>
      </c>
      <c r="C34" s="15"/>
      <c r="D34" s="15"/>
      <c r="E34" s="15"/>
      <c r="F34" s="15"/>
    </row>
    <row r="35" spans="1:6" ht="15.5" x14ac:dyDescent="0.4">
      <c r="A35" s="13"/>
      <c r="B35" s="15"/>
      <c r="C35" s="15"/>
      <c r="D35" s="15"/>
      <c r="E35" s="15"/>
      <c r="F35" s="15"/>
    </row>
    <row r="36" spans="1:6" ht="15.5" x14ac:dyDescent="0.4">
      <c r="A36" s="14" t="s">
        <v>8</v>
      </c>
      <c r="B36" s="15"/>
      <c r="C36" s="15"/>
      <c r="D36" s="15"/>
      <c r="E36" s="15"/>
      <c r="F36" s="15"/>
    </row>
    <row r="37" spans="1:6" ht="15.5" x14ac:dyDescent="0.4">
      <c r="A37" s="13" t="s">
        <v>53</v>
      </c>
      <c r="B37" s="29">
        <f>B21/B32</f>
        <v>4197703988.2864161</v>
      </c>
      <c r="C37" s="29">
        <f>C21/C32</f>
        <v>994998417.72151899</v>
      </c>
      <c r="D37" s="29">
        <f>D21/D32</f>
        <v>274001265.82278484</v>
      </c>
      <c r="E37" s="29">
        <f>E21/E32</f>
        <v>1891213278.8588703</v>
      </c>
      <c r="F37" s="29">
        <f>F21/F32</f>
        <v>1037491025.883242</v>
      </c>
    </row>
    <row r="38" spans="1:6" ht="15.5" x14ac:dyDescent="0.4">
      <c r="A38" s="13" t="s">
        <v>87</v>
      </c>
      <c r="B38" s="29">
        <f>B23/B33</f>
        <v>3453037372.0862689</v>
      </c>
      <c r="C38" s="29">
        <f>C23/C33</f>
        <v>839599555.06117916</v>
      </c>
      <c r="D38" s="29">
        <f>D23/D33</f>
        <v>272035595.10567296</v>
      </c>
      <c r="E38" s="29">
        <f>E23/E33</f>
        <v>1688593545.6124089</v>
      </c>
      <c r="F38" s="29">
        <f>F23/F33</f>
        <v>652808676.30700779</v>
      </c>
    </row>
    <row r="39" spans="1:6" ht="15.5" x14ac:dyDescent="0.4">
      <c r="A39" s="13" t="s">
        <v>54</v>
      </c>
      <c r="B39" s="29">
        <f>$B$37/(B15)</f>
        <v>260215.14546666492</v>
      </c>
      <c r="C39" s="29">
        <f>C37/(C15)</f>
        <v>507479.64181648369</v>
      </c>
      <c r="D39" s="29">
        <f>D37/(D15)</f>
        <v>203164.55696202532</v>
      </c>
      <c r="E39" s="29">
        <f>E37/(E15)</f>
        <v>156739.04184144459</v>
      </c>
      <c r="F39" s="29">
        <f>F37/(F15)</f>
        <v>1371737.8041647098</v>
      </c>
    </row>
    <row r="40" spans="1:6" ht="15.5" x14ac:dyDescent="0.4">
      <c r="A40" s="13" t="s">
        <v>88</v>
      </c>
      <c r="B40" s="29">
        <f>$B$38/(B17)</f>
        <v>231168.26109655463</v>
      </c>
      <c r="C40" s="29">
        <f>C38/(C17)</f>
        <v>500556.17352614022</v>
      </c>
      <c r="D40" s="29">
        <f>D38/(D17)</f>
        <v>200222.46941045605</v>
      </c>
      <c r="E40" s="29">
        <f>E38/(E17)</f>
        <v>150230.74249220721</v>
      </c>
      <c r="F40" s="29">
        <f>F38/(F17)</f>
        <v>987109.89360938675</v>
      </c>
    </row>
    <row r="41" spans="1:6" ht="15.5" x14ac:dyDescent="0.4">
      <c r="A41" s="13"/>
      <c r="B41" s="30"/>
      <c r="C41" s="30"/>
      <c r="D41" s="30"/>
      <c r="E41" s="30"/>
      <c r="F41" s="30"/>
    </row>
    <row r="42" spans="1:6" ht="15.5" x14ac:dyDescent="0.4">
      <c r="A42" s="14" t="s">
        <v>9</v>
      </c>
      <c r="B42" s="30"/>
      <c r="C42" s="30"/>
      <c r="D42" s="30"/>
      <c r="E42" s="30"/>
      <c r="F42" s="30"/>
    </row>
    <row r="43" spans="1:6" ht="15.5" x14ac:dyDescent="0.4">
      <c r="A43" s="13"/>
      <c r="B43" s="30"/>
      <c r="C43" s="30"/>
      <c r="D43" s="30"/>
      <c r="E43" s="30"/>
      <c r="F43" s="30"/>
    </row>
    <row r="44" spans="1:6" ht="15.5" x14ac:dyDescent="0.4">
      <c r="A44" s="14" t="s">
        <v>10</v>
      </c>
      <c r="B44" s="30"/>
      <c r="C44" s="30"/>
      <c r="D44" s="30"/>
      <c r="E44" s="30"/>
      <c r="F44" s="30"/>
    </row>
    <row r="45" spans="1:6" ht="15.5" x14ac:dyDescent="0.4">
      <c r="A45" s="13" t="s">
        <v>11</v>
      </c>
      <c r="B45" s="23">
        <f>B16/B34*100</f>
        <v>7.7002267771901973</v>
      </c>
      <c r="C45" s="23"/>
      <c r="D45" s="23"/>
      <c r="E45" s="23"/>
      <c r="F45" s="23"/>
    </row>
    <row r="46" spans="1:6" ht="15.5" x14ac:dyDescent="0.4">
      <c r="A46" s="13" t="s">
        <v>12</v>
      </c>
      <c r="B46" s="23">
        <f>B17/B34*100</f>
        <v>7.2536327245474581</v>
      </c>
      <c r="C46" s="23"/>
      <c r="D46" s="23"/>
      <c r="E46" s="23"/>
      <c r="F46" s="23"/>
    </row>
    <row r="47" spans="1:6" ht="15.5" x14ac:dyDescent="0.4">
      <c r="A47" s="13"/>
      <c r="B47" s="23"/>
      <c r="C47" s="23"/>
      <c r="D47" s="23"/>
      <c r="E47" s="23"/>
      <c r="F47" s="23"/>
    </row>
    <row r="48" spans="1:6" ht="15.5" x14ac:dyDescent="0.4">
      <c r="A48" s="14" t="s">
        <v>13</v>
      </c>
      <c r="B48" s="23"/>
      <c r="C48" s="23"/>
      <c r="D48" s="23"/>
      <c r="E48" s="23"/>
      <c r="F48" s="23"/>
    </row>
    <row r="49" spans="1:6" ht="15.5" x14ac:dyDescent="0.4">
      <c r="A49" s="13" t="s">
        <v>14</v>
      </c>
      <c r="B49" s="23">
        <f>B17/B16*100</f>
        <v>94.200248050282738</v>
      </c>
      <c r="C49" s="23">
        <f>C17/C16*100</f>
        <v>88.936019794980552</v>
      </c>
      <c r="D49" s="23">
        <f>D17/D16*100</f>
        <v>97.886647454370802</v>
      </c>
      <c r="E49" s="23">
        <f>E17/E16*100</f>
        <v>92.662819455894478</v>
      </c>
      <c r="F49" s="23">
        <f>F17/F16*100</f>
        <v>145.98969830757912</v>
      </c>
    </row>
    <row r="50" spans="1:6" ht="15.5" x14ac:dyDescent="0.4">
      <c r="A50" s="13" t="s">
        <v>15</v>
      </c>
      <c r="B50" s="23">
        <f>B23/B22*100</f>
        <v>96.156723196579321</v>
      </c>
      <c r="C50" s="23">
        <f>C23/C22*100</f>
        <v>88.936019794980552</v>
      </c>
      <c r="D50" s="23">
        <f>D23/D22*100</f>
        <v>97.886647454370802</v>
      </c>
      <c r="E50" s="23">
        <f>E23/E22*100</f>
        <v>100.73694844170448</v>
      </c>
      <c r="F50" s="23">
        <f>F23/F22*100</f>
        <v>94.220349187236607</v>
      </c>
    </row>
    <row r="51" spans="1:6" ht="15.5" x14ac:dyDescent="0.4">
      <c r="A51" s="13" t="s">
        <v>16</v>
      </c>
      <c r="B51" s="23">
        <f>AVERAGE(B49:B50)</f>
        <v>95.17848562343103</v>
      </c>
      <c r="C51" s="23">
        <f>AVERAGE(C49:C50)</f>
        <v>88.936019794980552</v>
      </c>
      <c r="D51" s="23">
        <f>AVERAGE(D49:D50)</f>
        <v>97.886647454370802</v>
      </c>
      <c r="E51" s="23">
        <f>AVERAGE(E49:E50)</f>
        <v>96.699883948799481</v>
      </c>
      <c r="F51" s="23">
        <f>AVERAGE(F49:F50)</f>
        <v>120.10502374740787</v>
      </c>
    </row>
    <row r="52" spans="1:6" ht="15.5" x14ac:dyDescent="0.4">
      <c r="A52" s="13"/>
      <c r="B52" s="23"/>
      <c r="C52" s="23"/>
      <c r="D52" s="23"/>
      <c r="E52" s="23"/>
      <c r="F52" s="23"/>
    </row>
    <row r="53" spans="1:6" ht="15.5" x14ac:dyDescent="0.4">
      <c r="A53" s="14" t="s">
        <v>17</v>
      </c>
      <c r="B53" s="23"/>
      <c r="C53" s="23"/>
      <c r="D53" s="23"/>
      <c r="E53" s="23"/>
      <c r="F53" s="23"/>
    </row>
    <row r="54" spans="1:6" ht="15.5" x14ac:dyDescent="0.4">
      <c r="A54" s="13" t="s">
        <v>18</v>
      </c>
      <c r="B54" s="23">
        <f>(B17/B18)*100</f>
        <v>94.200248050282738</v>
      </c>
      <c r="C54" s="23">
        <f>(C17/C18)*100</f>
        <v>88.936019794980552</v>
      </c>
      <c r="D54" s="23">
        <f>(D17/D18)*100</f>
        <v>97.886647454370802</v>
      </c>
      <c r="E54" s="23">
        <f>(E17/E18)*100</f>
        <v>92.662819455894478</v>
      </c>
      <c r="F54" s="23">
        <f>(F17/F18)*100</f>
        <v>145.98969830757912</v>
      </c>
    </row>
    <row r="55" spans="1:6" ht="15.5" x14ac:dyDescent="0.4">
      <c r="A55" s="13" t="s">
        <v>19</v>
      </c>
      <c r="B55" s="23">
        <f>B23/B24*100</f>
        <v>24.039481106727042</v>
      </c>
      <c r="C55" s="23">
        <f>C23/C24*100</f>
        <v>22.234004948745138</v>
      </c>
      <c r="D55" s="23">
        <f>D23/D24*100</f>
        <v>24.471661863592701</v>
      </c>
      <c r="E55" s="23">
        <f>E23/E24*100</f>
        <v>25.184338470128576</v>
      </c>
      <c r="F55" s="23">
        <f>F23/F24*100</f>
        <v>23.556383137873517</v>
      </c>
    </row>
    <row r="56" spans="1:6" ht="15.5" x14ac:dyDescent="0.4">
      <c r="A56" s="13" t="s">
        <v>20</v>
      </c>
      <c r="B56" s="23">
        <f>(B54+B55)/2</f>
        <v>59.119864578504888</v>
      </c>
      <c r="C56" s="23">
        <f>(C54+C55)/2</f>
        <v>55.585012371862845</v>
      </c>
      <c r="D56" s="23">
        <f>(D54+D55)/2</f>
        <v>61.179154658981751</v>
      </c>
      <c r="E56" s="23">
        <f>(E54+E55)/2</f>
        <v>58.923578963011529</v>
      </c>
      <c r="F56" s="23">
        <f>(F54+F55)/2</f>
        <v>84.773040722726321</v>
      </c>
    </row>
    <row r="57" spans="1:6" ht="15.5" x14ac:dyDescent="0.4">
      <c r="A57" s="13"/>
      <c r="B57" s="23"/>
      <c r="C57" s="23"/>
      <c r="D57" s="23"/>
      <c r="E57" s="23"/>
      <c r="F57" s="23"/>
    </row>
    <row r="58" spans="1:6" ht="15.5" x14ac:dyDescent="0.4">
      <c r="A58" s="14" t="s">
        <v>21</v>
      </c>
      <c r="B58" s="23"/>
      <c r="C58" s="23"/>
      <c r="D58" s="23"/>
      <c r="E58" s="23"/>
      <c r="F58" s="23"/>
    </row>
    <row r="59" spans="1:6" ht="15.5" x14ac:dyDescent="0.4">
      <c r="A59" s="13" t="s">
        <v>22</v>
      </c>
      <c r="B59" s="23">
        <f>B25/B23*100</f>
        <v>100</v>
      </c>
      <c r="C59" s="23"/>
      <c r="D59" s="23"/>
      <c r="E59" s="23"/>
      <c r="F59" s="23"/>
    </row>
    <row r="60" spans="1:6" ht="15.5" x14ac:dyDescent="0.4">
      <c r="A60" s="13"/>
      <c r="B60" s="23"/>
      <c r="C60" s="23"/>
      <c r="D60" s="23"/>
      <c r="E60" s="23"/>
      <c r="F60" s="23"/>
    </row>
    <row r="61" spans="1:6" ht="15.5" x14ac:dyDescent="0.4">
      <c r="A61" s="14" t="s">
        <v>23</v>
      </c>
      <c r="B61" s="23"/>
      <c r="C61" s="23"/>
      <c r="D61" s="23"/>
      <c r="E61" s="23"/>
      <c r="F61" s="23"/>
    </row>
    <row r="62" spans="1:6" ht="15.5" x14ac:dyDescent="0.4">
      <c r="A62" s="13" t="s">
        <v>24</v>
      </c>
      <c r="B62" s="23">
        <f>((B17/B15)-1)*100</f>
        <v>-7.4036574026242308</v>
      </c>
      <c r="C62" s="23">
        <f>((C17/C15)-1)*100</f>
        <v>-14.450867052023121</v>
      </c>
      <c r="D62" s="23">
        <f>((D17/D15)-1)*100</f>
        <v>0.74147305981215883</v>
      </c>
      <c r="E62" s="23">
        <f>((E17/E15)-1)*100</f>
        <v>-6.8456820818829751</v>
      </c>
      <c r="F62" s="23">
        <f>((F17/F15)-1)*100</f>
        <v>-12.560599382988091</v>
      </c>
    </row>
    <row r="63" spans="1:6" ht="15.5" x14ac:dyDescent="0.4">
      <c r="A63" s="13" t="s">
        <v>25</v>
      </c>
      <c r="B63" s="23">
        <f>((B38/B37)-1)*100</f>
        <v>-17.739855365650371</v>
      </c>
      <c r="C63" s="23">
        <f>((C38/C37)-1)*100</f>
        <v>-15.618000982975733</v>
      </c>
      <c r="D63" s="23">
        <f>((D38/D37)-1)*100</f>
        <v>-0.71739475772466532</v>
      </c>
      <c r="E63" s="23">
        <f>((E38/E37)-1)*100</f>
        <v>-10.713743156917721</v>
      </c>
      <c r="F63" s="23">
        <f>((F38/F37)-1)*100</f>
        <v>-37.078137543285692</v>
      </c>
    </row>
    <row r="64" spans="1:6" ht="15.5" x14ac:dyDescent="0.4">
      <c r="A64" s="13" t="s">
        <v>26</v>
      </c>
      <c r="B64" s="23">
        <f>((B40/B39)-1)*100</f>
        <v>-11.16264171250223</v>
      </c>
      <c r="C64" s="23">
        <f>((C40/C39)-1)*100</f>
        <v>-1.3642849328027173</v>
      </c>
      <c r="D64" s="23">
        <f>((D40/D39)-1)*100</f>
        <v>-1.4481303213331631</v>
      </c>
      <c r="E64" s="23">
        <f>((E40/E39)-1)*100</f>
        <v>-4.1523153853531225</v>
      </c>
      <c r="F64" s="23">
        <f>((F40/F39)-1)*100</f>
        <v>-28.039462744816156</v>
      </c>
    </row>
    <row r="65" spans="1:6" ht="15.5" x14ac:dyDescent="0.4">
      <c r="A65" s="13"/>
      <c r="B65" s="23"/>
      <c r="C65" s="23"/>
      <c r="D65" s="23"/>
      <c r="E65" s="23"/>
      <c r="F65" s="23"/>
    </row>
    <row r="66" spans="1:6" ht="15.5" x14ac:dyDescent="0.4">
      <c r="A66" s="14" t="s">
        <v>27</v>
      </c>
      <c r="B66" s="23"/>
      <c r="C66" s="23"/>
      <c r="D66" s="23"/>
      <c r="E66" s="23"/>
      <c r="F66" s="23"/>
    </row>
    <row r="67" spans="1:6" ht="15.5" x14ac:dyDescent="0.4">
      <c r="A67" s="13" t="s">
        <v>38</v>
      </c>
      <c r="B67" s="23">
        <f>B22/(B16*3)</f>
        <v>81436.721321813704</v>
      </c>
      <c r="C67" s="23">
        <f>C22/(C16*3)</f>
        <v>180000</v>
      </c>
      <c r="D67" s="23">
        <f>D22/(D16*3)</f>
        <v>72000</v>
      </c>
      <c r="E67" s="23">
        <f>E22/(E16*3)</f>
        <v>49693</v>
      </c>
      <c r="F67" s="23">
        <f>F22/(F16*3)</f>
        <v>550000</v>
      </c>
    </row>
    <row r="68" spans="1:6" ht="15.5" x14ac:dyDescent="0.4">
      <c r="A68" s="13" t="s">
        <v>39</v>
      </c>
      <c r="B68" s="23">
        <f>$B$23/(B17*3)</f>
        <v>83128.106690321045</v>
      </c>
      <c r="C68" s="23">
        <f>C23/(C17*3)</f>
        <v>180000</v>
      </c>
      <c r="D68" s="23">
        <f>D23/(D17*3)</f>
        <v>72000</v>
      </c>
      <c r="E68" s="23">
        <f>E23/(E17*3)</f>
        <v>54022.975000197708</v>
      </c>
      <c r="F68" s="23">
        <f>F23/(F17*3)</f>
        <v>354964.71774193546</v>
      </c>
    </row>
    <row r="69" spans="1:6" ht="15.5" x14ac:dyDescent="0.4">
      <c r="A69" s="13" t="s">
        <v>28</v>
      </c>
      <c r="B69" s="23">
        <f>(B68/B67)*B51</f>
        <v>97.155278099444388</v>
      </c>
      <c r="C69" s="23">
        <f>(C68/C67)*C51</f>
        <v>88.936019794980552</v>
      </c>
      <c r="D69" s="23">
        <f>(D68/D67)*D51</f>
        <v>97.886647454370802</v>
      </c>
      <c r="E69" s="23">
        <f>(E68/E67)*E51</f>
        <v>105.12578055436407</v>
      </c>
      <c r="F69" s="23">
        <f>(F68/F67)*F51</f>
        <v>77.514628825249261</v>
      </c>
    </row>
    <row r="70" spans="1:6" ht="15.5" x14ac:dyDescent="0.4">
      <c r="A70" s="13" t="s">
        <v>40</v>
      </c>
      <c r="B70" s="23">
        <f t="shared" ref="B70:F71" si="0">B22/B16</f>
        <v>244310.16396544114</v>
      </c>
      <c r="C70" s="23">
        <f t="shared" si="0"/>
        <v>540000</v>
      </c>
      <c r="D70" s="23">
        <f t="shared" si="0"/>
        <v>216000</v>
      </c>
      <c r="E70" s="23">
        <f t="shared" si="0"/>
        <v>149079</v>
      </c>
      <c r="F70" s="23">
        <f t="shared" si="0"/>
        <v>1650000</v>
      </c>
    </row>
    <row r="71" spans="1:6" ht="15.5" x14ac:dyDescent="0.4">
      <c r="A71" s="13" t="s">
        <v>41</v>
      </c>
      <c r="B71" s="23">
        <f t="shared" si="0"/>
        <v>249384.32007096312</v>
      </c>
      <c r="C71" s="23">
        <f t="shared" si="0"/>
        <v>540000</v>
      </c>
      <c r="D71" s="23">
        <f t="shared" si="0"/>
        <v>216000</v>
      </c>
      <c r="E71" s="23">
        <f t="shared" si="0"/>
        <v>162068.92500059312</v>
      </c>
      <c r="F71" s="23">
        <f t="shared" si="0"/>
        <v>1064894.1532258063</v>
      </c>
    </row>
    <row r="72" spans="1:6" ht="15.5" x14ac:dyDescent="0.4">
      <c r="A72" s="13"/>
      <c r="B72" s="23"/>
      <c r="C72" s="23"/>
      <c r="D72" s="23"/>
      <c r="E72" s="23"/>
      <c r="F72" s="23"/>
    </row>
    <row r="73" spans="1:6" ht="15.5" x14ac:dyDescent="0.4">
      <c r="A73" s="14" t="s">
        <v>29</v>
      </c>
      <c r="B73" s="23"/>
      <c r="C73" s="23"/>
      <c r="D73" s="23"/>
      <c r="E73" s="23"/>
      <c r="F73" s="23"/>
    </row>
    <row r="74" spans="1:6" ht="15.5" x14ac:dyDescent="0.4">
      <c r="A74" s="13" t="s">
        <v>30</v>
      </c>
      <c r="B74" s="23">
        <f>(B29/B28)*100</f>
        <v>96.156723196579406</v>
      </c>
      <c r="C74" s="23"/>
      <c r="D74" s="23"/>
      <c r="E74" s="23"/>
      <c r="F74" s="23"/>
    </row>
    <row r="75" spans="1:6" ht="15.5" x14ac:dyDescent="0.4">
      <c r="A75" s="33" t="s">
        <v>31</v>
      </c>
      <c r="B75" s="34">
        <f>(B23/B29)*100</f>
        <v>99.999999999999915</v>
      </c>
      <c r="C75" s="34"/>
      <c r="D75" s="34"/>
      <c r="E75" s="34"/>
      <c r="F75" s="34"/>
    </row>
    <row r="76" spans="1:6" ht="16" thickBot="1" x14ac:dyDescent="0.45">
      <c r="A76" s="24"/>
      <c r="B76" s="25"/>
      <c r="C76" s="25"/>
      <c r="D76" s="25"/>
      <c r="E76" s="25"/>
      <c r="F76" s="25"/>
    </row>
    <row r="77" spans="1:6" ht="16" thickTop="1" x14ac:dyDescent="0.4">
      <c r="A77" s="26" t="s">
        <v>82</v>
      </c>
      <c r="B77" s="13"/>
      <c r="C77" s="13"/>
      <c r="D77" s="13"/>
      <c r="E77" s="13"/>
      <c r="F77" s="13"/>
    </row>
    <row r="78" spans="1:6" ht="15.5" x14ac:dyDescent="0.4">
      <c r="A78" s="13"/>
      <c r="B78" s="13"/>
      <c r="C78" s="13"/>
      <c r="D78" s="13"/>
      <c r="E78" s="13"/>
      <c r="F78" s="13"/>
    </row>
    <row r="80" spans="1:6" x14ac:dyDescent="0.35">
      <c r="B80" s="8"/>
      <c r="C80" s="8"/>
      <c r="D80" s="8"/>
    </row>
    <row r="85" spans="1:1" x14ac:dyDescent="0.35">
      <c r="A85" s="9"/>
    </row>
    <row r="88" spans="1:1" x14ac:dyDescent="0.35">
      <c r="A88" s="1"/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8:G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4" customWidth="1"/>
    <col min="2" max="6" width="20.81640625" style="4" customWidth="1"/>
    <col min="7" max="7" width="18.7265625" style="4" customWidth="1"/>
    <col min="8" max="16384" width="11.453125" style="4"/>
  </cols>
  <sheetData>
    <row r="8" spans="1:7" ht="18" customHeight="1" x14ac:dyDescent="0.35"/>
    <row r="9" spans="1:7" ht="15.5" x14ac:dyDescent="0.4">
      <c r="A9" s="39" t="s">
        <v>0</v>
      </c>
      <c r="B9" s="41" t="s">
        <v>1</v>
      </c>
      <c r="C9" s="43" t="s">
        <v>2</v>
      </c>
      <c r="D9" s="43"/>
      <c r="E9" s="43"/>
      <c r="F9" s="43"/>
    </row>
    <row r="10" spans="1:7" ht="62.5" thickBot="1" x14ac:dyDescent="0.4">
      <c r="A10" s="40"/>
      <c r="B10" s="42"/>
      <c r="C10" s="36" t="s">
        <v>45</v>
      </c>
      <c r="D10" s="36" t="s">
        <v>33</v>
      </c>
      <c r="E10" s="36" t="s">
        <v>44</v>
      </c>
      <c r="F10" s="36" t="s">
        <v>46</v>
      </c>
    </row>
    <row r="11" spans="1:7" ht="16" thickTop="1" x14ac:dyDescent="0.4">
      <c r="A11" s="13"/>
      <c r="B11" s="13"/>
      <c r="C11" s="13"/>
      <c r="D11" s="13"/>
      <c r="E11" s="13"/>
      <c r="F11" s="13"/>
    </row>
    <row r="12" spans="1:7" ht="15.5" x14ac:dyDescent="0.4">
      <c r="A12" s="14" t="s">
        <v>3</v>
      </c>
      <c r="B12" s="13"/>
      <c r="C12" s="13"/>
      <c r="D12" s="13"/>
      <c r="E12" s="13"/>
      <c r="F12" s="13"/>
    </row>
    <row r="13" spans="1:7" ht="15.5" x14ac:dyDescent="0.4">
      <c r="A13" s="13"/>
      <c r="B13" s="13"/>
      <c r="C13" s="13"/>
      <c r="D13" s="13"/>
      <c r="E13" s="13"/>
      <c r="F13" s="13"/>
    </row>
    <row r="14" spans="1:7" ht="15.5" x14ac:dyDescent="0.4">
      <c r="A14" s="14" t="s">
        <v>32</v>
      </c>
      <c r="B14" s="13"/>
      <c r="C14" s="13"/>
      <c r="D14" s="13"/>
      <c r="E14" s="13"/>
      <c r="F14" s="13"/>
    </row>
    <row r="15" spans="1:7" ht="15.5" x14ac:dyDescent="0.4">
      <c r="A15" s="16" t="s">
        <v>55</v>
      </c>
      <c r="B15" s="15">
        <f>SUM(C15:F15)</f>
        <v>14069</v>
      </c>
      <c r="C15" s="15">
        <f>(+'I Trimestre'!C15+'II Trimestre'!C15)/2</f>
        <v>1756</v>
      </c>
      <c r="D15" s="15">
        <f>(+'I Trimestre'!D15+'II Trimestre'!D15)/2</f>
        <v>1320.5</v>
      </c>
      <c r="E15" s="15">
        <f>(+'I Trimestre'!E15+'II Trimestre'!E15)/2</f>
        <v>10298.833333333334</v>
      </c>
      <c r="F15" s="15">
        <f>(+'I Trimestre'!F15+'II Trimestre'!F15)/2</f>
        <v>693.66666666666663</v>
      </c>
      <c r="G15" s="2"/>
    </row>
    <row r="16" spans="1:7" ht="15.5" x14ac:dyDescent="0.4">
      <c r="A16" s="16" t="s">
        <v>89</v>
      </c>
      <c r="B16" s="15">
        <f>SUM(C16:F16)</f>
        <v>15857</v>
      </c>
      <c r="C16" s="15">
        <f>(+'I Trimestre'!C16+'II Trimestre'!C16)/2</f>
        <v>1886</v>
      </c>
      <c r="D16" s="15">
        <f>(+'I Trimestre'!D16+'II Trimestre'!D16)/2</f>
        <v>1388</v>
      </c>
      <c r="E16" s="15">
        <f>(+'I Trimestre'!E16+'II Trimestre'!E16)/2</f>
        <v>12130</v>
      </c>
      <c r="F16" s="15">
        <f>(+'I Trimestre'!F16+'II Trimestre'!F16)/2</f>
        <v>453</v>
      </c>
      <c r="G16" s="3"/>
    </row>
    <row r="17" spans="1:7" ht="15.5" x14ac:dyDescent="0.4">
      <c r="A17" s="16" t="s">
        <v>90</v>
      </c>
      <c r="B17" s="15">
        <f>SUM(C17:F17)</f>
        <v>14608.333333333334</v>
      </c>
      <c r="C17" s="15">
        <f>(+'I Trimestre'!C17+'II Trimestre'!C17)/2</f>
        <v>1634.5</v>
      </c>
      <c r="D17" s="15">
        <f>(+'I Trimestre'!D17+'II Trimestre'!D17)/2</f>
        <v>1301</v>
      </c>
      <c r="E17" s="15">
        <f>(+'I Trimestre'!E17+'II Trimestre'!E17)/2</f>
        <v>11007.833333333334</v>
      </c>
      <c r="F17" s="15">
        <f>(+'I Trimestre'!F17+'II Trimestre'!F17)/2</f>
        <v>665</v>
      </c>
    </row>
    <row r="18" spans="1:7" ht="15.5" x14ac:dyDescent="0.4">
      <c r="A18" s="16" t="s">
        <v>77</v>
      </c>
      <c r="B18" s="15">
        <f>SUM(C18:F18)</f>
        <v>15857</v>
      </c>
      <c r="C18" s="15">
        <f>+'II Trimestre'!C18</f>
        <v>1886</v>
      </c>
      <c r="D18" s="15">
        <f>+'II Trimestre'!D18</f>
        <v>1388</v>
      </c>
      <c r="E18" s="15">
        <f>+'II Trimestre'!E18</f>
        <v>12130</v>
      </c>
      <c r="F18" s="15">
        <f>+'II Trimestre'!F18</f>
        <v>453</v>
      </c>
      <c r="G18" s="3"/>
    </row>
    <row r="19" spans="1:7" ht="15.5" x14ac:dyDescent="0.4">
      <c r="A19" s="13"/>
      <c r="B19" s="15"/>
      <c r="C19" s="15"/>
      <c r="D19" s="15"/>
      <c r="E19" s="15"/>
      <c r="F19" s="15"/>
      <c r="G19" s="3"/>
    </row>
    <row r="20" spans="1:7" ht="15.5" x14ac:dyDescent="0.4">
      <c r="A20" s="17" t="s">
        <v>4</v>
      </c>
      <c r="B20" s="15"/>
      <c r="C20" s="15"/>
      <c r="D20" s="15"/>
      <c r="E20" s="15"/>
      <c r="F20" s="15"/>
      <c r="G20" s="5"/>
    </row>
    <row r="21" spans="1:7" ht="15.5" x14ac:dyDescent="0.4">
      <c r="A21" s="16" t="s">
        <v>55</v>
      </c>
      <c r="B21" s="15">
        <f>SUM(C21:F21)</f>
        <v>7951520737</v>
      </c>
      <c r="C21" s="15">
        <f>+'I Trimestre'!C21+'II Trimestre'!C21</f>
        <v>1886343125</v>
      </c>
      <c r="D21" s="15">
        <f>+'I Trimestre'!D21+'II Trimestre'!D21</f>
        <v>564988890</v>
      </c>
      <c r="E21" s="15">
        <f>+'I Trimestre'!E21+'II Trimestre'!E21</f>
        <v>3493038722</v>
      </c>
      <c r="F21" s="15">
        <f>+'I Trimestre'!F21+'II Trimestre'!F21</f>
        <v>2007150000</v>
      </c>
    </row>
    <row r="22" spans="1:7" ht="15.5" x14ac:dyDescent="0.4">
      <c r="A22" s="16" t="s">
        <v>89</v>
      </c>
      <c r="B22" s="15">
        <f>SUM(C22:F22)</f>
        <v>7748052540</v>
      </c>
      <c r="C22" s="15">
        <f>+'I Trimestre'!C22+'II Trimestre'!C22</f>
        <v>2036880000</v>
      </c>
      <c r="D22" s="15">
        <f>+'I Trimestre'!D22+'II Trimestre'!D22</f>
        <v>599616000</v>
      </c>
      <c r="E22" s="15">
        <f>+'I Trimestre'!E22+'II Trimestre'!E22</f>
        <v>3616656540</v>
      </c>
      <c r="F22" s="15">
        <f>+'I Trimestre'!F22+'II Trimestre'!F22</f>
        <v>1494900000</v>
      </c>
      <c r="G22" s="3"/>
    </row>
    <row r="23" spans="1:7" ht="15.5" x14ac:dyDescent="0.4">
      <c r="A23" s="16" t="s">
        <v>90</v>
      </c>
      <c r="B23" s="15">
        <f>SUM(C23:F23)</f>
        <v>7347000540.003334</v>
      </c>
      <c r="C23" s="15">
        <f>+'I Trimestre'!C23+'II Trimestre'!C23</f>
        <v>1765260000</v>
      </c>
      <c r="D23" s="15">
        <f>+'I Trimestre'!D23+'II Trimestre'!D23</f>
        <v>562032000</v>
      </c>
      <c r="E23" s="15">
        <f>+'I Trimestre'!E23+'II Trimestre'!E23</f>
        <v>3585058540.0033336</v>
      </c>
      <c r="F23" s="15">
        <f>+'I Trimestre'!F23+'II Trimestre'!F23</f>
        <v>1434650000</v>
      </c>
    </row>
    <row r="24" spans="1:7" ht="15.5" x14ac:dyDescent="0.4">
      <c r="A24" s="16" t="s">
        <v>77</v>
      </c>
      <c r="B24" s="15">
        <f>SUM(C24:F24)</f>
        <v>15495911498.540001</v>
      </c>
      <c r="C24" s="15">
        <f>+'II Trimestre'!C24</f>
        <v>4073760000</v>
      </c>
      <c r="D24" s="15">
        <f>+'II Trimestre'!D24</f>
        <v>1199232000</v>
      </c>
      <c r="E24" s="15">
        <f>+'II Trimestre'!E24</f>
        <v>7233283968</v>
      </c>
      <c r="F24" s="15">
        <f>+'II Trimestre'!F24</f>
        <v>2989635530.54</v>
      </c>
    </row>
    <row r="25" spans="1:7" ht="15.5" x14ac:dyDescent="0.4">
      <c r="A25" s="16" t="s">
        <v>91</v>
      </c>
      <c r="B25" s="15">
        <f>SUM(C25:F25)</f>
        <v>7347000540.003334</v>
      </c>
      <c r="C25" s="15">
        <f>+C23</f>
        <v>1765260000</v>
      </c>
      <c r="D25" s="15">
        <f>+D23</f>
        <v>562032000</v>
      </c>
      <c r="E25" s="15">
        <f>+E23</f>
        <v>3585058540.0033336</v>
      </c>
      <c r="F25" s="15">
        <f>+F23</f>
        <v>1434650000</v>
      </c>
      <c r="G25" s="3"/>
    </row>
    <row r="26" spans="1:7" ht="15.5" x14ac:dyDescent="0.4">
      <c r="A26" s="13"/>
      <c r="B26" s="15"/>
      <c r="C26" s="15"/>
      <c r="D26" s="15"/>
      <c r="E26" s="15"/>
      <c r="F26" s="15"/>
      <c r="G26" s="3"/>
    </row>
    <row r="27" spans="1:7" ht="15.5" x14ac:dyDescent="0.4">
      <c r="A27" s="17" t="s">
        <v>5</v>
      </c>
      <c r="B27" s="15"/>
      <c r="C27" s="15"/>
      <c r="D27" s="15"/>
      <c r="E27" s="15"/>
      <c r="F27" s="15"/>
    </row>
    <row r="28" spans="1:7" ht="15.5" x14ac:dyDescent="0.4">
      <c r="A28" s="16" t="s">
        <v>89</v>
      </c>
      <c r="B28" s="15">
        <f>B22</f>
        <v>7748052540</v>
      </c>
      <c r="C28" s="15"/>
      <c r="D28" s="15"/>
      <c r="E28" s="15"/>
      <c r="F28" s="15"/>
    </row>
    <row r="29" spans="1:7" ht="15.5" x14ac:dyDescent="0.4">
      <c r="A29" s="16" t="s">
        <v>90</v>
      </c>
      <c r="B29" s="15">
        <f>'I Trimestre'!B29+'II Trimestre'!B29</f>
        <v>7347000540.00667</v>
      </c>
      <c r="C29" s="44"/>
      <c r="D29" s="44"/>
      <c r="E29" s="15"/>
      <c r="F29" s="15"/>
    </row>
    <row r="30" spans="1:7" ht="15.5" x14ac:dyDescent="0.4">
      <c r="A30" s="13"/>
      <c r="B30" s="13"/>
      <c r="C30" s="13"/>
      <c r="D30" s="13"/>
      <c r="E30" s="13"/>
      <c r="F30" s="13"/>
    </row>
    <row r="31" spans="1:7" ht="15.5" x14ac:dyDescent="0.4">
      <c r="A31" s="14" t="s">
        <v>6</v>
      </c>
      <c r="B31" s="13"/>
      <c r="C31" s="13"/>
      <c r="D31" s="13"/>
      <c r="E31" s="13"/>
      <c r="F31" s="13"/>
    </row>
    <row r="32" spans="1:7" ht="15.5" x14ac:dyDescent="0.4">
      <c r="A32" s="16" t="s">
        <v>56</v>
      </c>
      <c r="B32" s="19">
        <v>1.0586</v>
      </c>
      <c r="C32" s="19">
        <v>1.0586</v>
      </c>
      <c r="D32" s="19">
        <v>1.0586</v>
      </c>
      <c r="E32" s="19">
        <v>1.0586</v>
      </c>
      <c r="F32" s="19">
        <v>1.0586</v>
      </c>
    </row>
    <row r="33" spans="1:6" ht="15.5" x14ac:dyDescent="0.4">
      <c r="A33" s="16" t="s">
        <v>92</v>
      </c>
      <c r="B33" s="19">
        <v>1.0788</v>
      </c>
      <c r="C33" s="19">
        <v>1.0788</v>
      </c>
      <c r="D33" s="19">
        <v>1.0788</v>
      </c>
      <c r="E33" s="19">
        <v>1.0788</v>
      </c>
      <c r="F33" s="19">
        <v>1.0788</v>
      </c>
    </row>
    <row r="34" spans="1:6" ht="15.5" x14ac:dyDescent="0.4">
      <c r="A34" s="16" t="s">
        <v>7</v>
      </c>
      <c r="B34" s="15">
        <v>205929</v>
      </c>
      <c r="C34" s="15"/>
      <c r="D34" s="15"/>
      <c r="E34" s="15"/>
      <c r="F34" s="15"/>
    </row>
    <row r="35" spans="1:6" ht="15.5" x14ac:dyDescent="0.4">
      <c r="A35" s="13"/>
      <c r="B35" s="15"/>
      <c r="C35" s="15"/>
      <c r="D35" s="15"/>
      <c r="E35" s="15"/>
      <c r="F35" s="15"/>
    </row>
    <row r="36" spans="1:6" ht="15.5" x14ac:dyDescent="0.4">
      <c r="A36" s="14" t="s">
        <v>8</v>
      </c>
      <c r="B36" s="15"/>
      <c r="C36" s="15"/>
      <c r="D36" s="15"/>
      <c r="E36" s="15"/>
      <c r="F36" s="15"/>
    </row>
    <row r="37" spans="1:6" ht="15.5" x14ac:dyDescent="0.4">
      <c r="A37" s="13" t="s">
        <v>57</v>
      </c>
      <c r="B37" s="29">
        <f>B21/B32</f>
        <v>7511355315.5110521</v>
      </c>
      <c r="C37" s="29">
        <f>C21/C32</f>
        <v>1781922468.3544304</v>
      </c>
      <c r="D37" s="29">
        <f>D21/D32</f>
        <v>533713291.1392405</v>
      </c>
      <c r="E37" s="29">
        <f>E21/E32</f>
        <v>3299677613.8295865</v>
      </c>
      <c r="F37" s="29">
        <f>F21/F32</f>
        <v>1896041942.1877952</v>
      </c>
    </row>
    <row r="38" spans="1:6" ht="15.5" x14ac:dyDescent="0.4">
      <c r="A38" s="13" t="s">
        <v>93</v>
      </c>
      <c r="B38" s="29">
        <f>B23/B33</f>
        <v>6810345328.1454706</v>
      </c>
      <c r="C38" s="29">
        <f>C23/C33</f>
        <v>1636318131.2569523</v>
      </c>
      <c r="D38" s="29">
        <f>D23/D33</f>
        <v>520978865.40600669</v>
      </c>
      <c r="E38" s="29">
        <f>E23/E33</f>
        <v>3323191082.6875544</v>
      </c>
      <c r="F38" s="29">
        <f>F23/F33</f>
        <v>1329857248.7949574</v>
      </c>
    </row>
    <row r="39" spans="1:6" ht="15.5" x14ac:dyDescent="0.4">
      <c r="A39" s="13" t="s">
        <v>58</v>
      </c>
      <c r="B39" s="29">
        <f>$B$37/(B15)</f>
        <v>533894.0447445485</v>
      </c>
      <c r="C39" s="29">
        <f>C37/(C15)</f>
        <v>1014762.2257143682</v>
      </c>
      <c r="D39" s="29">
        <f>D37/(D15)</f>
        <v>404175.15421373758</v>
      </c>
      <c r="E39" s="29">
        <f>E37/(E15)</f>
        <v>320393.34039417922</v>
      </c>
      <c r="F39" s="29">
        <f>F37/(F15)</f>
        <v>2733361.7619237797</v>
      </c>
    </row>
    <row r="40" spans="1:6" ht="15.5" x14ac:dyDescent="0.4">
      <c r="A40" s="13" t="s">
        <v>94</v>
      </c>
      <c r="B40" s="29">
        <f>$B$38/(B17)</f>
        <v>466195.91521817254</v>
      </c>
      <c r="C40" s="29">
        <f>C38/(C17)</f>
        <v>1001112.3470522803</v>
      </c>
      <c r="D40" s="29">
        <f>D38/(D17)</f>
        <v>400444.93882091215</v>
      </c>
      <c r="E40" s="29">
        <f>E38/(E17)</f>
        <v>301893.29562471155</v>
      </c>
      <c r="F40" s="29">
        <f>F38/(F17)</f>
        <v>1999785.3365337704</v>
      </c>
    </row>
    <row r="41" spans="1:6" ht="15.5" x14ac:dyDescent="0.4">
      <c r="A41" s="13"/>
      <c r="B41" s="30"/>
      <c r="C41" s="30"/>
      <c r="D41" s="30"/>
      <c r="E41" s="30"/>
      <c r="F41" s="30"/>
    </row>
    <row r="42" spans="1:6" ht="15.5" x14ac:dyDescent="0.4">
      <c r="A42" s="14" t="s">
        <v>9</v>
      </c>
      <c r="B42" s="30"/>
      <c r="C42" s="30"/>
      <c r="D42" s="30"/>
      <c r="E42" s="30"/>
      <c r="F42" s="30"/>
    </row>
    <row r="43" spans="1:6" ht="15.5" x14ac:dyDescent="0.4">
      <c r="A43" s="13"/>
      <c r="B43" s="30"/>
      <c r="C43" s="30"/>
      <c r="D43" s="30"/>
      <c r="E43" s="30"/>
      <c r="F43" s="30"/>
    </row>
    <row r="44" spans="1:6" ht="15.5" x14ac:dyDescent="0.4">
      <c r="A44" s="14" t="s">
        <v>10</v>
      </c>
      <c r="B44" s="30"/>
      <c r="C44" s="30"/>
      <c r="D44" s="30"/>
      <c r="E44" s="30"/>
      <c r="F44" s="30"/>
    </row>
    <row r="45" spans="1:6" ht="15.5" x14ac:dyDescent="0.4">
      <c r="A45" s="13" t="s">
        <v>11</v>
      </c>
      <c r="B45" s="23">
        <f>(B16/(B34))*100</f>
        <v>7.7002267771901973</v>
      </c>
      <c r="C45" s="23"/>
      <c r="D45" s="23"/>
      <c r="E45" s="23"/>
      <c r="F45" s="23"/>
    </row>
    <row r="46" spans="1:6" ht="15.5" x14ac:dyDescent="0.4">
      <c r="A46" s="13" t="s">
        <v>12</v>
      </c>
      <c r="B46" s="23">
        <f>(B17/(B34))*100</f>
        <v>7.0938689224603309</v>
      </c>
      <c r="C46" s="23"/>
      <c r="D46" s="23"/>
      <c r="E46" s="23"/>
      <c r="F46" s="23"/>
    </row>
    <row r="47" spans="1:6" ht="15.5" x14ac:dyDescent="0.4">
      <c r="A47" s="13"/>
      <c r="B47" s="23"/>
      <c r="C47" s="23"/>
      <c r="D47" s="23"/>
      <c r="E47" s="23"/>
      <c r="F47" s="23"/>
    </row>
    <row r="48" spans="1:6" ht="15.5" x14ac:dyDescent="0.4">
      <c r="A48" s="14" t="s">
        <v>13</v>
      </c>
      <c r="B48" s="23"/>
      <c r="C48" s="23"/>
      <c r="D48" s="23"/>
      <c r="E48" s="23"/>
      <c r="F48" s="23"/>
    </row>
    <row r="49" spans="1:7" ht="15.5" x14ac:dyDescent="0.4">
      <c r="A49" s="13" t="s">
        <v>14</v>
      </c>
      <c r="B49" s="23">
        <f>B17/B16*100</f>
        <v>92.125454583674937</v>
      </c>
      <c r="C49" s="23">
        <f>C17/C16*100</f>
        <v>86.664899257688234</v>
      </c>
      <c r="D49" s="23">
        <f>D17/D16*100</f>
        <v>93.731988472622476</v>
      </c>
      <c r="E49" s="23">
        <f>E17/E16*100</f>
        <v>90.748832096729885</v>
      </c>
      <c r="F49" s="23">
        <f>F17/F16*100</f>
        <v>146.79911699779248</v>
      </c>
    </row>
    <row r="50" spans="1:7" ht="15.5" x14ac:dyDescent="0.4">
      <c r="A50" s="13" t="s">
        <v>15</v>
      </c>
      <c r="B50" s="23">
        <f>B23/B22*100</f>
        <v>94.823834790404433</v>
      </c>
      <c r="C50" s="23">
        <f>C23/C22*100</f>
        <v>86.664899257688234</v>
      </c>
      <c r="D50" s="23">
        <f>D23/D22*100</f>
        <v>93.731988472622476</v>
      </c>
      <c r="E50" s="23">
        <f>E23/E22*100</f>
        <v>99.126320134433712</v>
      </c>
      <c r="F50" s="23">
        <f>F23/F22*100</f>
        <v>95.969630075590345</v>
      </c>
    </row>
    <row r="51" spans="1:7" ht="15.5" x14ac:dyDescent="0.4">
      <c r="A51" s="13" t="s">
        <v>16</v>
      </c>
      <c r="B51" s="23">
        <f>AVERAGE(B49:B50)</f>
        <v>93.474644687039685</v>
      </c>
      <c r="C51" s="23">
        <f>AVERAGE(C49:C50)</f>
        <v>86.664899257688234</v>
      </c>
      <c r="D51" s="23">
        <f>AVERAGE(D49:D50)</f>
        <v>93.731988472622476</v>
      </c>
      <c r="E51" s="23">
        <f>AVERAGE(E49:E50)</f>
        <v>94.937576115581805</v>
      </c>
      <c r="F51" s="23">
        <f>AVERAGE(F49:F50)</f>
        <v>121.38437353669141</v>
      </c>
    </row>
    <row r="52" spans="1:7" ht="15.5" x14ac:dyDescent="0.4">
      <c r="A52" s="13"/>
      <c r="B52" s="23"/>
      <c r="C52" s="23"/>
      <c r="D52" s="23"/>
      <c r="E52" s="23"/>
      <c r="F52" s="23"/>
    </row>
    <row r="53" spans="1:7" ht="15.5" x14ac:dyDescent="0.4">
      <c r="A53" s="14" t="s">
        <v>17</v>
      </c>
      <c r="B53" s="23"/>
      <c r="C53" s="23"/>
      <c r="D53" s="23"/>
      <c r="E53" s="23"/>
      <c r="F53" s="23"/>
    </row>
    <row r="54" spans="1:7" ht="15.5" x14ac:dyDescent="0.4">
      <c r="A54" s="13" t="s">
        <v>18</v>
      </c>
      <c r="B54" s="23">
        <f>(B17/B18)*100</f>
        <v>92.125454583674937</v>
      </c>
      <c r="C54" s="23">
        <f>(C17/C18)*100</f>
        <v>86.664899257688234</v>
      </c>
      <c r="D54" s="23">
        <f>(D17/D18)*100</f>
        <v>93.731988472622476</v>
      </c>
      <c r="E54" s="23">
        <f>(E17/E18)*100</f>
        <v>90.748832096729885</v>
      </c>
      <c r="F54" s="23">
        <f>(F17/F18)*100</f>
        <v>146.79911699779248</v>
      </c>
    </row>
    <row r="55" spans="1:7" ht="15.5" x14ac:dyDescent="0.4">
      <c r="A55" s="13" t="s">
        <v>19</v>
      </c>
      <c r="B55" s="23">
        <f>B23/B24*100</f>
        <v>47.412509684864659</v>
      </c>
      <c r="C55" s="23">
        <f>C23/C24*100</f>
        <v>43.332449628844117</v>
      </c>
      <c r="D55" s="23">
        <f>D23/D24*100</f>
        <v>46.865994236311238</v>
      </c>
      <c r="E55" s="23">
        <f>E23/E24*100</f>
        <v>49.563359545451398</v>
      </c>
      <c r="F55" s="23">
        <f>F23/F24*100</f>
        <v>47.987454836706057</v>
      </c>
    </row>
    <row r="56" spans="1:7" ht="15.5" x14ac:dyDescent="0.4">
      <c r="A56" s="13" t="s">
        <v>20</v>
      </c>
      <c r="B56" s="23">
        <f>(B54+B55)/2</f>
        <v>69.768982134269805</v>
      </c>
      <c r="C56" s="23">
        <f>(C54+C55)/2</f>
        <v>64.998674443266168</v>
      </c>
      <c r="D56" s="23">
        <f>(D54+D55)/2</f>
        <v>70.298991354466864</v>
      </c>
      <c r="E56" s="23">
        <f>(E54+E55)/2</f>
        <v>70.156095821090645</v>
      </c>
      <c r="F56" s="23">
        <f>(F54+F55)/2</f>
        <v>97.393285917249273</v>
      </c>
    </row>
    <row r="57" spans="1:7" ht="15.5" x14ac:dyDescent="0.4">
      <c r="A57" s="13"/>
      <c r="B57" s="23"/>
      <c r="C57" s="23"/>
      <c r="D57" s="23"/>
      <c r="E57" s="23"/>
      <c r="F57" s="23"/>
    </row>
    <row r="58" spans="1:7" ht="15.5" x14ac:dyDescent="0.4">
      <c r="A58" s="14" t="s">
        <v>21</v>
      </c>
      <c r="B58" s="23"/>
      <c r="C58" s="23"/>
      <c r="D58" s="23"/>
      <c r="E58" s="23"/>
      <c r="F58" s="23"/>
    </row>
    <row r="59" spans="1:7" ht="15.5" x14ac:dyDescent="0.4">
      <c r="A59" s="13" t="s">
        <v>22</v>
      </c>
      <c r="B59" s="23">
        <f>B25/B23*100</f>
        <v>100</v>
      </c>
      <c r="C59" s="23"/>
      <c r="D59" s="23"/>
      <c r="E59" s="23"/>
      <c r="F59" s="23"/>
    </row>
    <row r="60" spans="1:7" ht="15.5" x14ac:dyDescent="0.4">
      <c r="A60" s="13"/>
      <c r="B60" s="23"/>
      <c r="C60" s="23"/>
      <c r="D60" s="23"/>
      <c r="E60" s="23"/>
      <c r="F60" s="23"/>
    </row>
    <row r="61" spans="1:7" ht="15.5" x14ac:dyDescent="0.4">
      <c r="A61" s="14" t="s">
        <v>23</v>
      </c>
      <c r="B61" s="23"/>
      <c r="C61" s="23"/>
      <c r="D61" s="23"/>
      <c r="E61" s="23"/>
      <c r="F61" s="23"/>
    </row>
    <row r="62" spans="1:7" ht="15.5" x14ac:dyDescent="0.4">
      <c r="A62" s="13" t="s">
        <v>24</v>
      </c>
      <c r="B62" s="23">
        <f>((B17/B15)-1)*100</f>
        <v>3.833487336223862</v>
      </c>
      <c r="C62" s="23">
        <f>((C17/C15)-1)*100</f>
        <v>-6.9191343963553535</v>
      </c>
      <c r="D62" s="23">
        <f>((D17/D15)-1)*100</f>
        <v>-1.4767133661491849</v>
      </c>
      <c r="E62" s="23">
        <f>((E17/E15)-1)*100</f>
        <v>6.8842749178709584</v>
      </c>
      <c r="F62" s="23">
        <f>((F17/F15)-1)*100</f>
        <v>-4.1326285439692416</v>
      </c>
    </row>
    <row r="63" spans="1:7" ht="15.5" x14ac:dyDescent="0.4">
      <c r="A63" s="13" t="s">
        <v>25</v>
      </c>
      <c r="B63" s="23">
        <f>((B38/B37)-1)*100</f>
        <v>-9.3326697768908122</v>
      </c>
      <c r="C63" s="23">
        <f>((C38/C37)-1)*100</f>
        <v>-8.1711937350417259</v>
      </c>
      <c r="D63" s="23">
        <f>((D38/D37)-1)*100</f>
        <v>-2.3860049851956</v>
      </c>
      <c r="E63" s="23">
        <f>((E38/E37)-1)*100</f>
        <v>0.71259897510649317</v>
      </c>
      <c r="F63" s="23">
        <f>((F38/F37)-1)*100</f>
        <v>-29.861401311593958</v>
      </c>
      <c r="G63" s="10"/>
    </row>
    <row r="64" spans="1:7" ht="15.5" x14ac:dyDescent="0.4">
      <c r="A64" s="13" t="s">
        <v>26</v>
      </c>
      <c r="B64" s="23">
        <f>((B40/B39)-1)*100</f>
        <v>-12.680068300587132</v>
      </c>
      <c r="C64" s="23">
        <f>((C40/C39)-1)*100</f>
        <v>-1.3451307425716097</v>
      </c>
      <c r="D64" s="23">
        <f>((D40/D39)-1)*100</f>
        <v>-0.92292050957016869</v>
      </c>
      <c r="E64" s="23">
        <f>((E40/E39)-1)*100</f>
        <v>-5.7741664501225642</v>
      </c>
      <c r="F64" s="23">
        <f>((F40/F39)-1)*100</f>
        <v>-26.837882771642619</v>
      </c>
    </row>
    <row r="65" spans="1:6" ht="15.5" x14ac:dyDescent="0.4">
      <c r="A65" s="13"/>
      <c r="B65" s="23"/>
      <c r="C65" s="23"/>
      <c r="D65" s="23"/>
      <c r="E65" s="23"/>
      <c r="F65" s="23"/>
    </row>
    <row r="66" spans="1:6" ht="15.5" x14ac:dyDescent="0.4">
      <c r="A66" s="14" t="s">
        <v>27</v>
      </c>
      <c r="B66" s="23"/>
      <c r="C66" s="23"/>
      <c r="D66" s="23"/>
      <c r="E66" s="23"/>
      <c r="F66" s="23"/>
    </row>
    <row r="67" spans="1:6" ht="15.5" x14ac:dyDescent="0.4">
      <c r="A67" s="13" t="s">
        <v>38</v>
      </c>
      <c r="B67" s="23">
        <f t="shared" ref="B67:F68" si="0">B22/(B16*6)</f>
        <v>81436.721321813704</v>
      </c>
      <c r="C67" s="23">
        <f t="shared" si="0"/>
        <v>180000</v>
      </c>
      <c r="D67" s="23">
        <f t="shared" si="0"/>
        <v>72000</v>
      </c>
      <c r="E67" s="23">
        <f t="shared" si="0"/>
        <v>49693</v>
      </c>
      <c r="F67" s="23">
        <f t="shared" si="0"/>
        <v>550000</v>
      </c>
    </row>
    <row r="68" spans="1:6" ht="15.5" x14ac:dyDescent="0.4">
      <c r="A68" s="13" t="s">
        <v>39</v>
      </c>
      <c r="B68" s="23">
        <f t="shared" si="0"/>
        <v>83822.025556227425</v>
      </c>
      <c r="C68" s="23">
        <f t="shared" si="0"/>
        <v>180000</v>
      </c>
      <c r="D68" s="23">
        <f t="shared" si="0"/>
        <v>72000</v>
      </c>
      <c r="E68" s="23">
        <f t="shared" si="0"/>
        <v>54280.414553323142</v>
      </c>
      <c r="F68" s="23">
        <f t="shared" si="0"/>
        <v>359561.40350877191</v>
      </c>
    </row>
    <row r="69" spans="1:6" ht="15.5" x14ac:dyDescent="0.4">
      <c r="A69" s="13" t="s">
        <v>28</v>
      </c>
      <c r="B69" s="23">
        <f>(B68/B67)*B51</f>
        <v>96.212543047427019</v>
      </c>
      <c r="C69" s="23">
        <f>(C68/C67)*C51</f>
        <v>86.664899257688234</v>
      </c>
      <c r="D69" s="23">
        <f>(D68/D67)*D51</f>
        <v>93.731988472622476</v>
      </c>
      <c r="E69" s="23">
        <f>(E68/E67)*E51</f>
        <v>103.70174850062283</v>
      </c>
      <c r="F69" s="23">
        <f>(F68/F67)*F51</f>
        <v>79.354792205246909</v>
      </c>
    </row>
    <row r="70" spans="1:6" ht="15.5" x14ac:dyDescent="0.4">
      <c r="A70" s="13" t="s">
        <v>40</v>
      </c>
      <c r="B70" s="23">
        <f>B22/B16</f>
        <v>488620.32793088228</v>
      </c>
      <c r="C70" s="23">
        <f t="shared" ref="C70:F71" si="1">C22/C16</f>
        <v>1080000</v>
      </c>
      <c r="D70" s="23">
        <f t="shared" si="1"/>
        <v>432000</v>
      </c>
      <c r="E70" s="23">
        <f t="shared" si="1"/>
        <v>298158</v>
      </c>
      <c r="F70" s="23">
        <f t="shared" si="1"/>
        <v>3300000</v>
      </c>
    </row>
    <row r="71" spans="1:6" ht="15.5" x14ac:dyDescent="0.4">
      <c r="A71" s="13" t="s">
        <v>41</v>
      </c>
      <c r="B71" s="23">
        <f>B23/B17</f>
        <v>502932.15333736455</v>
      </c>
      <c r="C71" s="23">
        <f t="shared" si="1"/>
        <v>1080000</v>
      </c>
      <c r="D71" s="23">
        <f t="shared" si="1"/>
        <v>432000</v>
      </c>
      <c r="E71" s="23">
        <f t="shared" si="1"/>
        <v>325682.48731993884</v>
      </c>
      <c r="F71" s="23">
        <f t="shared" si="1"/>
        <v>2157368.4210526315</v>
      </c>
    </row>
    <row r="72" spans="1:6" ht="15.5" x14ac:dyDescent="0.4">
      <c r="A72" s="13"/>
      <c r="B72" s="23"/>
      <c r="C72" s="23"/>
      <c r="D72" s="23"/>
      <c r="E72" s="23"/>
      <c r="F72" s="23"/>
    </row>
    <row r="73" spans="1:6" ht="15.5" x14ac:dyDescent="0.4">
      <c r="A73" s="14" t="s">
        <v>29</v>
      </c>
      <c r="B73" s="23"/>
      <c r="C73" s="23"/>
      <c r="D73" s="23"/>
      <c r="E73" s="23"/>
      <c r="F73" s="23"/>
    </row>
    <row r="74" spans="1:6" ht="15.5" x14ac:dyDescent="0.4">
      <c r="A74" s="26" t="s">
        <v>30</v>
      </c>
      <c r="B74" s="34">
        <f>(B29/B28)*100</f>
        <v>94.823834790447478</v>
      </c>
      <c r="C74" s="34"/>
      <c r="D74" s="34"/>
      <c r="E74" s="34"/>
      <c r="F74" s="34"/>
    </row>
    <row r="75" spans="1:6" ht="15.5" x14ac:dyDescent="0.4">
      <c r="A75" s="26" t="s">
        <v>31</v>
      </c>
      <c r="B75" s="34">
        <f>(B23/B29)*100</f>
        <v>99.999999999954596</v>
      </c>
      <c r="C75" s="34"/>
      <c r="D75" s="34"/>
      <c r="E75" s="34"/>
      <c r="F75" s="34"/>
    </row>
    <row r="76" spans="1:6" ht="16" thickBot="1" x14ac:dyDescent="0.45">
      <c r="A76" s="24"/>
      <c r="B76" s="25"/>
      <c r="C76" s="25"/>
      <c r="D76" s="25"/>
      <c r="E76" s="25"/>
      <c r="F76" s="25"/>
    </row>
    <row r="77" spans="1:6" ht="16" thickTop="1" x14ac:dyDescent="0.4">
      <c r="A77" s="26" t="s">
        <v>95</v>
      </c>
      <c r="B77" s="13"/>
      <c r="C77" s="13"/>
      <c r="D77" s="13"/>
      <c r="E77" s="13"/>
      <c r="F77" s="13"/>
    </row>
    <row r="78" spans="1:6" s="7" customFormat="1" ht="16.5" customHeight="1" x14ac:dyDescent="0.35">
      <c r="A78" s="45"/>
      <c r="B78" s="45"/>
      <c r="C78" s="45"/>
      <c r="D78" s="45"/>
      <c r="E78" s="45"/>
      <c r="F78" s="45"/>
    </row>
    <row r="79" spans="1:6" ht="15.5" x14ac:dyDescent="0.4">
      <c r="A79" s="13"/>
      <c r="B79" s="13"/>
      <c r="C79" s="13"/>
      <c r="D79" s="13"/>
      <c r="E79" s="13"/>
      <c r="F79" s="13"/>
    </row>
    <row r="80" spans="1:6" ht="15.5" x14ac:dyDescent="0.4">
      <c r="A80" s="13"/>
      <c r="B80" s="13"/>
      <c r="C80" s="13"/>
      <c r="D80" s="13"/>
      <c r="E80" s="13"/>
      <c r="F80" s="13"/>
    </row>
    <row r="81" spans="1:6" ht="15.5" x14ac:dyDescent="0.4">
      <c r="A81" s="13"/>
      <c r="B81" s="27"/>
      <c r="C81" s="27"/>
      <c r="D81" s="27"/>
      <c r="E81" s="13"/>
      <c r="F81" s="13"/>
    </row>
    <row r="82" spans="1:6" ht="15.5" x14ac:dyDescent="0.4">
      <c r="A82" s="13"/>
      <c r="B82" s="13"/>
      <c r="C82" s="13"/>
      <c r="D82" s="13"/>
      <c r="E82" s="13"/>
      <c r="F82" s="13"/>
    </row>
    <row r="83" spans="1:6" ht="15.5" x14ac:dyDescent="0.4">
      <c r="A83" s="13"/>
      <c r="B83" s="13"/>
      <c r="C83" s="13"/>
      <c r="D83" s="13"/>
      <c r="E83" s="13"/>
      <c r="F83" s="13"/>
    </row>
    <row r="86" spans="1:6" x14ac:dyDescent="0.35">
      <c r="A86" s="9"/>
    </row>
    <row r="89" spans="1:6" x14ac:dyDescent="0.35">
      <c r="A89" s="1"/>
    </row>
  </sheetData>
  <mergeCells count="5">
    <mergeCell ref="A9:A10"/>
    <mergeCell ref="C9:F9"/>
    <mergeCell ref="C29:D29"/>
    <mergeCell ref="B9:B10"/>
    <mergeCell ref="A78:F78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8:G86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4" customWidth="1"/>
    <col min="2" max="6" width="20.81640625" style="4" customWidth="1"/>
    <col min="7" max="7" width="18.7265625" style="4" customWidth="1"/>
    <col min="8" max="16384" width="11.453125" style="4"/>
  </cols>
  <sheetData>
    <row r="8" spans="1:7" ht="17.25" customHeight="1" x14ac:dyDescent="0.35"/>
    <row r="9" spans="1:7" ht="15.5" x14ac:dyDescent="0.4">
      <c r="A9" s="39" t="s">
        <v>0</v>
      </c>
      <c r="B9" s="41" t="s">
        <v>1</v>
      </c>
      <c r="C9" s="43" t="s">
        <v>2</v>
      </c>
      <c r="D9" s="43"/>
      <c r="E9" s="43"/>
      <c r="F9" s="43"/>
    </row>
    <row r="10" spans="1:7" ht="62.5" thickBot="1" x14ac:dyDescent="0.4">
      <c r="A10" s="40"/>
      <c r="B10" s="42"/>
      <c r="C10" s="36" t="s">
        <v>45</v>
      </c>
      <c r="D10" s="36" t="s">
        <v>33</v>
      </c>
      <c r="E10" s="36" t="s">
        <v>44</v>
      </c>
      <c r="F10" s="36" t="s">
        <v>46</v>
      </c>
    </row>
    <row r="11" spans="1:7" ht="16" thickTop="1" x14ac:dyDescent="0.4">
      <c r="A11" s="13"/>
      <c r="B11" s="13"/>
      <c r="C11" s="13"/>
      <c r="D11" s="13"/>
      <c r="E11" s="13"/>
      <c r="F11" s="13"/>
    </row>
    <row r="12" spans="1:7" ht="15.5" x14ac:dyDescent="0.4">
      <c r="A12" s="14" t="s">
        <v>3</v>
      </c>
      <c r="B12" s="13"/>
      <c r="C12" s="13"/>
      <c r="D12" s="13"/>
      <c r="E12" s="13"/>
      <c r="F12" s="13"/>
    </row>
    <row r="13" spans="1:7" ht="15.5" x14ac:dyDescent="0.4">
      <c r="A13" s="13"/>
      <c r="B13" s="13"/>
      <c r="C13" s="13"/>
      <c r="D13" s="13"/>
      <c r="E13" s="13"/>
      <c r="F13" s="13"/>
    </row>
    <row r="14" spans="1:7" ht="15.5" x14ac:dyDescent="0.4">
      <c r="A14" s="14" t="s">
        <v>32</v>
      </c>
      <c r="B14" s="13"/>
      <c r="C14" s="13"/>
      <c r="D14" s="13"/>
      <c r="E14" s="13"/>
      <c r="F14" s="13"/>
    </row>
    <row r="15" spans="1:7" ht="15.5" x14ac:dyDescent="0.4">
      <c r="A15" s="16" t="s">
        <v>59</v>
      </c>
      <c r="B15" s="15">
        <f>SUM(C15:F15)</f>
        <v>14438</v>
      </c>
      <c r="C15" s="15">
        <v>1738.3333333333335</v>
      </c>
      <c r="D15" s="15">
        <v>1351</v>
      </c>
      <c r="E15" s="15">
        <v>10658.666666666666</v>
      </c>
      <c r="F15" s="15">
        <v>690</v>
      </c>
      <c r="G15" s="2"/>
    </row>
    <row r="16" spans="1:7" ht="15.5" x14ac:dyDescent="0.4">
      <c r="A16" s="16" t="s">
        <v>96</v>
      </c>
      <c r="B16" s="15">
        <f>SUM(C16:F16)</f>
        <v>15857</v>
      </c>
      <c r="C16" s="15">
        <v>1886</v>
      </c>
      <c r="D16" s="15">
        <v>1388</v>
      </c>
      <c r="E16" s="15">
        <v>12130</v>
      </c>
      <c r="F16" s="15">
        <v>453</v>
      </c>
      <c r="G16" s="3"/>
    </row>
    <row r="17" spans="1:7" ht="15.5" x14ac:dyDescent="0.4">
      <c r="A17" s="16" t="s">
        <v>97</v>
      </c>
      <c r="B17" s="15">
        <f>SUM(C17:F17)</f>
        <v>14607</v>
      </c>
      <c r="C17" s="15">
        <v>1656.6666666666667</v>
      </c>
      <c r="D17" s="15">
        <v>1268.3333333333335</v>
      </c>
      <c r="E17" s="15">
        <v>10954.666666666666</v>
      </c>
      <c r="F17" s="15">
        <v>727.33333333333337</v>
      </c>
    </row>
    <row r="18" spans="1:7" ht="15.5" x14ac:dyDescent="0.4">
      <c r="A18" s="16" t="s">
        <v>77</v>
      </c>
      <c r="B18" s="15">
        <f>SUM(C18:F18)</f>
        <v>15857</v>
      </c>
      <c r="C18" s="15">
        <v>1886</v>
      </c>
      <c r="D18" s="15">
        <v>1388</v>
      </c>
      <c r="E18" s="15">
        <v>12130</v>
      </c>
      <c r="F18" s="15">
        <v>453</v>
      </c>
      <c r="G18" s="3"/>
    </row>
    <row r="19" spans="1:7" ht="15.5" x14ac:dyDescent="0.4">
      <c r="A19" s="13"/>
      <c r="B19" s="15"/>
      <c r="C19" s="15"/>
      <c r="D19" s="15"/>
      <c r="E19" s="15"/>
      <c r="F19" s="15"/>
      <c r="G19" s="3"/>
    </row>
    <row r="20" spans="1:7" ht="15.5" x14ac:dyDescent="0.4">
      <c r="A20" s="17" t="s">
        <v>4</v>
      </c>
      <c r="B20" s="15"/>
      <c r="C20" s="15"/>
      <c r="D20" s="15"/>
      <c r="E20" s="15"/>
      <c r="F20" s="15"/>
      <c r="G20" s="5"/>
    </row>
    <row r="21" spans="1:7" ht="15.5" x14ac:dyDescent="0.4">
      <c r="A21" s="16" t="s">
        <v>59</v>
      </c>
      <c r="B21" s="15">
        <f>SUM(C21:F21)</f>
        <v>4753367908.6300001</v>
      </c>
      <c r="C21" s="15">
        <v>1161507247.76</v>
      </c>
      <c r="D21" s="15">
        <v>309301167.38999999</v>
      </c>
      <c r="E21" s="15">
        <v>2149979493.48</v>
      </c>
      <c r="F21" s="15">
        <v>1132580000</v>
      </c>
    </row>
    <row r="22" spans="1:7" ht="15.5" x14ac:dyDescent="0.4">
      <c r="A22" s="16" t="s">
        <v>96</v>
      </c>
      <c r="B22" s="15">
        <f>SUM(C22:F22)</f>
        <v>3874026270</v>
      </c>
      <c r="C22" s="15">
        <v>1018440000</v>
      </c>
      <c r="D22" s="15">
        <v>299808000</v>
      </c>
      <c r="E22" s="15">
        <v>1808328270</v>
      </c>
      <c r="F22" s="15">
        <v>747450000</v>
      </c>
      <c r="G22" s="3"/>
    </row>
    <row r="23" spans="1:7" ht="15.5" x14ac:dyDescent="0.4">
      <c r="A23" s="16" t="s">
        <v>97</v>
      </c>
      <c r="B23" s="15">
        <f>SUM(C23:F23)</f>
        <v>3798310832</v>
      </c>
      <c r="C23" s="15">
        <v>894420000</v>
      </c>
      <c r="D23" s="15">
        <v>273960000</v>
      </c>
      <c r="E23" s="15">
        <v>1773580832.0000002</v>
      </c>
      <c r="F23" s="15">
        <v>856350000</v>
      </c>
    </row>
    <row r="24" spans="1:7" ht="15.5" x14ac:dyDescent="0.4">
      <c r="A24" s="16" t="s">
        <v>77</v>
      </c>
      <c r="B24" s="15">
        <f>SUM(C24:F24)</f>
        <v>15495911497.290001</v>
      </c>
      <c r="C24" s="18">
        <v>4073760000</v>
      </c>
      <c r="D24" s="15">
        <v>1199232000</v>
      </c>
      <c r="E24" s="15">
        <v>7233283968</v>
      </c>
      <c r="F24" s="15">
        <v>2989635529.29</v>
      </c>
    </row>
    <row r="25" spans="1:7" ht="15.5" x14ac:dyDescent="0.4">
      <c r="A25" s="16" t="s">
        <v>98</v>
      </c>
      <c r="B25" s="15">
        <f>SUM(C25:F25)</f>
        <v>3798310832</v>
      </c>
      <c r="C25" s="15">
        <f>C23</f>
        <v>894420000</v>
      </c>
      <c r="D25" s="15">
        <f>D23</f>
        <v>273960000</v>
      </c>
      <c r="E25" s="15">
        <f>E23</f>
        <v>1773580832.0000002</v>
      </c>
      <c r="F25" s="15">
        <f>F23</f>
        <v>856350000</v>
      </c>
    </row>
    <row r="26" spans="1:7" ht="15.5" x14ac:dyDescent="0.4">
      <c r="A26" s="13"/>
      <c r="B26" s="15"/>
      <c r="C26" s="15"/>
      <c r="D26" s="15"/>
      <c r="E26" s="15"/>
      <c r="F26" s="15"/>
      <c r="G26" s="3"/>
    </row>
    <row r="27" spans="1:7" ht="15.5" x14ac:dyDescent="0.4">
      <c r="A27" s="17" t="s">
        <v>5</v>
      </c>
      <c r="B27" s="15"/>
      <c r="C27" s="15"/>
      <c r="D27" s="15"/>
      <c r="E27" s="15"/>
      <c r="F27" s="15"/>
    </row>
    <row r="28" spans="1:7" ht="15.5" x14ac:dyDescent="0.4">
      <c r="A28" s="16" t="s">
        <v>96</v>
      </c>
      <c r="B28" s="15">
        <f>B22</f>
        <v>3874026270</v>
      </c>
      <c r="C28" s="15"/>
      <c r="D28" s="15"/>
      <c r="E28" s="15"/>
      <c r="F28" s="15"/>
    </row>
    <row r="29" spans="1:7" ht="15.5" x14ac:dyDescent="0.4">
      <c r="A29" s="16" t="s">
        <v>97</v>
      </c>
      <c r="B29" s="15">
        <v>3798310832</v>
      </c>
      <c r="C29" s="20"/>
      <c r="D29" s="20"/>
      <c r="E29" s="15"/>
      <c r="F29" s="15"/>
    </row>
    <row r="30" spans="1:7" ht="15.5" x14ac:dyDescent="0.4">
      <c r="A30" s="13"/>
      <c r="B30" s="13"/>
      <c r="C30" s="13"/>
      <c r="D30" s="13"/>
      <c r="E30" s="13"/>
      <c r="F30" s="13"/>
    </row>
    <row r="31" spans="1:7" ht="15.5" x14ac:dyDescent="0.4">
      <c r="A31" s="14" t="s">
        <v>6</v>
      </c>
      <c r="B31" s="13"/>
      <c r="C31" s="13"/>
      <c r="D31" s="13"/>
      <c r="E31" s="13"/>
      <c r="F31" s="13"/>
    </row>
    <row r="32" spans="1:7" ht="15.5" x14ac:dyDescent="0.4">
      <c r="A32" s="16" t="s">
        <v>60</v>
      </c>
      <c r="B32" s="31">
        <v>1.0641</v>
      </c>
      <c r="C32" s="31">
        <v>1.0641</v>
      </c>
      <c r="D32" s="31">
        <v>1.0641</v>
      </c>
      <c r="E32" s="31">
        <v>1.0641</v>
      </c>
      <c r="F32" s="31">
        <v>1.0641</v>
      </c>
    </row>
    <row r="33" spans="1:6" ht="15.5" x14ac:dyDescent="0.4">
      <c r="A33" s="16" t="s">
        <v>99</v>
      </c>
      <c r="B33" s="32">
        <v>1.0863</v>
      </c>
      <c r="C33" s="32">
        <v>1.0863</v>
      </c>
      <c r="D33" s="32">
        <v>1.0863</v>
      </c>
      <c r="E33" s="32">
        <v>1.0863</v>
      </c>
      <c r="F33" s="32">
        <v>1.0863</v>
      </c>
    </row>
    <row r="34" spans="1:6" ht="15.5" x14ac:dyDescent="0.4">
      <c r="A34" s="16" t="s">
        <v>7</v>
      </c>
      <c r="B34" s="15">
        <v>205929</v>
      </c>
      <c r="C34" s="15"/>
      <c r="D34" s="15"/>
      <c r="E34" s="15"/>
      <c r="F34" s="15"/>
    </row>
    <row r="35" spans="1:6" ht="15.5" x14ac:dyDescent="0.4">
      <c r="A35" s="13"/>
      <c r="B35" s="15"/>
      <c r="C35" s="15"/>
      <c r="D35" s="15"/>
      <c r="E35" s="15"/>
      <c r="F35" s="15"/>
    </row>
    <row r="36" spans="1:6" ht="15.5" x14ac:dyDescent="0.4">
      <c r="A36" s="14" t="s">
        <v>8</v>
      </c>
      <c r="B36" s="15"/>
      <c r="C36" s="15"/>
      <c r="D36" s="15"/>
      <c r="E36" s="15"/>
      <c r="F36" s="15"/>
    </row>
    <row r="37" spans="1:6" ht="15.5" x14ac:dyDescent="0.4">
      <c r="A37" s="13" t="s">
        <v>61</v>
      </c>
      <c r="B37" s="29">
        <f>B21/B32</f>
        <v>4467031208.1853209</v>
      </c>
      <c r="C37" s="29">
        <f>C21/C32</f>
        <v>1091539561.8456912</v>
      </c>
      <c r="D37" s="29">
        <f>D21/D32</f>
        <v>290669267.35269237</v>
      </c>
      <c r="E37" s="29">
        <f>E21/E32</f>
        <v>2020467525.1198194</v>
      </c>
      <c r="F37" s="29">
        <f>F21/F32</f>
        <v>1064354853.8671178</v>
      </c>
    </row>
    <row r="38" spans="1:6" ht="15.5" x14ac:dyDescent="0.4">
      <c r="A38" s="13" t="s">
        <v>100</v>
      </c>
      <c r="B38" s="29">
        <f>B23/B33</f>
        <v>3496557886.4033875</v>
      </c>
      <c r="C38" s="29">
        <f>C23/C33</f>
        <v>823363711.6818558</v>
      </c>
      <c r="D38" s="29">
        <f>D23/D33</f>
        <v>252195526.09776303</v>
      </c>
      <c r="E38" s="29">
        <f>E23/E33</f>
        <v>1632680504.4646969</v>
      </c>
      <c r="F38" s="29">
        <f>F23/F33</f>
        <v>788318144.15907204</v>
      </c>
    </row>
    <row r="39" spans="1:6" ht="15.5" x14ac:dyDescent="0.4">
      <c r="A39" s="13" t="s">
        <v>62</v>
      </c>
      <c r="B39" s="29">
        <f>$B$37/(B15)</f>
        <v>309394.0440632581</v>
      </c>
      <c r="C39" s="29">
        <f>C37/(C15)</f>
        <v>627923.04612407926</v>
      </c>
      <c r="D39" s="29">
        <f>D37/(D15)</f>
        <v>215151.19715225193</v>
      </c>
      <c r="E39" s="29">
        <f>E37/(E15)</f>
        <v>189561.00123090626</v>
      </c>
      <c r="F39" s="29">
        <f>F37/(F15)</f>
        <v>1542543.2664740838</v>
      </c>
    </row>
    <row r="40" spans="1:6" ht="15.5" x14ac:dyDescent="0.4">
      <c r="A40" s="13" t="s">
        <v>101</v>
      </c>
      <c r="B40" s="29">
        <f>$B$38/(B17)</f>
        <v>239375.49711805212</v>
      </c>
      <c r="C40" s="29">
        <f>C38/(C17)</f>
        <v>497000.2283793898</v>
      </c>
      <c r="D40" s="29">
        <f>D38/(D17)</f>
        <v>198840.09942004966</v>
      </c>
      <c r="E40" s="29">
        <f>E38/(E17)</f>
        <v>149039.7247259643</v>
      </c>
      <c r="F40" s="29">
        <f>F38/(F17)</f>
        <v>1083847.1276247553</v>
      </c>
    </row>
    <row r="41" spans="1:6" ht="15.5" x14ac:dyDescent="0.4">
      <c r="A41" s="13"/>
      <c r="B41" s="30"/>
      <c r="C41" s="30"/>
      <c r="D41" s="30"/>
      <c r="E41" s="30"/>
      <c r="F41" s="30"/>
    </row>
    <row r="42" spans="1:6" ht="15.5" x14ac:dyDescent="0.4">
      <c r="A42" s="14" t="s">
        <v>9</v>
      </c>
      <c r="B42" s="30"/>
      <c r="C42" s="30"/>
      <c r="D42" s="30"/>
      <c r="E42" s="30"/>
      <c r="F42" s="30"/>
    </row>
    <row r="43" spans="1:6" ht="15.5" x14ac:dyDescent="0.4">
      <c r="A43" s="13"/>
      <c r="B43" s="30"/>
      <c r="C43" s="30"/>
      <c r="D43" s="30"/>
      <c r="E43" s="30"/>
      <c r="F43" s="30"/>
    </row>
    <row r="44" spans="1:6" ht="15.5" x14ac:dyDescent="0.4">
      <c r="A44" s="14" t="s">
        <v>10</v>
      </c>
      <c r="B44" s="30"/>
      <c r="C44" s="30"/>
      <c r="D44" s="30"/>
      <c r="E44" s="30"/>
      <c r="F44" s="30"/>
    </row>
    <row r="45" spans="1:6" ht="15.5" x14ac:dyDescent="0.4">
      <c r="A45" s="13" t="s">
        <v>11</v>
      </c>
      <c r="B45" s="23">
        <f>B16/B34*100</f>
        <v>7.7002267771901973</v>
      </c>
      <c r="C45" s="23"/>
      <c r="D45" s="23"/>
      <c r="E45" s="23"/>
      <c r="F45" s="23"/>
    </row>
    <row r="46" spans="1:6" ht="15.5" x14ac:dyDescent="0.4">
      <c r="A46" s="13" t="s">
        <v>12</v>
      </c>
      <c r="B46" s="23">
        <f>B17/B34*100</f>
        <v>7.0932214501114466</v>
      </c>
      <c r="C46" s="23"/>
      <c r="D46" s="23"/>
      <c r="E46" s="23"/>
      <c r="F46" s="23"/>
    </row>
    <row r="47" spans="1:6" ht="15.5" x14ac:dyDescent="0.4">
      <c r="A47" s="13"/>
      <c r="B47" s="23"/>
      <c r="C47" s="23"/>
      <c r="D47" s="23"/>
      <c r="E47" s="23"/>
      <c r="F47" s="23"/>
    </row>
    <row r="48" spans="1:6" ht="15.5" x14ac:dyDescent="0.4">
      <c r="A48" s="14" t="s">
        <v>13</v>
      </c>
      <c r="B48" s="23"/>
      <c r="C48" s="23"/>
      <c r="D48" s="23"/>
      <c r="E48" s="23"/>
      <c r="F48" s="23"/>
    </row>
    <row r="49" spans="1:7" ht="15.5" x14ac:dyDescent="0.4">
      <c r="A49" s="13" t="s">
        <v>14</v>
      </c>
      <c r="B49" s="23">
        <f>B17/B16*100</f>
        <v>92.117046099514411</v>
      </c>
      <c r="C49" s="23">
        <f>C17/C16*100</f>
        <v>87.840226228349238</v>
      </c>
      <c r="D49" s="23">
        <f>D17/D16*100</f>
        <v>91.378482228626339</v>
      </c>
      <c r="E49" s="23">
        <f>E17/E16*100</f>
        <v>90.310524869469631</v>
      </c>
      <c r="F49" s="23">
        <f>F17/F16*100</f>
        <v>160.55923473142016</v>
      </c>
    </row>
    <row r="50" spans="1:7" ht="15.5" x14ac:dyDescent="0.4">
      <c r="A50" s="13" t="s">
        <v>15</v>
      </c>
      <c r="B50" s="23">
        <f>B23/B22*100</f>
        <v>98.045562091658198</v>
      </c>
      <c r="C50" s="23">
        <f>C23/C22*100</f>
        <v>87.822552138564873</v>
      </c>
      <c r="D50" s="23">
        <f>D23/D22*100</f>
        <v>91.378482228626325</v>
      </c>
      <c r="E50" s="23">
        <f>E23/E22*100</f>
        <v>98.07847731098073</v>
      </c>
      <c r="F50" s="23">
        <f>F23/F22*100</f>
        <v>114.56953642384107</v>
      </c>
    </row>
    <row r="51" spans="1:7" ht="15.5" x14ac:dyDescent="0.4">
      <c r="A51" s="13" t="s">
        <v>16</v>
      </c>
      <c r="B51" s="23">
        <f>AVERAGE(B49:B50)</f>
        <v>95.081304095586304</v>
      </c>
      <c r="C51" s="23">
        <f>AVERAGE(C49:C50)</f>
        <v>87.831389183457048</v>
      </c>
      <c r="D51" s="23">
        <f>AVERAGE(D49:D50)</f>
        <v>91.378482228626325</v>
      </c>
      <c r="E51" s="23">
        <f>AVERAGE(E49:E50)</f>
        <v>94.194501090225174</v>
      </c>
      <c r="F51" s="23">
        <f>AVERAGE(F49:F50)</f>
        <v>137.56438557763062</v>
      </c>
    </row>
    <row r="52" spans="1:7" ht="15.5" x14ac:dyDescent="0.4">
      <c r="A52" s="13"/>
      <c r="B52" s="23"/>
      <c r="C52" s="23"/>
      <c r="D52" s="23"/>
      <c r="E52" s="23"/>
      <c r="F52" s="23"/>
    </row>
    <row r="53" spans="1:7" ht="15.5" x14ac:dyDescent="0.4">
      <c r="A53" s="14" t="s">
        <v>17</v>
      </c>
      <c r="B53" s="23"/>
      <c r="C53" s="23"/>
      <c r="D53" s="23"/>
      <c r="E53" s="23"/>
      <c r="F53" s="23"/>
    </row>
    <row r="54" spans="1:7" ht="15.5" x14ac:dyDescent="0.4">
      <c r="A54" s="13" t="s">
        <v>18</v>
      </c>
      <c r="B54" s="23">
        <f>(B17/B18)*100</f>
        <v>92.117046099514411</v>
      </c>
      <c r="C54" s="23">
        <f>(C17/C18)*100</f>
        <v>87.840226228349238</v>
      </c>
      <c r="D54" s="23">
        <f>(D17/D18)*100</f>
        <v>91.378482228626339</v>
      </c>
      <c r="E54" s="23">
        <f>(E17/E18)*100</f>
        <v>90.310524869469631</v>
      </c>
      <c r="F54" s="23">
        <f>(F17/F18)*100</f>
        <v>160.55923473142016</v>
      </c>
    </row>
    <row r="55" spans="1:7" ht="15.5" x14ac:dyDescent="0.4">
      <c r="A55" s="13" t="s">
        <v>19</v>
      </c>
      <c r="B55" s="23">
        <f>B23/B24*100</f>
        <v>24.511696731516999</v>
      </c>
      <c r="C55" s="23">
        <f>C23/C24*100</f>
        <v>21.955638034641218</v>
      </c>
      <c r="D55" s="23">
        <f>D23/D24*100</f>
        <v>22.844620557156581</v>
      </c>
      <c r="E55" s="23">
        <f>E23/E24*100</f>
        <v>24.519718012541883</v>
      </c>
      <c r="F55" s="23">
        <f>F23/F24*100</f>
        <v>28.643959827550354</v>
      </c>
    </row>
    <row r="56" spans="1:7" ht="15.5" x14ac:dyDescent="0.4">
      <c r="A56" s="13" t="s">
        <v>20</v>
      </c>
      <c r="B56" s="23">
        <f>(B54+B55)/2</f>
        <v>58.314371415515708</v>
      </c>
      <c r="C56" s="23">
        <f>(C54+C55)/2</f>
        <v>54.897932131495224</v>
      </c>
      <c r="D56" s="23">
        <f>(D54+D55)/2</f>
        <v>57.111551392891457</v>
      </c>
      <c r="E56" s="23">
        <f>(E54+E55)/2</f>
        <v>57.415121441005759</v>
      </c>
      <c r="F56" s="23">
        <f>(F54+F55)/2</f>
        <v>94.601597279485262</v>
      </c>
    </row>
    <row r="57" spans="1:7" ht="15.5" x14ac:dyDescent="0.4">
      <c r="A57" s="13"/>
      <c r="B57" s="23"/>
      <c r="C57" s="23"/>
      <c r="D57" s="23"/>
      <c r="E57" s="23"/>
      <c r="F57" s="23"/>
    </row>
    <row r="58" spans="1:7" ht="15.5" x14ac:dyDescent="0.4">
      <c r="A58" s="14" t="s">
        <v>21</v>
      </c>
      <c r="B58" s="23"/>
      <c r="C58" s="23"/>
      <c r="D58" s="23"/>
      <c r="E58" s="23"/>
      <c r="F58" s="23"/>
    </row>
    <row r="59" spans="1:7" ht="15.5" x14ac:dyDescent="0.4">
      <c r="A59" s="13" t="s">
        <v>22</v>
      </c>
      <c r="B59" s="23">
        <f>B25/B23*100</f>
        <v>100</v>
      </c>
      <c r="C59" s="23"/>
      <c r="D59" s="23"/>
      <c r="E59" s="23"/>
      <c r="F59" s="23"/>
    </row>
    <row r="60" spans="1:7" ht="15.5" x14ac:dyDescent="0.4">
      <c r="A60" s="13"/>
      <c r="B60" s="23"/>
      <c r="C60" s="23"/>
      <c r="D60" s="23"/>
      <c r="E60" s="23"/>
      <c r="F60" s="23"/>
    </row>
    <row r="61" spans="1:7" ht="15.5" x14ac:dyDescent="0.4">
      <c r="A61" s="14" t="s">
        <v>23</v>
      </c>
      <c r="B61" s="23"/>
      <c r="C61" s="23"/>
      <c r="D61" s="23"/>
      <c r="E61" s="23"/>
      <c r="F61" s="23"/>
    </row>
    <row r="62" spans="1:7" ht="15.5" x14ac:dyDescent="0.4">
      <c r="A62" s="13" t="s">
        <v>24</v>
      </c>
      <c r="B62" s="23">
        <f>((B17/B15)-1)*100</f>
        <v>1.1705222329962517</v>
      </c>
      <c r="C62" s="23">
        <f>((C17/C15)-1)*100</f>
        <v>-4.6979865771812124</v>
      </c>
      <c r="D62" s="23">
        <f>((D17/D15)-1)*100</f>
        <v>-6.1189242536392685</v>
      </c>
      <c r="E62" s="23">
        <f>((E17/E15)-1)*100</f>
        <v>2.7770828121090885</v>
      </c>
      <c r="F62" s="23">
        <f>((F17/F15)-1)*100</f>
        <v>5.4106280193236822</v>
      </c>
    </row>
    <row r="63" spans="1:7" ht="15.5" x14ac:dyDescent="0.4">
      <c r="A63" s="13" t="s">
        <v>25</v>
      </c>
      <c r="B63" s="23">
        <f>((B38/B37)-1)*100</f>
        <v>-21.725241587828016</v>
      </c>
      <c r="C63" s="23">
        <f>((C38/C37)-1)*100</f>
        <v>-24.568587299792888</v>
      </c>
      <c r="D63" s="23">
        <f>((D38/D37)-1)*100</f>
        <v>-13.236260443126257</v>
      </c>
      <c r="E63" s="23">
        <f>((E38/E37)-1)*100</f>
        <v>-19.192935092194841</v>
      </c>
      <c r="F63" s="23">
        <f>((F38/F37)-1)*100</f>
        <v>-25.934650338195219</v>
      </c>
      <c r="G63" s="10"/>
    </row>
    <row r="64" spans="1:7" ht="15.5" x14ac:dyDescent="0.4">
      <c r="A64" s="13" t="s">
        <v>26</v>
      </c>
      <c r="B64" s="23">
        <f>((B40/B39)-1)*100</f>
        <v>-22.630864520097262</v>
      </c>
      <c r="C64" s="23">
        <f>((C40/C39)-1)*100</f>
        <v>-20.850137377951683</v>
      </c>
      <c r="D64" s="23">
        <f>((D40/D39)-1)*100</f>
        <v>-7.5812256441500132</v>
      </c>
      <c r="E64" s="23">
        <f>((E40/E39)-1)*100</f>
        <v>-21.376378180015287</v>
      </c>
      <c r="F64" s="23">
        <f>((F40/F39)-1)*100</f>
        <v>-29.736354812128386</v>
      </c>
    </row>
    <row r="65" spans="1:6" ht="15.5" x14ac:dyDescent="0.4">
      <c r="A65" s="13"/>
      <c r="B65" s="23"/>
      <c r="C65" s="23"/>
      <c r="D65" s="23"/>
      <c r="E65" s="23"/>
      <c r="F65" s="23"/>
    </row>
    <row r="66" spans="1:6" ht="15.5" x14ac:dyDescent="0.4">
      <c r="A66" s="14" t="s">
        <v>27</v>
      </c>
      <c r="B66" s="23"/>
      <c r="C66" s="23"/>
      <c r="D66" s="23"/>
      <c r="E66" s="23"/>
      <c r="F66" s="23"/>
    </row>
    <row r="67" spans="1:6" ht="15.5" x14ac:dyDescent="0.4">
      <c r="A67" s="13" t="s">
        <v>38</v>
      </c>
      <c r="B67" s="23">
        <f>B22/(B16*3)</f>
        <v>81436.721321813704</v>
      </c>
      <c r="C67" s="23">
        <f t="shared" ref="C67:E68" si="0">C22/(C16*3)</f>
        <v>180000</v>
      </c>
      <c r="D67" s="23">
        <f t="shared" si="0"/>
        <v>72000</v>
      </c>
      <c r="E67" s="23">
        <f>E22/(E16*3)</f>
        <v>49693</v>
      </c>
      <c r="F67" s="23">
        <f>F22/(F16*3)</f>
        <v>550000</v>
      </c>
    </row>
    <row r="68" spans="1:6" ht="15.5" x14ac:dyDescent="0.4">
      <c r="A68" s="13" t="s">
        <v>39</v>
      </c>
      <c r="B68" s="23">
        <f>$B$23/(B17*3)</f>
        <v>86677.867506446681</v>
      </c>
      <c r="C68" s="23">
        <f>C23/(C17*3)</f>
        <v>179963.78269617705</v>
      </c>
      <c r="D68" s="23">
        <f t="shared" si="0"/>
        <v>71999.999999999985</v>
      </c>
      <c r="E68" s="23">
        <f t="shared" si="0"/>
        <v>53967.28432327167</v>
      </c>
      <c r="F68" s="23">
        <f t="shared" ref="F68" si="1">F23/(F17*3)</f>
        <v>392461.04491292394</v>
      </c>
    </row>
    <row r="69" spans="1:6" ht="15.5" x14ac:dyDescent="0.4">
      <c r="A69" s="13" t="s">
        <v>28</v>
      </c>
      <c r="B69" s="23">
        <f>(B68/B67)*B51</f>
        <v>101.20059532074796</v>
      </c>
      <c r="C69" s="23">
        <f>(C68/C67)*C51</f>
        <v>87.813716871750103</v>
      </c>
      <c r="D69" s="23">
        <f>(D68/D67)*D51</f>
        <v>91.378482228626311</v>
      </c>
      <c r="E69" s="23">
        <f>(E68/E67)*E51</f>
        <v>102.29652912935234</v>
      </c>
      <c r="F69" s="23">
        <f>(F68/F67)*F51</f>
        <v>98.16120455745687</v>
      </c>
    </row>
    <row r="70" spans="1:6" ht="15.5" x14ac:dyDescent="0.4">
      <c r="A70" s="13" t="s">
        <v>40</v>
      </c>
      <c r="B70" s="23">
        <f>B22/B16</f>
        <v>244310.16396544114</v>
      </c>
      <c r="C70" s="23">
        <f t="shared" ref="C70:F71" si="2">C22/C16</f>
        <v>540000</v>
      </c>
      <c r="D70" s="23">
        <f t="shared" si="2"/>
        <v>216000</v>
      </c>
      <c r="E70" s="23">
        <f t="shared" si="2"/>
        <v>149079</v>
      </c>
      <c r="F70" s="23">
        <f t="shared" si="2"/>
        <v>1650000</v>
      </c>
    </row>
    <row r="71" spans="1:6" ht="15.5" x14ac:dyDescent="0.4">
      <c r="A71" s="13" t="s">
        <v>41</v>
      </c>
      <c r="B71" s="23">
        <f>B23/B17</f>
        <v>260033.60251934006</v>
      </c>
      <c r="C71" s="23">
        <f t="shared" si="2"/>
        <v>539891.34808853117</v>
      </c>
      <c r="D71" s="23">
        <f t="shared" si="2"/>
        <v>215999.99999999997</v>
      </c>
      <c r="E71" s="23">
        <f t="shared" si="2"/>
        <v>161901.85296981502</v>
      </c>
      <c r="F71" s="23">
        <f t="shared" si="2"/>
        <v>1177383.1347387717</v>
      </c>
    </row>
    <row r="72" spans="1:6" ht="15.5" x14ac:dyDescent="0.4">
      <c r="A72" s="13"/>
      <c r="B72" s="23"/>
      <c r="C72" s="23"/>
      <c r="D72" s="23"/>
      <c r="E72" s="23"/>
      <c r="F72" s="23"/>
    </row>
    <row r="73" spans="1:6" ht="15.5" x14ac:dyDescent="0.4">
      <c r="A73" s="14" t="s">
        <v>29</v>
      </c>
      <c r="B73" s="23"/>
      <c r="C73" s="23"/>
      <c r="D73" s="23"/>
      <c r="E73" s="23"/>
      <c r="F73" s="23"/>
    </row>
    <row r="74" spans="1:6" ht="15.5" x14ac:dyDescent="0.4">
      <c r="A74" s="13" t="s">
        <v>30</v>
      </c>
      <c r="B74" s="23">
        <f>(B29/B28)*100</f>
        <v>98.045562091658198</v>
      </c>
      <c r="C74" s="23"/>
      <c r="D74" s="23"/>
      <c r="E74" s="23"/>
      <c r="F74" s="23"/>
    </row>
    <row r="75" spans="1:6" ht="15.5" x14ac:dyDescent="0.4">
      <c r="A75" s="26" t="s">
        <v>31</v>
      </c>
      <c r="B75" s="34">
        <f>(B23/B29)*100</f>
        <v>100</v>
      </c>
      <c r="C75" s="34"/>
      <c r="D75" s="34"/>
      <c r="E75" s="34"/>
      <c r="F75" s="34"/>
    </row>
    <row r="76" spans="1:6" ht="16" thickBot="1" x14ac:dyDescent="0.45">
      <c r="A76" s="24"/>
      <c r="B76" s="25"/>
      <c r="C76" s="25"/>
      <c r="D76" s="25"/>
      <c r="E76" s="25"/>
      <c r="F76" s="25"/>
    </row>
    <row r="77" spans="1:6" ht="16" thickTop="1" x14ac:dyDescent="0.4">
      <c r="A77" s="26" t="s">
        <v>95</v>
      </c>
      <c r="B77" s="13"/>
      <c r="C77" s="13"/>
      <c r="D77" s="13"/>
      <c r="E77" s="13"/>
      <c r="F77" s="13"/>
    </row>
    <row r="78" spans="1:6" s="7" customFormat="1" ht="16.5" customHeight="1" x14ac:dyDescent="0.35">
      <c r="A78" s="45"/>
      <c r="B78" s="45"/>
      <c r="C78" s="45"/>
      <c r="D78" s="45"/>
      <c r="E78" s="45"/>
      <c r="F78" s="45"/>
    </row>
    <row r="81" spans="1:4" x14ac:dyDescent="0.35">
      <c r="B81" s="8"/>
      <c r="C81" s="8"/>
      <c r="D81" s="8"/>
    </row>
    <row r="86" spans="1:4" x14ac:dyDescent="0.35">
      <c r="A86" s="9"/>
    </row>
  </sheetData>
  <mergeCells count="4">
    <mergeCell ref="A9:A10"/>
    <mergeCell ref="C9:F9"/>
    <mergeCell ref="B9:B10"/>
    <mergeCell ref="A78:F7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8:G86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4" customWidth="1"/>
    <col min="2" max="6" width="20.81640625" style="4" customWidth="1"/>
    <col min="7" max="7" width="18.7265625" style="4" customWidth="1"/>
    <col min="8" max="16384" width="11.453125" style="4"/>
  </cols>
  <sheetData>
    <row r="8" spans="1:7" ht="15.75" customHeight="1" x14ac:dyDescent="0.35"/>
    <row r="9" spans="1:7" ht="15.5" x14ac:dyDescent="0.4">
      <c r="A9" s="39" t="s">
        <v>0</v>
      </c>
      <c r="B9" s="41" t="s">
        <v>1</v>
      </c>
      <c r="C9" s="43" t="s">
        <v>2</v>
      </c>
      <c r="D9" s="43"/>
      <c r="E9" s="43"/>
      <c r="F9" s="43"/>
    </row>
    <row r="10" spans="1:7" ht="62.5" thickBot="1" x14ac:dyDescent="0.4">
      <c r="A10" s="40"/>
      <c r="B10" s="42"/>
      <c r="C10" s="36" t="s">
        <v>45</v>
      </c>
      <c r="D10" s="36" t="s">
        <v>33</v>
      </c>
      <c r="E10" s="36" t="s">
        <v>44</v>
      </c>
      <c r="F10" s="36" t="s">
        <v>46</v>
      </c>
    </row>
    <row r="11" spans="1:7" ht="16" thickTop="1" x14ac:dyDescent="0.4">
      <c r="A11" s="13"/>
      <c r="B11" s="13"/>
      <c r="C11" s="13"/>
      <c r="D11" s="13"/>
      <c r="E11" s="13"/>
      <c r="F11" s="13"/>
    </row>
    <row r="12" spans="1:7" ht="15.5" x14ac:dyDescent="0.4">
      <c r="A12" s="14" t="s">
        <v>3</v>
      </c>
      <c r="B12" s="13"/>
      <c r="C12" s="13"/>
      <c r="D12" s="13"/>
      <c r="E12" s="13"/>
      <c r="F12" s="13"/>
    </row>
    <row r="13" spans="1:7" ht="15.5" x14ac:dyDescent="0.4">
      <c r="A13" s="13"/>
      <c r="B13" s="13"/>
      <c r="C13" s="13"/>
      <c r="D13" s="13"/>
      <c r="E13" s="13"/>
      <c r="F13" s="13"/>
    </row>
    <row r="14" spans="1:7" ht="15.5" x14ac:dyDescent="0.4">
      <c r="A14" s="14" t="s">
        <v>32</v>
      </c>
      <c r="B14" s="13"/>
      <c r="C14" s="13"/>
      <c r="D14" s="13"/>
      <c r="E14" s="13"/>
      <c r="F14" s="13"/>
    </row>
    <row r="15" spans="1:7" ht="15.5" x14ac:dyDescent="0.4">
      <c r="A15" s="16" t="s">
        <v>63</v>
      </c>
      <c r="B15" s="15">
        <f>SUM(C15:F15)</f>
        <v>14192.000000000004</v>
      </c>
      <c r="C15" s="15">
        <f>(+'I Trimestre'!C15+'II Trimestre'!C15+'III Trimestre'!C15)/3</f>
        <v>1750.1111111111113</v>
      </c>
      <c r="D15" s="15">
        <f>(+'I Trimestre'!D15+'II Trimestre'!D15+'III Trimestre'!D15)/3</f>
        <v>1330.6666666666667</v>
      </c>
      <c r="E15" s="15">
        <f>(+'I Trimestre'!E15+'II Trimestre'!E15+'III Trimestre'!E15)/3</f>
        <v>10418.777777777779</v>
      </c>
      <c r="F15" s="15">
        <f>(+'I Trimestre'!F15+'II Trimestre'!F15+'III Trimestre'!F15)/3</f>
        <v>692.44444444444434</v>
      </c>
      <c r="G15" s="2"/>
    </row>
    <row r="16" spans="1:7" ht="15.5" x14ac:dyDescent="0.4">
      <c r="A16" s="16" t="s">
        <v>102</v>
      </c>
      <c r="B16" s="15">
        <f>SUM(C16:F16)</f>
        <v>15857</v>
      </c>
      <c r="C16" s="15">
        <f>(+'I Trimestre'!C16+'II Trimestre'!C16+'III Trimestre'!C16)/3</f>
        <v>1886</v>
      </c>
      <c r="D16" s="15">
        <f>(+'I Trimestre'!D16+'II Trimestre'!D16+'III Trimestre'!D16)/3</f>
        <v>1388</v>
      </c>
      <c r="E16" s="15">
        <f>(+'I Trimestre'!E16+'II Trimestre'!E16+'III Trimestre'!E16)/3</f>
        <v>12130</v>
      </c>
      <c r="F16" s="15">
        <f>(+'I Trimestre'!F16+'II Trimestre'!F16+'III Trimestre'!F16)/3</f>
        <v>453</v>
      </c>
      <c r="G16" s="3"/>
    </row>
    <row r="17" spans="1:7" ht="15.5" x14ac:dyDescent="0.4">
      <c r="A17" s="16" t="s">
        <v>103</v>
      </c>
      <c r="B17" s="15">
        <f>SUM(C17:F17)</f>
        <v>14607.888888888889</v>
      </c>
      <c r="C17" s="15">
        <f>(+'I Trimestre'!C17+'II Trimestre'!C17+'III Trimestre'!C17)/3</f>
        <v>1641.8888888888889</v>
      </c>
      <c r="D17" s="15">
        <f>(+'I Trimestre'!D17+'II Trimestre'!D17+'III Trimestre'!D17)/3</f>
        <v>1290.1111111111111</v>
      </c>
      <c r="E17" s="15">
        <f>(+'I Trimestre'!E17+'II Trimestre'!E17+'III Trimestre'!E17)/3</f>
        <v>10990.111111111111</v>
      </c>
      <c r="F17" s="15">
        <f>(+'I Trimestre'!F17+'II Trimestre'!F17+'III Trimestre'!F17)/3</f>
        <v>685.77777777777783</v>
      </c>
    </row>
    <row r="18" spans="1:7" ht="15.5" x14ac:dyDescent="0.4">
      <c r="A18" s="16" t="s">
        <v>77</v>
      </c>
      <c r="B18" s="15">
        <f>SUM(C18:F18)</f>
        <v>15857</v>
      </c>
      <c r="C18" s="15">
        <f>+'III Trimestre'!C18</f>
        <v>1886</v>
      </c>
      <c r="D18" s="15">
        <f>+'III Trimestre'!D18</f>
        <v>1388</v>
      </c>
      <c r="E18" s="15">
        <f>+'III Trimestre'!E18</f>
        <v>12130</v>
      </c>
      <c r="F18" s="15">
        <f>+'III Trimestre'!F18</f>
        <v>453</v>
      </c>
      <c r="G18" s="3"/>
    </row>
    <row r="19" spans="1:7" ht="15.5" x14ac:dyDescent="0.4">
      <c r="A19" s="13"/>
      <c r="B19" s="15"/>
      <c r="C19" s="15"/>
      <c r="D19" s="15"/>
      <c r="E19" s="15"/>
      <c r="F19" s="15"/>
      <c r="G19" s="3"/>
    </row>
    <row r="20" spans="1:7" ht="15.5" x14ac:dyDescent="0.4">
      <c r="A20" s="17" t="s">
        <v>4</v>
      </c>
      <c r="B20" s="15"/>
      <c r="C20" s="15"/>
      <c r="D20" s="15"/>
      <c r="E20" s="15"/>
      <c r="F20" s="15"/>
      <c r="G20" s="5"/>
    </row>
    <row r="21" spans="1:7" ht="15.5" x14ac:dyDescent="0.4">
      <c r="A21" s="16" t="s">
        <v>63</v>
      </c>
      <c r="B21" s="15">
        <f>SUM(C21:F21)</f>
        <v>12704888645.629999</v>
      </c>
      <c r="C21" s="15">
        <f>+'I Trimestre'!C21+'II Trimestre'!C21+'III Trimestre'!C21</f>
        <v>3047850372.7600002</v>
      </c>
      <c r="D21" s="15">
        <f>+'I Trimestre'!D21+'II Trimestre'!D21+'III Trimestre'!D21</f>
        <v>874290057.38999999</v>
      </c>
      <c r="E21" s="15">
        <f>+'I Trimestre'!E21+'II Trimestre'!E21+'III Trimestre'!E21</f>
        <v>5643018215.4799995</v>
      </c>
      <c r="F21" s="15">
        <f>+'I Trimestre'!F21+'II Trimestre'!F21+'III Trimestre'!F21</f>
        <v>3139730000</v>
      </c>
    </row>
    <row r="22" spans="1:7" ht="15.5" x14ac:dyDescent="0.4">
      <c r="A22" s="16" t="s">
        <v>102</v>
      </c>
      <c r="B22" s="15">
        <f>SUM(C22:F22)</f>
        <v>11622078810</v>
      </c>
      <c r="C22" s="15">
        <f>+'I Trimestre'!C22+'II Trimestre'!C22+'III Trimestre'!C22</f>
        <v>3055320000</v>
      </c>
      <c r="D22" s="15">
        <f>+'I Trimestre'!D22+'II Trimestre'!D22+'III Trimestre'!D22</f>
        <v>899424000</v>
      </c>
      <c r="E22" s="15">
        <f>+'I Trimestre'!E22+'II Trimestre'!E22+'III Trimestre'!E22</f>
        <v>5424984810</v>
      </c>
      <c r="F22" s="15">
        <f>+'I Trimestre'!F22+'II Trimestre'!F22+'III Trimestre'!F22</f>
        <v>2242350000</v>
      </c>
      <c r="G22" s="3"/>
    </row>
    <row r="23" spans="1:7" ht="15.5" x14ac:dyDescent="0.4">
      <c r="A23" s="16" t="s">
        <v>103</v>
      </c>
      <c r="B23" s="15">
        <f>SUM(C23:F23)</f>
        <v>11145311372.003334</v>
      </c>
      <c r="C23" s="15">
        <f>+'I Trimestre'!C23+'II Trimestre'!C23+'III Trimestre'!C23</f>
        <v>2659680000</v>
      </c>
      <c r="D23" s="15">
        <f>+'I Trimestre'!D23+'II Trimestre'!D23+'III Trimestre'!D23</f>
        <v>835992000</v>
      </c>
      <c r="E23" s="15">
        <f>+'I Trimestre'!E23+'II Trimestre'!E23+'III Trimestre'!E23</f>
        <v>5358639372.003334</v>
      </c>
      <c r="F23" s="15">
        <f>+'I Trimestre'!F23+'II Trimestre'!F23+'III Trimestre'!F23</f>
        <v>2291000000</v>
      </c>
    </row>
    <row r="24" spans="1:7" ht="15.5" x14ac:dyDescent="0.4">
      <c r="A24" s="16" t="s">
        <v>77</v>
      </c>
      <c r="B24" s="15">
        <f>SUM(C24:F24)</f>
        <v>15495911497.290001</v>
      </c>
      <c r="C24" s="15">
        <f>+'III Trimestre'!C24</f>
        <v>4073760000</v>
      </c>
      <c r="D24" s="15">
        <f>+'III Trimestre'!D24</f>
        <v>1199232000</v>
      </c>
      <c r="E24" s="15">
        <f>+'III Trimestre'!E24</f>
        <v>7233283968</v>
      </c>
      <c r="F24" s="15">
        <f>+'III Trimestre'!F24</f>
        <v>2989635529.29</v>
      </c>
    </row>
    <row r="25" spans="1:7" ht="15.5" x14ac:dyDescent="0.4">
      <c r="A25" s="16" t="s">
        <v>104</v>
      </c>
      <c r="B25" s="15">
        <f>SUM(C25:F25)</f>
        <v>11145311372.003334</v>
      </c>
      <c r="C25" s="15">
        <f>+C23</f>
        <v>2659680000</v>
      </c>
      <c r="D25" s="15">
        <f>+D23</f>
        <v>835992000</v>
      </c>
      <c r="E25" s="15">
        <f>+E23</f>
        <v>5358639372.003334</v>
      </c>
      <c r="F25" s="15">
        <f>+F23</f>
        <v>2291000000</v>
      </c>
    </row>
    <row r="26" spans="1:7" ht="15.5" x14ac:dyDescent="0.4">
      <c r="A26" s="13"/>
      <c r="B26" s="15"/>
      <c r="C26" s="15"/>
      <c r="D26" s="15"/>
      <c r="E26" s="15"/>
      <c r="F26" s="15"/>
      <c r="G26" s="3"/>
    </row>
    <row r="27" spans="1:7" ht="15.5" x14ac:dyDescent="0.4">
      <c r="A27" s="17" t="s">
        <v>5</v>
      </c>
      <c r="B27" s="15"/>
      <c r="C27" s="15"/>
      <c r="D27" s="15"/>
      <c r="E27" s="15"/>
      <c r="F27" s="15"/>
    </row>
    <row r="28" spans="1:7" ht="15.5" x14ac:dyDescent="0.4">
      <c r="A28" s="16" t="s">
        <v>102</v>
      </c>
      <c r="B28" s="15">
        <f>B22</f>
        <v>11622078810</v>
      </c>
      <c r="C28" s="15"/>
      <c r="D28" s="15"/>
      <c r="E28" s="15"/>
      <c r="F28" s="15"/>
    </row>
    <row r="29" spans="1:7" ht="15.5" x14ac:dyDescent="0.4">
      <c r="A29" s="16" t="s">
        <v>103</v>
      </c>
      <c r="B29" s="15">
        <f>'I Trimestre'!B29+'II Trimestre'!B29+'III Trimestre'!B29</f>
        <v>11145311372.00667</v>
      </c>
      <c r="C29" s="44"/>
      <c r="D29" s="44"/>
      <c r="E29" s="15"/>
      <c r="F29" s="15"/>
    </row>
    <row r="30" spans="1:7" ht="15.5" x14ac:dyDescent="0.4">
      <c r="A30" s="13"/>
      <c r="B30" s="13"/>
      <c r="C30" s="13"/>
      <c r="D30" s="13"/>
      <c r="E30" s="13"/>
      <c r="F30" s="13"/>
    </row>
    <row r="31" spans="1:7" ht="15.5" x14ac:dyDescent="0.4">
      <c r="A31" s="14" t="s">
        <v>6</v>
      </c>
      <c r="B31" s="13"/>
      <c r="C31" s="13"/>
      <c r="D31" s="13"/>
      <c r="E31" s="13"/>
      <c r="F31" s="13"/>
    </row>
    <row r="32" spans="1:7" ht="15.5" x14ac:dyDescent="0.4">
      <c r="A32" s="16" t="s">
        <v>64</v>
      </c>
      <c r="B32" s="31">
        <v>1.0641</v>
      </c>
      <c r="C32" s="31">
        <v>1.0641</v>
      </c>
      <c r="D32" s="31">
        <v>1.0641</v>
      </c>
      <c r="E32" s="31">
        <v>1.0641</v>
      </c>
      <c r="F32" s="31">
        <v>1.0641</v>
      </c>
    </row>
    <row r="33" spans="1:6" ht="15.5" x14ac:dyDescent="0.4">
      <c r="A33" s="16" t="s">
        <v>105</v>
      </c>
      <c r="B33" s="32">
        <v>1.0863</v>
      </c>
      <c r="C33" s="32">
        <v>1.0863</v>
      </c>
      <c r="D33" s="32">
        <v>1.0863</v>
      </c>
      <c r="E33" s="32">
        <v>1.0863</v>
      </c>
      <c r="F33" s="32">
        <v>1.0863</v>
      </c>
    </row>
    <row r="34" spans="1:6" ht="15.5" x14ac:dyDescent="0.4">
      <c r="A34" s="16" t="s">
        <v>7</v>
      </c>
      <c r="B34" s="15">
        <v>205929</v>
      </c>
      <c r="C34" s="15"/>
      <c r="D34" s="15"/>
      <c r="E34" s="15"/>
      <c r="F34" s="15"/>
    </row>
    <row r="35" spans="1:6" ht="15.5" x14ac:dyDescent="0.4">
      <c r="A35" s="13"/>
      <c r="B35" s="15"/>
      <c r="C35" s="15"/>
      <c r="D35" s="15"/>
      <c r="E35" s="15"/>
      <c r="F35" s="15"/>
    </row>
    <row r="36" spans="1:6" ht="15.5" x14ac:dyDescent="0.4">
      <c r="A36" s="14" t="s">
        <v>8</v>
      </c>
      <c r="B36" s="15"/>
      <c r="C36" s="15"/>
      <c r="D36" s="15"/>
      <c r="E36" s="15"/>
      <c r="F36" s="15"/>
    </row>
    <row r="37" spans="1:6" ht="15.5" x14ac:dyDescent="0.4">
      <c r="A37" s="13" t="s">
        <v>65</v>
      </c>
      <c r="B37" s="29">
        <f>B21/B32</f>
        <v>11939562677.971994</v>
      </c>
      <c r="C37" s="29">
        <f>C21/C32</f>
        <v>2864251830.429471</v>
      </c>
      <c r="D37" s="29">
        <f>D21/D32</f>
        <v>821623961.46038902</v>
      </c>
      <c r="E37" s="29">
        <f>E21/E32</f>
        <v>5303090137.6562347</v>
      </c>
      <c r="F37" s="29">
        <f>F21/F32</f>
        <v>2950596748.4258995</v>
      </c>
    </row>
    <row r="38" spans="1:6" ht="15.5" x14ac:dyDescent="0.4">
      <c r="A38" s="13" t="s">
        <v>106</v>
      </c>
      <c r="B38" s="29">
        <f>B23/B33</f>
        <v>10259883431.835896</v>
      </c>
      <c r="C38" s="29">
        <f>C23/C33</f>
        <v>2448384424.1922121</v>
      </c>
      <c r="D38" s="29">
        <f>D23/D33</f>
        <v>769577464.78873241</v>
      </c>
      <c r="E38" s="29">
        <f>E23/E33</f>
        <v>4932927710.5802574</v>
      </c>
      <c r="F38" s="29">
        <f>F23/F33</f>
        <v>2108993832.2746937</v>
      </c>
    </row>
    <row r="39" spans="1:6" ht="15.5" x14ac:dyDescent="0.4">
      <c r="A39" s="13" t="s">
        <v>66</v>
      </c>
      <c r="B39" s="29">
        <f>$B$37/(B15)</f>
        <v>841288.2383012959</v>
      </c>
      <c r="C39" s="29">
        <f>C37/(C15)</f>
        <v>1636611.4198378031</v>
      </c>
      <c r="D39" s="29">
        <f>D37/(D15)</f>
        <v>617452.87684898975</v>
      </c>
      <c r="E39" s="29">
        <f>E37/(E15)</f>
        <v>508993.49719956605</v>
      </c>
      <c r="F39" s="29">
        <f>F37/(F15)</f>
        <v>4261131.3760964535</v>
      </c>
    </row>
    <row r="40" spans="1:6" ht="15.5" x14ac:dyDescent="0.4">
      <c r="A40" s="13" t="s">
        <v>107</v>
      </c>
      <c r="B40" s="29">
        <f>$B$38/(B17)</f>
        <v>702352.23651240999</v>
      </c>
      <c r="C40" s="29">
        <f>C38/(C17)</f>
        <v>1491199.8252507213</v>
      </c>
      <c r="D40" s="29">
        <f>D38/(D17)</f>
        <v>596520.2982601492</v>
      </c>
      <c r="E40" s="29">
        <f>E38/(E17)</f>
        <v>448851.48664175184</v>
      </c>
      <c r="F40" s="29">
        <f>F38/(F17)</f>
        <v>3075331.2525068442</v>
      </c>
    </row>
    <row r="41" spans="1:6" ht="15.5" x14ac:dyDescent="0.4">
      <c r="A41" s="13"/>
      <c r="B41" s="30"/>
      <c r="C41" s="30"/>
      <c r="D41" s="30"/>
      <c r="E41" s="30"/>
      <c r="F41" s="30"/>
    </row>
    <row r="42" spans="1:6" ht="15.5" x14ac:dyDescent="0.4">
      <c r="A42" s="14" t="s">
        <v>9</v>
      </c>
      <c r="B42" s="30"/>
      <c r="C42" s="30"/>
      <c r="D42" s="30"/>
      <c r="E42" s="30"/>
      <c r="F42" s="30"/>
    </row>
    <row r="43" spans="1:6" ht="15.5" x14ac:dyDescent="0.4">
      <c r="A43" s="13"/>
      <c r="B43" s="30"/>
      <c r="C43" s="30"/>
      <c r="D43" s="30"/>
      <c r="E43" s="30"/>
      <c r="F43" s="30"/>
    </row>
    <row r="44" spans="1:6" ht="15.5" x14ac:dyDescent="0.4">
      <c r="A44" s="14" t="s">
        <v>10</v>
      </c>
      <c r="B44" s="30"/>
      <c r="C44" s="30"/>
      <c r="D44" s="30"/>
      <c r="E44" s="30"/>
      <c r="F44" s="30"/>
    </row>
    <row r="45" spans="1:6" ht="15.5" x14ac:dyDescent="0.4">
      <c r="A45" s="13" t="s">
        <v>11</v>
      </c>
      <c r="B45" s="23">
        <f>B16/B34*100</f>
        <v>7.7002267771901973</v>
      </c>
      <c r="C45" s="23"/>
      <c r="D45" s="23"/>
      <c r="E45" s="23"/>
      <c r="F45" s="23"/>
    </row>
    <row r="46" spans="1:6" ht="15.5" x14ac:dyDescent="0.4">
      <c r="A46" s="13" t="s">
        <v>12</v>
      </c>
      <c r="B46" s="23">
        <f>B17/B34*100</f>
        <v>7.0936530983440358</v>
      </c>
      <c r="C46" s="23"/>
      <c r="D46" s="23"/>
      <c r="E46" s="23"/>
      <c r="F46" s="23"/>
    </row>
    <row r="47" spans="1:6" ht="15.5" x14ac:dyDescent="0.4">
      <c r="A47" s="13"/>
      <c r="B47" s="23"/>
      <c r="C47" s="23"/>
      <c r="D47" s="23"/>
      <c r="E47" s="23"/>
      <c r="F47" s="23"/>
    </row>
    <row r="48" spans="1:6" ht="15.5" x14ac:dyDescent="0.4">
      <c r="A48" s="14" t="s">
        <v>13</v>
      </c>
      <c r="B48" s="23"/>
      <c r="C48" s="23"/>
      <c r="D48" s="23"/>
      <c r="E48" s="23"/>
      <c r="F48" s="23"/>
    </row>
    <row r="49" spans="1:7" ht="15.5" x14ac:dyDescent="0.4">
      <c r="A49" s="13" t="s">
        <v>14</v>
      </c>
      <c r="B49" s="23">
        <f>B17/B16*100</f>
        <v>92.122651755621419</v>
      </c>
      <c r="C49" s="23">
        <f>C17/C16*100</f>
        <v>87.05667491457524</v>
      </c>
      <c r="D49" s="23">
        <f>D17/D16*100</f>
        <v>92.947486391290425</v>
      </c>
      <c r="E49" s="23">
        <f>E17/E16*100</f>
        <v>90.602729687643119</v>
      </c>
      <c r="F49" s="23">
        <f>F17/F16*100</f>
        <v>151.38582290900175</v>
      </c>
    </row>
    <row r="50" spans="1:7" ht="15.5" x14ac:dyDescent="0.4">
      <c r="A50" s="13" t="s">
        <v>15</v>
      </c>
      <c r="B50" s="23">
        <f>B23/B22*100</f>
        <v>95.897743890822355</v>
      </c>
      <c r="C50" s="23">
        <f>C23/C22*100</f>
        <v>87.050783551313771</v>
      </c>
      <c r="D50" s="23">
        <f>D23/D22*100</f>
        <v>92.947486391290425</v>
      </c>
      <c r="E50" s="23">
        <f>E23/E22*100</f>
        <v>98.777039193282718</v>
      </c>
      <c r="F50" s="23">
        <f>F23/F22*100</f>
        <v>102.16959885834058</v>
      </c>
    </row>
    <row r="51" spans="1:7" ht="15.5" x14ac:dyDescent="0.4">
      <c r="A51" s="13" t="s">
        <v>16</v>
      </c>
      <c r="B51" s="23">
        <f>AVERAGE(B49:B50)</f>
        <v>94.010197823221887</v>
      </c>
      <c r="C51" s="23">
        <f>AVERAGE(C49:C50)</f>
        <v>87.053729232944505</v>
      </c>
      <c r="D51" s="23">
        <f>AVERAGE(D49:D50)</f>
        <v>92.947486391290425</v>
      </c>
      <c r="E51" s="23">
        <f>AVERAGE(E49:E50)</f>
        <v>94.689884440462919</v>
      </c>
      <c r="F51" s="23">
        <f>AVERAGE(F49:F50)</f>
        <v>126.77771088367116</v>
      </c>
    </row>
    <row r="52" spans="1:7" ht="15.5" x14ac:dyDescent="0.4">
      <c r="A52" s="13"/>
      <c r="B52" s="23"/>
      <c r="C52" s="23"/>
      <c r="D52" s="23"/>
      <c r="E52" s="23"/>
      <c r="F52" s="23"/>
    </row>
    <row r="53" spans="1:7" ht="15.5" x14ac:dyDescent="0.4">
      <c r="A53" s="14" t="s">
        <v>17</v>
      </c>
      <c r="B53" s="23"/>
      <c r="C53" s="23"/>
      <c r="D53" s="23"/>
      <c r="E53" s="23"/>
      <c r="F53" s="23"/>
    </row>
    <row r="54" spans="1:7" ht="15.5" x14ac:dyDescent="0.4">
      <c r="A54" s="13" t="s">
        <v>18</v>
      </c>
      <c r="B54" s="23">
        <f>(B17/B18)*100</f>
        <v>92.122651755621419</v>
      </c>
      <c r="C54" s="23">
        <f>(C17/C18)*100</f>
        <v>87.05667491457524</v>
      </c>
      <c r="D54" s="23">
        <f>(D17/D18)*100</f>
        <v>92.947486391290425</v>
      </c>
      <c r="E54" s="23">
        <f>(E17/E18)*100</f>
        <v>90.602729687643119</v>
      </c>
      <c r="F54" s="23">
        <f>(F17/F18)*100</f>
        <v>151.38582290900175</v>
      </c>
    </row>
    <row r="55" spans="1:7" ht="15.5" x14ac:dyDescent="0.4">
      <c r="A55" s="13" t="s">
        <v>19</v>
      </c>
      <c r="B55" s="23">
        <f>B23/B24*100</f>
        <v>71.924206420206261</v>
      </c>
      <c r="C55" s="23">
        <f>C23/C24*100</f>
        <v>65.288087663485328</v>
      </c>
      <c r="D55" s="23">
        <f>D23/D24*100</f>
        <v>69.710614793467812</v>
      </c>
      <c r="E55" s="23">
        <f>E23/E24*100</f>
        <v>74.083077557993278</v>
      </c>
      <c r="F55" s="23">
        <f>F23/F24*100</f>
        <v>76.631414684320504</v>
      </c>
    </row>
    <row r="56" spans="1:7" ht="15.5" x14ac:dyDescent="0.4">
      <c r="A56" s="13" t="s">
        <v>20</v>
      </c>
      <c r="B56" s="23">
        <f>(B54+B55)/2</f>
        <v>82.02342908791384</v>
      </c>
      <c r="C56" s="23">
        <f>(C54+C55)/2</f>
        <v>76.172381289030284</v>
      </c>
      <c r="D56" s="23">
        <f>(D54+D55)/2</f>
        <v>81.329050592379119</v>
      </c>
      <c r="E56" s="23">
        <f>(E54+E55)/2</f>
        <v>82.342903622818199</v>
      </c>
      <c r="F56" s="23">
        <f>(F54+F55)/2</f>
        <v>114.00861879666112</v>
      </c>
    </row>
    <row r="57" spans="1:7" ht="15.5" x14ac:dyDescent="0.4">
      <c r="A57" s="13"/>
      <c r="B57" s="23"/>
      <c r="C57" s="23"/>
      <c r="D57" s="23"/>
      <c r="E57" s="23"/>
      <c r="F57" s="23"/>
    </row>
    <row r="58" spans="1:7" ht="15.5" x14ac:dyDescent="0.4">
      <c r="A58" s="14" t="s">
        <v>21</v>
      </c>
      <c r="B58" s="23"/>
      <c r="C58" s="23"/>
      <c r="D58" s="23"/>
      <c r="E58" s="23"/>
      <c r="F58" s="23"/>
    </row>
    <row r="59" spans="1:7" ht="15.5" x14ac:dyDescent="0.4">
      <c r="A59" s="13" t="s">
        <v>22</v>
      </c>
      <c r="B59" s="23">
        <f>B25/B23*100</f>
        <v>100</v>
      </c>
      <c r="C59" s="23"/>
      <c r="D59" s="23"/>
      <c r="E59" s="23"/>
      <c r="F59" s="23"/>
    </row>
    <row r="60" spans="1:7" ht="15.5" x14ac:dyDescent="0.4">
      <c r="A60" s="13"/>
      <c r="B60" s="23"/>
      <c r="C60" s="23"/>
      <c r="D60" s="23"/>
      <c r="E60" s="23"/>
      <c r="F60" s="23"/>
    </row>
    <row r="61" spans="1:7" ht="15.5" x14ac:dyDescent="0.4">
      <c r="A61" s="14" t="s">
        <v>23</v>
      </c>
      <c r="B61" s="23"/>
      <c r="C61" s="23"/>
      <c r="D61" s="23"/>
      <c r="E61" s="23"/>
      <c r="F61" s="23"/>
    </row>
    <row r="62" spans="1:7" ht="15.5" x14ac:dyDescent="0.4">
      <c r="A62" s="13" t="s">
        <v>24</v>
      </c>
      <c r="B62" s="23">
        <f>((B17/B15)-1)*100</f>
        <v>2.9304459476386935</v>
      </c>
      <c r="C62" s="23">
        <f>((C17/C15)-1)*100</f>
        <v>-6.1837343660720023</v>
      </c>
      <c r="D62" s="23">
        <f>((D17/D15)-1)*100</f>
        <v>-3.0477621910487751</v>
      </c>
      <c r="E62" s="23">
        <f>((E17/E15)-1)*100</f>
        <v>5.4836886391024686</v>
      </c>
      <c r="F62" s="23">
        <f>((F17/F15)-1)*100</f>
        <v>-0.96277278562256763</v>
      </c>
    </row>
    <row r="63" spans="1:7" ht="15.5" x14ac:dyDescent="0.4">
      <c r="A63" s="13" t="s">
        <v>25</v>
      </c>
      <c r="B63" s="23">
        <f>((B38/B37)-1)*100</f>
        <v>-14.068180648149188</v>
      </c>
      <c r="C63" s="23">
        <f>((C38/C37)-1)*100</f>
        <v>-14.519233323660053</v>
      </c>
      <c r="D63" s="23">
        <f>((D38/D37)-1)*100</f>
        <v>-6.3345884629687488</v>
      </c>
      <c r="E63" s="23">
        <f>((E38/E37)-1)*100</f>
        <v>-6.9801270102411443</v>
      </c>
      <c r="F63" s="23">
        <f>((F38/F37)-1)*100</f>
        <v>-28.523142533800616</v>
      </c>
      <c r="G63" s="10"/>
    </row>
    <row r="64" spans="1:7" ht="15.5" x14ac:dyDescent="0.4">
      <c r="A64" s="13" t="s">
        <v>26</v>
      </c>
      <c r="B64" s="23">
        <f>((B40/B39)-1)*100</f>
        <v>-16.51467302923685</v>
      </c>
      <c r="C64" s="23">
        <f>((C40/C39)-1)*100</f>
        <v>-8.8849187305251043</v>
      </c>
      <c r="D64" s="23">
        <f>((D40/D39)-1)*100</f>
        <v>-3.3901499812689417</v>
      </c>
      <c r="E64" s="23">
        <f>((E40/E39)-1)*100</f>
        <v>-11.815870121860073</v>
      </c>
      <c r="F64" s="23">
        <f>((F40/F39)-1)*100</f>
        <v>-27.828292979689817</v>
      </c>
    </row>
    <row r="65" spans="1:6" ht="15.5" x14ac:dyDescent="0.4">
      <c r="A65" s="13"/>
      <c r="B65" s="23"/>
      <c r="C65" s="23"/>
      <c r="D65" s="23"/>
      <c r="E65" s="23"/>
      <c r="F65" s="23"/>
    </row>
    <row r="66" spans="1:6" ht="15.5" x14ac:dyDescent="0.4">
      <c r="A66" s="14" t="s">
        <v>27</v>
      </c>
      <c r="B66" s="23"/>
      <c r="C66" s="23"/>
      <c r="D66" s="23"/>
      <c r="E66" s="23"/>
      <c r="F66" s="23"/>
    </row>
    <row r="67" spans="1:6" ht="15.5" x14ac:dyDescent="0.4">
      <c r="A67" s="13" t="s">
        <v>38</v>
      </c>
      <c r="B67" s="23">
        <f t="shared" ref="B67:F68" si="0">B22/(B16*9)</f>
        <v>81436.721321813704</v>
      </c>
      <c r="C67" s="23">
        <f t="shared" si="0"/>
        <v>180000</v>
      </c>
      <c r="D67" s="23">
        <f t="shared" si="0"/>
        <v>72000</v>
      </c>
      <c r="E67" s="23">
        <f t="shared" si="0"/>
        <v>49693</v>
      </c>
      <c r="F67" s="23">
        <f t="shared" si="0"/>
        <v>550000</v>
      </c>
    </row>
    <row r="68" spans="1:6" ht="15.5" x14ac:dyDescent="0.4">
      <c r="A68" s="13" t="s">
        <v>39</v>
      </c>
      <c r="B68" s="23">
        <f t="shared" si="0"/>
        <v>84773.914947047902</v>
      </c>
      <c r="C68" s="23">
        <f t="shared" si="0"/>
        <v>179987.81890776206</v>
      </c>
      <c r="D68" s="23">
        <f t="shared" si="0"/>
        <v>72000</v>
      </c>
      <c r="E68" s="23">
        <f t="shared" si="0"/>
        <v>54176.374437659455</v>
      </c>
      <c r="F68" s="23">
        <f t="shared" si="0"/>
        <v>371192.48217757617</v>
      </c>
    </row>
    <row r="69" spans="1:6" ht="15.5" x14ac:dyDescent="0.4">
      <c r="A69" s="13" t="s">
        <v>28</v>
      </c>
      <c r="B69" s="23">
        <f>(B68/B67)*B51</f>
        <v>97.862639667520767</v>
      </c>
      <c r="C69" s="23">
        <f>(C68/C67)*C51</f>
        <v>87.047838069025374</v>
      </c>
      <c r="D69" s="23">
        <f>(D68/D67)*D51</f>
        <v>92.947486391290425</v>
      </c>
      <c r="E69" s="23">
        <f>(E68/E67)*E51</f>
        <v>103.23294296792753</v>
      </c>
      <c r="F69" s="23">
        <f>(F68/F67)*F51</f>
        <v>85.561696704910929</v>
      </c>
    </row>
    <row r="70" spans="1:6" ht="15.5" x14ac:dyDescent="0.4">
      <c r="A70" s="13" t="s">
        <v>40</v>
      </c>
      <c r="B70" s="23">
        <f>B22/B16</f>
        <v>732930.49189632339</v>
      </c>
      <c r="C70" s="23">
        <f t="shared" ref="C70:F71" si="1">C22/C16</f>
        <v>1620000</v>
      </c>
      <c r="D70" s="23">
        <f t="shared" si="1"/>
        <v>648000</v>
      </c>
      <c r="E70" s="23">
        <f t="shared" si="1"/>
        <v>447237</v>
      </c>
      <c r="F70" s="23">
        <f t="shared" si="1"/>
        <v>4950000</v>
      </c>
    </row>
    <row r="71" spans="1:6" ht="15.5" x14ac:dyDescent="0.4">
      <c r="A71" s="13" t="s">
        <v>41</v>
      </c>
      <c r="B71" s="23">
        <f>B23/B17</f>
        <v>762965.23452343105</v>
      </c>
      <c r="C71" s="23">
        <f t="shared" si="1"/>
        <v>1619890.3701698584</v>
      </c>
      <c r="D71" s="23">
        <f t="shared" si="1"/>
        <v>648000</v>
      </c>
      <c r="E71" s="23">
        <f t="shared" si="1"/>
        <v>487587.36993893504</v>
      </c>
      <c r="F71" s="23">
        <f t="shared" si="1"/>
        <v>3340732.3395981849</v>
      </c>
    </row>
    <row r="72" spans="1:6" ht="15.5" x14ac:dyDescent="0.4">
      <c r="A72" s="13"/>
      <c r="B72" s="23"/>
      <c r="C72" s="23"/>
      <c r="D72" s="23"/>
      <c r="E72" s="23"/>
      <c r="F72" s="23"/>
    </row>
    <row r="73" spans="1:6" ht="15.5" x14ac:dyDescent="0.4">
      <c r="A73" s="14" t="s">
        <v>29</v>
      </c>
      <c r="B73" s="23"/>
      <c r="C73" s="23"/>
      <c r="D73" s="23"/>
      <c r="E73" s="23"/>
      <c r="F73" s="23"/>
    </row>
    <row r="74" spans="1:6" ht="15.5" x14ac:dyDescent="0.4">
      <c r="A74" s="26" t="s">
        <v>30</v>
      </c>
      <c r="B74" s="34">
        <f>(B29/B28)*100</f>
        <v>95.897743890851046</v>
      </c>
      <c r="C74" s="34"/>
      <c r="D74" s="34"/>
      <c r="E74" s="34"/>
      <c r="F74" s="34"/>
    </row>
    <row r="75" spans="1:6" ht="15.5" x14ac:dyDescent="0.4">
      <c r="A75" s="26" t="s">
        <v>31</v>
      </c>
      <c r="B75" s="35">
        <f>(B23/B29)*100</f>
        <v>99.999999999970072</v>
      </c>
      <c r="C75" s="35"/>
      <c r="D75" s="35"/>
      <c r="E75" s="35"/>
      <c r="F75" s="35"/>
    </row>
    <row r="76" spans="1:6" ht="16" thickBot="1" x14ac:dyDescent="0.45">
      <c r="A76" s="24"/>
      <c r="B76" s="25"/>
      <c r="C76" s="25"/>
      <c r="D76" s="25"/>
      <c r="E76" s="25"/>
      <c r="F76" s="25"/>
    </row>
    <row r="77" spans="1:6" ht="16" thickTop="1" x14ac:dyDescent="0.4">
      <c r="A77" s="26" t="s">
        <v>95</v>
      </c>
      <c r="B77" s="13"/>
      <c r="C77" s="13"/>
      <c r="D77" s="13"/>
      <c r="E77" s="13"/>
      <c r="F77" s="13"/>
    </row>
    <row r="78" spans="1:6" s="7" customFormat="1" ht="16.5" customHeight="1" x14ac:dyDescent="0.35">
      <c r="A78" s="45"/>
      <c r="B78" s="45"/>
      <c r="C78" s="45"/>
      <c r="D78" s="45"/>
      <c r="E78" s="45"/>
      <c r="F78" s="45"/>
    </row>
    <row r="81" spans="1:4" x14ac:dyDescent="0.35">
      <c r="B81" s="8"/>
      <c r="C81" s="8"/>
      <c r="D81" s="8"/>
    </row>
    <row r="86" spans="1:4" x14ac:dyDescent="0.35">
      <c r="A86" s="9"/>
    </row>
  </sheetData>
  <mergeCells count="5">
    <mergeCell ref="A9:A10"/>
    <mergeCell ref="C9:F9"/>
    <mergeCell ref="C29:D29"/>
    <mergeCell ref="B9:B10"/>
    <mergeCell ref="A78:F7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8:F84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4" customWidth="1"/>
    <col min="2" max="6" width="20.81640625" style="4" customWidth="1"/>
    <col min="7" max="16384" width="11.453125" style="4"/>
  </cols>
  <sheetData>
    <row r="8" spans="1:6" ht="18" customHeight="1" x14ac:dyDescent="0.35">
      <c r="B8" s="11"/>
      <c r="C8" s="11"/>
      <c r="D8" s="11"/>
      <c r="E8" s="11"/>
      <c r="F8" s="11"/>
    </row>
    <row r="9" spans="1:6" ht="15.5" x14ac:dyDescent="0.4">
      <c r="A9" s="39" t="s">
        <v>0</v>
      </c>
      <c r="B9" s="46" t="s">
        <v>1</v>
      </c>
      <c r="C9" s="43" t="s">
        <v>2</v>
      </c>
      <c r="D9" s="43"/>
      <c r="E9" s="43"/>
      <c r="F9" s="43"/>
    </row>
    <row r="10" spans="1:6" ht="62.5" thickBot="1" x14ac:dyDescent="0.4">
      <c r="A10" s="40"/>
      <c r="B10" s="42"/>
      <c r="C10" s="36" t="s">
        <v>45</v>
      </c>
      <c r="D10" s="36" t="s">
        <v>33</v>
      </c>
      <c r="E10" s="36" t="s">
        <v>44</v>
      </c>
      <c r="F10" s="36" t="s">
        <v>46</v>
      </c>
    </row>
    <row r="11" spans="1:6" ht="16" thickTop="1" x14ac:dyDescent="0.4">
      <c r="A11" s="13"/>
      <c r="B11" s="13"/>
      <c r="C11" s="13"/>
      <c r="D11" s="13"/>
      <c r="E11" s="13"/>
      <c r="F11" s="13"/>
    </row>
    <row r="12" spans="1:6" ht="15.5" x14ac:dyDescent="0.4">
      <c r="A12" s="14" t="s">
        <v>3</v>
      </c>
      <c r="B12" s="13"/>
      <c r="C12" s="13"/>
      <c r="D12" s="13"/>
      <c r="E12" s="13"/>
      <c r="F12" s="13"/>
    </row>
    <row r="13" spans="1:6" ht="15.5" x14ac:dyDescent="0.4">
      <c r="A13" s="13"/>
      <c r="B13" s="13"/>
      <c r="C13" s="13"/>
      <c r="D13" s="13"/>
      <c r="E13" s="13"/>
      <c r="F13" s="13"/>
    </row>
    <row r="14" spans="1:6" ht="15.5" x14ac:dyDescent="0.4">
      <c r="A14" s="14" t="s">
        <v>32</v>
      </c>
      <c r="B14" s="13"/>
      <c r="C14" s="13"/>
      <c r="D14" s="13"/>
      <c r="E14" s="13"/>
      <c r="F14" s="13"/>
    </row>
    <row r="15" spans="1:6" ht="15.5" x14ac:dyDescent="0.4">
      <c r="A15" s="16" t="s">
        <v>67</v>
      </c>
      <c r="B15" s="15">
        <f>SUM(C15:F15)</f>
        <v>15931.666666666668</v>
      </c>
      <c r="C15" s="15">
        <v>2293</v>
      </c>
      <c r="D15" s="15">
        <v>1332.3333333333333</v>
      </c>
      <c r="E15" s="15">
        <v>11594.333333333334</v>
      </c>
      <c r="F15" s="15">
        <v>712</v>
      </c>
    </row>
    <row r="16" spans="1:6" ht="15.5" x14ac:dyDescent="0.4">
      <c r="A16" s="16" t="s">
        <v>108</v>
      </c>
      <c r="B16" s="15">
        <f>SUM(C16:F16)</f>
        <v>15857</v>
      </c>
      <c r="C16" s="15">
        <v>1886</v>
      </c>
      <c r="D16" s="15">
        <v>1388</v>
      </c>
      <c r="E16" s="15">
        <v>12130</v>
      </c>
      <c r="F16" s="15">
        <v>453</v>
      </c>
    </row>
    <row r="17" spans="1:6" ht="15.5" x14ac:dyDescent="0.4">
      <c r="A17" s="16" t="s">
        <v>109</v>
      </c>
      <c r="B17" s="15">
        <f>SUM(C17:F17)</f>
        <v>15029.333333333334</v>
      </c>
      <c r="C17" s="15">
        <v>1618.6666666666667</v>
      </c>
      <c r="D17" s="15">
        <v>1327</v>
      </c>
      <c r="E17" s="15">
        <v>11325.333333333332</v>
      </c>
      <c r="F17" s="15">
        <v>758.33333333333337</v>
      </c>
    </row>
    <row r="18" spans="1:6" ht="15.5" x14ac:dyDescent="0.4">
      <c r="A18" s="16" t="s">
        <v>77</v>
      </c>
      <c r="B18" s="15">
        <f>SUM(C18:F18)</f>
        <v>15857</v>
      </c>
      <c r="C18" s="15">
        <v>1886</v>
      </c>
      <c r="D18" s="15">
        <v>1388</v>
      </c>
      <c r="E18" s="15">
        <v>12130</v>
      </c>
      <c r="F18" s="15">
        <v>453</v>
      </c>
    </row>
    <row r="19" spans="1:6" ht="15.5" x14ac:dyDescent="0.4">
      <c r="A19" s="13"/>
      <c r="B19" s="15"/>
      <c r="C19" s="15"/>
      <c r="D19" s="15"/>
      <c r="E19" s="15"/>
      <c r="F19" s="15"/>
    </row>
    <row r="20" spans="1:6" ht="15.5" x14ac:dyDescent="0.4">
      <c r="A20" s="17" t="s">
        <v>4</v>
      </c>
      <c r="B20" s="15"/>
      <c r="C20" s="15"/>
      <c r="D20" s="15"/>
      <c r="E20" s="15"/>
      <c r="F20" s="15"/>
    </row>
    <row r="21" spans="1:6" ht="15.5" x14ac:dyDescent="0.4">
      <c r="A21" s="16" t="s">
        <v>67</v>
      </c>
      <c r="B21" s="15">
        <f>SUM(C21:F21)</f>
        <v>5110188669.1999998</v>
      </c>
      <c r="C21" s="15">
        <v>1236479575</v>
      </c>
      <c r="D21" s="15">
        <v>287476900</v>
      </c>
      <c r="E21" s="15">
        <v>2110992194.1999998</v>
      </c>
      <c r="F21" s="15">
        <v>1475240000</v>
      </c>
    </row>
    <row r="22" spans="1:6" ht="15.5" x14ac:dyDescent="0.4">
      <c r="A22" s="16" t="s">
        <v>108</v>
      </c>
      <c r="B22" s="15">
        <f>SUM(C22:F22)</f>
        <v>3873832687.29</v>
      </c>
      <c r="C22" s="15">
        <v>1018440000</v>
      </c>
      <c r="D22" s="15">
        <v>299808000</v>
      </c>
      <c r="E22" s="15">
        <v>1808299158</v>
      </c>
      <c r="F22" s="15">
        <v>747285529.28999996</v>
      </c>
    </row>
    <row r="23" spans="1:6" ht="15.5" x14ac:dyDescent="0.4">
      <c r="A23" s="16" t="s">
        <v>109</v>
      </c>
      <c r="B23" s="15">
        <f>SUM(C23:F23)</f>
        <v>3907740020.3599997</v>
      </c>
      <c r="C23" s="15">
        <v>1104300000</v>
      </c>
      <c r="D23" s="15">
        <v>320207116.35000008</v>
      </c>
      <c r="E23" s="15">
        <v>1837282904.0099998</v>
      </c>
      <c r="F23" s="15">
        <v>645950000</v>
      </c>
    </row>
    <row r="24" spans="1:6" ht="15.5" x14ac:dyDescent="0.4">
      <c r="A24" s="16" t="s">
        <v>77</v>
      </c>
      <c r="B24" s="15">
        <f>SUM(C24:F24)</f>
        <v>15495911497.290001</v>
      </c>
      <c r="C24" s="18">
        <v>4073760000</v>
      </c>
      <c r="D24" s="15">
        <v>1199232000</v>
      </c>
      <c r="E24" s="15">
        <v>7233283968</v>
      </c>
      <c r="F24" s="15">
        <v>2989635529.29</v>
      </c>
    </row>
    <row r="25" spans="1:6" ht="15.5" x14ac:dyDescent="0.4">
      <c r="A25" s="16" t="s">
        <v>110</v>
      </c>
      <c r="B25" s="15">
        <f>SUM(C25:F25)</f>
        <v>3907740020.3599997</v>
      </c>
      <c r="C25" s="15">
        <f>C23</f>
        <v>1104300000</v>
      </c>
      <c r="D25" s="15">
        <f>D23</f>
        <v>320207116.35000008</v>
      </c>
      <c r="E25" s="15">
        <f>E23</f>
        <v>1837282904.0099998</v>
      </c>
      <c r="F25" s="15">
        <f>F23</f>
        <v>645950000</v>
      </c>
    </row>
    <row r="26" spans="1:6" ht="15.5" x14ac:dyDescent="0.4">
      <c r="A26" s="13"/>
      <c r="B26" s="15"/>
      <c r="C26" s="15"/>
      <c r="D26" s="15"/>
      <c r="E26" s="15"/>
      <c r="F26" s="15"/>
    </row>
    <row r="27" spans="1:6" ht="15.5" x14ac:dyDescent="0.4">
      <c r="A27" s="17" t="s">
        <v>5</v>
      </c>
      <c r="B27" s="15"/>
      <c r="C27" s="15"/>
      <c r="D27" s="15"/>
      <c r="E27" s="15"/>
      <c r="F27" s="15"/>
    </row>
    <row r="28" spans="1:6" ht="15.5" x14ac:dyDescent="0.4">
      <c r="A28" s="16" t="s">
        <v>108</v>
      </c>
      <c r="B28" s="15">
        <f>B22</f>
        <v>3873832687.29</v>
      </c>
      <c r="C28" s="15"/>
      <c r="D28" s="15"/>
      <c r="E28" s="15"/>
      <c r="F28" s="15"/>
    </row>
    <row r="29" spans="1:6" ht="15.5" x14ac:dyDescent="0.4">
      <c r="A29" s="16" t="s">
        <v>109</v>
      </c>
      <c r="B29" s="15">
        <v>3907740020.3600006</v>
      </c>
      <c r="C29" s="20"/>
      <c r="D29" s="20"/>
      <c r="E29" s="15"/>
      <c r="F29" s="15"/>
    </row>
    <row r="30" spans="1:6" ht="15.5" x14ac:dyDescent="0.4">
      <c r="A30" s="13"/>
      <c r="B30" s="13"/>
      <c r="C30" s="13"/>
      <c r="D30" s="13"/>
      <c r="E30" s="13"/>
      <c r="F30" s="13"/>
    </row>
    <row r="31" spans="1:6" ht="15.5" x14ac:dyDescent="0.4">
      <c r="A31" s="14" t="s">
        <v>6</v>
      </c>
      <c r="B31" s="13"/>
      <c r="C31" s="13"/>
      <c r="D31" s="13"/>
      <c r="E31" s="13"/>
      <c r="F31" s="13"/>
    </row>
    <row r="32" spans="1:6" ht="15.5" x14ac:dyDescent="0.4">
      <c r="A32" s="16" t="s">
        <v>68</v>
      </c>
      <c r="B32" s="37">
        <v>1.0706</v>
      </c>
      <c r="C32" s="37">
        <v>1.0706</v>
      </c>
      <c r="D32" s="37">
        <v>1.0706</v>
      </c>
      <c r="E32" s="37">
        <v>1.0706</v>
      </c>
      <c r="F32" s="37">
        <v>1.0706</v>
      </c>
    </row>
    <row r="33" spans="1:6" ht="15.5" x14ac:dyDescent="0.4">
      <c r="A33" s="16" t="s">
        <v>111</v>
      </c>
      <c r="B33" s="38">
        <v>1.0863</v>
      </c>
      <c r="C33" s="38">
        <v>1.0863</v>
      </c>
      <c r="D33" s="38">
        <v>1.0863</v>
      </c>
      <c r="E33" s="38">
        <v>1.0863</v>
      </c>
      <c r="F33" s="38">
        <v>1.0863</v>
      </c>
    </row>
    <row r="34" spans="1:6" ht="15.5" x14ac:dyDescent="0.4">
      <c r="A34" s="16" t="s">
        <v>7</v>
      </c>
      <c r="B34" s="15">
        <v>205929</v>
      </c>
      <c r="C34" s="15"/>
      <c r="D34" s="15"/>
      <c r="E34" s="15"/>
      <c r="F34" s="15"/>
    </row>
    <row r="35" spans="1:6" ht="15.5" x14ac:dyDescent="0.4">
      <c r="A35" s="13"/>
      <c r="B35" s="15"/>
      <c r="C35" s="15"/>
      <c r="D35" s="15"/>
      <c r="E35" s="15"/>
      <c r="F35" s="15"/>
    </row>
    <row r="36" spans="1:6" ht="15.5" x14ac:dyDescent="0.4">
      <c r="A36" s="14" t="s">
        <v>8</v>
      </c>
      <c r="B36" s="15"/>
      <c r="C36" s="15"/>
      <c r="D36" s="15"/>
      <c r="E36" s="15"/>
      <c r="F36" s="15"/>
    </row>
    <row r="37" spans="1:6" ht="15.5" x14ac:dyDescent="0.4">
      <c r="A37" s="13" t="s">
        <v>69</v>
      </c>
      <c r="B37" s="29">
        <f>B21/B32</f>
        <v>4773200699.794508</v>
      </c>
      <c r="C37" s="29">
        <f>C21/C32</f>
        <v>1154940757.5191481</v>
      </c>
      <c r="D37" s="29">
        <f>D21/D32</f>
        <v>268519428.35793012</v>
      </c>
      <c r="E37" s="29">
        <f>E21/E32</f>
        <v>1971784227.7227721</v>
      </c>
      <c r="F37" s="29">
        <f>F21/F32</f>
        <v>1377956286.1946573</v>
      </c>
    </row>
    <row r="38" spans="1:6" ht="15.5" x14ac:dyDescent="0.4">
      <c r="A38" s="13" t="s">
        <v>112</v>
      </c>
      <c r="B38" s="29">
        <f t="shared" ref="B38:F38" si="0">B23/B33</f>
        <v>3597293584.0559692</v>
      </c>
      <c r="C38" s="29">
        <f t="shared" si="0"/>
        <v>1016570008.2850041</v>
      </c>
      <c r="D38" s="29">
        <f t="shared" si="0"/>
        <v>294768587.26871037</v>
      </c>
      <c r="E38" s="29">
        <f t="shared" si="0"/>
        <v>1691321830.0745647</v>
      </c>
      <c r="F38" s="29">
        <f t="shared" si="0"/>
        <v>594633158.42769027</v>
      </c>
    </row>
    <row r="39" spans="1:6" ht="15.5" x14ac:dyDescent="0.4">
      <c r="A39" s="13" t="s">
        <v>70</v>
      </c>
      <c r="B39" s="29">
        <f>$B$37/(B15)</f>
        <v>299604.60507131548</v>
      </c>
      <c r="C39" s="29">
        <f>C37/(C15)</f>
        <v>503681.09791502316</v>
      </c>
      <c r="D39" s="29">
        <f>D37/(D15)</f>
        <v>201540.72681355776</v>
      </c>
      <c r="E39" s="29">
        <f>E37/(E15)</f>
        <v>170064.47641572941</v>
      </c>
      <c r="F39" s="29">
        <f>F37/(F15)</f>
        <v>1935331.8626329456</v>
      </c>
    </row>
    <row r="40" spans="1:6" ht="15.5" x14ac:dyDescent="0.4">
      <c r="A40" s="13" t="s">
        <v>113</v>
      </c>
      <c r="B40" s="29">
        <f>$B$38/(B17)</f>
        <v>239351.50710095608</v>
      </c>
      <c r="C40" s="29">
        <f>C38/(C17)</f>
        <v>628029.24729304202</v>
      </c>
      <c r="D40" s="29">
        <f>D38/(D17)</f>
        <v>222131.56538712161</v>
      </c>
      <c r="E40" s="29">
        <f>E38/(E17)</f>
        <v>149339.69537978852</v>
      </c>
      <c r="F40" s="29">
        <f>F38/(F17)</f>
        <v>784131.637487064</v>
      </c>
    </row>
    <row r="41" spans="1:6" ht="15.5" x14ac:dyDescent="0.4">
      <c r="A41" s="13"/>
      <c r="B41" s="30"/>
      <c r="C41" s="30"/>
      <c r="D41" s="30"/>
      <c r="E41" s="30"/>
      <c r="F41" s="30"/>
    </row>
    <row r="42" spans="1:6" ht="15.5" x14ac:dyDescent="0.4">
      <c r="A42" s="14" t="s">
        <v>9</v>
      </c>
      <c r="B42" s="30"/>
      <c r="C42" s="30"/>
      <c r="D42" s="30"/>
      <c r="E42" s="30"/>
      <c r="F42" s="30"/>
    </row>
    <row r="43" spans="1:6" ht="15.5" x14ac:dyDescent="0.4">
      <c r="A43" s="13"/>
      <c r="B43" s="30"/>
      <c r="C43" s="30"/>
      <c r="D43" s="30"/>
      <c r="E43" s="30"/>
      <c r="F43" s="30"/>
    </row>
    <row r="44" spans="1:6" ht="15.5" x14ac:dyDescent="0.4">
      <c r="A44" s="14" t="s">
        <v>10</v>
      </c>
      <c r="B44" s="30"/>
      <c r="C44" s="30"/>
      <c r="D44" s="30"/>
      <c r="E44" s="30"/>
      <c r="F44" s="30"/>
    </row>
    <row r="45" spans="1:6" ht="15.5" x14ac:dyDescent="0.4">
      <c r="A45" s="13" t="s">
        <v>11</v>
      </c>
      <c r="B45" s="23">
        <f>B16/B34*100</f>
        <v>7.7002267771901973</v>
      </c>
      <c r="C45" s="23"/>
      <c r="D45" s="23"/>
      <c r="E45" s="23"/>
      <c r="F45" s="23"/>
    </row>
    <row r="46" spans="1:6" ht="15.5" x14ac:dyDescent="0.4">
      <c r="A46" s="13" t="s">
        <v>12</v>
      </c>
      <c r="B46" s="23">
        <f>B17/B34*100</f>
        <v>7.2983083166204539</v>
      </c>
      <c r="C46" s="23"/>
      <c r="D46" s="23"/>
      <c r="E46" s="23"/>
      <c r="F46" s="23"/>
    </row>
    <row r="47" spans="1:6" ht="15.5" x14ac:dyDescent="0.4">
      <c r="A47" s="13"/>
      <c r="B47" s="23"/>
      <c r="C47" s="23"/>
      <c r="D47" s="23"/>
      <c r="E47" s="23"/>
      <c r="F47" s="23"/>
    </row>
    <row r="48" spans="1:6" ht="15.5" x14ac:dyDescent="0.4">
      <c r="A48" s="14" t="s">
        <v>13</v>
      </c>
      <c r="B48" s="23"/>
      <c r="C48" s="23"/>
      <c r="D48" s="23"/>
      <c r="E48" s="23"/>
      <c r="F48" s="23"/>
    </row>
    <row r="49" spans="1:6" ht="15.5" x14ac:dyDescent="0.4">
      <c r="A49" s="13" t="s">
        <v>14</v>
      </c>
      <c r="B49" s="23">
        <f>B17/B16*100</f>
        <v>94.780433457358484</v>
      </c>
      <c r="C49" s="23">
        <f>C17/C16*100</f>
        <v>85.82537999293038</v>
      </c>
      <c r="D49" s="23">
        <f>D17/D16*100</f>
        <v>95.60518731988472</v>
      </c>
      <c r="E49" s="23">
        <f>E17/E16*100</f>
        <v>93.366309425666387</v>
      </c>
      <c r="F49" s="23">
        <f>F17/F16*100</f>
        <v>167.40250183958793</v>
      </c>
    </row>
    <row r="50" spans="1:6" ht="15.5" x14ac:dyDescent="0.4">
      <c r="A50" s="13" t="s">
        <v>15</v>
      </c>
      <c r="B50" s="23">
        <f t="shared" ref="B50:F50" si="1">B23/B22*100</f>
        <v>100.87529162478415</v>
      </c>
      <c r="C50" s="23">
        <f t="shared" si="1"/>
        <v>108.43054082714741</v>
      </c>
      <c r="D50" s="23">
        <f t="shared" si="1"/>
        <v>106.80406004843101</v>
      </c>
      <c r="E50" s="23">
        <f t="shared" si="1"/>
        <v>101.60281808912946</v>
      </c>
      <c r="F50" s="23">
        <f t="shared" si="1"/>
        <v>86.43951671507952</v>
      </c>
    </row>
    <row r="51" spans="1:6" ht="15.5" x14ac:dyDescent="0.4">
      <c r="A51" s="13" t="s">
        <v>16</v>
      </c>
      <c r="B51" s="23">
        <f>AVERAGE(B49:B50)</f>
        <v>97.827862541071312</v>
      </c>
      <c r="C51" s="23">
        <f>AVERAGE(C49:C50)</f>
        <v>97.127960410038895</v>
      </c>
      <c r="D51" s="23">
        <f>AVERAGE(D49:D50)</f>
        <v>101.20462368415787</v>
      </c>
      <c r="E51" s="23">
        <f>AVERAGE(E49:E50)</f>
        <v>97.484563757397922</v>
      </c>
      <c r="F51" s="23">
        <f>AVERAGE(F49:F50)</f>
        <v>126.92100927733372</v>
      </c>
    </row>
    <row r="52" spans="1:6" ht="15.5" x14ac:dyDescent="0.4">
      <c r="A52" s="13"/>
      <c r="B52" s="23"/>
      <c r="C52" s="23"/>
      <c r="D52" s="23"/>
      <c r="E52" s="23"/>
      <c r="F52" s="23"/>
    </row>
    <row r="53" spans="1:6" ht="15.5" x14ac:dyDescent="0.4">
      <c r="A53" s="14" t="s">
        <v>17</v>
      </c>
      <c r="B53" s="23"/>
      <c r="C53" s="23"/>
      <c r="D53" s="23"/>
      <c r="E53" s="23"/>
      <c r="F53" s="23"/>
    </row>
    <row r="54" spans="1:6" ht="15.5" x14ac:dyDescent="0.4">
      <c r="A54" s="13" t="s">
        <v>18</v>
      </c>
      <c r="B54" s="23">
        <f>(B17/B18)*100</f>
        <v>94.780433457358484</v>
      </c>
      <c r="C54" s="23">
        <f>(C17/C18)*100</f>
        <v>85.82537999293038</v>
      </c>
      <c r="D54" s="23">
        <f>(D17/D18)*100</f>
        <v>95.60518731988472</v>
      </c>
      <c r="E54" s="23">
        <f>(E17/E18)*100</f>
        <v>93.366309425666387</v>
      </c>
      <c r="F54" s="23">
        <f>(F17/F18)*100</f>
        <v>167.40250183958793</v>
      </c>
    </row>
    <row r="55" spans="1:6" ht="15.5" x14ac:dyDescent="0.4">
      <c r="A55" s="13" t="s">
        <v>19</v>
      </c>
      <c r="B55" s="23">
        <f t="shared" ref="B55:F55" si="2">B23/B24*100</f>
        <v>25.217877767586653</v>
      </c>
      <c r="C55" s="23">
        <f t="shared" si="2"/>
        <v>27.107635206786853</v>
      </c>
      <c r="D55" s="23">
        <f t="shared" si="2"/>
        <v>26.701015012107753</v>
      </c>
      <c r="E55" s="23">
        <f t="shared" si="2"/>
        <v>25.400397829507693</v>
      </c>
      <c r="F55" s="23">
        <f t="shared" si="2"/>
        <v>21.606312664922232</v>
      </c>
    </row>
    <row r="56" spans="1:6" ht="15.5" x14ac:dyDescent="0.4">
      <c r="A56" s="13" t="s">
        <v>20</v>
      </c>
      <c r="B56" s="23">
        <f>(B54+B55)/2</f>
        <v>59.99915561247257</v>
      </c>
      <c r="C56" s="23">
        <f>(C54+C55)/2</f>
        <v>56.466507599858616</v>
      </c>
      <c r="D56" s="23">
        <f>(D54+D55)/2</f>
        <v>61.153101165996233</v>
      </c>
      <c r="E56" s="23">
        <f>(E54+E55)/2</f>
        <v>59.383353627587042</v>
      </c>
      <c r="F56" s="23">
        <f>(F54+F55)/2</f>
        <v>94.504407252255078</v>
      </c>
    </row>
    <row r="57" spans="1:6" ht="15.5" x14ac:dyDescent="0.4">
      <c r="A57" s="13"/>
      <c r="B57" s="23"/>
      <c r="C57" s="23"/>
      <c r="D57" s="23"/>
      <c r="E57" s="23"/>
      <c r="F57" s="23"/>
    </row>
    <row r="58" spans="1:6" ht="15.5" x14ac:dyDescent="0.4">
      <c r="A58" s="14" t="s">
        <v>21</v>
      </c>
      <c r="B58" s="23"/>
      <c r="C58" s="23"/>
      <c r="D58" s="23"/>
      <c r="E58" s="23"/>
      <c r="F58" s="23"/>
    </row>
    <row r="59" spans="1:6" ht="15.5" x14ac:dyDescent="0.4">
      <c r="A59" s="13" t="s">
        <v>22</v>
      </c>
      <c r="B59" s="23">
        <f>B25/B23*100</f>
        <v>100</v>
      </c>
      <c r="C59" s="23"/>
      <c r="D59" s="23"/>
      <c r="E59" s="23"/>
      <c r="F59" s="23"/>
    </row>
    <row r="60" spans="1:6" ht="15.5" x14ac:dyDescent="0.4">
      <c r="A60" s="13"/>
      <c r="B60" s="23"/>
      <c r="C60" s="23"/>
      <c r="D60" s="23"/>
      <c r="E60" s="23"/>
      <c r="F60" s="23"/>
    </row>
    <row r="61" spans="1:6" ht="15.5" x14ac:dyDescent="0.4">
      <c r="A61" s="14" t="s">
        <v>23</v>
      </c>
      <c r="B61" s="23"/>
      <c r="C61" s="23"/>
      <c r="D61" s="23"/>
      <c r="E61" s="23"/>
      <c r="F61" s="23"/>
    </row>
    <row r="62" spans="1:6" ht="15.5" x14ac:dyDescent="0.4">
      <c r="A62" s="13" t="s">
        <v>24</v>
      </c>
      <c r="B62" s="23">
        <f>((B17/B15)-1)*100</f>
        <v>-5.6637723611256412</v>
      </c>
      <c r="C62" s="23">
        <f>((C17/C15)-1)*100</f>
        <v>-29.408344236080818</v>
      </c>
      <c r="D62" s="23">
        <f>((D17/D15)-1)*100</f>
        <v>-0.40030022516887032</v>
      </c>
      <c r="E62" s="23">
        <f>((E17/E15)-1)*100</f>
        <v>-2.3200988988874016</v>
      </c>
      <c r="F62" s="23">
        <f>((F17/F15)-1)*100</f>
        <v>6.5074906367041274</v>
      </c>
    </row>
    <row r="63" spans="1:6" ht="15.5" x14ac:dyDescent="0.4">
      <c r="A63" s="13" t="s">
        <v>25</v>
      </c>
      <c r="B63" s="23">
        <f>((B38/B37)-1)*100</f>
        <v>-24.635610142878829</v>
      </c>
      <c r="C63" s="23">
        <f>((C38/C37)-1)*100</f>
        <v>-11.980765968582585</v>
      </c>
      <c r="D63" s="23">
        <f>((D38/D37)-1)*100</f>
        <v>9.7755157126994785</v>
      </c>
      <c r="E63" s="23">
        <f>((E38/E37)-1)*100</f>
        <v>-14.22378745630375</v>
      </c>
      <c r="F63" s="23">
        <f>((F38/F37)-1)*100</f>
        <v>-56.846732774824083</v>
      </c>
    </row>
    <row r="64" spans="1:6" ht="15.5" x14ac:dyDescent="0.4">
      <c r="A64" s="13" t="s">
        <v>26</v>
      </c>
      <c r="B64" s="23">
        <f>((B40/B39)-1)*100</f>
        <v>-20.110871779162821</v>
      </c>
      <c r="C64" s="23">
        <f>((C40/C39)-1)*100</f>
        <v>24.68787292053549</v>
      </c>
      <c r="D64" s="23">
        <f>((D40/D39)-1)*100</f>
        <v>10.216713464873095</v>
      </c>
      <c r="E64" s="23">
        <f>((E40/E39)-1)*100</f>
        <v>-12.186425685560776</v>
      </c>
      <c r="F64" s="23">
        <f>((F40/F39)-1)*100</f>
        <v>-59.483349981109555</v>
      </c>
    </row>
    <row r="65" spans="1:6" ht="15.5" x14ac:dyDescent="0.4">
      <c r="A65" s="13"/>
      <c r="B65" s="23"/>
      <c r="C65" s="23"/>
      <c r="D65" s="23"/>
      <c r="E65" s="23"/>
      <c r="F65" s="23"/>
    </row>
    <row r="66" spans="1:6" ht="15.5" x14ac:dyDescent="0.4">
      <c r="A66" s="14" t="s">
        <v>27</v>
      </c>
      <c r="B66" s="23"/>
      <c r="C66" s="23"/>
      <c r="D66" s="23"/>
      <c r="E66" s="23"/>
      <c r="F66" s="23"/>
    </row>
    <row r="67" spans="1:6" ht="15.5" x14ac:dyDescent="0.4">
      <c r="A67" s="13" t="s">
        <v>38</v>
      </c>
      <c r="B67" s="23">
        <f>B22/(B16*3)</f>
        <v>81432.651978936745</v>
      </c>
      <c r="C67" s="23">
        <f t="shared" ref="C67:F68" si="3">C22/(C16*3)</f>
        <v>180000</v>
      </c>
      <c r="D67" s="23">
        <f t="shared" si="3"/>
        <v>72000</v>
      </c>
      <c r="E67" s="23">
        <f t="shared" si="3"/>
        <v>49692.2</v>
      </c>
      <c r="F67" s="23">
        <f t="shared" si="3"/>
        <v>549878.97666666668</v>
      </c>
    </row>
    <row r="68" spans="1:6" ht="15.5" x14ac:dyDescent="0.4">
      <c r="A68" s="13" t="s">
        <v>39</v>
      </c>
      <c r="B68" s="23">
        <f>$B$23/(B17*3)</f>
        <v>86669.180721256198</v>
      </c>
      <c r="C68" s="23">
        <f>C23/(C17*3)</f>
        <v>227409.39044481053</v>
      </c>
      <c r="D68" s="23">
        <f t="shared" si="3"/>
        <v>80433.839826676733</v>
      </c>
      <c r="E68" s="23">
        <f t="shared" si="3"/>
        <v>54075.903697021422</v>
      </c>
      <c r="F68" s="23">
        <f t="shared" si="3"/>
        <v>283934.06593406596</v>
      </c>
    </row>
    <row r="69" spans="1:6" ht="15.5" x14ac:dyDescent="0.4">
      <c r="A69" s="13" t="s">
        <v>28</v>
      </c>
      <c r="B69" s="23">
        <f>(B68/B67)*B51</f>
        <v>104.11868571269665</v>
      </c>
      <c r="C69" s="23">
        <f>(C68/C67)*C51</f>
        <v>122.71005706663685</v>
      </c>
      <c r="D69" s="23">
        <f>(D68/D67)*D51</f>
        <v>113.05939571014791</v>
      </c>
      <c r="E69" s="23">
        <f>(E68/E67)*E51</f>
        <v>106.08437303422258</v>
      </c>
      <c r="F69" s="23">
        <f>(F68/F67)*F51</f>
        <v>65.536599407789694</v>
      </c>
    </row>
    <row r="70" spans="1:6" ht="15.5" x14ac:dyDescent="0.4">
      <c r="A70" s="13" t="s">
        <v>40</v>
      </c>
      <c r="B70" s="23">
        <f>B22/B16</f>
        <v>244297.95593681023</v>
      </c>
      <c r="C70" s="23">
        <f t="shared" ref="C70:F71" si="4">C22/C16</f>
        <v>540000</v>
      </c>
      <c r="D70" s="23">
        <f t="shared" si="4"/>
        <v>216000</v>
      </c>
      <c r="E70" s="23">
        <f t="shared" si="4"/>
        <v>149076.6</v>
      </c>
      <c r="F70" s="23">
        <f t="shared" si="4"/>
        <v>1649636.93</v>
      </c>
    </row>
    <row r="71" spans="1:6" ht="15.5" x14ac:dyDescent="0.4">
      <c r="A71" s="13" t="s">
        <v>41</v>
      </c>
      <c r="B71" s="23">
        <f>B23/B17</f>
        <v>260007.54216376861</v>
      </c>
      <c r="C71" s="23">
        <f t="shared" si="4"/>
        <v>682228.17133443162</v>
      </c>
      <c r="D71" s="23">
        <f t="shared" si="4"/>
        <v>241301.5194800302</v>
      </c>
      <c r="E71" s="23">
        <f t="shared" si="4"/>
        <v>162227.71109106427</v>
      </c>
      <c r="F71" s="23">
        <f t="shared" si="4"/>
        <v>851802.19780219777</v>
      </c>
    </row>
    <row r="72" spans="1:6" ht="15.5" x14ac:dyDescent="0.4">
      <c r="A72" s="13"/>
      <c r="B72" s="23"/>
      <c r="C72" s="23"/>
      <c r="D72" s="23"/>
      <c r="E72" s="23"/>
      <c r="F72" s="23"/>
    </row>
    <row r="73" spans="1:6" ht="15.5" x14ac:dyDescent="0.4">
      <c r="A73" s="13" t="s">
        <v>29</v>
      </c>
      <c r="B73" s="23"/>
      <c r="C73" s="23"/>
      <c r="D73" s="23"/>
      <c r="E73" s="23"/>
      <c r="F73" s="23"/>
    </row>
    <row r="74" spans="1:6" ht="15.5" x14ac:dyDescent="0.4">
      <c r="A74" s="13" t="s">
        <v>30</v>
      </c>
      <c r="B74" s="23">
        <f>(B29/B28)*100</f>
        <v>100.87529162478417</v>
      </c>
      <c r="C74" s="23"/>
      <c r="D74" s="23"/>
      <c r="E74" s="23"/>
      <c r="F74" s="23"/>
    </row>
    <row r="75" spans="1:6" ht="15.5" x14ac:dyDescent="0.4">
      <c r="A75" s="26" t="s">
        <v>31</v>
      </c>
      <c r="B75" s="34">
        <f>(B23/B29)*100</f>
        <v>99.999999999999972</v>
      </c>
      <c r="C75" s="34"/>
      <c r="D75" s="34"/>
      <c r="E75" s="34"/>
      <c r="F75" s="34"/>
    </row>
    <row r="76" spans="1:6" ht="16" thickBot="1" x14ac:dyDescent="0.45">
      <c r="A76" s="24"/>
      <c r="B76" s="25"/>
      <c r="C76" s="25"/>
      <c r="D76" s="25"/>
      <c r="E76" s="25"/>
      <c r="F76" s="25"/>
    </row>
    <row r="77" spans="1:6" ht="16" thickTop="1" x14ac:dyDescent="0.4">
      <c r="A77" s="26" t="s">
        <v>95</v>
      </c>
      <c r="B77" s="13"/>
      <c r="C77" s="13"/>
      <c r="D77" s="13"/>
      <c r="E77" s="13"/>
      <c r="F77" s="13"/>
    </row>
    <row r="78" spans="1:6" x14ac:dyDescent="0.35">
      <c r="A78" s="7"/>
    </row>
    <row r="81" spans="1:1" x14ac:dyDescent="0.35">
      <c r="A81" s="9"/>
    </row>
    <row r="84" spans="1:1" x14ac:dyDescent="0.35">
      <c r="A84" s="1"/>
    </row>
  </sheetData>
  <mergeCells count="3">
    <mergeCell ref="A9:A10"/>
    <mergeCell ref="B9:B10"/>
    <mergeCell ref="C9:F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8:F86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2.7265625" style="4" customWidth="1"/>
    <col min="2" max="6" width="20.81640625" style="4" customWidth="1"/>
    <col min="7" max="16384" width="11.453125" style="4"/>
  </cols>
  <sheetData>
    <row r="8" spans="1:6" ht="18" customHeight="1" x14ac:dyDescent="0.35">
      <c r="B8" s="11"/>
      <c r="C8" s="11"/>
      <c r="D8" s="12"/>
      <c r="E8" s="12"/>
      <c r="F8" s="12"/>
    </row>
    <row r="9" spans="1:6" ht="15.5" x14ac:dyDescent="0.4">
      <c r="A9" s="39" t="s">
        <v>0</v>
      </c>
      <c r="B9" s="46" t="s">
        <v>1</v>
      </c>
      <c r="C9" s="43" t="s">
        <v>2</v>
      </c>
      <c r="D9" s="43"/>
      <c r="E9" s="43"/>
      <c r="F9" s="43"/>
    </row>
    <row r="10" spans="1:6" ht="62.5" thickBot="1" x14ac:dyDescent="0.4">
      <c r="A10" s="40"/>
      <c r="B10" s="42"/>
      <c r="C10" s="36" t="s">
        <v>45</v>
      </c>
      <c r="D10" s="36" t="s">
        <v>33</v>
      </c>
      <c r="E10" s="36" t="s">
        <v>44</v>
      </c>
      <c r="F10" s="36" t="s">
        <v>46</v>
      </c>
    </row>
    <row r="11" spans="1:6" ht="16" thickTop="1" x14ac:dyDescent="0.4">
      <c r="A11" s="13"/>
      <c r="B11" s="13"/>
      <c r="C11" s="13"/>
      <c r="D11" s="13"/>
      <c r="E11" s="13"/>
      <c r="F11" s="13"/>
    </row>
    <row r="12" spans="1:6" ht="15.5" x14ac:dyDescent="0.4">
      <c r="A12" s="14" t="s">
        <v>3</v>
      </c>
      <c r="B12" s="13"/>
      <c r="C12" s="13"/>
      <c r="D12" s="13"/>
      <c r="E12" s="13"/>
      <c r="F12" s="13"/>
    </row>
    <row r="13" spans="1:6" ht="15.5" x14ac:dyDescent="0.4">
      <c r="A13" s="13"/>
      <c r="B13" s="13"/>
      <c r="C13" s="13"/>
      <c r="D13" s="13"/>
      <c r="E13" s="13"/>
      <c r="F13" s="13"/>
    </row>
    <row r="14" spans="1:6" ht="15.5" x14ac:dyDescent="0.4">
      <c r="A14" s="14" t="s">
        <v>32</v>
      </c>
      <c r="B14" s="13"/>
      <c r="C14" s="13"/>
      <c r="D14" s="13"/>
      <c r="E14" s="13"/>
      <c r="F14" s="13"/>
    </row>
    <row r="15" spans="1:6" ht="15.5" x14ac:dyDescent="0.4">
      <c r="A15" s="16" t="s">
        <v>71</v>
      </c>
      <c r="B15" s="15">
        <f>SUM(C15:F15)</f>
        <v>14626.91666666667</v>
      </c>
      <c r="C15" s="15">
        <f>(+'I Trimestre'!C15+'II Trimestre'!C15+'III Trimestre'!C15+'IV Trimestre'!C15)/4</f>
        <v>1885.8333333333335</v>
      </c>
      <c r="D15" s="15">
        <f>(+'I Trimestre'!D15+'II Trimestre'!D15+'III Trimestre'!D15+'IV Trimestre'!D15)/4</f>
        <v>1331.0833333333333</v>
      </c>
      <c r="E15" s="15">
        <f>(+'I Trimestre'!E15+'II Trimestre'!E15+'III Trimestre'!E15+'IV Trimestre'!E15)/4</f>
        <v>10712.666666666668</v>
      </c>
      <c r="F15" s="15">
        <f>(+'I Trimestre'!F15+'II Trimestre'!F15+'III Trimestre'!F15+'IV Trimestre'!F15)/4</f>
        <v>697.33333333333326</v>
      </c>
    </row>
    <row r="16" spans="1:6" ht="15.5" x14ac:dyDescent="0.4">
      <c r="A16" s="16" t="s">
        <v>114</v>
      </c>
      <c r="B16" s="15">
        <f>SUM(C16:F16)</f>
        <v>15857</v>
      </c>
      <c r="C16" s="15">
        <f>(+'I Trimestre'!C16+'II Trimestre'!C16+'III Trimestre'!C16+'IV Trimestre'!C16)/4</f>
        <v>1886</v>
      </c>
      <c r="D16" s="15">
        <f>(+'I Trimestre'!D16+'II Trimestre'!D16+'III Trimestre'!D16+'IV Trimestre'!D16)/4</f>
        <v>1388</v>
      </c>
      <c r="E16" s="15">
        <f>(+'I Trimestre'!E16+'II Trimestre'!E16+'III Trimestre'!E16+'IV Trimestre'!E16)/4</f>
        <v>12130</v>
      </c>
      <c r="F16" s="15">
        <f>(+'I Trimestre'!F16+'II Trimestre'!F16+'III Trimestre'!F16+'IV Trimestre'!F16)/4</f>
        <v>453</v>
      </c>
    </row>
    <row r="17" spans="1:6" ht="15.5" x14ac:dyDescent="0.4">
      <c r="A17" s="16" t="s">
        <v>115</v>
      </c>
      <c r="B17" s="15">
        <f>SUM(C17:F17)</f>
        <v>14713.250000000002</v>
      </c>
      <c r="C17" s="15">
        <f>(+'I Trimestre'!C17+'II Trimestre'!C17+'III Trimestre'!C17+'IV Trimestre'!C17)/4</f>
        <v>1636.0833333333335</v>
      </c>
      <c r="D17" s="15">
        <f>(+'I Trimestre'!D17+'II Trimestre'!D17+'III Trimestre'!D17+'IV Trimestre'!D17)/4</f>
        <v>1299.3333333333335</v>
      </c>
      <c r="E17" s="15">
        <f>(+'I Trimestre'!E17+'II Trimestre'!E17+'III Trimestre'!E17+'IV Trimestre'!E17)/4</f>
        <v>11073.916666666668</v>
      </c>
      <c r="F17" s="15">
        <f>(+'I Trimestre'!F17+'II Trimestre'!F17+'III Trimestre'!F17+'IV Trimestre'!F17)/4</f>
        <v>703.91666666666674</v>
      </c>
    </row>
    <row r="18" spans="1:6" ht="15.5" x14ac:dyDescent="0.4">
      <c r="A18" s="16" t="s">
        <v>77</v>
      </c>
      <c r="B18" s="15">
        <f>SUM(C18:F18)</f>
        <v>15857</v>
      </c>
      <c r="C18" s="15">
        <f>+'IV Trimestre'!C18</f>
        <v>1886</v>
      </c>
      <c r="D18" s="15">
        <f>+'IV Trimestre'!D18</f>
        <v>1388</v>
      </c>
      <c r="E18" s="15">
        <f>+'IV Trimestre'!E18</f>
        <v>12130</v>
      </c>
      <c r="F18" s="15">
        <f>+'IV Trimestre'!F18</f>
        <v>453</v>
      </c>
    </row>
    <row r="19" spans="1:6" ht="15.5" x14ac:dyDescent="0.4">
      <c r="A19" s="13"/>
      <c r="B19" s="15"/>
      <c r="C19" s="15"/>
      <c r="D19" s="15"/>
      <c r="E19" s="15"/>
      <c r="F19" s="15"/>
    </row>
    <row r="20" spans="1:6" ht="15.5" x14ac:dyDescent="0.4">
      <c r="A20" s="17" t="s">
        <v>4</v>
      </c>
      <c r="B20" s="15"/>
      <c r="C20" s="15"/>
      <c r="D20" s="15"/>
      <c r="E20" s="15"/>
      <c r="F20" s="15"/>
    </row>
    <row r="21" spans="1:6" ht="15.5" x14ac:dyDescent="0.4">
      <c r="A21" s="16" t="s">
        <v>71</v>
      </c>
      <c r="B21" s="15">
        <f>SUM(C21:F21)</f>
        <v>17815077314.829998</v>
      </c>
      <c r="C21" s="15">
        <f>+'I Trimestre'!C21+'II Trimestre'!C21+'III Trimestre'!C21+'IV Trimestre'!C21</f>
        <v>4284329947.7600002</v>
      </c>
      <c r="D21" s="15">
        <f>+'I Trimestre'!D21+'II Trimestre'!D21+'III Trimestre'!D21+'IV Trimestre'!D21</f>
        <v>1161766957.3899999</v>
      </c>
      <c r="E21" s="15">
        <f>+'I Trimestre'!E21+'II Trimestre'!E21+'III Trimestre'!E21+'IV Trimestre'!E21</f>
        <v>7754010409.6799994</v>
      </c>
      <c r="F21" s="15">
        <f>+'I Trimestre'!F21+'II Trimestre'!F21+'III Trimestre'!F21+'IV Trimestre'!F21</f>
        <v>4614970000</v>
      </c>
    </row>
    <row r="22" spans="1:6" ht="15.5" x14ac:dyDescent="0.4">
      <c r="A22" s="16" t="s">
        <v>114</v>
      </c>
      <c r="B22" s="15">
        <f>SUM(C22:F22)</f>
        <v>15495911497.290001</v>
      </c>
      <c r="C22" s="15">
        <f>+'I Trimestre'!C22+'II Trimestre'!C22+'III Trimestre'!C22+'IV Trimestre'!C22</f>
        <v>4073760000</v>
      </c>
      <c r="D22" s="15">
        <f>+'I Trimestre'!D22+'II Trimestre'!D22+'III Trimestre'!D22+'IV Trimestre'!D22</f>
        <v>1199232000</v>
      </c>
      <c r="E22" s="15">
        <f>+'I Trimestre'!E22+'II Trimestre'!E22+'III Trimestre'!E22+'IV Trimestre'!E22</f>
        <v>7233283968</v>
      </c>
      <c r="F22" s="15">
        <f>+'I Trimestre'!F22+'II Trimestre'!F22+'III Trimestre'!F22+'IV Trimestre'!F22</f>
        <v>2989635529.29</v>
      </c>
    </row>
    <row r="23" spans="1:6" ht="15.5" x14ac:dyDescent="0.4">
      <c r="A23" s="16" t="s">
        <v>115</v>
      </c>
      <c r="B23" s="15">
        <f>SUM(C23:F23)</f>
        <v>15053051392.363335</v>
      </c>
      <c r="C23" s="15">
        <f>+'I Trimestre'!C23+'II Trimestre'!C23+'III Trimestre'!C23+'IV Trimestre'!C23</f>
        <v>3763980000</v>
      </c>
      <c r="D23" s="15">
        <f>+'I Trimestre'!D23+'II Trimestre'!D23+'III Trimestre'!D23+'IV Trimestre'!D23</f>
        <v>1156199116.3500001</v>
      </c>
      <c r="E23" s="15">
        <f>+'I Trimestre'!E23+'II Trimestre'!E23+'III Trimestre'!E23+'IV Trimestre'!E23</f>
        <v>7195922276.0133343</v>
      </c>
      <c r="F23" s="15">
        <f>+'I Trimestre'!F23+'II Trimestre'!F23+'III Trimestre'!F23+'IV Trimestre'!F23</f>
        <v>2936950000</v>
      </c>
    </row>
    <row r="24" spans="1:6" ht="15.5" x14ac:dyDescent="0.4">
      <c r="A24" s="16" t="s">
        <v>77</v>
      </c>
      <c r="B24" s="15">
        <f>SUM(C24:F24)</f>
        <v>15495911497.290001</v>
      </c>
      <c r="C24" s="15">
        <f>+'IV Trimestre'!C24</f>
        <v>4073760000</v>
      </c>
      <c r="D24" s="15">
        <f>+'IV Trimestre'!D24</f>
        <v>1199232000</v>
      </c>
      <c r="E24" s="15">
        <f>+'IV Trimestre'!E24</f>
        <v>7233283968</v>
      </c>
      <c r="F24" s="15">
        <f>+'IV Trimestre'!F24</f>
        <v>2989635529.29</v>
      </c>
    </row>
    <row r="25" spans="1:6" ht="15.5" x14ac:dyDescent="0.4">
      <c r="A25" s="16" t="s">
        <v>116</v>
      </c>
      <c r="B25" s="15">
        <f>SUM(C25:F25)</f>
        <v>15053051392.363335</v>
      </c>
      <c r="C25" s="15">
        <f>+C23</f>
        <v>3763980000</v>
      </c>
      <c r="D25" s="15">
        <f>+D23</f>
        <v>1156199116.3500001</v>
      </c>
      <c r="E25" s="15">
        <f>+E23</f>
        <v>7195922276.0133343</v>
      </c>
      <c r="F25" s="15">
        <f>+F23</f>
        <v>2936950000</v>
      </c>
    </row>
    <row r="26" spans="1:6" ht="15.5" x14ac:dyDescent="0.4">
      <c r="A26" s="13"/>
      <c r="B26" s="15"/>
      <c r="C26" s="15"/>
      <c r="D26" s="15"/>
      <c r="E26" s="15"/>
      <c r="F26" s="15"/>
    </row>
    <row r="27" spans="1:6" ht="15.5" x14ac:dyDescent="0.4">
      <c r="A27" s="17" t="s">
        <v>5</v>
      </c>
      <c r="B27" s="15"/>
      <c r="C27" s="15"/>
      <c r="D27" s="15"/>
      <c r="E27" s="15"/>
      <c r="F27" s="15"/>
    </row>
    <row r="28" spans="1:6" ht="15.5" x14ac:dyDescent="0.4">
      <c r="A28" s="16" t="s">
        <v>114</v>
      </c>
      <c r="B28" s="15">
        <f>B22</f>
        <v>15495911497.290001</v>
      </c>
      <c r="C28" s="15"/>
      <c r="D28" s="15"/>
      <c r="E28" s="15"/>
      <c r="F28" s="15"/>
    </row>
    <row r="29" spans="1:6" ht="15.5" x14ac:dyDescent="0.4">
      <c r="A29" s="16" t="s">
        <v>115</v>
      </c>
      <c r="B29" s="15">
        <f>'I Trimestre'!B29+'II Trimestre'!B29+'III Trimestre'!B29+'IV Trimestre'!B29</f>
        <v>15053051392.366671</v>
      </c>
      <c r="C29" s="15"/>
      <c r="D29" s="15"/>
      <c r="E29" s="15"/>
      <c r="F29" s="15"/>
    </row>
    <row r="30" spans="1:6" ht="15.5" x14ac:dyDescent="0.4">
      <c r="A30" s="13"/>
      <c r="B30" s="13"/>
      <c r="C30" s="15"/>
      <c r="D30" s="15"/>
      <c r="E30" s="13"/>
      <c r="F30" s="13"/>
    </row>
    <row r="31" spans="1:6" ht="15.5" x14ac:dyDescent="0.4">
      <c r="A31" s="14" t="s">
        <v>6</v>
      </c>
      <c r="B31" s="13"/>
      <c r="C31" s="13"/>
      <c r="D31" s="13"/>
      <c r="E31" s="13"/>
      <c r="F31" s="13"/>
    </row>
    <row r="32" spans="1:6" ht="15.5" x14ac:dyDescent="0.4">
      <c r="A32" s="16" t="s">
        <v>72</v>
      </c>
      <c r="B32" s="37">
        <v>1.0706</v>
      </c>
      <c r="C32" s="37">
        <v>1.0706</v>
      </c>
      <c r="D32" s="37">
        <v>1.0706</v>
      </c>
      <c r="E32" s="37">
        <v>1.0706</v>
      </c>
      <c r="F32" s="37">
        <v>1.0706</v>
      </c>
    </row>
    <row r="33" spans="1:6" ht="15.5" x14ac:dyDescent="0.4">
      <c r="A33" s="16" t="s">
        <v>117</v>
      </c>
      <c r="B33" s="38">
        <v>1.0863</v>
      </c>
      <c r="C33" s="38">
        <v>1.0863</v>
      </c>
      <c r="D33" s="38">
        <v>1.0863</v>
      </c>
      <c r="E33" s="38">
        <v>1.0863</v>
      </c>
      <c r="F33" s="38">
        <v>1.0863</v>
      </c>
    </row>
    <row r="34" spans="1:6" ht="15.5" x14ac:dyDescent="0.4">
      <c r="A34" s="16" t="s">
        <v>7</v>
      </c>
      <c r="B34" s="15">
        <v>205929</v>
      </c>
      <c r="C34" s="15"/>
      <c r="D34" s="15"/>
      <c r="E34" s="15"/>
      <c r="F34" s="15"/>
    </row>
    <row r="35" spans="1:6" ht="15.5" x14ac:dyDescent="0.4">
      <c r="A35" s="13"/>
      <c r="B35" s="13"/>
      <c r="C35" s="13"/>
      <c r="D35" s="13"/>
      <c r="E35" s="13"/>
      <c r="F35" s="13"/>
    </row>
    <row r="36" spans="1:6" ht="15.5" x14ac:dyDescent="0.4">
      <c r="A36" s="14" t="s">
        <v>8</v>
      </c>
      <c r="B36" s="13"/>
      <c r="C36" s="13"/>
      <c r="D36" s="13"/>
      <c r="E36" s="13"/>
      <c r="F36" s="13"/>
    </row>
    <row r="37" spans="1:6" ht="15.5" x14ac:dyDescent="0.4">
      <c r="A37" s="13" t="s">
        <v>73</v>
      </c>
      <c r="B37" s="29">
        <f>B21/B32</f>
        <v>16640273972.379972</v>
      </c>
      <c r="C37" s="29">
        <f>C21/C32</f>
        <v>4001802678.6474876</v>
      </c>
      <c r="D37" s="29">
        <f>D21/D32</f>
        <v>1085155013.441061</v>
      </c>
      <c r="E37" s="29">
        <f>E21/E32</f>
        <v>7242677386.2133379</v>
      </c>
      <c r="F37" s="29">
        <f>F21/F32</f>
        <v>4310638894.0780869</v>
      </c>
    </row>
    <row r="38" spans="1:6" ht="15.5" x14ac:dyDescent="0.4">
      <c r="A38" s="13" t="s">
        <v>118</v>
      </c>
      <c r="B38" s="29">
        <f t="shared" ref="B38:F38" si="0">B23/B33</f>
        <v>13857177015.891867</v>
      </c>
      <c r="C38" s="29">
        <f t="shared" si="0"/>
        <v>3464954432.4772162</v>
      </c>
      <c r="D38" s="29">
        <f t="shared" si="0"/>
        <v>1064346052.0574428</v>
      </c>
      <c r="E38" s="29">
        <f t="shared" si="0"/>
        <v>6624249540.6548223</v>
      </c>
      <c r="F38" s="29">
        <f t="shared" si="0"/>
        <v>2703626990.702384</v>
      </c>
    </row>
    <row r="39" spans="1:6" ht="15.5" x14ac:dyDescent="0.4">
      <c r="A39" s="13" t="s">
        <v>74</v>
      </c>
      <c r="B39" s="29">
        <f>$B$37/(B15)</f>
        <v>1137647.4175382121</v>
      </c>
      <c r="C39" s="29">
        <f>C37/(C15)</f>
        <v>2122034.1203610185</v>
      </c>
      <c r="D39" s="29">
        <f>D37/(D15)</f>
        <v>815241.98092360434</v>
      </c>
      <c r="E39" s="29">
        <f>E37/(E15)</f>
        <v>676085.38672723912</v>
      </c>
      <c r="F39" s="29">
        <f>F37/(F15)</f>
        <v>6181604.5326167597</v>
      </c>
    </row>
    <row r="40" spans="1:6" ht="15.5" x14ac:dyDescent="0.4">
      <c r="A40" s="13" t="s">
        <v>119</v>
      </c>
      <c r="B40" s="29">
        <f>$B$38/(B17)</f>
        <v>941816.18717087421</v>
      </c>
      <c r="C40" s="29">
        <f>C38/(C17)</f>
        <v>2117834.9304602756</v>
      </c>
      <c r="D40" s="29">
        <f>D38/(D17)</f>
        <v>819147.80815093068</v>
      </c>
      <c r="E40" s="29">
        <f>E38/(E17)</f>
        <v>598184.88255328103</v>
      </c>
      <c r="F40" s="29">
        <f>F38/(F17)</f>
        <v>3840833.8923201854</v>
      </c>
    </row>
    <row r="41" spans="1:6" ht="15.5" x14ac:dyDescent="0.4">
      <c r="A41" s="13"/>
      <c r="B41" s="30"/>
      <c r="C41" s="30"/>
      <c r="D41" s="30"/>
      <c r="E41" s="30"/>
      <c r="F41" s="30"/>
    </row>
    <row r="42" spans="1:6" ht="15.5" x14ac:dyDescent="0.4">
      <c r="A42" s="14" t="s">
        <v>9</v>
      </c>
      <c r="B42" s="30"/>
      <c r="C42" s="30"/>
      <c r="D42" s="30"/>
      <c r="E42" s="30"/>
      <c r="F42" s="30"/>
    </row>
    <row r="43" spans="1:6" ht="15.5" x14ac:dyDescent="0.4">
      <c r="A43" s="13"/>
      <c r="B43" s="30"/>
      <c r="C43" s="30"/>
      <c r="D43" s="30"/>
      <c r="E43" s="30"/>
      <c r="F43" s="30"/>
    </row>
    <row r="44" spans="1:6" ht="15.5" x14ac:dyDescent="0.4">
      <c r="A44" s="14" t="s">
        <v>10</v>
      </c>
      <c r="B44" s="30"/>
      <c r="C44" s="30"/>
      <c r="D44" s="30"/>
      <c r="E44" s="30"/>
      <c r="F44" s="30"/>
    </row>
    <row r="45" spans="1:6" ht="15.5" x14ac:dyDescent="0.4">
      <c r="A45" s="13" t="s">
        <v>11</v>
      </c>
      <c r="B45" s="23">
        <f>B16/B34*100</f>
        <v>7.7002267771901973</v>
      </c>
      <c r="C45" s="23"/>
      <c r="D45" s="23"/>
      <c r="E45" s="23"/>
      <c r="F45" s="23"/>
    </row>
    <row r="46" spans="1:6" ht="15.5" x14ac:dyDescent="0.4">
      <c r="A46" s="13" t="s">
        <v>12</v>
      </c>
      <c r="B46" s="23">
        <f>B17/B34*100</f>
        <v>7.1448169029131412</v>
      </c>
      <c r="C46" s="23"/>
      <c r="D46" s="23"/>
      <c r="E46" s="23"/>
      <c r="F46" s="23"/>
    </row>
    <row r="47" spans="1:6" ht="15.5" x14ac:dyDescent="0.4">
      <c r="A47" s="13"/>
      <c r="B47" s="23"/>
      <c r="C47" s="23"/>
      <c r="D47" s="23"/>
      <c r="E47" s="23"/>
      <c r="F47" s="23"/>
    </row>
    <row r="48" spans="1:6" ht="15.5" x14ac:dyDescent="0.4">
      <c r="A48" s="14" t="s">
        <v>13</v>
      </c>
      <c r="B48" s="23"/>
      <c r="C48" s="23"/>
      <c r="D48" s="23"/>
      <c r="E48" s="23"/>
      <c r="F48" s="23"/>
    </row>
    <row r="49" spans="1:6" ht="15.5" x14ac:dyDescent="0.4">
      <c r="A49" s="13" t="s">
        <v>14</v>
      </c>
      <c r="B49" s="23">
        <f>B17/B16*100</f>
        <v>92.787097181055699</v>
      </c>
      <c r="C49" s="23">
        <f>C17/C16*100</f>
        <v>86.748851184164025</v>
      </c>
      <c r="D49" s="23">
        <f>D17/D16*100</f>
        <v>93.611911623439013</v>
      </c>
      <c r="E49" s="23">
        <f>E17/E16*100</f>
        <v>91.293624622148954</v>
      </c>
      <c r="F49" s="23">
        <f>F17/F16*100</f>
        <v>155.38999264164829</v>
      </c>
    </row>
    <row r="50" spans="1:6" ht="15.5" x14ac:dyDescent="0.4">
      <c r="A50" s="13" t="s">
        <v>15</v>
      </c>
      <c r="B50" s="23">
        <f t="shared" ref="B50:F50" si="1">B23/B22*100</f>
        <v>97.142084187792918</v>
      </c>
      <c r="C50" s="23">
        <f t="shared" si="1"/>
        <v>92.395722870272181</v>
      </c>
      <c r="D50" s="23">
        <f t="shared" si="1"/>
        <v>96.411629805575586</v>
      </c>
      <c r="E50" s="23">
        <f t="shared" si="1"/>
        <v>99.483475387500974</v>
      </c>
      <c r="F50" s="23">
        <f t="shared" si="1"/>
        <v>98.237727349242732</v>
      </c>
    </row>
    <row r="51" spans="1:6" ht="15.5" x14ac:dyDescent="0.4">
      <c r="A51" s="13" t="s">
        <v>16</v>
      </c>
      <c r="B51" s="23">
        <f>AVERAGE(B49:B50)</f>
        <v>94.964590684424309</v>
      </c>
      <c r="C51" s="23">
        <f>AVERAGE(C49:C50)</f>
        <v>89.572287027218096</v>
      </c>
      <c r="D51" s="23">
        <f>AVERAGE(D49:D50)</f>
        <v>95.011770714507293</v>
      </c>
      <c r="E51" s="23">
        <f>AVERAGE(E49:E50)</f>
        <v>95.388550004824964</v>
      </c>
      <c r="F51" s="23">
        <f>AVERAGE(F49:F50)</f>
        <v>126.81385999544551</v>
      </c>
    </row>
    <row r="52" spans="1:6" ht="15.5" x14ac:dyDescent="0.4">
      <c r="A52" s="13"/>
      <c r="B52" s="23"/>
      <c r="C52" s="23"/>
      <c r="D52" s="23"/>
      <c r="E52" s="23"/>
      <c r="F52" s="23"/>
    </row>
    <row r="53" spans="1:6" ht="15.5" x14ac:dyDescent="0.4">
      <c r="A53" s="14" t="s">
        <v>17</v>
      </c>
      <c r="B53" s="23"/>
      <c r="C53" s="23"/>
      <c r="D53" s="23"/>
      <c r="E53" s="23"/>
      <c r="F53" s="23"/>
    </row>
    <row r="54" spans="1:6" ht="15.5" x14ac:dyDescent="0.4">
      <c r="A54" s="13" t="s">
        <v>18</v>
      </c>
      <c r="B54" s="23">
        <f>(B17/B18)*100</f>
        <v>92.787097181055699</v>
      </c>
      <c r="C54" s="23">
        <f>(C17/C18)*100</f>
        <v>86.748851184164025</v>
      </c>
      <c r="D54" s="23">
        <f>(D17/D18)*100</f>
        <v>93.611911623439013</v>
      </c>
      <c r="E54" s="23">
        <f>(E17/E18)*100</f>
        <v>91.293624622148954</v>
      </c>
      <c r="F54" s="23">
        <f>(F17/F18)*100</f>
        <v>155.38999264164829</v>
      </c>
    </row>
    <row r="55" spans="1:6" ht="15.5" x14ac:dyDescent="0.4">
      <c r="A55" s="13" t="s">
        <v>19</v>
      </c>
      <c r="B55" s="23">
        <f t="shared" ref="B55:F55" si="2">B23/B24*100</f>
        <v>97.142084187792918</v>
      </c>
      <c r="C55" s="23">
        <f t="shared" si="2"/>
        <v>92.395722870272181</v>
      </c>
      <c r="D55" s="23">
        <f t="shared" si="2"/>
        <v>96.411629805575586</v>
      </c>
      <c r="E55" s="23">
        <f t="shared" si="2"/>
        <v>99.483475387500974</v>
      </c>
      <c r="F55" s="23">
        <f t="shared" si="2"/>
        <v>98.237727349242732</v>
      </c>
    </row>
    <row r="56" spans="1:6" ht="15.5" x14ac:dyDescent="0.4">
      <c r="A56" s="13" t="s">
        <v>20</v>
      </c>
      <c r="B56" s="23">
        <f>(B54+B55)/2</f>
        <v>94.964590684424309</v>
      </c>
      <c r="C56" s="23">
        <f>(C54+C55)/2</f>
        <v>89.572287027218096</v>
      </c>
      <c r="D56" s="23">
        <f>(D54+D55)/2</f>
        <v>95.011770714507293</v>
      </c>
      <c r="E56" s="23">
        <f>(E54+E55)/2</f>
        <v>95.388550004824964</v>
      </c>
      <c r="F56" s="23">
        <f>(F54+F55)/2</f>
        <v>126.81385999544551</v>
      </c>
    </row>
    <row r="57" spans="1:6" ht="15.5" x14ac:dyDescent="0.4">
      <c r="A57" s="13"/>
      <c r="B57" s="23"/>
      <c r="C57" s="23"/>
      <c r="D57" s="23"/>
      <c r="E57" s="23"/>
      <c r="F57" s="23"/>
    </row>
    <row r="58" spans="1:6" ht="15.5" x14ac:dyDescent="0.4">
      <c r="A58" s="14" t="s">
        <v>21</v>
      </c>
      <c r="B58" s="23"/>
      <c r="C58" s="23"/>
      <c r="D58" s="23"/>
      <c r="E58" s="23"/>
      <c r="F58" s="23"/>
    </row>
    <row r="59" spans="1:6" ht="15.5" x14ac:dyDescent="0.4">
      <c r="A59" s="13" t="s">
        <v>22</v>
      </c>
      <c r="B59" s="23">
        <f>B25/B23*100</f>
        <v>100</v>
      </c>
      <c r="C59" s="23"/>
      <c r="D59" s="23"/>
      <c r="E59" s="23"/>
      <c r="F59" s="23"/>
    </row>
    <row r="60" spans="1:6" ht="15.5" x14ac:dyDescent="0.4">
      <c r="A60" s="13"/>
      <c r="B60" s="23"/>
      <c r="C60" s="23"/>
      <c r="D60" s="23"/>
      <c r="E60" s="23"/>
      <c r="F60" s="23"/>
    </row>
    <row r="61" spans="1:6" ht="15.5" x14ac:dyDescent="0.4">
      <c r="A61" s="14" t="s">
        <v>23</v>
      </c>
      <c r="B61" s="23"/>
      <c r="C61" s="23"/>
      <c r="D61" s="23"/>
      <c r="E61" s="23"/>
      <c r="F61" s="23"/>
    </row>
    <row r="62" spans="1:6" ht="15.5" x14ac:dyDescent="0.4">
      <c r="A62" s="13" t="s">
        <v>24</v>
      </c>
      <c r="B62" s="23">
        <f>((B17/B15)-1)*100</f>
        <v>0.59023603744237096</v>
      </c>
      <c r="C62" s="23">
        <f>((C17/C15)-1)*100</f>
        <v>-13.24348210340256</v>
      </c>
      <c r="D62" s="23">
        <f>((D17/D15)-1)*100</f>
        <v>-2.3852751518186777</v>
      </c>
      <c r="E62" s="23">
        <f>((E17/E15)-1)*100</f>
        <v>3.3721762399651523</v>
      </c>
      <c r="F62" s="23">
        <f>((F17/F15)-1)*100</f>
        <v>0.94407265774381077</v>
      </c>
    </row>
    <row r="63" spans="1:6" ht="15.5" x14ac:dyDescent="0.4">
      <c r="A63" s="13" t="s">
        <v>25</v>
      </c>
      <c r="B63" s="23">
        <f>((B38/B37)-1)*100</f>
        <v>-16.725066913607158</v>
      </c>
      <c r="C63" s="23">
        <f>((C38/C37)-1)*100</f>
        <v>-13.415160348478583</v>
      </c>
      <c r="D63" s="23">
        <f>((D38/D37)-1)*100</f>
        <v>-1.9176026582259809</v>
      </c>
      <c r="E63" s="23">
        <f>((E38/E37)-1)*100</f>
        <v>-8.5386634331623306</v>
      </c>
      <c r="F63" s="23">
        <f>((F38/F37)-1)*100</f>
        <v>-37.280132779931996</v>
      </c>
    </row>
    <row r="64" spans="1:6" ht="15.5" x14ac:dyDescent="0.4">
      <c r="A64" s="13" t="s">
        <v>26</v>
      </c>
      <c r="B64" s="23">
        <f>((B40/B39)-1)*100</f>
        <v>-17.213701481527799</v>
      </c>
      <c r="C64" s="23">
        <f>((C40/C39)-1)*100</f>
        <v>-0.19788512637244349</v>
      </c>
      <c r="D64" s="23">
        <f>((D40/D39)-1)*100</f>
        <v>0.47910035532043871</v>
      </c>
      <c r="E64" s="23">
        <f>((E40/E39)-1)*100</f>
        <v>-11.522287820929689</v>
      </c>
      <c r="F64" s="23">
        <f>((F40/F39)-1)*100</f>
        <v>-37.866716124360245</v>
      </c>
    </row>
    <row r="65" spans="1:6" ht="15.5" x14ac:dyDescent="0.4">
      <c r="A65" s="13"/>
      <c r="B65" s="23"/>
      <c r="C65" s="23"/>
      <c r="D65" s="23"/>
      <c r="E65" s="23"/>
      <c r="F65" s="23"/>
    </row>
    <row r="66" spans="1:6" ht="15.5" x14ac:dyDescent="0.4">
      <c r="A66" s="14" t="s">
        <v>27</v>
      </c>
      <c r="B66" s="23"/>
      <c r="C66" s="23"/>
      <c r="D66" s="23"/>
      <c r="E66" s="23"/>
      <c r="F66" s="23"/>
    </row>
    <row r="67" spans="1:6" ht="15.5" x14ac:dyDescent="0.4">
      <c r="A67" s="13" t="s">
        <v>38</v>
      </c>
      <c r="B67" s="23">
        <f t="shared" ref="B67:F68" si="3">B22/(B16*12)</f>
        <v>81435.703986094479</v>
      </c>
      <c r="C67" s="23">
        <f t="shared" si="3"/>
        <v>180000</v>
      </c>
      <c r="D67" s="23">
        <f t="shared" si="3"/>
        <v>72000</v>
      </c>
      <c r="E67" s="23">
        <f t="shared" si="3"/>
        <v>49692.800000000003</v>
      </c>
      <c r="F67" s="23">
        <f t="shared" si="3"/>
        <v>549969.74416666664</v>
      </c>
    </row>
    <row r="68" spans="1:6" ht="15.5" x14ac:dyDescent="0.4">
      <c r="A68" s="13" t="s">
        <v>39</v>
      </c>
      <c r="B68" s="23">
        <f t="shared" si="3"/>
        <v>85257.91034364338</v>
      </c>
      <c r="C68" s="23">
        <f t="shared" si="3"/>
        <v>191717.00707991645</v>
      </c>
      <c r="D68" s="23">
        <f t="shared" si="3"/>
        <v>74153.355332863008</v>
      </c>
      <c r="E68" s="23">
        <f t="shared" si="3"/>
        <v>54150.686493135778</v>
      </c>
      <c r="F68" s="23">
        <f t="shared" si="3"/>
        <v>347691.48810228484</v>
      </c>
    </row>
    <row r="69" spans="1:6" ht="15.5" x14ac:dyDescent="0.4">
      <c r="A69" s="13" t="s">
        <v>28</v>
      </c>
      <c r="B69" s="23">
        <f>(B68/B67)*B51</f>
        <v>99.421778926058664</v>
      </c>
      <c r="C69" s="23">
        <f>(C68/C67)*C51</f>
        <v>95.402948812008219</v>
      </c>
      <c r="D69" s="23">
        <f>(D68/D67)*D51</f>
        <v>97.853355480518985</v>
      </c>
      <c r="E69" s="23">
        <f>(E68/E67)*E51</f>
        <v>103.94575202737784</v>
      </c>
      <c r="F69" s="23">
        <f>(F68/F67)*F51</f>
        <v>80.171864291591433</v>
      </c>
    </row>
    <row r="70" spans="1:6" ht="15.5" x14ac:dyDescent="0.4">
      <c r="A70" s="13" t="s">
        <v>42</v>
      </c>
      <c r="B70" s="23">
        <f>B22/B16</f>
        <v>977228.44783313375</v>
      </c>
      <c r="C70" s="23">
        <f t="shared" ref="C70:F71" si="4">C22/C16</f>
        <v>2160000</v>
      </c>
      <c r="D70" s="23">
        <f t="shared" si="4"/>
        <v>864000</v>
      </c>
      <c r="E70" s="23">
        <f t="shared" si="4"/>
        <v>596313.59999999998</v>
      </c>
      <c r="F70" s="23">
        <f t="shared" si="4"/>
        <v>6599636.9299999997</v>
      </c>
    </row>
    <row r="71" spans="1:6" ht="15.5" x14ac:dyDescent="0.4">
      <c r="A71" s="13" t="s">
        <v>43</v>
      </c>
      <c r="B71" s="23">
        <f>B23/B17</f>
        <v>1023094.9241237206</v>
      </c>
      <c r="C71" s="23">
        <f t="shared" si="4"/>
        <v>2300604.0849589976</v>
      </c>
      <c r="D71" s="23">
        <f t="shared" si="4"/>
        <v>889840.26399435604</v>
      </c>
      <c r="E71" s="23">
        <f t="shared" si="4"/>
        <v>649808.2379176293</v>
      </c>
      <c r="F71" s="23">
        <f t="shared" si="4"/>
        <v>4172297.8572274176</v>
      </c>
    </row>
    <row r="72" spans="1:6" ht="15.5" x14ac:dyDescent="0.4">
      <c r="A72" s="13"/>
      <c r="B72" s="23"/>
      <c r="C72" s="23"/>
      <c r="D72" s="23"/>
      <c r="E72" s="23"/>
      <c r="F72" s="23"/>
    </row>
    <row r="73" spans="1:6" ht="15.5" x14ac:dyDescent="0.4">
      <c r="A73" s="14" t="s">
        <v>29</v>
      </c>
      <c r="B73" s="23"/>
      <c r="C73" s="23"/>
      <c r="D73" s="23"/>
      <c r="E73" s="23"/>
      <c r="F73" s="23"/>
    </row>
    <row r="74" spans="1:6" ht="15.5" x14ac:dyDescent="0.4">
      <c r="A74" s="13" t="s">
        <v>30</v>
      </c>
      <c r="B74" s="23">
        <f>(B29/B28)*100</f>
        <v>97.142084187814447</v>
      </c>
      <c r="C74" s="23"/>
      <c r="D74" s="23"/>
      <c r="E74" s="23"/>
      <c r="F74" s="23"/>
    </row>
    <row r="75" spans="1:6" ht="15.5" x14ac:dyDescent="0.4">
      <c r="A75" s="26" t="s">
        <v>31</v>
      </c>
      <c r="B75" s="34">
        <f>(B23/B29)*100</f>
        <v>99.999999999977845</v>
      </c>
      <c r="C75" s="34"/>
      <c r="D75" s="34"/>
      <c r="E75" s="34"/>
      <c r="F75" s="34"/>
    </row>
    <row r="76" spans="1:6" ht="16" thickBot="1" x14ac:dyDescent="0.45">
      <c r="A76" s="24"/>
      <c r="B76" s="25"/>
      <c r="C76" s="25"/>
      <c r="D76" s="25"/>
      <c r="E76" s="25"/>
      <c r="F76" s="25"/>
    </row>
    <row r="77" spans="1:6" ht="16" thickTop="1" x14ac:dyDescent="0.4">
      <c r="A77" s="26" t="s">
        <v>95</v>
      </c>
      <c r="B77" s="13"/>
      <c r="C77" s="13"/>
      <c r="D77" s="13"/>
      <c r="E77" s="13"/>
      <c r="F77" s="13"/>
    </row>
    <row r="78" spans="1:6" x14ac:dyDescent="0.35">
      <c r="B78" s="8"/>
      <c r="C78" s="8"/>
      <c r="D78" s="8"/>
    </row>
    <row r="83" spans="1:1" x14ac:dyDescent="0.35">
      <c r="A83" s="9"/>
    </row>
    <row r="86" spans="1:1" x14ac:dyDescent="0.35">
      <c r="A86" s="1"/>
    </row>
  </sheetData>
  <mergeCells count="3">
    <mergeCell ref="A9:A10"/>
    <mergeCell ref="B9:B10"/>
    <mergeCell ref="C9:F9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dcterms:created xsi:type="dcterms:W3CDTF">2012-05-29T14:39:16Z</dcterms:created>
  <dcterms:modified xsi:type="dcterms:W3CDTF">2023-02-17T21:14:10Z</dcterms:modified>
</cp:coreProperties>
</file>