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"/>
    </mc:Choice>
  </mc:AlternateContent>
  <xr:revisionPtr revIDLastSave="1" documentId="11_AA38480100F206AB5E19861050D6777E74BFE998" xr6:coauthVersionLast="47" xr6:coauthVersionMax="47" xr10:uidLastSave="{D74512DA-33E1-4D75-890E-DDE6206E58E2}"/>
  <bookViews>
    <workbookView xWindow="-110" yWindow="-110" windowWidth="19420" windowHeight="10300" tabRatio="778" xr2:uid="{00000000-000D-0000-FFFF-FFFF00000000}"/>
  </bookViews>
  <sheets>
    <sheet name="I Trimestre" sheetId="4" r:id="rId1"/>
    <sheet name="Hoja2 (2)" sheetId="15" state="hidden" r:id="rId2"/>
    <sheet name="II Trimestre" sheetId="7" r:id="rId3"/>
    <sheet name="I Semestre" sheetId="9" r:id="rId4"/>
    <sheet name="III Trimestre" sheetId="8" r:id="rId5"/>
    <sheet name="III T Acumulado" sheetId="10" r:id="rId6"/>
    <sheet name="IV Trimestre" sheetId="3" r:id="rId7"/>
    <sheet name="Anual" sheetId="2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8" l="1"/>
  <c r="D68" i="8"/>
  <c r="E68" i="8"/>
  <c r="F68" i="8"/>
  <c r="G68" i="8"/>
  <c r="C69" i="8"/>
  <c r="D69" i="8"/>
  <c r="E69" i="8"/>
  <c r="F69" i="8"/>
  <c r="G69" i="8"/>
  <c r="C71" i="8"/>
  <c r="D71" i="8"/>
  <c r="E71" i="8"/>
  <c r="F71" i="8"/>
  <c r="G71" i="8"/>
  <c r="C72" i="8"/>
  <c r="D72" i="8"/>
  <c r="E72" i="8"/>
  <c r="F72" i="8"/>
  <c r="G72" i="8"/>
  <c r="C68" i="7"/>
  <c r="D68" i="7"/>
  <c r="E68" i="7"/>
  <c r="F68" i="7"/>
  <c r="G68" i="7"/>
  <c r="C69" i="7"/>
  <c r="D69" i="7"/>
  <c r="E69" i="7"/>
  <c r="F69" i="7"/>
  <c r="G69" i="7"/>
  <c r="C71" i="7"/>
  <c r="D71" i="7"/>
  <c r="E71" i="7"/>
  <c r="F71" i="7"/>
  <c r="G71" i="7"/>
  <c r="C72" i="7"/>
  <c r="D72" i="7"/>
  <c r="E72" i="7"/>
  <c r="F72" i="7"/>
  <c r="G72" i="7"/>
  <c r="C68" i="4"/>
  <c r="D68" i="4"/>
  <c r="E68" i="4"/>
  <c r="F68" i="4"/>
  <c r="G68" i="4"/>
  <c r="C69" i="4"/>
  <c r="D69" i="4"/>
  <c r="E69" i="4"/>
  <c r="F69" i="4"/>
  <c r="G69" i="4"/>
  <c r="C71" i="4"/>
  <c r="D71" i="4"/>
  <c r="E71" i="4"/>
  <c r="F71" i="4"/>
  <c r="G71" i="4"/>
  <c r="C72" i="4"/>
  <c r="D72" i="4"/>
  <c r="E72" i="4"/>
  <c r="F72" i="4"/>
  <c r="G72" i="4"/>
  <c r="E68" i="2" l="1"/>
  <c r="F69" i="2"/>
  <c r="G72" i="2"/>
  <c r="E71" i="2"/>
  <c r="F55" i="2"/>
  <c r="D25" i="2"/>
  <c r="E25" i="2"/>
  <c r="F25" i="2"/>
  <c r="G25" i="2"/>
  <c r="D24" i="2"/>
  <c r="D39" i="2" s="1"/>
  <c r="D41" i="2" s="1"/>
  <c r="E24" i="2"/>
  <c r="E39" i="2" s="1"/>
  <c r="F24" i="2"/>
  <c r="F39" i="2" s="1"/>
  <c r="G24" i="2"/>
  <c r="G39" i="2" s="1"/>
  <c r="D23" i="2"/>
  <c r="E23" i="2"/>
  <c r="F23" i="2"/>
  <c r="F68" i="2" s="1"/>
  <c r="G23" i="2"/>
  <c r="G68" i="2" s="1"/>
  <c r="C23" i="2"/>
  <c r="C68" i="2" s="1"/>
  <c r="E19" i="2"/>
  <c r="F19" i="2"/>
  <c r="G19" i="2"/>
  <c r="C19" i="2"/>
  <c r="C18" i="2"/>
  <c r="B18" i="2" s="1"/>
  <c r="D18" i="2"/>
  <c r="E18" i="2"/>
  <c r="E55" i="2" s="1"/>
  <c r="F18" i="2"/>
  <c r="G18" i="2"/>
  <c r="G50" i="2" s="1"/>
  <c r="E17" i="2"/>
  <c r="F17" i="2"/>
  <c r="F50" i="2" s="1"/>
  <c r="G17" i="2"/>
  <c r="C17" i="2"/>
  <c r="G72" i="3"/>
  <c r="F72" i="3"/>
  <c r="E72" i="3"/>
  <c r="D72" i="3"/>
  <c r="C72" i="3"/>
  <c r="G71" i="3"/>
  <c r="F71" i="3"/>
  <c r="E71" i="3"/>
  <c r="D71" i="3"/>
  <c r="C71" i="3"/>
  <c r="G69" i="3"/>
  <c r="F69" i="3"/>
  <c r="E69" i="3"/>
  <c r="D69" i="3"/>
  <c r="C69" i="3"/>
  <c r="G68" i="3"/>
  <c r="F68" i="3"/>
  <c r="E68" i="3"/>
  <c r="D68" i="3"/>
  <c r="C68" i="3"/>
  <c r="G56" i="3"/>
  <c r="F56" i="3"/>
  <c r="E56" i="3"/>
  <c r="D56" i="3"/>
  <c r="C56" i="3"/>
  <c r="G55" i="3"/>
  <c r="G57" i="3" s="1"/>
  <c r="F55" i="3"/>
  <c r="E55" i="3"/>
  <c r="D55" i="3"/>
  <c r="C55" i="3"/>
  <c r="C57" i="3" s="1"/>
  <c r="G51" i="3"/>
  <c r="F51" i="3"/>
  <c r="E51" i="3"/>
  <c r="D51" i="3"/>
  <c r="C51" i="3"/>
  <c r="G50" i="3"/>
  <c r="G52" i="3" s="1"/>
  <c r="F50" i="3"/>
  <c r="E50" i="3"/>
  <c r="E52" i="3" s="1"/>
  <c r="D50" i="3"/>
  <c r="C50" i="3"/>
  <c r="C52" i="3" s="1"/>
  <c r="G39" i="3"/>
  <c r="F39" i="3"/>
  <c r="F41" i="3" s="1"/>
  <c r="E39" i="3"/>
  <c r="D39" i="3"/>
  <c r="D41" i="3" s="1"/>
  <c r="C39" i="3"/>
  <c r="B24" i="4"/>
  <c r="B47" i="2" l="1"/>
  <c r="D26" i="2"/>
  <c r="D51" i="2"/>
  <c r="B23" i="2"/>
  <c r="C50" i="2"/>
  <c r="E51" i="2"/>
  <c r="G55" i="2"/>
  <c r="G57" i="2" s="1"/>
  <c r="D72" i="2"/>
  <c r="G69" i="2"/>
  <c r="F51" i="2"/>
  <c r="F52" i="2" s="1"/>
  <c r="F70" i="2" s="1"/>
  <c r="C71" i="2"/>
  <c r="E72" i="2"/>
  <c r="D52" i="3"/>
  <c r="D70" i="3" s="1"/>
  <c r="E50" i="2"/>
  <c r="E52" i="2" s="1"/>
  <c r="E70" i="2" s="1"/>
  <c r="G51" i="2"/>
  <c r="G52" i="2" s="1"/>
  <c r="G70" i="2" s="1"/>
  <c r="F72" i="2"/>
  <c r="E69" i="2"/>
  <c r="F52" i="3"/>
  <c r="D57" i="3"/>
  <c r="G41" i="2"/>
  <c r="G26" i="2"/>
  <c r="C55" i="2"/>
  <c r="E56" i="2"/>
  <c r="E57" i="2" s="1"/>
  <c r="F71" i="2"/>
  <c r="D56" i="2"/>
  <c r="E57" i="3"/>
  <c r="F41" i="2"/>
  <c r="F26" i="2"/>
  <c r="F56" i="2"/>
  <c r="F57" i="2" s="1"/>
  <c r="G71" i="2"/>
  <c r="D69" i="2"/>
  <c r="F57" i="3"/>
  <c r="E41" i="2"/>
  <c r="E26" i="2"/>
  <c r="G56" i="2"/>
  <c r="F70" i="3"/>
  <c r="C70" i="3"/>
  <c r="E70" i="3"/>
  <c r="G70" i="3"/>
  <c r="C41" i="3"/>
  <c r="E41" i="3"/>
  <c r="G41" i="3"/>
  <c r="B25" i="3" l="1"/>
  <c r="B23" i="3"/>
  <c r="B19" i="3"/>
  <c r="B17" i="3"/>
  <c r="B46" i="3" s="1"/>
  <c r="B71" i="3" l="1"/>
  <c r="B68" i="3"/>
  <c r="D26" i="3"/>
  <c r="E26" i="3"/>
  <c r="F26" i="3"/>
  <c r="G26" i="3"/>
  <c r="B24" i="3" l="1"/>
  <c r="B18" i="3"/>
  <c r="B76" i="3" l="1"/>
  <c r="B72" i="3"/>
  <c r="B69" i="3"/>
  <c r="B56" i="3"/>
  <c r="B51" i="3"/>
  <c r="B39" i="3"/>
  <c r="B47" i="3"/>
  <c r="B55" i="3"/>
  <c r="B50" i="3"/>
  <c r="B52" i="3" s="1"/>
  <c r="F71" i="10"/>
  <c r="D55" i="10"/>
  <c r="E55" i="10"/>
  <c r="D25" i="10"/>
  <c r="E25" i="10"/>
  <c r="F25" i="10"/>
  <c r="G25" i="10"/>
  <c r="D23" i="10"/>
  <c r="E23" i="10"/>
  <c r="E68" i="10" s="1"/>
  <c r="F23" i="10"/>
  <c r="G23" i="10"/>
  <c r="G71" i="10" s="1"/>
  <c r="D24" i="10"/>
  <c r="D72" i="10" s="1"/>
  <c r="E24" i="10"/>
  <c r="E72" i="10" s="1"/>
  <c r="F24" i="10"/>
  <c r="G24" i="10"/>
  <c r="G69" i="10" s="1"/>
  <c r="C24" i="10"/>
  <c r="C19" i="10"/>
  <c r="D19" i="10"/>
  <c r="E19" i="10"/>
  <c r="F19" i="10"/>
  <c r="C18" i="10"/>
  <c r="C50" i="10" s="1"/>
  <c r="D18" i="10"/>
  <c r="E18" i="10"/>
  <c r="F18" i="10"/>
  <c r="F55" i="10" s="1"/>
  <c r="G18" i="10"/>
  <c r="E17" i="10"/>
  <c r="E50" i="10" s="1"/>
  <c r="F17" i="10"/>
  <c r="F68" i="10" s="1"/>
  <c r="G17" i="10"/>
  <c r="C17" i="10"/>
  <c r="C50" i="8"/>
  <c r="D50" i="8"/>
  <c r="E50" i="8"/>
  <c r="F50" i="8"/>
  <c r="G50" i="8"/>
  <c r="C51" i="8"/>
  <c r="C52" i="8" s="1"/>
  <c r="C70" i="8" s="1"/>
  <c r="D51" i="8"/>
  <c r="D52" i="8" s="1"/>
  <c r="D70" i="8" s="1"/>
  <c r="E51" i="8"/>
  <c r="E52" i="8" s="1"/>
  <c r="E70" i="8" s="1"/>
  <c r="F51" i="8"/>
  <c r="G51" i="8"/>
  <c r="C55" i="8"/>
  <c r="D55" i="8"/>
  <c r="E55" i="8"/>
  <c r="F55" i="8"/>
  <c r="G55" i="8"/>
  <c r="C56" i="8"/>
  <c r="D56" i="8"/>
  <c r="E56" i="8"/>
  <c r="E57" i="8" s="1"/>
  <c r="F56" i="8"/>
  <c r="G56" i="8"/>
  <c r="G57" i="8"/>
  <c r="C39" i="8"/>
  <c r="C41" i="8" s="1"/>
  <c r="D39" i="8"/>
  <c r="E39" i="8"/>
  <c r="F39" i="8"/>
  <c r="G39" i="8"/>
  <c r="D41" i="8"/>
  <c r="E41" i="8"/>
  <c r="F41" i="8"/>
  <c r="G41" i="8"/>
  <c r="B24" i="8"/>
  <c r="B25" i="8"/>
  <c r="B23" i="8"/>
  <c r="D26" i="8"/>
  <c r="E26" i="8"/>
  <c r="F26" i="8"/>
  <c r="G26" i="8"/>
  <c r="C26" i="8"/>
  <c r="B18" i="8"/>
  <c r="B19" i="8"/>
  <c r="B17" i="8"/>
  <c r="D19" i="9"/>
  <c r="E19" i="9"/>
  <c r="F19" i="9"/>
  <c r="B19" i="9" s="1"/>
  <c r="G19" i="9"/>
  <c r="C19" i="9"/>
  <c r="E56" i="9"/>
  <c r="G50" i="9"/>
  <c r="C39" i="9"/>
  <c r="C41" i="9" s="1"/>
  <c r="D26" i="9"/>
  <c r="D23" i="9"/>
  <c r="E23" i="9"/>
  <c r="F23" i="9"/>
  <c r="G23" i="9"/>
  <c r="D24" i="9"/>
  <c r="D51" i="9" s="1"/>
  <c r="E24" i="9"/>
  <c r="E51" i="9" s="1"/>
  <c r="F24" i="9"/>
  <c r="F51" i="9" s="1"/>
  <c r="G24" i="9"/>
  <c r="G51" i="9" s="1"/>
  <c r="G52" i="9" s="1"/>
  <c r="D25" i="9"/>
  <c r="E25" i="9"/>
  <c r="F25" i="9"/>
  <c r="G25" i="9"/>
  <c r="C25" i="9"/>
  <c r="B25" i="9" s="1"/>
  <c r="C23" i="9"/>
  <c r="B23" i="9" s="1"/>
  <c r="C24" i="9"/>
  <c r="C26" i="9" s="1"/>
  <c r="D17" i="9"/>
  <c r="E17" i="9"/>
  <c r="F17" i="9"/>
  <c r="G17" i="9"/>
  <c r="D18" i="9"/>
  <c r="D55" i="9" s="1"/>
  <c r="E18" i="9"/>
  <c r="E50" i="9" s="1"/>
  <c r="F18" i="9"/>
  <c r="F55" i="9" s="1"/>
  <c r="G18" i="9"/>
  <c r="C17" i="9"/>
  <c r="B17" i="9" s="1"/>
  <c r="C18" i="9"/>
  <c r="C55" i="9" s="1"/>
  <c r="C55" i="7"/>
  <c r="D55" i="7"/>
  <c r="E55" i="7"/>
  <c r="F55" i="7"/>
  <c r="G55" i="7"/>
  <c r="C56" i="7"/>
  <c r="C57" i="7" s="1"/>
  <c r="D56" i="7"/>
  <c r="E56" i="7"/>
  <c r="E57" i="7" s="1"/>
  <c r="F56" i="7"/>
  <c r="G56" i="7"/>
  <c r="G57" i="7" s="1"/>
  <c r="D57" i="7"/>
  <c r="F57" i="7"/>
  <c r="C50" i="7"/>
  <c r="D50" i="7"/>
  <c r="E50" i="7"/>
  <c r="F50" i="7"/>
  <c r="G50" i="7"/>
  <c r="C51" i="7"/>
  <c r="C52" i="7" s="1"/>
  <c r="C70" i="7" s="1"/>
  <c r="D51" i="7"/>
  <c r="E51" i="7"/>
  <c r="E52" i="7" s="1"/>
  <c r="E70" i="7" s="1"/>
  <c r="F51" i="7"/>
  <c r="G51" i="7"/>
  <c r="G52" i="7" s="1"/>
  <c r="G70" i="7" s="1"/>
  <c r="D52" i="7"/>
  <c r="D70" i="7" s="1"/>
  <c r="F52" i="7"/>
  <c r="F70" i="7" s="1"/>
  <c r="B23" i="7"/>
  <c r="B24" i="7"/>
  <c r="B25" i="7"/>
  <c r="D26" i="7"/>
  <c r="E26" i="7"/>
  <c r="F26" i="7"/>
  <c r="G26" i="7"/>
  <c r="C26" i="7"/>
  <c r="B26" i="7" s="1"/>
  <c r="B17" i="7"/>
  <c r="B18" i="7"/>
  <c r="B19" i="7"/>
  <c r="C55" i="4"/>
  <c r="D55" i="4"/>
  <c r="E55" i="4"/>
  <c r="F55" i="4"/>
  <c r="F57" i="4" s="1"/>
  <c r="G55" i="4"/>
  <c r="C56" i="4"/>
  <c r="C57" i="4" s="1"/>
  <c r="D56" i="4"/>
  <c r="E56" i="4"/>
  <c r="E57" i="4" s="1"/>
  <c r="F56" i="4"/>
  <c r="G56" i="4"/>
  <c r="G57" i="4" s="1"/>
  <c r="D57" i="4"/>
  <c r="C50" i="4"/>
  <c r="D50" i="4"/>
  <c r="E50" i="4"/>
  <c r="F50" i="4"/>
  <c r="G50" i="4"/>
  <c r="C51" i="4"/>
  <c r="C52" i="4" s="1"/>
  <c r="C70" i="4" s="1"/>
  <c r="D51" i="4"/>
  <c r="E51" i="4"/>
  <c r="E52" i="4" s="1"/>
  <c r="E70" i="4" s="1"/>
  <c r="F51" i="4"/>
  <c r="G51" i="4"/>
  <c r="G52" i="4" s="1"/>
  <c r="G70" i="4" s="1"/>
  <c r="D52" i="4"/>
  <c r="D70" i="4" s="1"/>
  <c r="F52" i="4"/>
  <c r="F70" i="4" s="1"/>
  <c r="G39" i="4"/>
  <c r="G41" i="4" s="1"/>
  <c r="F39" i="4"/>
  <c r="F41" i="4" s="1"/>
  <c r="E39" i="4"/>
  <c r="E41" i="4" s="1"/>
  <c r="D39" i="4"/>
  <c r="D41" i="4" s="1"/>
  <c r="C39" i="4"/>
  <c r="C41" i="4" s="1"/>
  <c r="B39" i="4"/>
  <c r="B23" i="4"/>
  <c r="B51" i="4" s="1"/>
  <c r="B25" i="4"/>
  <c r="B56" i="4" s="1"/>
  <c r="D26" i="4"/>
  <c r="E26" i="4"/>
  <c r="F26" i="4"/>
  <c r="G26" i="4"/>
  <c r="C26" i="4"/>
  <c r="B26" i="4" s="1"/>
  <c r="E52" i="9" l="1"/>
  <c r="D57" i="9"/>
  <c r="F71" i="9"/>
  <c r="F68" i="9"/>
  <c r="F50" i="9"/>
  <c r="F52" i="9" s="1"/>
  <c r="D56" i="9"/>
  <c r="E55" i="9"/>
  <c r="F69" i="10"/>
  <c r="C55" i="10"/>
  <c r="E71" i="10"/>
  <c r="E71" i="9"/>
  <c r="E68" i="9"/>
  <c r="C56" i="9"/>
  <c r="G50" i="10"/>
  <c r="B18" i="9"/>
  <c r="D71" i="9"/>
  <c r="D68" i="9"/>
  <c r="B24" i="9"/>
  <c r="B39" i="9" s="1"/>
  <c r="D50" i="9"/>
  <c r="D52" i="9" s="1"/>
  <c r="F57" i="8"/>
  <c r="F50" i="10"/>
  <c r="G68" i="10"/>
  <c r="G72" i="9"/>
  <c r="G69" i="9"/>
  <c r="G39" i="9"/>
  <c r="G41" i="9" s="1"/>
  <c r="C50" i="9"/>
  <c r="C69" i="9"/>
  <c r="C72" i="9"/>
  <c r="F72" i="9"/>
  <c r="F69" i="9"/>
  <c r="F70" i="9" s="1"/>
  <c r="G26" i="9"/>
  <c r="F39" i="9"/>
  <c r="F41" i="9" s="1"/>
  <c r="D57" i="8"/>
  <c r="G52" i="8"/>
  <c r="G70" i="8" s="1"/>
  <c r="C71" i="9"/>
  <c r="C68" i="9"/>
  <c r="E69" i="9"/>
  <c r="E70" i="9" s="1"/>
  <c r="E72" i="9"/>
  <c r="F26" i="9"/>
  <c r="E39" i="9"/>
  <c r="E41" i="9" s="1"/>
  <c r="G56" i="9"/>
  <c r="C57" i="8"/>
  <c r="F52" i="8"/>
  <c r="F70" i="8" s="1"/>
  <c r="B18" i="10"/>
  <c r="G68" i="9"/>
  <c r="G71" i="9"/>
  <c r="D69" i="9"/>
  <c r="D70" i="9" s="1"/>
  <c r="D72" i="9"/>
  <c r="E26" i="9"/>
  <c r="B26" i="9" s="1"/>
  <c r="D39" i="9"/>
  <c r="D41" i="9" s="1"/>
  <c r="C51" i="9"/>
  <c r="C52" i="9" s="1"/>
  <c r="F56" i="9"/>
  <c r="F57" i="9" s="1"/>
  <c r="G55" i="9"/>
  <c r="C69" i="10"/>
  <c r="B41" i="3"/>
  <c r="B57" i="3"/>
  <c r="B70" i="3"/>
  <c r="G26" i="10"/>
  <c r="G56" i="10"/>
  <c r="G51" i="10"/>
  <c r="G52" i="10" s="1"/>
  <c r="G70" i="10" s="1"/>
  <c r="G39" i="10"/>
  <c r="G72" i="10"/>
  <c r="F70" i="10"/>
  <c r="F26" i="10"/>
  <c r="F39" i="10"/>
  <c r="F56" i="10"/>
  <c r="F57" i="10" s="1"/>
  <c r="F51" i="10"/>
  <c r="F52" i="10" s="1"/>
  <c r="F72" i="10"/>
  <c r="E26" i="10"/>
  <c r="E51" i="10"/>
  <c r="E52" i="10" s="1"/>
  <c r="E69" i="10"/>
  <c r="B26" i="8"/>
  <c r="E39" i="10"/>
  <c r="E56" i="10"/>
  <c r="E57" i="10" s="1"/>
  <c r="D26" i="10"/>
  <c r="D56" i="10"/>
  <c r="D57" i="10" s="1"/>
  <c r="D69" i="10"/>
  <c r="D39" i="10"/>
  <c r="D51" i="10"/>
  <c r="B24" i="10"/>
  <c r="C39" i="10"/>
  <c r="C72" i="10"/>
  <c r="G57" i="9"/>
  <c r="E57" i="9"/>
  <c r="C57" i="9"/>
  <c r="C70" i="9" l="1"/>
  <c r="B41" i="9"/>
  <c r="G70" i="9"/>
  <c r="G41" i="10"/>
  <c r="F41" i="10"/>
  <c r="E41" i="10"/>
  <c r="E70" i="10"/>
  <c r="D41" i="10"/>
  <c r="C41" i="10"/>
  <c r="B18" i="4"/>
  <c r="B19" i="4"/>
  <c r="B17" i="4"/>
  <c r="B55" i="4" l="1"/>
  <c r="B57" i="4" s="1"/>
  <c r="B50" i="4"/>
  <c r="B52" i="4" s="1"/>
  <c r="B41" i="4"/>
  <c r="B47" i="7"/>
  <c r="B55" i="7" l="1"/>
  <c r="B47" i="4"/>
  <c r="B30" i="2" l="1"/>
  <c r="B46" i="4" l="1"/>
  <c r="B68" i="7" l="1"/>
  <c r="B46" i="8"/>
  <c r="B46" i="7" l="1"/>
  <c r="B50" i="7"/>
  <c r="B71" i="7"/>
  <c r="B50" i="8"/>
  <c r="B55" i="8"/>
  <c r="B47" i="8"/>
  <c r="C25" i="2"/>
  <c r="B25" i="2" s="1"/>
  <c r="D17" i="2"/>
  <c r="D17" i="10"/>
  <c r="B46" i="9"/>
  <c r="B30" i="9"/>
  <c r="B30" i="10"/>
  <c r="G19" i="10"/>
  <c r="D19" i="2"/>
  <c r="B17" i="2" l="1"/>
  <c r="D50" i="2"/>
  <c r="D52" i="2" s="1"/>
  <c r="D71" i="2"/>
  <c r="D68" i="2"/>
  <c r="D70" i="2" s="1"/>
  <c r="B19" i="2"/>
  <c r="B55" i="2" s="1"/>
  <c r="D55" i="2"/>
  <c r="D57" i="2" s="1"/>
  <c r="G55" i="10"/>
  <c r="G57" i="10" s="1"/>
  <c r="B19" i="10"/>
  <c r="D68" i="10"/>
  <c r="D70" i="10" s="1"/>
  <c r="D50" i="10"/>
  <c r="D52" i="10" s="1"/>
  <c r="B17" i="10"/>
  <c r="D71" i="10"/>
  <c r="B76" i="4"/>
  <c r="B72" i="4"/>
  <c r="B69" i="4"/>
  <c r="B29" i="4"/>
  <c r="B75" i="4" s="1"/>
  <c r="C24" i="2"/>
  <c r="C26" i="3"/>
  <c r="B26" i="3" s="1"/>
  <c r="B60" i="3" s="1"/>
  <c r="B46" i="10"/>
  <c r="B60" i="8"/>
  <c r="C25" i="10"/>
  <c r="B46" i="2" l="1"/>
  <c r="B50" i="2"/>
  <c r="B68" i="2"/>
  <c r="B71" i="2"/>
  <c r="B25" i="10"/>
  <c r="C56" i="10"/>
  <c r="C57" i="10" s="1"/>
  <c r="C26" i="2"/>
  <c r="B26" i="2" s="1"/>
  <c r="B60" i="2" s="1"/>
  <c r="C39" i="2"/>
  <c r="C41" i="2" s="1"/>
  <c r="C51" i="2"/>
  <c r="C52" i="2" s="1"/>
  <c r="C69" i="2"/>
  <c r="C70" i="2" s="1"/>
  <c r="C56" i="2"/>
  <c r="C57" i="2" s="1"/>
  <c r="B24" i="2"/>
  <c r="C72" i="2"/>
  <c r="B60" i="7"/>
  <c r="B68" i="4"/>
  <c r="B71" i="4"/>
  <c r="B60" i="4"/>
  <c r="B72" i="7"/>
  <c r="B69" i="7"/>
  <c r="B56" i="7"/>
  <c r="B57" i="7" s="1"/>
  <c r="B76" i="7"/>
  <c r="B51" i="7"/>
  <c r="B52" i="7" s="1"/>
  <c r="B76" i="8"/>
  <c r="B72" i="8"/>
  <c r="B69" i="8"/>
  <c r="B56" i="8"/>
  <c r="B57" i="8" s="1"/>
  <c r="B39" i="8"/>
  <c r="B55" i="9"/>
  <c r="B47" i="9"/>
  <c r="B50" i="9"/>
  <c r="B69" i="10"/>
  <c r="B29" i="3"/>
  <c r="B75" i="3" s="1"/>
  <c r="B55" i="10"/>
  <c r="B50" i="10"/>
  <c r="B47" i="10"/>
  <c r="B29" i="7"/>
  <c r="B75" i="7" s="1"/>
  <c r="C26" i="10"/>
  <c r="B26" i="10" s="1"/>
  <c r="B72" i="2" l="1"/>
  <c r="B76" i="2"/>
  <c r="B51" i="2"/>
  <c r="B39" i="2"/>
  <c r="B41" i="2" s="1"/>
  <c r="B56" i="2"/>
  <c r="B57" i="2" s="1"/>
  <c r="B69" i="2"/>
  <c r="B52" i="2"/>
  <c r="B60" i="9"/>
  <c r="B70" i="4"/>
  <c r="B70" i="7"/>
  <c r="B41" i="8"/>
  <c r="B71" i="9"/>
  <c r="B68" i="9"/>
  <c r="B76" i="9"/>
  <c r="B51" i="9"/>
  <c r="B52" i="9" s="1"/>
  <c r="B72" i="9"/>
  <c r="B69" i="9"/>
  <c r="B56" i="9"/>
  <c r="B57" i="9" s="1"/>
  <c r="B60" i="10"/>
  <c r="B56" i="10"/>
  <c r="B57" i="10" s="1"/>
  <c r="B39" i="10"/>
  <c r="B76" i="10"/>
  <c r="B72" i="10"/>
  <c r="B29" i="9"/>
  <c r="B75" i="9" s="1"/>
  <c r="B70" i="2" l="1"/>
  <c r="B70" i="9"/>
  <c r="B41" i="10"/>
  <c r="C23" i="10" l="1"/>
  <c r="C68" i="10" l="1"/>
  <c r="B23" i="10"/>
  <c r="C71" i="10"/>
  <c r="C51" i="10"/>
  <c r="C52" i="10" s="1"/>
  <c r="B71" i="8"/>
  <c r="B51" i="8"/>
  <c r="B52" i="8" s="1"/>
  <c r="B29" i="8"/>
  <c r="B75" i="8" s="1"/>
  <c r="B68" i="8"/>
  <c r="B70" i="8" s="1"/>
  <c r="C70" i="10" l="1"/>
  <c r="B51" i="10"/>
  <c r="B52" i="10" s="1"/>
  <c r="B71" i="10"/>
  <c r="B29" i="10"/>
  <c r="B75" i="10" s="1"/>
  <c r="B68" i="10"/>
  <c r="B29" i="2"/>
  <c r="B75" i="2" s="1"/>
  <c r="B70" i="10" l="1"/>
</calcChain>
</file>

<file path=xl/sharedStrings.xml><?xml version="1.0" encoding="utf-8"?>
<sst xmlns="http://schemas.openxmlformats.org/spreadsheetml/2006/main" count="750" uniqueCount="127">
  <si>
    <t>Indicador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</si>
  <si>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</si>
  <si>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</si>
  <si>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</si>
  <si>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</si>
  <si>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</si>
  <si>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</si>
  <si>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</si>
  <si>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</si>
  <si>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</si>
  <si>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</si>
  <si>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</si>
  <si>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</si>
  <si>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</si>
  <si>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</si>
  <si>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</si>
  <si>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</si>
  <si>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</si>
  <si>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</si>
  <si>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</si>
  <si>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</si>
  <si>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</si>
  <si>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</si>
  <si>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</si>
  <si>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</si>
  <si>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</si>
  <si>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</si>
  <si>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</si>
  <si>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</si>
  <si>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</si>
  <si>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</si>
  <si>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</si>
  <si>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 xml:space="preserve">Gasto efectivo trimestral por beneficiario (GEB) </t>
  </si>
  <si>
    <t xml:space="preserve">Gasto programado trimestral por beneficiario (GPB) </t>
  </si>
  <si>
    <t>De composición</t>
  </si>
  <si>
    <t xml:space="preserve">Gasto programado acumulado por beneficiario (GPB) </t>
  </si>
  <si>
    <t xml:space="preserve">Gasto efectivo acumulado por beneficiario (GEB) </t>
  </si>
  <si>
    <t xml:space="preserve">Gasto programado mensual por beneficiario (GPB) </t>
  </si>
  <si>
    <t xml:space="preserve">Gasto efectivo mensual por beneficiario (GEB) </t>
  </si>
  <si>
    <t xml:space="preserve"> </t>
  </si>
  <si>
    <t>Total programa</t>
  </si>
  <si>
    <t>n.d.</t>
  </si>
  <si>
    <t>Efectivos 1T 2020</t>
  </si>
  <si>
    <t>IPC (1T 2020)</t>
  </si>
  <si>
    <t>Gasto efectivo real 1T 2020</t>
  </si>
  <si>
    <t>Gasto efectivo real por beneficiario 1T 2020</t>
  </si>
  <si>
    <t>Efectivos 2T 2020</t>
  </si>
  <si>
    <t>IPC (2T 2020)</t>
  </si>
  <si>
    <t>Gasto efectivo real 2T 2020</t>
  </si>
  <si>
    <t>Gasto efectivo real por beneficiario 2T 2020</t>
  </si>
  <si>
    <t>Efectivos 3T 2020</t>
  </si>
  <si>
    <t>IPC (3T 2020)</t>
  </si>
  <si>
    <t>Gasto efectivo real 3T 2020</t>
  </si>
  <si>
    <t>Gasto efectivo real por beneficiario 3T 2020</t>
  </si>
  <si>
    <t>Efectivos 3 TA 2020</t>
  </si>
  <si>
    <t>IPC (3 TA 2020)</t>
  </si>
  <si>
    <t>Gasto efectivo real 3 TA 2020</t>
  </si>
  <si>
    <t>Gasto efectivo real por beneficiario 3 TA 2020</t>
  </si>
  <si>
    <t>Efectivos 4T 2020</t>
  </si>
  <si>
    <t>IPC (4T 2020)</t>
  </si>
  <si>
    <t>Gasto efectivo real 4T 2020</t>
  </si>
  <si>
    <t>Gasto efectivo real por beneficiario 4T 2020</t>
  </si>
  <si>
    <t>Efectivos 2020</t>
  </si>
  <si>
    <t>IPC (2020)</t>
  </si>
  <si>
    <t>Gasto efectivo real 2020</t>
  </si>
  <si>
    <t>Gasto efectivo real por beneficiario 2020</t>
  </si>
  <si>
    <t xml:space="preserve">Productos </t>
  </si>
  <si>
    <t xml:space="preserve">SERVICIOS INTRAMUROS </t>
  </si>
  <si>
    <t>SERVICIOS EXTRAMUROS</t>
  </si>
  <si>
    <t xml:space="preserve">Atención API </t>
  </si>
  <si>
    <t xml:space="preserve">Atención solo comidas servidas </t>
  </si>
  <si>
    <t xml:space="preserve">Atención DAF </t>
  </si>
  <si>
    <t>Atención distribución de leche y extramuros</t>
  </si>
  <si>
    <t xml:space="preserve">Atención promoción del crecimiento y desarrollo infantil </t>
  </si>
  <si>
    <t>Programados 1T 2021</t>
  </si>
  <si>
    <t>Efectivos 1T 2021</t>
  </si>
  <si>
    <t>Programados año 2021</t>
  </si>
  <si>
    <t>En transferencias 1T 2021</t>
  </si>
  <si>
    <t>IPC (1T 2021)</t>
  </si>
  <si>
    <t>Gasto efectivo real 1T 2021</t>
  </si>
  <si>
    <t>Gasto efectivo real por beneficiario 1T 2021</t>
  </si>
  <si>
    <r>
      <rPr>
        <b/>
        <sz val="11"/>
        <color theme="1"/>
        <rFont val="Palatino Linotype"/>
        <family val="1"/>
      </rPr>
      <t>Fuentes:</t>
    </r>
    <r>
      <rPr>
        <sz val="11"/>
        <color theme="1"/>
        <rFont val="Palatino Linotype"/>
        <family val="1"/>
      </rPr>
      <t xml:space="preserve">  Informes Trimestrales CEN CINAI  2020 y 2021 - Cronogramas de Metas e Inversión - Modificaciones 2021 - IPC, INEC 2020 y 2021</t>
    </r>
  </si>
  <si>
    <t xml:space="preserve">Notas: </t>
  </si>
  <si>
    <r>
      <rPr>
        <b/>
        <sz val="11"/>
        <color theme="1"/>
        <rFont val="Palatino Linotype"/>
        <family val="1"/>
      </rPr>
      <t xml:space="preserve">1. </t>
    </r>
    <r>
      <rPr>
        <sz val="11"/>
        <color theme="1"/>
        <rFont val="Palatino Linotype"/>
        <family val="1"/>
      </rPr>
      <t xml:space="preserve">El dato de los ingresos efectivos es el dato brindado por la Unidad Ejecutora. </t>
    </r>
    <r>
      <rPr>
        <u/>
        <sz val="11"/>
        <color theme="1"/>
        <rFont val="Palatino Linotype"/>
        <family val="1"/>
      </rPr>
      <t>Solamente se incorporan los giros a los productos establecidos en el cálculo de los indicadores</t>
    </r>
    <r>
      <rPr>
        <sz val="11"/>
        <color theme="1"/>
        <rFont val="Palatino Linotype"/>
        <family val="1"/>
      </rPr>
      <t xml:space="preserve">. </t>
    </r>
  </si>
  <si>
    <r>
      <t xml:space="preserve">2. </t>
    </r>
    <r>
      <rPr>
        <sz val="11"/>
        <color theme="1"/>
        <rFont val="Palatino Linotype"/>
        <family val="1"/>
      </rPr>
      <t xml:space="preserve">Para este año los productos sufrieron modificaciones, por ende, no son comparables con los del año anterior / Por esta razón no se cuenta con indicadores de expanción. </t>
    </r>
  </si>
  <si>
    <t>Programados 2T 2021</t>
  </si>
  <si>
    <t>Efectivos 2T 2021</t>
  </si>
  <si>
    <t>En transferencias 2T 2021</t>
  </si>
  <si>
    <t>IPC (2T 2021)</t>
  </si>
  <si>
    <t>Gasto efectivo real 2T 2021</t>
  </si>
  <si>
    <t>Gasto efectivo real por beneficiario 2T 2021</t>
  </si>
  <si>
    <r>
      <t xml:space="preserve">2. </t>
    </r>
    <r>
      <rPr>
        <sz val="11"/>
        <color theme="1"/>
        <rFont val="Palatino Linotype"/>
        <family val="1"/>
      </rPr>
      <t xml:space="preserve">Para este año los productos sufrieron modificaciones, por ende, no son comparables con los del año anterior /Por esta razón no se cuenta con indicadores de expanción. </t>
    </r>
  </si>
  <si>
    <t>Efectivos IS 2020</t>
  </si>
  <si>
    <t>Programados IS 2021</t>
  </si>
  <si>
    <t>Efectivos IS 2021</t>
  </si>
  <si>
    <t>En transferencias IS 2021</t>
  </si>
  <si>
    <t>IPC (IS 2020)</t>
  </si>
  <si>
    <t>IPC (IS 2021)</t>
  </si>
  <si>
    <t>Gasto efectivo real IS 2020</t>
  </si>
  <si>
    <t>Gasto efectivo real IS 2021</t>
  </si>
  <si>
    <t>Gasto efectivo real por beneficiario IS 2020</t>
  </si>
  <si>
    <t>Gasto efectivo real por beneficiario IS 2021</t>
  </si>
  <si>
    <t>Programados 3T 2021</t>
  </si>
  <si>
    <t>Efectivos 3T 2021</t>
  </si>
  <si>
    <t>En transferencias 3T 2021</t>
  </si>
  <si>
    <t>IPC (3T 2021)</t>
  </si>
  <si>
    <t>Gasto efectivo real 3T 2021</t>
  </si>
  <si>
    <t>Gasto efectivo real por beneficiario 3T 2021</t>
  </si>
  <si>
    <t>Programados 3 TA 2021</t>
  </si>
  <si>
    <t>Efectivos 3 TA 2021</t>
  </si>
  <si>
    <t>En transferencias 3 TA 2021</t>
  </si>
  <si>
    <t>IPC (3 TA 2021)</t>
  </si>
  <si>
    <t>Gasto efectivo real 3 TA 2021</t>
  </si>
  <si>
    <t>Gasto efectivo real por beneficiario 3 TA 2021</t>
  </si>
  <si>
    <t>Programados 4T 2021</t>
  </si>
  <si>
    <t>Efectivos 4T 2021</t>
  </si>
  <si>
    <t>En transferencias 4T 2021</t>
  </si>
  <si>
    <t>IPC (4T 2021)</t>
  </si>
  <si>
    <t>Gasto efectivo real 4T 2021</t>
  </si>
  <si>
    <t>Gasto efectivo real por beneficiario 4T 2021</t>
  </si>
  <si>
    <t xml:space="preserve">n.d. </t>
  </si>
  <si>
    <t>Programados 2021</t>
  </si>
  <si>
    <t>Efectivos 2021</t>
  </si>
  <si>
    <t>En transferencias 2021</t>
  </si>
  <si>
    <t>IPC (2021)</t>
  </si>
  <si>
    <t>Gasto efectivo real 2021</t>
  </si>
  <si>
    <t>Gasto efectivo real por beneficiario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</si>
</sst>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,##0.0____"/>
    <numFmt numFmtId="166" formatCode="#,##0.0"/>
    <numFmt numFmtId="167" formatCode="_(* #,##0_);_(* \(#,##0\);_(* &quot;-&quot;??_);_(@_)"/>
    <numFmt numFmtId="168" formatCode="_(* #,##0.0_);_(* \(#,##0.0\);_(* &quot;-&quot;??_);_(@_)"/>
    <numFmt numFmtId="169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u/>
      <sz val="11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168" fontId="0" fillId="0" borderId="0" xfId="1" applyNumberFormat="1" applyFont="1" applyFill="1"/>
    <xf numFmtId="167" fontId="0" fillId="0" borderId="0" xfId="1" applyNumberFormat="1" applyFont="1" applyFill="1" applyAlignment="1">
      <alignment horizontal="right"/>
    </xf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0" fillId="0" borderId="0" xfId="0" applyFont="1" applyFill="1" applyBorder="1"/>
    <xf numFmtId="3" fontId="0" fillId="0" borderId="0" xfId="0" applyNumberFormat="1" applyFont="1" applyFill="1" applyAlignment="1"/>
    <xf numFmtId="1" fontId="0" fillId="0" borderId="0" xfId="1" applyNumberFormat="1" applyFont="1" applyFill="1" applyAlignment="1"/>
    <xf numFmtId="167" fontId="0" fillId="0" borderId="0" xfId="1" applyNumberFormat="1" applyFont="1" applyFill="1" applyAlignment="1">
      <alignment horizontal="center"/>
    </xf>
    <xf numFmtId="169" fontId="0" fillId="0" borderId="0" xfId="0" applyNumberFormat="1" applyFont="1" applyFill="1"/>
    <xf numFmtId="165" fontId="0" fillId="0" borderId="0" xfId="0" applyNumberFormat="1" applyFont="1" applyFill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3" fillId="0" borderId="0" xfId="0" applyFont="1" applyFill="1"/>
    <xf numFmtId="0" fontId="4" fillId="0" borderId="0" xfId="0" applyFont="1" applyFill="1" applyAlignment="1">
      <alignment horizontal="left" indent="1"/>
    </xf>
    <xf numFmtId="3" fontId="4" fillId="0" borderId="0" xfId="0" applyNumberFormat="1" applyFont="1" applyFill="1" applyAlignment="1"/>
    <xf numFmtId="3" fontId="4" fillId="0" borderId="0" xfId="0" applyNumberFormat="1" applyFont="1" applyFill="1"/>
    <xf numFmtId="0" fontId="3" fillId="0" borderId="0" xfId="0" applyFont="1" applyFill="1" applyAlignment="1">
      <alignment horizontal="left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Fill="1" applyBorder="1"/>
    <xf numFmtId="4" fontId="4" fillId="0" borderId="0" xfId="0" applyNumberFormat="1" applyFont="1" applyFill="1"/>
    <xf numFmtId="4" fontId="4" fillId="0" borderId="0" xfId="0" applyNumberFormat="1" applyFont="1" applyFill="1" applyAlignment="1">
      <alignment horizontal="right"/>
    </xf>
    <xf numFmtId="4" fontId="4" fillId="0" borderId="0" xfId="0" applyNumberFormat="1" applyFont="1" applyFill="1" applyAlignment="1"/>
    <xf numFmtId="0" fontId="4" fillId="0" borderId="3" xfId="0" applyFont="1" applyFill="1" applyBorder="1"/>
    <xf numFmtId="4" fontId="4" fillId="0" borderId="3" xfId="0" applyNumberFormat="1" applyFont="1" applyFill="1" applyBorder="1"/>
    <xf numFmtId="0" fontId="4" fillId="0" borderId="0" xfId="0" applyFont="1" applyFill="1" applyBorder="1"/>
    <xf numFmtId="166" fontId="4" fillId="0" borderId="0" xfId="0" applyNumberFormat="1" applyFont="1" applyFill="1"/>
    <xf numFmtId="4" fontId="4" fillId="0" borderId="3" xfId="0" applyNumberFormat="1" applyFont="1" applyFill="1" applyBorder="1" applyAlignment="1">
      <alignment horizontal="right"/>
    </xf>
    <xf numFmtId="3" fontId="4" fillId="0" borderId="0" xfId="1" applyNumberFormat="1" applyFont="1" applyFill="1" applyAlignment="1">
      <alignment horizontal="right"/>
    </xf>
    <xf numFmtId="3" fontId="4" fillId="0" borderId="0" xfId="1" applyNumberFormat="1" applyFont="1" applyFill="1" applyAlignment="1"/>
    <xf numFmtId="0" fontId="4" fillId="0" borderId="0" xfId="0" applyFont="1" applyFill="1" applyAlignment="1">
      <alignment horizontal="right"/>
    </xf>
    <xf numFmtId="3" fontId="4" fillId="0" borderId="0" xfId="1" applyNumberFormat="1" applyFont="1" applyFill="1"/>
    <xf numFmtId="0" fontId="4" fillId="0" borderId="0" xfId="0" applyFont="1" applyFill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/>
    <xf numFmtId="3" fontId="4" fillId="0" borderId="0" xfId="0" applyNumberFormat="1" applyFont="1" applyFill="1" applyAlignment="1">
      <alignment horizontal="right" vertical="center"/>
    </xf>
    <xf numFmtId="2" fontId="4" fillId="0" borderId="0" xfId="0" applyNumberFormat="1" applyFont="1" applyFill="1" applyAlignment="1">
      <alignment horizontal="right"/>
    </xf>
    <xf numFmtId="0" fontId="3" fillId="0" borderId="8" xfId="0" applyFont="1" applyFill="1" applyBorder="1" applyAlignment="1">
      <alignment horizontal="center" vertical="center" wrapText="1"/>
    </xf>
    <xf numFmtId="3" fontId="0" fillId="0" borderId="0" xfId="0" applyNumberFormat="1" applyFont="1" applyFill="1"/>
    <xf numFmtId="164" fontId="4" fillId="0" borderId="0" xfId="1" applyNumberFormat="1" applyFont="1" applyFill="1" applyAlignment="1">
      <alignment horizontal="right"/>
    </xf>
    <xf numFmtId="167" fontId="4" fillId="0" borderId="0" xfId="0" applyNumberFormat="1" applyFont="1" applyFill="1"/>
    <xf numFmtId="0" fontId="4" fillId="0" borderId="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ES" sz="1800" b="1"/>
              <a:t>CEN-CINAI: Indicadores de Cobertura</a:t>
            </a:r>
            <a:r>
              <a:rPr lang="es-ES" sz="1800" b="1" baseline="0"/>
              <a:t> </a:t>
            </a:r>
            <a:r>
              <a:rPr lang="es-ES" sz="1800" b="1"/>
              <a:t>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01-4937-BBED-0457DB3E554B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6001-4937-BBED-0457DB3E55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Anual!$A$46:$A$47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Anual!$B$46:$B$47</c:f>
              <c:numCache>
                <c:formatCode>#,##0.00</c:formatCode>
                <c:ptCount val="2"/>
                <c:pt idx="0">
                  <c:v>169.57967083392816</c:v>
                </c:pt>
                <c:pt idx="1">
                  <c:v>164.28306786585907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6-44D9-872D-8E278EE3E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5216064"/>
        <c:axId val="495223280"/>
      </c:barChart>
      <c:valAx>
        <c:axId val="49522328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495216064"/>
        <c:crosses val="autoZero"/>
        <c:crossBetween val="between"/>
        <c:majorUnit val="50"/>
      </c:valAx>
      <c:catAx>
        <c:axId val="4952160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95223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CEN-CINAI:Indicadores de Resultado 2021</a:t>
            </a:r>
          </a:p>
        </c:rich>
      </c:tx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Anual!$A$50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-3.0715175435878391E-17"/>
                  <c:y val="-1.7448209044382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8D-4495-8447-33F2CFF95B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(Anual!$B$9,Anual!$C$11,Anual!$D$11,Anual!$E$11,Anual!$F$11,Anual!$G$11)</c:f>
              <c:strCache>
                <c:ptCount val="6"/>
                <c:pt idx="0">
                  <c:v>Total programa</c:v>
                </c:pt>
                <c:pt idx="1">
                  <c:v>Atención API </c:v>
                </c:pt>
                <c:pt idx="2">
                  <c:v>Atención solo comidas servidas </c:v>
                </c:pt>
                <c:pt idx="3">
                  <c:v>Atención DAF </c:v>
                </c:pt>
                <c:pt idx="4">
                  <c:v>Atención distribución de leche y extramuros</c:v>
                </c:pt>
                <c:pt idx="5">
                  <c:v>Atención promoción del crecimiento y desarrollo infantil </c:v>
                </c:pt>
              </c:strCache>
            </c:strRef>
          </c:cat>
          <c:val>
            <c:numRef>
              <c:f>Anual!$B$50:$G$50</c:f>
              <c:numCache>
                <c:formatCode>#,##0.00</c:formatCode>
                <c:ptCount val="6"/>
                <c:pt idx="0">
                  <c:v>96.876628582882347</c:v>
                </c:pt>
                <c:pt idx="1">
                  <c:v>90.53062288246025</c:v>
                </c:pt>
                <c:pt idx="2">
                  <c:v>105.12121407675099</c:v>
                </c:pt>
                <c:pt idx="3">
                  <c:v>87.339410152250736</c:v>
                </c:pt>
                <c:pt idx="4">
                  <c:v>102.50783353192993</c:v>
                </c:pt>
                <c:pt idx="5">
                  <c:v>78.148710865561696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0-401E-886E-95D301DDC186}"/>
            </c:ext>
          </c:extLst>
        </c:ser>
        <c:ser>
          <c:idx val="1"/>
          <c:order val="1"/>
          <c:tx>
            <c:strRef>
              <c:f>Anual!$A$51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0261776789427932E-3"/>
                  <c:y val="-3.4896418088764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8D-4495-8447-33F2CFF95BAA}"/>
                </c:ext>
              </c:extLst>
            </c:dLbl>
            <c:dLbl>
              <c:idx val="2"/>
              <c:layout>
                <c:manualLayout>
                  <c:x val="-1.6753925596476643E-3"/>
                  <c:y val="-0.104689254266293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8D-4495-8447-33F2CFF95BAA}"/>
                </c:ext>
              </c:extLst>
            </c:dLbl>
            <c:dLbl>
              <c:idx val="3"/>
              <c:layout>
                <c:manualLayout>
                  <c:x val="-1.2286070174351356E-16"/>
                  <c:y val="-4.5365343515393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8D-4495-8447-33F2CFF95BAA}"/>
                </c:ext>
              </c:extLst>
            </c:dLbl>
            <c:dLbl>
              <c:idx val="4"/>
              <c:layout>
                <c:manualLayout>
                  <c:x val="0"/>
                  <c:y val="-4.8854985324270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8D-4495-8447-33F2CFF95BAA}"/>
                </c:ext>
              </c:extLst>
            </c:dLbl>
            <c:dLbl>
              <c:idx val="5"/>
              <c:layout>
                <c:manualLayout>
                  <c:x val="0"/>
                  <c:y val="-4.8854985324270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8D-4495-8447-33F2CFF95B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(Anual!$B$9,Anual!$C$11,Anual!$D$11,Anual!$E$11,Anual!$F$11,Anual!$G$11)</c:f>
              <c:strCache>
                <c:ptCount val="6"/>
                <c:pt idx="0">
                  <c:v>Total programa</c:v>
                </c:pt>
                <c:pt idx="1">
                  <c:v>Atención API </c:v>
                </c:pt>
                <c:pt idx="2">
                  <c:v>Atención solo comidas servidas </c:v>
                </c:pt>
                <c:pt idx="3">
                  <c:v>Atención DAF </c:v>
                </c:pt>
                <c:pt idx="4">
                  <c:v>Atención distribución de leche y extramuros</c:v>
                </c:pt>
                <c:pt idx="5">
                  <c:v>Atención promoción del crecimiento y desarrollo infantil </c:v>
                </c:pt>
              </c:strCache>
            </c:strRef>
          </c:cat>
          <c:val>
            <c:numRef>
              <c:f>Anual!$B$51:$G$51</c:f>
              <c:numCache>
                <c:formatCode>#,##0.00</c:formatCode>
                <c:ptCount val="6"/>
                <c:pt idx="0">
                  <c:v>83.028937004621525</c:v>
                </c:pt>
                <c:pt idx="1">
                  <c:v>72.257554660267601</c:v>
                </c:pt>
                <c:pt idx="2">
                  <c:v>111.1884709483101</c:v>
                </c:pt>
                <c:pt idx="3">
                  <c:v>92.981817155931367</c:v>
                </c:pt>
                <c:pt idx="4">
                  <c:v>99.908318068098851</c:v>
                </c:pt>
                <c:pt idx="5">
                  <c:v>86.227334366933533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0-401E-886E-95D301DDC186}"/>
            </c:ext>
          </c:extLst>
        </c:ser>
        <c:ser>
          <c:idx val="2"/>
          <c:order val="2"/>
          <c:tx>
            <c:strRef>
              <c:f>Anual!$A$52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8429318156123631E-2"/>
                  <c:y val="-4.1875701706517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8D-4495-8447-33F2CFF95BAA}"/>
                </c:ext>
              </c:extLst>
            </c:dLbl>
            <c:dLbl>
              <c:idx val="1"/>
              <c:layout>
                <c:manualLayout>
                  <c:x val="0"/>
                  <c:y val="-3.8386059897640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8D-4495-8447-33F2CFF95B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(Anual!$B$9,Anual!$C$11,Anual!$D$11,Anual!$E$11,Anual!$F$11,Anual!$G$11)</c:f>
              <c:strCache>
                <c:ptCount val="6"/>
                <c:pt idx="0">
                  <c:v>Total programa</c:v>
                </c:pt>
                <c:pt idx="1">
                  <c:v>Atención API </c:v>
                </c:pt>
                <c:pt idx="2">
                  <c:v>Atención solo comidas servidas </c:v>
                </c:pt>
                <c:pt idx="3">
                  <c:v>Atención DAF </c:v>
                </c:pt>
                <c:pt idx="4">
                  <c:v>Atención distribución de leche y extramuros</c:v>
                </c:pt>
                <c:pt idx="5">
                  <c:v>Atención promoción del crecimiento y desarrollo infantil </c:v>
                </c:pt>
              </c:strCache>
            </c:strRef>
          </c:cat>
          <c:val>
            <c:numRef>
              <c:f>Anual!$B$52:$G$52</c:f>
              <c:numCache>
                <c:formatCode>#,##0.00</c:formatCode>
                <c:ptCount val="6"/>
                <c:pt idx="0">
                  <c:v>89.952782793751936</c:v>
                </c:pt>
                <c:pt idx="1">
                  <c:v>81.394088771363926</c:v>
                </c:pt>
                <c:pt idx="2">
                  <c:v>108.15484251253054</c:v>
                </c:pt>
                <c:pt idx="3">
                  <c:v>90.160613654091051</c:v>
                </c:pt>
                <c:pt idx="4">
                  <c:v>101.2080758000144</c:v>
                </c:pt>
                <c:pt idx="5">
                  <c:v>82.188022616247622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0-401E-886E-95D301DDC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2090752"/>
        <c:axId val="52092288"/>
        <c:axId val="0"/>
      </c:bar3DChart>
      <c:catAx>
        <c:axId val="52090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2092288"/>
        <c:crosses val="autoZero"/>
        <c:auto val="1"/>
        <c:lblAlgn val="ctr"/>
        <c:lblOffset val="100"/>
        <c:noMultiLvlLbl val="0"/>
      </c:catAx>
      <c:valAx>
        <c:axId val="52092288"/>
        <c:scaling>
          <c:orientation val="minMax"/>
          <c:max val="20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spPr>
          <a:ln>
            <a:noFill/>
          </a:ln>
        </c:spPr>
        <c:crossAx val="52090752"/>
        <c:crosses val="autoZero"/>
        <c:crossBetween val="between"/>
        <c:majorUnit val="50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CEN-CINAI: Indicadores de Avance 2021</a:t>
            </a:r>
          </a:p>
        </c:rich>
      </c:tx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Anual!$A$55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(Anual!$B$9,Anual!$C$11,Anual!$D$11,Anual!$E$11,Anual!$F$11,Anual!$G$11)</c:f>
              <c:strCache>
                <c:ptCount val="6"/>
                <c:pt idx="0">
                  <c:v>Total programa</c:v>
                </c:pt>
                <c:pt idx="1">
                  <c:v>Atención API </c:v>
                </c:pt>
                <c:pt idx="2">
                  <c:v>Atención solo comidas servidas </c:v>
                </c:pt>
                <c:pt idx="3">
                  <c:v>Atención DAF </c:v>
                </c:pt>
                <c:pt idx="4">
                  <c:v>Atención distribución de leche y extramuros</c:v>
                </c:pt>
                <c:pt idx="5">
                  <c:v>Atención promoción del crecimiento y desarrollo infantil </c:v>
                </c:pt>
              </c:strCache>
            </c:strRef>
          </c:cat>
          <c:val>
            <c:numRef>
              <c:f>Anual!$B$55:$G$55</c:f>
              <c:numCache>
                <c:formatCode>#,##0.00</c:formatCode>
                <c:ptCount val="6"/>
                <c:pt idx="0">
                  <c:v>96.876628582882347</c:v>
                </c:pt>
                <c:pt idx="1">
                  <c:v>90.53062288246025</c:v>
                </c:pt>
                <c:pt idx="2">
                  <c:v>105.12121407675099</c:v>
                </c:pt>
                <c:pt idx="3">
                  <c:v>87.339410152250736</c:v>
                </c:pt>
                <c:pt idx="4">
                  <c:v>102.50783353192993</c:v>
                </c:pt>
                <c:pt idx="5">
                  <c:v>78.148710865561696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3-4707-804F-F38891286423}"/>
            </c:ext>
          </c:extLst>
        </c:ser>
        <c:ser>
          <c:idx val="1"/>
          <c:order val="1"/>
          <c:tx>
            <c:strRef>
              <c:f>Anual!$A$56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58015267175572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F6-4B47-BDDC-B86F3EEE124E}"/>
                </c:ext>
              </c:extLst>
            </c:dLbl>
            <c:dLbl>
              <c:idx val="2"/>
              <c:layout>
                <c:manualLayout>
                  <c:x val="-5.5978997091752027E-17"/>
                  <c:y val="-9.7137874592709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F6-4B47-BDDC-B86F3EEE124E}"/>
                </c:ext>
              </c:extLst>
            </c:dLbl>
            <c:dLbl>
              <c:idx val="3"/>
              <c:layout>
                <c:manualLayout>
                  <c:x val="3.0534351145038168E-3"/>
                  <c:y val="-0.14223760208218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F6-4B47-BDDC-B86F3EEE124E}"/>
                </c:ext>
              </c:extLst>
            </c:dLbl>
            <c:dLbl>
              <c:idx val="4"/>
              <c:layout>
                <c:manualLayout>
                  <c:x val="-1.1195799418350405E-16"/>
                  <c:y val="-0.124891553047769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F6-4B47-BDDC-B86F3EEE124E}"/>
                </c:ext>
              </c:extLst>
            </c:dLbl>
            <c:dLbl>
              <c:idx val="5"/>
              <c:layout>
                <c:manualLayout>
                  <c:x val="-1.1195799418350405E-16"/>
                  <c:y val="-6.5914986330767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F6-4B47-BDDC-B86F3EEE124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(Anual!$B$9,Anual!$C$11,Anual!$D$11,Anual!$E$11,Anual!$F$11,Anual!$G$11)</c:f>
              <c:strCache>
                <c:ptCount val="6"/>
                <c:pt idx="0">
                  <c:v>Total programa</c:v>
                </c:pt>
                <c:pt idx="1">
                  <c:v>Atención API </c:v>
                </c:pt>
                <c:pt idx="2">
                  <c:v>Atención solo comidas servidas </c:v>
                </c:pt>
                <c:pt idx="3">
                  <c:v>Atención DAF </c:v>
                </c:pt>
                <c:pt idx="4">
                  <c:v>Atención distribución de leche y extramuros</c:v>
                </c:pt>
                <c:pt idx="5">
                  <c:v>Atención promoción del crecimiento y desarrollo infantil </c:v>
                </c:pt>
              </c:strCache>
            </c:strRef>
          </c:cat>
          <c:val>
            <c:numRef>
              <c:f>Anual!$B$56:$G$56</c:f>
              <c:numCache>
                <c:formatCode>#,##0.00</c:formatCode>
                <c:ptCount val="6"/>
                <c:pt idx="0">
                  <c:v>83.028937004621525</c:v>
                </c:pt>
                <c:pt idx="1">
                  <c:v>72.257554660267587</c:v>
                </c:pt>
                <c:pt idx="2">
                  <c:v>111.1884709483101</c:v>
                </c:pt>
                <c:pt idx="3">
                  <c:v>92.981817155931367</c:v>
                </c:pt>
                <c:pt idx="4">
                  <c:v>99.908318068098851</c:v>
                </c:pt>
                <c:pt idx="5">
                  <c:v>86.227334366933562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33-4707-804F-F38891286423}"/>
            </c:ext>
          </c:extLst>
        </c:ser>
        <c:ser>
          <c:idx val="2"/>
          <c:order val="2"/>
          <c:tx>
            <c:strRef>
              <c:f>Anual!$A$57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2213740458015267E-2"/>
                  <c:y val="-2.0815258841294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F6-4B47-BDDC-B86F3EEE124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(Anual!$B$9,Anual!$C$11,Anual!$D$11,Anual!$E$11,Anual!$F$11,Anual!$G$11)</c:f>
              <c:strCache>
                <c:ptCount val="6"/>
                <c:pt idx="0">
                  <c:v>Total programa</c:v>
                </c:pt>
                <c:pt idx="1">
                  <c:v>Atención API </c:v>
                </c:pt>
                <c:pt idx="2">
                  <c:v>Atención solo comidas servidas </c:v>
                </c:pt>
                <c:pt idx="3">
                  <c:v>Atención DAF </c:v>
                </c:pt>
                <c:pt idx="4">
                  <c:v>Atención distribución de leche y extramuros</c:v>
                </c:pt>
                <c:pt idx="5">
                  <c:v>Atención promoción del crecimiento y desarrollo infantil </c:v>
                </c:pt>
              </c:strCache>
            </c:strRef>
          </c:cat>
          <c:val>
            <c:numRef>
              <c:f>Anual!$B$57:$G$57</c:f>
              <c:numCache>
                <c:formatCode>#,##0.00</c:formatCode>
                <c:ptCount val="6"/>
                <c:pt idx="0">
                  <c:v>89.952782793751936</c:v>
                </c:pt>
                <c:pt idx="1">
                  <c:v>81.394088771363926</c:v>
                </c:pt>
                <c:pt idx="2">
                  <c:v>108.15484251253054</c:v>
                </c:pt>
                <c:pt idx="3">
                  <c:v>90.160613654091051</c:v>
                </c:pt>
                <c:pt idx="4">
                  <c:v>101.2080758000144</c:v>
                </c:pt>
                <c:pt idx="5">
                  <c:v>82.188022616247622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33-4707-804F-F38891286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2107136"/>
        <c:axId val="52108672"/>
        <c:axId val="0"/>
      </c:bar3DChart>
      <c:catAx>
        <c:axId val="52107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2108672"/>
        <c:crosses val="autoZero"/>
        <c:auto val="1"/>
        <c:lblAlgn val="ctr"/>
        <c:lblOffset val="100"/>
        <c:noMultiLvlLbl val="0"/>
      </c:catAx>
      <c:valAx>
        <c:axId val="52108672"/>
        <c:scaling>
          <c:orientation val="minMax"/>
          <c:max val="20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spPr>
          <a:ln>
            <a:noFill/>
          </a:ln>
        </c:spPr>
        <c:crossAx val="52107136"/>
        <c:crosses val="autoZero"/>
        <c:crossBetween val="between"/>
        <c:majorUnit val="50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CEN-CINAI: Indicadores de gasto medio 2021</a:t>
            </a:r>
          </a:p>
        </c:rich>
      </c:tx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Anual!$A$71</c:f>
              <c:strCache>
                <c:ptCount val="1"/>
                <c:pt idx="0">
                  <c:v>Gasto programado acumulado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cat>
            <c:strRef>
              <c:f>(Anual!$B$9,Anual!$C$11,Anual!$D$11,Anual!$E$11,Anual!$F$11,Anual!$G$11)</c:f>
              <c:strCache>
                <c:ptCount val="6"/>
                <c:pt idx="0">
                  <c:v>Total programa</c:v>
                </c:pt>
                <c:pt idx="1">
                  <c:v>Atención API </c:v>
                </c:pt>
                <c:pt idx="2">
                  <c:v>Atención solo comidas servidas </c:v>
                </c:pt>
                <c:pt idx="3">
                  <c:v>Atención DAF </c:v>
                </c:pt>
                <c:pt idx="4">
                  <c:v>Atención distribución de leche y extramuros</c:v>
                </c:pt>
                <c:pt idx="5">
                  <c:v>Atención promoción del crecimiento y desarrollo infantil </c:v>
                </c:pt>
              </c:strCache>
            </c:strRef>
          </c:cat>
          <c:val>
            <c:numRef>
              <c:f>Anual!$B$71:$G$71</c:f>
              <c:numCache>
                <c:formatCode>#,##0.00</c:formatCode>
                <c:ptCount val="6"/>
                <c:pt idx="0">
                  <c:v>185438.34765478052</c:v>
                </c:pt>
                <c:pt idx="1">
                  <c:v>579554.62600375281</c:v>
                </c:pt>
                <c:pt idx="2">
                  <c:v>155561.46163655136</c:v>
                </c:pt>
                <c:pt idx="3">
                  <c:v>305574.98849004257</c:v>
                </c:pt>
                <c:pt idx="4">
                  <c:v>63904.865424886368</c:v>
                </c:pt>
                <c:pt idx="5">
                  <c:v>56370.602072928174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B6-4721-B448-2E6C8B38F720}"/>
            </c:ext>
          </c:extLst>
        </c:ser>
        <c:ser>
          <c:idx val="1"/>
          <c:order val="1"/>
          <c:tx>
            <c:strRef>
              <c:f>Anual!$A$72</c:f>
              <c:strCache>
                <c:ptCount val="1"/>
                <c:pt idx="0">
                  <c:v>Gasto efectivo acumulado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cat>
            <c:strRef>
              <c:f>(Anual!$B$9,Anual!$C$11,Anual!$D$11,Anual!$E$11,Anual!$F$11,Anual!$G$11)</c:f>
              <c:strCache>
                <c:ptCount val="6"/>
                <c:pt idx="0">
                  <c:v>Total programa</c:v>
                </c:pt>
                <c:pt idx="1">
                  <c:v>Atención API </c:v>
                </c:pt>
                <c:pt idx="2">
                  <c:v>Atención solo comidas servidas </c:v>
                </c:pt>
                <c:pt idx="3">
                  <c:v>Atención DAF </c:v>
                </c:pt>
                <c:pt idx="4">
                  <c:v>Atención distribución de leche y extramuros</c:v>
                </c:pt>
                <c:pt idx="5">
                  <c:v>Atención promoción del crecimiento y desarrollo infantil </c:v>
                </c:pt>
              </c:strCache>
            </c:strRef>
          </c:cat>
          <c:val>
            <c:numRef>
              <c:f>Anual!$B$72:$G$72</c:f>
              <c:numCache>
                <c:formatCode>#,##0.00</c:formatCode>
                <c:ptCount val="6"/>
                <c:pt idx="0">
                  <c:v>158931.51021969412</c:v>
                </c:pt>
                <c:pt idx="1">
                  <c:v>462574.96893010515</c:v>
                </c:pt>
                <c:pt idx="2">
                  <c:v>164539.96664482722</c:v>
                </c:pt>
                <c:pt idx="3">
                  <c:v>325316.11626042996</c:v>
                </c:pt>
                <c:pt idx="4">
                  <c:v>62284.289902389428</c:v>
                </c:pt>
                <c:pt idx="5">
                  <c:v>62197.913434164206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B6-4721-B448-2E6C8B38F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242688"/>
        <c:axId val="52248576"/>
        <c:axId val="0"/>
      </c:bar3DChart>
      <c:catAx>
        <c:axId val="5224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52248576"/>
        <c:crosses val="autoZero"/>
        <c:auto val="1"/>
        <c:lblAlgn val="ctr"/>
        <c:lblOffset val="100"/>
        <c:noMultiLvlLbl val="0"/>
      </c:catAx>
      <c:valAx>
        <c:axId val="52248576"/>
        <c:scaling>
          <c:orientation val="minMax"/>
          <c:max val="100000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spPr>
          <a:ln>
            <a:noFill/>
          </a:ln>
        </c:spPr>
        <c:crossAx val="52242688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CEN-CINAI: Índice de eficiencia (IE) 2021 </a:t>
            </a:r>
          </a:p>
        </c:rich>
      </c:tx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Anual!$A$70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(Anual!$B$9,Anual!$C$11,Anual!$D$11,Anual!$E$11,Anual!$F$11,Anual!$G$11)</c:f>
              <c:strCache>
                <c:ptCount val="6"/>
                <c:pt idx="0">
                  <c:v>Total programa</c:v>
                </c:pt>
                <c:pt idx="1">
                  <c:v>Atención API </c:v>
                </c:pt>
                <c:pt idx="2">
                  <c:v>Atención solo comidas servidas </c:v>
                </c:pt>
                <c:pt idx="3">
                  <c:v>Atención DAF </c:v>
                </c:pt>
                <c:pt idx="4">
                  <c:v>Atención distribución de leche y extramuros</c:v>
                </c:pt>
                <c:pt idx="5">
                  <c:v>Atención promoción del crecimiento y desarrollo infantil </c:v>
                </c:pt>
              </c:strCache>
            </c:strRef>
          </c:cat>
          <c:val>
            <c:numRef>
              <c:f>Anual!$B$70:$G$70</c:f>
              <c:numCache>
                <c:formatCode>#,##0.00</c:formatCode>
                <c:ptCount val="6"/>
                <c:pt idx="0">
                  <c:v>77.094796187947793</c:v>
                </c:pt>
                <c:pt idx="1">
                  <c:v>64.965175662775366</c:v>
                </c:pt>
                <c:pt idx="2">
                  <c:v>114.39719061695253</c:v>
                </c:pt>
                <c:pt idx="3">
                  <c:v>95.985279484226368</c:v>
                </c:pt>
                <c:pt idx="4">
                  <c:v>98.641521137391706</c:v>
                </c:pt>
                <c:pt idx="5">
                  <c:v>90.684209996498993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4-4EF2-9B5C-E8715C56F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2273152"/>
        <c:axId val="52274688"/>
        <c:axId val="0"/>
      </c:bar3DChart>
      <c:catAx>
        <c:axId val="52273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2274688"/>
        <c:crosses val="autoZero"/>
        <c:auto val="1"/>
        <c:lblAlgn val="ctr"/>
        <c:lblOffset val="100"/>
        <c:noMultiLvlLbl val="0"/>
      </c:catAx>
      <c:valAx>
        <c:axId val="52274688"/>
        <c:scaling>
          <c:orientation val="minMax"/>
          <c:max val="15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spPr>
          <a:ln>
            <a:noFill/>
          </a:ln>
        </c:spPr>
        <c:crossAx val="52273152"/>
        <c:crosses val="autoZero"/>
        <c:crossBetween val="between"/>
        <c:majorUnit val="50"/>
      </c:valAx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ES" sz="1800" b="1"/>
              <a:t>CEN-CINAI: Indicador de giro de recursos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DB8-4D13-A1D4-D5E701C45351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3DB3-4445-BD04-57F53DD2CB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Anual!$A$75:$A$76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Anual!$B$75:$B$76</c:f>
              <c:numCache>
                <c:formatCode>#,##0.00</c:formatCode>
                <c:ptCount val="2"/>
                <c:pt idx="0">
                  <c:v>83.02893700462154</c:v>
                </c:pt>
                <c:pt idx="1">
                  <c:v>99.999999999999986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3-4445-BD04-57F53DD2C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86745648"/>
        <c:axId val="208592232"/>
      </c:barChart>
      <c:valAx>
        <c:axId val="208592232"/>
        <c:scaling>
          <c:orientation val="minMax"/>
          <c:max val="1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486745648"/>
        <c:crosses val="autoZero"/>
        <c:crossBetween val="between"/>
        <c:majorUnit val="50"/>
      </c:valAx>
      <c:catAx>
        <c:axId val="486745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8592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11906</xdr:rowOff>
    </xdr:from>
    <xdr:ext cx="13057188" cy="39290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7281"/>
          <a:ext cx="13057188" cy="39290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59532</xdr:rowOff>
    </xdr:from>
    <xdr:to>
      <xdr:col>6</xdr:col>
      <xdr:colOff>1297781</xdr:colOff>
      <xdr:row>8</xdr:row>
      <xdr:rowOff>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202532"/>
          <a:ext cx="12365831" cy="330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Dirección Nacional de Nutrición y Desarrollo Intantil CEN CINAI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 Nutrición y Desarrollo Infantil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Trimestre 2021      Fecha Actualización:  09-06-2021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11906</xdr:colOff>
      <xdr:row>6</xdr:row>
      <xdr:rowOff>11906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451556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1372210</xdr:colOff>
      <xdr:row>5</xdr:row>
      <xdr:rowOff>136071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071992" cy="993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11906</xdr:rowOff>
    </xdr:from>
    <xdr:ext cx="13065124" cy="392906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7281"/>
          <a:ext cx="13065124" cy="39290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59532</xdr:rowOff>
    </xdr:from>
    <xdr:to>
      <xdr:col>6</xdr:col>
      <xdr:colOff>1297781</xdr:colOff>
      <xdr:row>8</xdr:row>
      <xdr:rowOff>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0" y="1202532"/>
          <a:ext cx="12375356" cy="330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Dirección Nacional de Nutrición y Desarrollo Intantil CEN CINAI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 Nutrición y Desarrollo Infantil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2021      Fecha Actualización:  19-08-2021</a:t>
          </a: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30956</xdr:colOff>
      <xdr:row>6</xdr:row>
      <xdr:rowOff>11906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470606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1360303</xdr:colOff>
      <xdr:row>5</xdr:row>
      <xdr:rowOff>136071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069610" cy="9933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11906</xdr:rowOff>
    </xdr:from>
    <xdr:ext cx="13065124" cy="392906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7281"/>
          <a:ext cx="13065124" cy="39290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59532</xdr:rowOff>
    </xdr:from>
    <xdr:to>
      <xdr:col>6</xdr:col>
      <xdr:colOff>1297781</xdr:colOff>
      <xdr:row>8</xdr:row>
      <xdr:rowOff>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0" y="1202532"/>
          <a:ext cx="12365831" cy="330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Dirección Nacional de Nutrición y Desarrollo Intantil CEN CINAI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 Nutrición y Desarrollo Infantil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 Semestre 2021      Fecha Actualización:  19-08-2021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19049</xdr:colOff>
      <xdr:row>6</xdr:row>
      <xdr:rowOff>11906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470606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1369828</xdr:colOff>
      <xdr:row>5</xdr:row>
      <xdr:rowOff>136071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069610" cy="9933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11906</xdr:rowOff>
    </xdr:from>
    <xdr:ext cx="13057188" cy="392906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7281"/>
          <a:ext cx="13057188" cy="39290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59532</xdr:rowOff>
    </xdr:from>
    <xdr:to>
      <xdr:col>6</xdr:col>
      <xdr:colOff>1297781</xdr:colOff>
      <xdr:row>8</xdr:row>
      <xdr:rowOff>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0" y="1202532"/>
          <a:ext cx="12375356" cy="330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Dirección Nacional de Nutrición y Desarrollo Intantil CEN CINAI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 Nutrición y Desarrollo Infantil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2021      Fecha Actualización:  17-12-2021</a:t>
          </a: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11906</xdr:colOff>
      <xdr:row>6</xdr:row>
      <xdr:rowOff>11906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470606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1360303</xdr:colOff>
      <xdr:row>5</xdr:row>
      <xdr:rowOff>136071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069610" cy="993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11906</xdr:rowOff>
    </xdr:from>
    <xdr:ext cx="13049250" cy="392906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7281"/>
          <a:ext cx="13049250" cy="39290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59532</xdr:rowOff>
    </xdr:from>
    <xdr:to>
      <xdr:col>6</xdr:col>
      <xdr:colOff>1297781</xdr:colOff>
      <xdr:row>8</xdr:row>
      <xdr:rowOff>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0" y="1202532"/>
          <a:ext cx="12365831" cy="330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Dirección Nacional de Nutrición y Desarrollo Intantil CEN CINAI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 Nutrición y Desarrollo Infantil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Acumulado 2021      Fecha Actualización:  17-12-2021</a:t>
          </a: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11906</xdr:colOff>
      <xdr:row>6</xdr:row>
      <xdr:rowOff>11906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470606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1360303</xdr:colOff>
      <xdr:row>5</xdr:row>
      <xdr:rowOff>136071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069610" cy="9933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11906</xdr:rowOff>
    </xdr:from>
    <xdr:ext cx="13049250" cy="392906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7281"/>
          <a:ext cx="13049250" cy="39290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59532</xdr:rowOff>
    </xdr:from>
    <xdr:to>
      <xdr:col>6</xdr:col>
      <xdr:colOff>1297781</xdr:colOff>
      <xdr:row>8</xdr:row>
      <xdr:rowOff>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0" y="1202532"/>
          <a:ext cx="12375356" cy="330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Dirección Nacional de Nutrición y Desarrollo Intantil CEN CINAI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 Nutrición y Desarrollo Infantil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IV Trimestre 2021      Fecha Actualización:  31-03-2022</a:t>
          </a: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11906</xdr:colOff>
      <xdr:row>6</xdr:row>
      <xdr:rowOff>11906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470606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1360303</xdr:colOff>
      <xdr:row>5</xdr:row>
      <xdr:rowOff>136071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069610" cy="9933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14</xdr:row>
      <xdr:rowOff>3971</xdr:rowOff>
    </xdr:from>
    <xdr:to>
      <xdr:col>17</xdr:col>
      <xdr:colOff>416718</xdr:colOff>
      <xdr:row>31</xdr:row>
      <xdr:rowOff>11906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3967</xdr:colOff>
      <xdr:row>32</xdr:row>
      <xdr:rowOff>3971</xdr:rowOff>
    </xdr:from>
    <xdr:to>
      <xdr:col>18</xdr:col>
      <xdr:colOff>238125</xdr:colOff>
      <xdr:row>49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559593</xdr:colOff>
      <xdr:row>32</xdr:row>
      <xdr:rowOff>1587</xdr:rowOff>
    </xdr:from>
    <xdr:to>
      <xdr:col>30</xdr:col>
      <xdr:colOff>365125</xdr:colOff>
      <xdr:row>49</xdr:row>
      <xdr:rowOff>19050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758031</xdr:colOff>
      <xdr:row>50</xdr:row>
      <xdr:rowOff>1</xdr:rowOff>
    </xdr:from>
    <xdr:to>
      <xdr:col>30</xdr:col>
      <xdr:colOff>440530</xdr:colOff>
      <xdr:row>70</xdr:row>
      <xdr:rowOff>107156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23016</xdr:colOff>
      <xdr:row>14</xdr:row>
      <xdr:rowOff>3175</xdr:rowOff>
    </xdr:from>
    <xdr:to>
      <xdr:col>28</xdr:col>
      <xdr:colOff>698500</xdr:colOff>
      <xdr:row>30</xdr:row>
      <xdr:rowOff>171450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9524</xdr:colOff>
      <xdr:row>50</xdr:row>
      <xdr:rowOff>5555</xdr:rowOff>
    </xdr:from>
    <xdr:to>
      <xdr:col>17</xdr:col>
      <xdr:colOff>476250</xdr:colOff>
      <xdr:row>71</xdr:row>
      <xdr:rowOff>11905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0</xdr:colOff>
      <xdr:row>6</xdr:row>
      <xdr:rowOff>11906</xdr:rowOff>
    </xdr:from>
    <xdr:ext cx="13065124" cy="392906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107281"/>
          <a:ext cx="13065124" cy="39290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59532</xdr:rowOff>
    </xdr:from>
    <xdr:to>
      <xdr:col>6</xdr:col>
      <xdr:colOff>1297781</xdr:colOff>
      <xdr:row>8</xdr:row>
      <xdr:rowOff>0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0" y="1202532"/>
          <a:ext cx="12375356" cy="330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Dirección Nacional de Nutrición y Desarrollo Intantil CEN CINAI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 Nutrición y Desarrollo Infantil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Anual 2021      Fecha Actualización:  31-03-2022</a:t>
          </a: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23812</xdr:colOff>
      <xdr:row>6</xdr:row>
      <xdr:rowOff>11906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1247775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1360303</xdr:colOff>
      <xdr:row>5</xdr:row>
      <xdr:rowOff>136071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62643" y="95250"/>
          <a:ext cx="5069610" cy="9933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anieTatiana/Desktop/INDICADORES%202021/III%20Trim/CEN%20CINAI/Indicadores%20CEN%20-%20CINAI%20_%20III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imestre"/>
      <sheetName val="Hoja2 (2)"/>
      <sheetName val="II Trimestre"/>
      <sheetName val="I Semestre"/>
      <sheetName val="III Trimestre"/>
      <sheetName val="III T Acumulado"/>
    </sheetNames>
    <sheetDataSet>
      <sheetData sheetId="0">
        <row r="34">
          <cell r="B34">
            <v>1.07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P110"/>
  <sheetViews>
    <sheetView showGridLines="0" tabSelected="1" zoomScale="80" zoomScaleNormal="80" workbookViewId="0">
      <pane ySplit="11" topLeftCell="A12" activePane="bottomLeft" state="frozen"/>
      <selection pane="bottomLeft" activeCell="A9" sqref="A9:A11"/>
    </sheetView>
  </sheetViews>
  <sheetFormatPr baseColWidth="10" defaultColWidth="11.453125" defaultRowHeight="14.5" x14ac:dyDescent="0.35"/>
  <cols>
    <col min="1" max="1" width="62.453125" style="3" customWidth="1"/>
    <col min="2" max="6" width="20.7265625" style="3" customWidth="1"/>
    <col min="7" max="7" width="20.54296875" style="3" customWidth="1"/>
    <col min="8" max="16384" width="11.453125" style="3"/>
  </cols>
  <sheetData>
    <row r="8" spans="1:7" ht="15.75" customHeight="1" x14ac:dyDescent="0.35"/>
    <row r="9" spans="1:7" ht="21" customHeight="1" x14ac:dyDescent="0.4">
      <c r="A9" s="45" t="s">
        <v>0</v>
      </c>
      <c r="B9" s="48" t="s">
        <v>40</v>
      </c>
      <c r="C9" s="53" t="s">
        <v>66</v>
      </c>
      <c r="D9" s="53"/>
      <c r="E9" s="53"/>
      <c r="F9" s="53"/>
      <c r="G9" s="53"/>
    </row>
    <row r="10" spans="1:7" ht="17.25" customHeight="1" x14ac:dyDescent="0.35">
      <c r="A10" s="46"/>
      <c r="B10" s="48"/>
      <c r="C10" s="50" t="s">
        <v>67</v>
      </c>
      <c r="D10" s="51"/>
      <c r="E10" s="50" t="s">
        <v>68</v>
      </c>
      <c r="F10" s="52"/>
      <c r="G10" s="51"/>
    </row>
    <row r="11" spans="1:7" ht="54" customHeight="1" thickBot="1" x14ac:dyDescent="0.4">
      <c r="A11" s="47"/>
      <c r="B11" s="49"/>
      <c r="C11" s="36" t="s">
        <v>69</v>
      </c>
      <c r="D11" s="40" t="s">
        <v>70</v>
      </c>
      <c r="E11" s="40" t="s">
        <v>71</v>
      </c>
      <c r="F11" s="40" t="s">
        <v>72</v>
      </c>
      <c r="G11" s="40" t="s">
        <v>73</v>
      </c>
    </row>
    <row r="12" spans="1:7" ht="16" thickTop="1" x14ac:dyDescent="0.4">
      <c r="A12" s="11"/>
      <c r="B12" s="11"/>
      <c r="C12" s="11"/>
      <c r="D12" s="11"/>
      <c r="E12" s="11"/>
      <c r="F12" s="11"/>
      <c r="G12" s="11"/>
    </row>
    <row r="13" spans="1:7" ht="15.5" x14ac:dyDescent="0.4">
      <c r="A13" s="15" t="s">
        <v>1</v>
      </c>
      <c r="B13" s="11"/>
      <c r="C13" s="11"/>
      <c r="D13" s="11"/>
      <c r="E13" s="11"/>
      <c r="F13" s="11"/>
      <c r="G13" s="11"/>
    </row>
    <row r="14" spans="1:7" ht="15.5" x14ac:dyDescent="0.4">
      <c r="A14" s="11"/>
      <c r="B14" s="11"/>
      <c r="C14" s="11"/>
      <c r="D14" s="11"/>
      <c r="E14" s="11"/>
      <c r="F14" s="11"/>
      <c r="G14" s="11"/>
    </row>
    <row r="15" spans="1:7" ht="15.5" x14ac:dyDescent="0.4">
      <c r="A15" s="15" t="s">
        <v>2</v>
      </c>
      <c r="B15" s="11"/>
      <c r="C15" s="11"/>
      <c r="D15" s="11"/>
      <c r="E15" s="11"/>
      <c r="F15" s="11"/>
      <c r="G15" s="11"/>
    </row>
    <row r="16" spans="1:7" ht="15.5" x14ac:dyDescent="0.4">
      <c r="A16" s="16" t="s">
        <v>42</v>
      </c>
      <c r="B16" s="20" t="s">
        <v>41</v>
      </c>
      <c r="C16" s="20" t="s">
        <v>41</v>
      </c>
      <c r="D16" s="20" t="s">
        <v>41</v>
      </c>
      <c r="E16" s="20" t="s">
        <v>41</v>
      </c>
      <c r="F16" s="20" t="s">
        <v>41</v>
      </c>
      <c r="G16" s="20" t="s">
        <v>41</v>
      </c>
    </row>
    <row r="17" spans="1:7" ht="15.5" x14ac:dyDescent="0.4">
      <c r="A17" s="16" t="s">
        <v>74</v>
      </c>
      <c r="B17" s="17">
        <f>+SUM(C17:G17)</f>
        <v>166300</v>
      </c>
      <c r="C17" s="20">
        <v>31975</v>
      </c>
      <c r="D17" s="20">
        <v>15496</v>
      </c>
      <c r="E17" s="20">
        <v>10093</v>
      </c>
      <c r="F17" s="20">
        <v>90636</v>
      </c>
      <c r="G17" s="20">
        <v>18100</v>
      </c>
    </row>
    <row r="18" spans="1:7" ht="15.5" x14ac:dyDescent="0.4">
      <c r="A18" s="16" t="s">
        <v>75</v>
      </c>
      <c r="B18" s="17">
        <f t="shared" ref="B18:B19" si="0">+SUM(C18:G18)</f>
        <v>139130.66666666666</v>
      </c>
      <c r="C18" s="20">
        <v>19562</v>
      </c>
      <c r="D18" s="20">
        <v>15200.666666666666</v>
      </c>
      <c r="E18" s="20">
        <v>8281.6666666666661</v>
      </c>
      <c r="F18" s="20">
        <v>88771.666666666672</v>
      </c>
      <c r="G18" s="20">
        <v>7314.666666666667</v>
      </c>
    </row>
    <row r="19" spans="1:7" ht="15.5" x14ac:dyDescent="0.4">
      <c r="A19" s="16" t="s">
        <v>76</v>
      </c>
      <c r="B19" s="17">
        <f t="shared" si="0"/>
        <v>166300</v>
      </c>
      <c r="C19" s="20">
        <v>31975</v>
      </c>
      <c r="D19" s="20">
        <v>15496</v>
      </c>
      <c r="E19" s="20">
        <v>10093</v>
      </c>
      <c r="F19" s="20">
        <v>90636</v>
      </c>
      <c r="G19" s="20">
        <v>18100</v>
      </c>
    </row>
    <row r="20" spans="1:7" ht="15.5" x14ac:dyDescent="0.4">
      <c r="A20" s="11"/>
      <c r="B20" s="18"/>
      <c r="C20" s="18"/>
      <c r="D20" s="18"/>
      <c r="E20" s="18"/>
      <c r="F20" s="18"/>
      <c r="G20" s="18"/>
    </row>
    <row r="21" spans="1:7" ht="15.5" x14ac:dyDescent="0.4">
      <c r="A21" s="19" t="s">
        <v>3</v>
      </c>
      <c r="B21" s="18"/>
      <c r="C21" s="18"/>
      <c r="D21" s="18"/>
      <c r="E21" s="18"/>
      <c r="F21" s="18"/>
      <c r="G21" s="18"/>
    </row>
    <row r="22" spans="1:7" ht="15.5" x14ac:dyDescent="0.4">
      <c r="A22" s="16" t="s">
        <v>42</v>
      </c>
      <c r="B22" s="20" t="s">
        <v>41</v>
      </c>
      <c r="C22" s="20" t="s">
        <v>41</v>
      </c>
      <c r="D22" s="38" t="s">
        <v>41</v>
      </c>
      <c r="E22" s="38" t="s">
        <v>41</v>
      </c>
      <c r="F22" s="20" t="s">
        <v>41</v>
      </c>
      <c r="G22" s="20" t="s">
        <v>41</v>
      </c>
    </row>
    <row r="23" spans="1:7" ht="15.5" x14ac:dyDescent="0.4">
      <c r="A23" s="16" t="s">
        <v>74</v>
      </c>
      <c r="B23" s="20">
        <f t="shared" ref="B23:B26" si="1">+SUM(C23:G23)</f>
        <v>8592291484.9500008</v>
      </c>
      <c r="C23" s="20">
        <v>5761835256.5699997</v>
      </c>
      <c r="D23" s="20">
        <v>602145102.38</v>
      </c>
      <c r="E23" s="20">
        <v>696042089.73000002</v>
      </c>
      <c r="F23" s="20">
        <v>1277192061.9100001</v>
      </c>
      <c r="G23" s="20">
        <v>255076974.35999995</v>
      </c>
    </row>
    <row r="24" spans="1:7" ht="15.5" x14ac:dyDescent="0.4">
      <c r="A24" s="16" t="s">
        <v>75</v>
      </c>
      <c r="B24" s="20">
        <f>+SUM(C24:G24)</f>
        <v>4158650064.46</v>
      </c>
      <c r="C24" s="20">
        <v>1476394220.2923999</v>
      </c>
      <c r="D24" s="20">
        <v>437685003.65760005</v>
      </c>
      <c r="E24" s="20">
        <v>768906150.88</v>
      </c>
      <c r="F24" s="20">
        <v>1471491843.04</v>
      </c>
      <c r="G24" s="20">
        <v>4172846.59</v>
      </c>
    </row>
    <row r="25" spans="1:7" ht="15.5" x14ac:dyDescent="0.4">
      <c r="A25" s="16" t="s">
        <v>76</v>
      </c>
      <c r="B25" s="20">
        <f t="shared" si="1"/>
        <v>34839479075</v>
      </c>
      <c r="C25" s="20">
        <v>23047341026.48</v>
      </c>
      <c r="D25" s="20">
        <v>2410580409.52</v>
      </c>
      <c r="E25" s="20">
        <v>2784168358.8299999</v>
      </c>
      <c r="F25" s="20">
        <v>5577081382.6499996</v>
      </c>
      <c r="G25" s="20">
        <v>1020307897.5199997</v>
      </c>
    </row>
    <row r="26" spans="1:7" ht="15.5" x14ac:dyDescent="0.4">
      <c r="A26" s="16" t="s">
        <v>77</v>
      </c>
      <c r="B26" s="20">
        <f t="shared" si="1"/>
        <v>4158650064.46</v>
      </c>
      <c r="C26" s="20">
        <f>+C24</f>
        <v>1476394220.2923999</v>
      </c>
      <c r="D26" s="20">
        <f t="shared" ref="D26:G26" si="2">+D24</f>
        <v>437685003.65760005</v>
      </c>
      <c r="E26" s="20">
        <f t="shared" si="2"/>
        <v>768906150.88</v>
      </c>
      <c r="F26" s="20">
        <f t="shared" si="2"/>
        <v>1471491843.04</v>
      </c>
      <c r="G26" s="20">
        <f t="shared" si="2"/>
        <v>4172846.59</v>
      </c>
    </row>
    <row r="27" spans="1:7" ht="15.5" x14ac:dyDescent="0.4">
      <c r="A27" s="11"/>
      <c r="B27" s="18"/>
      <c r="C27" s="18"/>
      <c r="D27" s="18"/>
      <c r="E27" s="18"/>
      <c r="F27" s="18"/>
      <c r="G27" s="18"/>
    </row>
    <row r="28" spans="1:7" ht="15.5" x14ac:dyDescent="0.4">
      <c r="A28" s="19" t="s">
        <v>4</v>
      </c>
      <c r="B28" s="18"/>
      <c r="C28" s="18"/>
      <c r="D28" s="18"/>
      <c r="E28" s="18"/>
      <c r="F28" s="18"/>
      <c r="G28" s="18"/>
    </row>
    <row r="29" spans="1:7" ht="15.5" x14ac:dyDescent="0.4">
      <c r="A29" s="16" t="s">
        <v>74</v>
      </c>
      <c r="B29" s="18">
        <f>B23</f>
        <v>8592291484.9500008</v>
      </c>
      <c r="C29" s="18"/>
      <c r="D29" s="18"/>
      <c r="E29" s="18"/>
      <c r="F29" s="18"/>
      <c r="G29" s="18"/>
    </row>
    <row r="30" spans="1:7" ht="15.5" x14ac:dyDescent="0.4">
      <c r="A30" s="16" t="s">
        <v>75</v>
      </c>
      <c r="B30" s="18">
        <v>4158650064.46</v>
      </c>
      <c r="C30" s="18"/>
      <c r="D30" s="18"/>
      <c r="E30" s="18"/>
      <c r="F30" s="18"/>
      <c r="G30" s="18"/>
    </row>
    <row r="31" spans="1:7" ht="15.5" x14ac:dyDescent="0.4">
      <c r="A31" s="11"/>
      <c r="B31" s="11"/>
      <c r="C31" s="11"/>
      <c r="D31" s="11"/>
      <c r="E31" s="11"/>
      <c r="F31" s="11"/>
      <c r="G31" s="11"/>
    </row>
    <row r="32" spans="1:7" ht="15.5" x14ac:dyDescent="0.4">
      <c r="A32" s="15" t="s">
        <v>5</v>
      </c>
      <c r="B32" s="11"/>
      <c r="C32" s="11"/>
      <c r="D32" s="11"/>
      <c r="E32" s="11"/>
      <c r="F32" s="11"/>
      <c r="G32" s="11"/>
    </row>
    <row r="33" spans="1:7" ht="15.5" x14ac:dyDescent="0.4">
      <c r="A33" s="16" t="s">
        <v>43</v>
      </c>
      <c r="B33" s="39">
        <v>1.0649999999999999</v>
      </c>
      <c r="C33" s="39">
        <v>1.0649999999999999</v>
      </c>
      <c r="D33" s="39">
        <v>1.0649999999999999</v>
      </c>
      <c r="E33" s="39">
        <v>1.0649999999999999</v>
      </c>
      <c r="F33" s="39">
        <v>1.0649999999999999</v>
      </c>
      <c r="G33" s="39">
        <v>1.0649999999999999</v>
      </c>
    </row>
    <row r="34" spans="1:7" ht="15.5" x14ac:dyDescent="0.4">
      <c r="A34" s="16" t="s">
        <v>78</v>
      </c>
      <c r="B34" s="39">
        <v>1.07</v>
      </c>
      <c r="C34" s="39">
        <v>1.07</v>
      </c>
      <c r="D34" s="39">
        <v>1.07</v>
      </c>
      <c r="E34" s="39">
        <v>1.07</v>
      </c>
      <c r="F34" s="39">
        <v>1.07</v>
      </c>
      <c r="G34" s="39">
        <v>1.07</v>
      </c>
    </row>
    <row r="35" spans="1:7" ht="15.5" x14ac:dyDescent="0.4">
      <c r="A35" s="16" t="s">
        <v>6</v>
      </c>
      <c r="B35" s="18">
        <v>98066</v>
      </c>
      <c r="C35" s="18"/>
      <c r="D35" s="18"/>
      <c r="E35" s="18"/>
      <c r="F35" s="18"/>
      <c r="G35" s="18"/>
    </row>
    <row r="36" spans="1:7" ht="15.5" x14ac:dyDescent="0.4">
      <c r="A36" s="11"/>
      <c r="B36" s="18"/>
      <c r="C36" s="18"/>
      <c r="D36" s="18"/>
      <c r="E36" s="21"/>
      <c r="F36" s="21"/>
      <c r="G36" s="18"/>
    </row>
    <row r="37" spans="1:7" ht="15.5" x14ac:dyDescent="0.4">
      <c r="A37" s="15" t="s">
        <v>7</v>
      </c>
      <c r="B37" s="18"/>
      <c r="C37" s="18"/>
      <c r="D37" s="17"/>
      <c r="E37" s="17"/>
      <c r="F37" s="17"/>
      <c r="G37" s="35"/>
    </row>
    <row r="38" spans="1:7" ht="15.5" x14ac:dyDescent="0.4">
      <c r="A38" s="11" t="s">
        <v>44</v>
      </c>
      <c r="B38" s="20" t="s">
        <v>41</v>
      </c>
      <c r="C38" s="20" t="s">
        <v>41</v>
      </c>
      <c r="D38" s="20" t="s">
        <v>41</v>
      </c>
      <c r="E38" s="20" t="s">
        <v>41</v>
      </c>
      <c r="F38" s="20" t="s">
        <v>41</v>
      </c>
      <c r="G38" s="20" t="s">
        <v>41</v>
      </c>
    </row>
    <row r="39" spans="1:7" ht="15.5" x14ac:dyDescent="0.4">
      <c r="A39" s="11" t="s">
        <v>79</v>
      </c>
      <c r="B39" s="20">
        <f>B24/'[1]I Trimestre'!B34</f>
        <v>3886588845.2897196</v>
      </c>
      <c r="C39" s="20">
        <f t="shared" ref="C39:G39" si="3">C24/C34</f>
        <v>1379807682.5162616</v>
      </c>
      <c r="D39" s="20">
        <f t="shared" si="3"/>
        <v>409051405.28747666</v>
      </c>
      <c r="E39" s="20">
        <f t="shared" si="3"/>
        <v>718603879.32710278</v>
      </c>
      <c r="F39" s="20">
        <f t="shared" si="3"/>
        <v>1375226021.5327101</v>
      </c>
      <c r="G39" s="20">
        <f t="shared" si="3"/>
        <v>3899856.626168224</v>
      </c>
    </row>
    <row r="40" spans="1:7" ht="15.5" x14ac:dyDescent="0.4">
      <c r="A40" s="11" t="s">
        <v>45</v>
      </c>
      <c r="B40" s="20" t="s">
        <v>41</v>
      </c>
      <c r="C40" s="20" t="s">
        <v>41</v>
      </c>
      <c r="D40" s="20" t="s">
        <v>41</v>
      </c>
      <c r="E40" s="20" t="s">
        <v>41</v>
      </c>
      <c r="F40" s="20" t="s">
        <v>41</v>
      </c>
      <c r="G40" s="20" t="s">
        <v>41</v>
      </c>
    </row>
    <row r="41" spans="1:7" ht="15.5" x14ac:dyDescent="0.4">
      <c r="A41" s="11" t="s">
        <v>80</v>
      </c>
      <c r="B41" s="20">
        <f>B39/B18</f>
        <v>27934.810767501916</v>
      </c>
      <c r="C41" s="20">
        <f t="shared" ref="C41:G41" si="4">C39/C18</f>
        <v>70535.102878860111</v>
      </c>
      <c r="D41" s="20">
        <f t="shared" si="4"/>
        <v>26910.09639626398</v>
      </c>
      <c r="E41" s="20">
        <f t="shared" si="4"/>
        <v>86770.442261272226</v>
      </c>
      <c r="F41" s="20">
        <f t="shared" si="4"/>
        <v>15491.722451225542</v>
      </c>
      <c r="G41" s="20">
        <f t="shared" si="4"/>
        <v>533.15575458005253</v>
      </c>
    </row>
    <row r="42" spans="1:7" ht="15.5" x14ac:dyDescent="0.4">
      <c r="A42" s="11"/>
      <c r="B42" s="11"/>
      <c r="C42" s="11"/>
      <c r="D42" s="11"/>
      <c r="E42" s="11"/>
      <c r="F42" s="11"/>
      <c r="G42" s="11"/>
    </row>
    <row r="43" spans="1:7" ht="15.5" x14ac:dyDescent="0.4">
      <c r="A43" s="15" t="s">
        <v>8</v>
      </c>
      <c r="B43" s="11"/>
      <c r="C43" s="11"/>
      <c r="D43" s="11"/>
      <c r="E43" s="11"/>
      <c r="F43" s="11"/>
      <c r="G43" s="11"/>
    </row>
    <row r="44" spans="1:7" ht="15.5" x14ac:dyDescent="0.4">
      <c r="A44" s="11"/>
      <c r="B44" s="11"/>
      <c r="C44" s="11"/>
      <c r="D44" s="11"/>
      <c r="E44" s="11"/>
      <c r="F44" s="11"/>
      <c r="G44" s="11"/>
    </row>
    <row r="45" spans="1:7" ht="15.5" x14ac:dyDescent="0.4">
      <c r="A45" s="15" t="s">
        <v>9</v>
      </c>
      <c r="B45" s="11"/>
      <c r="C45" s="11"/>
      <c r="D45" s="11"/>
      <c r="E45" s="11"/>
      <c r="F45" s="11"/>
      <c r="G45" s="11"/>
    </row>
    <row r="46" spans="1:7" ht="15.5" x14ac:dyDescent="0.4">
      <c r="A46" s="11" t="s">
        <v>10</v>
      </c>
      <c r="B46" s="23">
        <f t="shared" ref="B46" si="5">(B17/B35)*100</f>
        <v>169.57967083392816</v>
      </c>
      <c r="C46" s="23"/>
      <c r="D46" s="23"/>
      <c r="E46" s="23"/>
      <c r="F46" s="23"/>
      <c r="G46" s="23"/>
    </row>
    <row r="47" spans="1:7" ht="15.5" x14ac:dyDescent="0.4">
      <c r="A47" s="11" t="s">
        <v>11</v>
      </c>
      <c r="B47" s="23">
        <f t="shared" ref="B47" si="6">(B18/B35)*100</f>
        <v>141.87451988116845</v>
      </c>
      <c r="C47" s="23"/>
      <c r="D47" s="23"/>
      <c r="E47" s="23"/>
      <c r="F47" s="23"/>
      <c r="G47" s="23"/>
    </row>
    <row r="48" spans="1:7" ht="15.5" x14ac:dyDescent="0.4">
      <c r="A48" s="11"/>
      <c r="B48" s="23"/>
      <c r="C48" s="23"/>
      <c r="D48" s="23"/>
      <c r="E48" s="23"/>
      <c r="F48" s="23"/>
      <c r="G48" s="23"/>
    </row>
    <row r="49" spans="1:7" ht="15.5" x14ac:dyDescent="0.4">
      <c r="A49" s="15" t="s">
        <v>12</v>
      </c>
      <c r="B49" s="23"/>
      <c r="C49" s="23"/>
      <c r="D49" s="23"/>
      <c r="E49" s="23"/>
      <c r="F49" s="23"/>
      <c r="G49" s="23"/>
    </row>
    <row r="50" spans="1:7" ht="15.5" x14ac:dyDescent="0.4">
      <c r="A50" s="11" t="s">
        <v>13</v>
      </c>
      <c r="B50" s="23">
        <f t="shared" ref="B50:G50" si="7">B18/B17*100</f>
        <v>83.662457406293839</v>
      </c>
      <c r="C50" s="23">
        <f t="shared" si="7"/>
        <v>61.179046129788894</v>
      </c>
      <c r="D50" s="23">
        <f t="shared" si="7"/>
        <v>98.09413181896403</v>
      </c>
      <c r="E50" s="23">
        <f t="shared" si="7"/>
        <v>82.053568479804483</v>
      </c>
      <c r="F50" s="23">
        <f t="shared" si="7"/>
        <v>97.943054268355482</v>
      </c>
      <c r="G50" s="23">
        <f t="shared" si="7"/>
        <v>40.412523020257829</v>
      </c>
    </row>
    <row r="51" spans="1:7" ht="15.5" x14ac:dyDescent="0.4">
      <c r="A51" s="11" t="s">
        <v>14</v>
      </c>
      <c r="B51" s="23">
        <f>B24/B23*100</f>
        <v>48.39977870564757</v>
      </c>
      <c r="C51" s="23">
        <f t="shared" ref="C51:G51" si="8">C24/C23*100</f>
        <v>25.623679861532384</v>
      </c>
      <c r="D51" s="23">
        <f t="shared" si="8"/>
        <v>72.687629929668844</v>
      </c>
      <c r="E51" s="23">
        <f t="shared" si="8"/>
        <v>110.46834124330964</v>
      </c>
      <c r="F51" s="23">
        <f t="shared" si="8"/>
        <v>115.21304327866169</v>
      </c>
      <c r="G51" s="23">
        <f t="shared" si="8"/>
        <v>1.6359166092783823</v>
      </c>
    </row>
    <row r="52" spans="1:7" ht="15.5" x14ac:dyDescent="0.4">
      <c r="A52" s="11" t="s">
        <v>15</v>
      </c>
      <c r="B52" s="23">
        <f>AVERAGE(B50:B51)</f>
        <v>66.031118055970708</v>
      </c>
      <c r="C52" s="23">
        <f t="shared" ref="C52:G52" si="9">AVERAGE(C50:C51)</f>
        <v>43.401362995660641</v>
      </c>
      <c r="D52" s="23">
        <f t="shared" si="9"/>
        <v>85.390880874316437</v>
      </c>
      <c r="E52" s="23">
        <f t="shared" si="9"/>
        <v>96.260954861557053</v>
      </c>
      <c r="F52" s="23">
        <f t="shared" si="9"/>
        <v>106.57804877350858</v>
      </c>
      <c r="G52" s="23">
        <f t="shared" si="9"/>
        <v>21.024219814768106</v>
      </c>
    </row>
    <row r="53" spans="1:7" ht="15.5" x14ac:dyDescent="0.4">
      <c r="A53" s="11"/>
      <c r="B53" s="23"/>
      <c r="C53" s="23"/>
      <c r="D53" s="23"/>
      <c r="E53" s="23"/>
      <c r="F53" s="23"/>
      <c r="G53" s="23"/>
    </row>
    <row r="54" spans="1:7" ht="15.5" x14ac:dyDescent="0.4">
      <c r="A54" s="15" t="s">
        <v>16</v>
      </c>
      <c r="B54" s="23"/>
      <c r="C54" s="23"/>
      <c r="D54" s="23"/>
      <c r="E54" s="23"/>
      <c r="F54" s="23"/>
      <c r="G54" s="23"/>
    </row>
    <row r="55" spans="1:7" ht="15.5" x14ac:dyDescent="0.4">
      <c r="A55" s="11" t="s">
        <v>17</v>
      </c>
      <c r="B55" s="24">
        <f t="shared" ref="B55:G55" si="10">((B18/B19)*100)</f>
        <v>83.662457406293839</v>
      </c>
      <c r="C55" s="24">
        <f t="shared" si="10"/>
        <v>61.179046129788894</v>
      </c>
      <c r="D55" s="24">
        <f t="shared" si="10"/>
        <v>98.09413181896403</v>
      </c>
      <c r="E55" s="24">
        <f t="shared" si="10"/>
        <v>82.053568479804483</v>
      </c>
      <c r="F55" s="24">
        <f t="shared" si="10"/>
        <v>97.943054268355482</v>
      </c>
      <c r="G55" s="24">
        <f t="shared" si="10"/>
        <v>40.412523020257829</v>
      </c>
    </row>
    <row r="56" spans="1:7" ht="15.5" x14ac:dyDescent="0.4">
      <c r="A56" s="11" t="s">
        <v>18</v>
      </c>
      <c r="B56" s="24">
        <f>B24/B25*100</f>
        <v>11.936602311152669</v>
      </c>
      <c r="C56" s="24">
        <f t="shared" ref="C56:G56" si="11">C24/C25*100</f>
        <v>6.4059199653275067</v>
      </c>
      <c r="D56" s="24">
        <f t="shared" si="11"/>
        <v>18.156830692271029</v>
      </c>
      <c r="E56" s="24">
        <f t="shared" si="11"/>
        <v>27.617085311720153</v>
      </c>
      <c r="F56" s="24">
        <f t="shared" si="11"/>
        <v>26.384622028606792</v>
      </c>
      <c r="G56" s="24">
        <f t="shared" si="11"/>
        <v>0.40897915228752846</v>
      </c>
    </row>
    <row r="57" spans="1:7" ht="15.5" x14ac:dyDescent="0.4">
      <c r="A57" s="11" t="s">
        <v>19</v>
      </c>
      <c r="B57" s="24">
        <f>(B55+B56)/2</f>
        <v>47.799529858723254</v>
      </c>
      <c r="C57" s="24">
        <f t="shared" ref="C57:G57" si="12">(C55+C56)/2</f>
        <v>33.7924830475582</v>
      </c>
      <c r="D57" s="24">
        <f t="shared" si="12"/>
        <v>58.12548125561753</v>
      </c>
      <c r="E57" s="24">
        <f t="shared" si="12"/>
        <v>54.835326895762321</v>
      </c>
      <c r="F57" s="24">
        <f t="shared" si="12"/>
        <v>62.163838148481133</v>
      </c>
      <c r="G57" s="24">
        <f t="shared" si="12"/>
        <v>20.410751086272679</v>
      </c>
    </row>
    <row r="58" spans="1:7" ht="15.5" x14ac:dyDescent="0.4">
      <c r="A58" s="11"/>
      <c r="B58" s="23"/>
      <c r="C58" s="23"/>
      <c r="D58" s="23"/>
      <c r="E58" s="23"/>
      <c r="F58" s="23"/>
      <c r="G58" s="23"/>
    </row>
    <row r="59" spans="1:7" ht="15.5" x14ac:dyDescent="0.4">
      <c r="A59" s="15" t="s">
        <v>34</v>
      </c>
      <c r="B59" s="23"/>
      <c r="C59" s="23"/>
      <c r="D59" s="23"/>
      <c r="E59" s="23"/>
      <c r="F59" s="23"/>
      <c r="G59" s="23"/>
    </row>
    <row r="60" spans="1:7" ht="15.5" x14ac:dyDescent="0.4">
      <c r="A60" s="11" t="s">
        <v>20</v>
      </c>
      <c r="B60" s="23">
        <f>B26/B24*100</f>
        <v>100</v>
      </c>
      <c r="C60" s="23"/>
      <c r="D60" s="23"/>
      <c r="E60" s="23"/>
      <c r="F60" s="23"/>
      <c r="G60" s="23"/>
    </row>
    <row r="61" spans="1:7" ht="15.5" x14ac:dyDescent="0.4">
      <c r="A61" s="11"/>
      <c r="B61" s="23"/>
      <c r="C61" s="23"/>
      <c r="D61" s="23"/>
      <c r="E61" s="23"/>
      <c r="F61" s="23"/>
      <c r="G61" s="23"/>
    </row>
    <row r="62" spans="1:7" ht="15.5" x14ac:dyDescent="0.4">
      <c r="A62" s="15" t="s">
        <v>21</v>
      </c>
      <c r="B62" s="23"/>
      <c r="C62" s="23"/>
      <c r="D62" s="23"/>
      <c r="E62" s="23"/>
      <c r="F62" s="23"/>
      <c r="G62" s="23"/>
    </row>
    <row r="63" spans="1:7" ht="15.5" x14ac:dyDescent="0.4">
      <c r="A63" s="11" t="s">
        <v>22</v>
      </c>
      <c r="B63" s="20" t="s">
        <v>41</v>
      </c>
      <c r="C63" s="20" t="s">
        <v>41</v>
      </c>
      <c r="D63" s="20" t="s">
        <v>41</v>
      </c>
      <c r="E63" s="20" t="s">
        <v>41</v>
      </c>
      <c r="F63" s="20" t="s">
        <v>41</v>
      </c>
      <c r="G63" s="20" t="s">
        <v>41</v>
      </c>
    </row>
    <row r="64" spans="1:7" ht="15.5" x14ac:dyDescent="0.4">
      <c r="A64" s="11" t="s">
        <v>23</v>
      </c>
      <c r="B64" s="20" t="s">
        <v>41</v>
      </c>
      <c r="C64" s="20" t="s">
        <v>41</v>
      </c>
      <c r="D64" s="20" t="s">
        <v>41</v>
      </c>
      <c r="E64" s="20" t="s">
        <v>41</v>
      </c>
      <c r="F64" s="20" t="s">
        <v>41</v>
      </c>
      <c r="G64" s="20" t="s">
        <v>41</v>
      </c>
    </row>
    <row r="65" spans="1:8" ht="15.5" x14ac:dyDescent="0.4">
      <c r="A65" s="11" t="s">
        <v>24</v>
      </c>
      <c r="B65" s="20" t="s">
        <v>41</v>
      </c>
      <c r="C65" s="20" t="s">
        <v>41</v>
      </c>
      <c r="D65" s="20" t="s">
        <v>41</v>
      </c>
      <c r="E65" s="20" t="s">
        <v>41</v>
      </c>
      <c r="F65" s="20" t="s">
        <v>41</v>
      </c>
      <c r="G65" s="20" t="s">
        <v>41</v>
      </c>
    </row>
    <row r="66" spans="1:8" ht="15.5" x14ac:dyDescent="0.4">
      <c r="A66" s="11"/>
      <c r="B66" s="23"/>
      <c r="C66" s="23"/>
      <c r="D66" s="23"/>
      <c r="E66" s="23"/>
      <c r="F66" s="23"/>
      <c r="G66" s="23"/>
    </row>
    <row r="67" spans="1:8" ht="15.5" x14ac:dyDescent="0.4">
      <c r="A67" s="15" t="s">
        <v>25</v>
      </c>
      <c r="B67" s="23"/>
      <c r="C67" s="23"/>
      <c r="D67" s="23"/>
      <c r="E67" s="23"/>
      <c r="F67" s="23"/>
      <c r="G67" s="23"/>
    </row>
    <row r="68" spans="1:8" ht="15.5" x14ac:dyDescent="0.4">
      <c r="A68" s="11" t="s">
        <v>37</v>
      </c>
      <c r="B68" s="23">
        <f>B23/(B17*3)</f>
        <v>17222.472409200243</v>
      </c>
      <c r="C68" s="23">
        <f t="shared" ref="C68:G68" si="13">C23/(C17*3)</f>
        <v>60066.043852697418</v>
      </c>
      <c r="D68" s="23">
        <f t="shared" si="13"/>
        <v>12952.699672603683</v>
      </c>
      <c r="E68" s="23">
        <f t="shared" si="13"/>
        <v>22987.618142276828</v>
      </c>
      <c r="F68" s="23">
        <f t="shared" si="13"/>
        <v>4697.1477923047505</v>
      </c>
      <c r="G68" s="23">
        <f t="shared" si="13"/>
        <v>4697.5501723756897</v>
      </c>
    </row>
    <row r="69" spans="1:8" ht="15.5" x14ac:dyDescent="0.4">
      <c r="A69" s="11" t="s">
        <v>38</v>
      </c>
      <c r="B69" s="23">
        <f>B24/(B18*3)</f>
        <v>9963.4158404090158</v>
      </c>
      <c r="C69" s="23">
        <f t="shared" ref="C69:G69" si="14">C24/(C18*3)</f>
        <v>25157.520026793442</v>
      </c>
      <c r="D69" s="23">
        <f t="shared" si="14"/>
        <v>9597.9343813341529</v>
      </c>
      <c r="E69" s="23">
        <f t="shared" si="14"/>
        <v>30948.124406520426</v>
      </c>
      <c r="F69" s="23">
        <f t="shared" si="14"/>
        <v>5525.3810076037771</v>
      </c>
      <c r="G69" s="23">
        <f t="shared" si="14"/>
        <v>190.15888580021874</v>
      </c>
    </row>
    <row r="70" spans="1:8" ht="15.5" x14ac:dyDescent="0.4">
      <c r="A70" s="11" t="s">
        <v>28</v>
      </c>
      <c r="B70" s="23">
        <f>(B69/B68)*B52</f>
        <v>38.199828222533753</v>
      </c>
      <c r="C70" s="23">
        <f t="shared" ref="C70:G70" si="15">(C69/C68)*C52</f>
        <v>18.177835407823867</v>
      </c>
      <c r="D70" s="23">
        <f t="shared" si="15"/>
        <v>63.274536746150297</v>
      </c>
      <c r="E70" s="23">
        <f t="shared" si="15"/>
        <v>129.59568007905182</v>
      </c>
      <c r="F70" s="23">
        <f t="shared" si="15"/>
        <v>125.37061905639239</v>
      </c>
      <c r="G70" s="23">
        <f t="shared" si="15"/>
        <v>0.85106961460579922</v>
      </c>
    </row>
    <row r="71" spans="1:8" ht="15.5" x14ac:dyDescent="0.4">
      <c r="A71" s="11" t="s">
        <v>33</v>
      </c>
      <c r="B71" s="23">
        <f>B23/B17</f>
        <v>51667.417227600723</v>
      </c>
      <c r="C71" s="23">
        <f t="shared" ref="C71:G71" si="16">C23/C17</f>
        <v>180198.13155809225</v>
      </c>
      <c r="D71" s="23">
        <f t="shared" si="16"/>
        <v>38858.099017811044</v>
      </c>
      <c r="E71" s="23">
        <f t="shared" si="16"/>
        <v>68962.854426830483</v>
      </c>
      <c r="F71" s="23">
        <f t="shared" si="16"/>
        <v>14091.443376914251</v>
      </c>
      <c r="G71" s="23">
        <f t="shared" si="16"/>
        <v>14092.650517127069</v>
      </c>
    </row>
    <row r="72" spans="1:8" ht="15.5" x14ac:dyDescent="0.4">
      <c r="A72" s="11" t="s">
        <v>32</v>
      </c>
      <c r="B72" s="23">
        <f>B24/B18</f>
        <v>29890.247521227051</v>
      </c>
      <c r="C72" s="23">
        <f t="shared" ref="C72:G72" si="17">C24/C18</f>
        <v>75472.560080380325</v>
      </c>
      <c r="D72" s="23">
        <f t="shared" si="17"/>
        <v>28793.803144002461</v>
      </c>
      <c r="E72" s="23">
        <f t="shared" si="17"/>
        <v>92844.373219561283</v>
      </c>
      <c r="F72" s="23">
        <f t="shared" si="17"/>
        <v>16576.143022811331</v>
      </c>
      <c r="G72" s="23">
        <f t="shared" si="17"/>
        <v>570.47665740065622</v>
      </c>
    </row>
    <row r="73" spans="1:8" ht="15.5" x14ac:dyDescent="0.4">
      <c r="A73" s="11"/>
      <c r="B73" s="23"/>
      <c r="C73" s="23"/>
      <c r="D73" s="23"/>
      <c r="E73" s="23"/>
      <c r="F73" s="23"/>
      <c r="G73" s="23"/>
    </row>
    <row r="74" spans="1:8" ht="15.5" x14ac:dyDescent="0.4">
      <c r="A74" s="15" t="s">
        <v>29</v>
      </c>
      <c r="B74" s="23"/>
      <c r="C74" s="23"/>
      <c r="D74" s="23"/>
      <c r="E74" s="23"/>
      <c r="F74" s="23"/>
      <c r="G74" s="23"/>
    </row>
    <row r="75" spans="1:8" ht="15.5" x14ac:dyDescent="0.4">
      <c r="A75" s="11" t="s">
        <v>30</v>
      </c>
      <c r="B75" s="23">
        <f>(B30/B29)*100</f>
        <v>48.39977870564757</v>
      </c>
      <c r="C75" s="23"/>
      <c r="D75" s="23"/>
      <c r="E75" s="23"/>
      <c r="F75" s="23"/>
      <c r="G75" s="23"/>
    </row>
    <row r="76" spans="1:8" ht="16" thickBot="1" x14ac:dyDescent="0.45">
      <c r="A76" s="25" t="s">
        <v>31</v>
      </c>
      <c r="B76" s="29">
        <f>(B24/B30)*100</f>
        <v>100</v>
      </c>
      <c r="C76" s="29"/>
      <c r="D76" s="29"/>
      <c r="E76" s="29"/>
      <c r="F76" s="29"/>
      <c r="G76" s="29"/>
    </row>
    <row r="77" spans="1:8" ht="16" thickTop="1" x14ac:dyDescent="0.4">
      <c r="A77" s="44" t="s">
        <v>81</v>
      </c>
      <c r="B77" s="44"/>
      <c r="C77" s="44"/>
      <c r="D77" s="44"/>
      <c r="E77" s="44"/>
      <c r="F77" s="44"/>
      <c r="G77" s="27"/>
      <c r="H77" s="11"/>
    </row>
    <row r="78" spans="1:8" ht="15.5" x14ac:dyDescent="0.4">
      <c r="B78" s="27"/>
      <c r="C78" s="27"/>
      <c r="D78" s="27"/>
      <c r="E78" s="27"/>
      <c r="F78" s="27"/>
      <c r="G78" s="27"/>
      <c r="H78" s="11"/>
    </row>
    <row r="79" spans="1:8" ht="15.5" x14ac:dyDescent="0.4">
      <c r="A79" s="37" t="s">
        <v>82</v>
      </c>
      <c r="B79" s="11"/>
      <c r="C79" s="11"/>
      <c r="D79" s="11"/>
      <c r="E79" s="11"/>
      <c r="F79" s="11"/>
      <c r="G79" s="11"/>
      <c r="H79" s="11"/>
    </row>
    <row r="80" spans="1:8" ht="15.5" x14ac:dyDescent="0.4">
      <c r="A80" s="11" t="s">
        <v>83</v>
      </c>
      <c r="B80" s="11"/>
      <c r="C80" s="11"/>
      <c r="D80" s="11"/>
      <c r="E80" s="11"/>
      <c r="F80" s="11"/>
      <c r="G80" s="11"/>
      <c r="H80" s="11"/>
    </row>
    <row r="81" spans="1:8" ht="15.5" x14ac:dyDescent="0.4">
      <c r="A81" s="15" t="s">
        <v>84</v>
      </c>
      <c r="B81" s="11"/>
      <c r="C81" s="11"/>
      <c r="D81" s="11"/>
      <c r="E81" s="11"/>
      <c r="F81" s="11"/>
      <c r="G81" s="11"/>
      <c r="H81" s="11"/>
    </row>
    <row r="82" spans="1:8" ht="15.5" x14ac:dyDescent="0.4">
      <c r="A82" s="11"/>
      <c r="B82" s="28"/>
      <c r="C82" s="28"/>
      <c r="D82" s="28"/>
      <c r="E82" s="28"/>
      <c r="F82" s="28"/>
      <c r="G82" s="28"/>
      <c r="H82" s="11"/>
    </row>
    <row r="83" spans="1:8" ht="15.5" x14ac:dyDescent="0.4">
      <c r="A83" s="11"/>
      <c r="B83" s="11"/>
      <c r="C83" s="11"/>
      <c r="D83" s="11"/>
      <c r="E83" s="11"/>
      <c r="F83" s="11"/>
      <c r="G83" s="11"/>
      <c r="H83" s="11"/>
    </row>
    <row r="84" spans="1:8" ht="15.5" x14ac:dyDescent="0.4">
      <c r="A84" s="11"/>
      <c r="B84" s="11"/>
      <c r="C84" s="11"/>
      <c r="D84" s="11"/>
      <c r="E84" s="11"/>
      <c r="F84" s="11"/>
      <c r="G84" s="11"/>
    </row>
    <row r="85" spans="1:8" ht="15.5" x14ac:dyDescent="0.4">
      <c r="A85" s="11"/>
      <c r="B85" s="11"/>
      <c r="C85" s="11"/>
      <c r="D85" s="11"/>
      <c r="E85" s="11"/>
      <c r="F85" s="11"/>
      <c r="G85" s="11"/>
    </row>
    <row r="86" spans="1:8" ht="15.5" x14ac:dyDescent="0.4">
      <c r="A86" s="11"/>
      <c r="B86" s="11"/>
      <c r="C86" s="11"/>
      <c r="D86" s="11"/>
      <c r="E86" s="11"/>
      <c r="F86" s="11"/>
      <c r="G86" s="11"/>
    </row>
    <row r="87" spans="1:8" ht="15.5" x14ac:dyDescent="0.4">
      <c r="A87" s="11"/>
      <c r="B87" s="11"/>
      <c r="C87" s="11"/>
      <c r="D87" s="11"/>
      <c r="E87" s="11"/>
      <c r="F87" s="11"/>
      <c r="G87" s="11"/>
    </row>
    <row r="88" spans="1:8" ht="15.5" x14ac:dyDescent="0.4">
      <c r="A88" s="11"/>
      <c r="B88" s="11"/>
      <c r="C88" s="11"/>
      <c r="D88" s="11"/>
      <c r="E88" s="11"/>
      <c r="F88" s="11"/>
      <c r="G88" s="11"/>
    </row>
    <row r="89" spans="1:8" ht="15.5" x14ac:dyDescent="0.4">
      <c r="A89" s="11"/>
      <c r="B89" s="11"/>
      <c r="C89" s="11"/>
      <c r="D89" s="11"/>
      <c r="E89" s="11"/>
      <c r="F89" s="11"/>
      <c r="G89" s="11"/>
    </row>
    <row r="90" spans="1:8" ht="15.5" x14ac:dyDescent="0.4">
      <c r="A90" s="11"/>
      <c r="B90" s="11"/>
      <c r="C90" s="11"/>
      <c r="D90" s="11"/>
      <c r="E90" s="11"/>
      <c r="F90" s="11"/>
      <c r="G90" s="11"/>
    </row>
    <row r="91" spans="1:8" ht="15.5" x14ac:dyDescent="0.4">
      <c r="A91" s="11"/>
      <c r="B91" s="11"/>
      <c r="C91" s="11"/>
      <c r="D91" s="11"/>
      <c r="E91" s="11"/>
      <c r="F91" s="11"/>
      <c r="G91" s="11"/>
    </row>
    <row r="92" spans="1:8" ht="15.5" x14ac:dyDescent="0.4">
      <c r="A92" s="11"/>
      <c r="B92" s="11"/>
      <c r="C92" s="11"/>
      <c r="D92" s="11"/>
      <c r="E92" s="11"/>
      <c r="F92" s="11"/>
      <c r="G92" s="11"/>
    </row>
    <row r="93" spans="1:8" ht="15.5" x14ac:dyDescent="0.4">
      <c r="A93" s="11"/>
      <c r="B93" s="11"/>
      <c r="C93" s="11"/>
      <c r="D93" s="11"/>
      <c r="E93" s="11"/>
      <c r="F93" s="11"/>
      <c r="G93" s="11"/>
    </row>
    <row r="94" spans="1:8" ht="15.5" x14ac:dyDescent="0.4">
      <c r="A94" s="11"/>
      <c r="B94" s="11"/>
      <c r="C94" s="11"/>
      <c r="D94" s="11"/>
      <c r="E94" s="11"/>
      <c r="F94" s="11"/>
      <c r="G94" s="11"/>
    </row>
    <row r="95" spans="1:8" ht="15.5" x14ac:dyDescent="0.4">
      <c r="A95" s="11"/>
      <c r="B95" s="11"/>
      <c r="C95" s="11"/>
      <c r="D95" s="11"/>
      <c r="E95" s="11"/>
      <c r="F95" s="11"/>
      <c r="G95" s="11"/>
    </row>
    <row r="96" spans="1:8" ht="15.5" x14ac:dyDescent="0.4">
      <c r="A96" s="11"/>
      <c r="B96" s="11"/>
      <c r="C96" s="11"/>
      <c r="D96" s="11"/>
      <c r="E96" s="11"/>
      <c r="F96" s="11"/>
      <c r="G96" s="11"/>
    </row>
    <row r="97" spans="1:16" ht="15.5" x14ac:dyDescent="0.4">
      <c r="A97" s="11"/>
      <c r="B97" s="11"/>
      <c r="C97" s="11"/>
      <c r="D97" s="11"/>
      <c r="E97" s="11"/>
      <c r="F97" s="11"/>
      <c r="G97" s="11"/>
    </row>
    <row r="98" spans="1:16" ht="15.5" x14ac:dyDescent="0.4">
      <c r="A98" s="11"/>
      <c r="B98" s="11"/>
      <c r="C98" s="11"/>
      <c r="D98" s="11"/>
      <c r="E98" s="11"/>
      <c r="F98" s="11"/>
      <c r="G98" s="11"/>
    </row>
    <row r="99" spans="1:16" ht="15.5" x14ac:dyDescent="0.4">
      <c r="A99" s="11"/>
      <c r="B99" s="11"/>
      <c r="C99" s="11"/>
      <c r="D99" s="11"/>
      <c r="E99" s="11"/>
      <c r="F99" s="11"/>
      <c r="G99" s="11"/>
    </row>
    <row r="109" spans="1:16" x14ac:dyDescent="0.35">
      <c r="M109" s="1"/>
      <c r="N109" s="1"/>
      <c r="O109" s="1"/>
      <c r="P109" s="1"/>
    </row>
    <row r="110" spans="1:16" x14ac:dyDescent="0.35">
      <c r="M110" s="1"/>
      <c r="N110" s="1"/>
      <c r="O110" s="1"/>
      <c r="P110" s="1"/>
    </row>
  </sheetData>
  <mergeCells count="6">
    <mergeCell ref="A77:F77"/>
    <mergeCell ref="A9:A11"/>
    <mergeCell ref="B9:B11"/>
    <mergeCell ref="C10:D10"/>
    <mergeCell ref="E10:G10"/>
    <mergeCell ref="C9:G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6" sqref="B36"/>
    </sheetView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H82"/>
  <sheetViews>
    <sheetView showGridLines="0" zoomScale="80" zoomScaleNormal="80" workbookViewId="0">
      <pane ySplit="11" topLeftCell="A12" activePane="bottomLeft" state="frozen"/>
      <selection pane="bottomLeft" activeCell="A9" sqref="A9:A11"/>
    </sheetView>
  </sheetViews>
  <sheetFormatPr baseColWidth="10" defaultColWidth="11.453125" defaultRowHeight="14.5" x14ac:dyDescent="0.35"/>
  <cols>
    <col min="1" max="1" width="62.54296875" style="3" customWidth="1"/>
    <col min="2" max="6" width="20.7265625" style="3" customWidth="1"/>
    <col min="7" max="7" width="20.453125" style="3" customWidth="1"/>
    <col min="8" max="16384" width="11.453125" style="3"/>
  </cols>
  <sheetData>
    <row r="8" spans="1:7" ht="15.75" customHeight="1" x14ac:dyDescent="0.35"/>
    <row r="9" spans="1:7" ht="21" customHeight="1" x14ac:dyDescent="0.4">
      <c r="A9" s="45" t="s">
        <v>0</v>
      </c>
      <c r="B9" s="48" t="s">
        <v>40</v>
      </c>
      <c r="C9" s="53" t="s">
        <v>66</v>
      </c>
      <c r="D9" s="53"/>
      <c r="E9" s="53"/>
      <c r="F9" s="53"/>
      <c r="G9" s="53"/>
    </row>
    <row r="10" spans="1:7" ht="17.25" customHeight="1" x14ac:dyDescent="0.35">
      <c r="A10" s="46"/>
      <c r="B10" s="48"/>
      <c r="C10" s="50" t="s">
        <v>67</v>
      </c>
      <c r="D10" s="51"/>
      <c r="E10" s="50" t="s">
        <v>68</v>
      </c>
      <c r="F10" s="52"/>
      <c r="G10" s="51"/>
    </row>
    <row r="11" spans="1:7" ht="54" customHeight="1" thickBot="1" x14ac:dyDescent="0.4">
      <c r="A11" s="47"/>
      <c r="B11" s="49"/>
      <c r="C11" s="36" t="s">
        <v>69</v>
      </c>
      <c r="D11" s="40" t="s">
        <v>70</v>
      </c>
      <c r="E11" s="40" t="s">
        <v>71</v>
      </c>
      <c r="F11" s="40" t="s">
        <v>72</v>
      </c>
      <c r="G11" s="40" t="s">
        <v>73</v>
      </c>
    </row>
    <row r="12" spans="1:7" ht="16" thickTop="1" x14ac:dyDescent="0.4">
      <c r="A12" s="11"/>
      <c r="B12" s="11"/>
      <c r="C12" s="11"/>
      <c r="D12" s="11"/>
      <c r="E12" s="11"/>
      <c r="F12" s="11"/>
      <c r="G12" s="11"/>
    </row>
    <row r="13" spans="1:7" ht="15.5" x14ac:dyDescent="0.4">
      <c r="A13" s="15" t="s">
        <v>1</v>
      </c>
      <c r="B13" s="11"/>
      <c r="C13" s="11"/>
      <c r="D13" s="11"/>
      <c r="E13" s="11"/>
      <c r="F13" s="11"/>
      <c r="G13" s="11"/>
    </row>
    <row r="14" spans="1:7" ht="15.5" x14ac:dyDescent="0.4">
      <c r="A14" s="11"/>
      <c r="B14" s="11"/>
      <c r="C14" s="11"/>
      <c r="D14" s="11"/>
      <c r="E14" s="11"/>
      <c r="F14" s="11"/>
      <c r="G14" s="11"/>
    </row>
    <row r="15" spans="1:7" ht="15.5" x14ac:dyDescent="0.4">
      <c r="A15" s="15" t="s">
        <v>2</v>
      </c>
      <c r="B15" s="11"/>
      <c r="C15" s="11"/>
      <c r="D15" s="11"/>
      <c r="E15" s="11"/>
      <c r="F15" s="11"/>
      <c r="G15" s="11"/>
    </row>
    <row r="16" spans="1:7" ht="15.5" x14ac:dyDescent="0.4">
      <c r="A16" s="16" t="s">
        <v>46</v>
      </c>
      <c r="B16" s="30" t="s">
        <v>41</v>
      </c>
      <c r="C16" s="20" t="s">
        <v>41</v>
      </c>
      <c r="D16" s="20" t="s">
        <v>41</v>
      </c>
      <c r="E16" s="20" t="s">
        <v>41</v>
      </c>
      <c r="F16" s="20" t="s">
        <v>41</v>
      </c>
      <c r="G16" s="20" t="s">
        <v>41</v>
      </c>
    </row>
    <row r="17" spans="1:7" ht="15.5" x14ac:dyDescent="0.4">
      <c r="A17" s="16" t="s">
        <v>85</v>
      </c>
      <c r="B17" s="30">
        <f t="shared" ref="B17:B19" si="0">+SUM(C17:G17)</f>
        <v>166300</v>
      </c>
      <c r="C17" s="20">
        <v>31975</v>
      </c>
      <c r="D17" s="20">
        <v>15496</v>
      </c>
      <c r="E17" s="20">
        <v>10093</v>
      </c>
      <c r="F17" s="20">
        <v>90636</v>
      </c>
      <c r="G17" s="20">
        <v>18100</v>
      </c>
    </row>
    <row r="18" spans="1:7" ht="15.5" x14ac:dyDescent="0.4">
      <c r="A18" s="16" t="s">
        <v>86</v>
      </c>
      <c r="B18" s="30">
        <f t="shared" si="0"/>
        <v>155455.33333333334</v>
      </c>
      <c r="C18" s="20">
        <v>28074.333333333332</v>
      </c>
      <c r="D18" s="20">
        <v>16079</v>
      </c>
      <c r="E18" s="20">
        <v>8798.6666666666661</v>
      </c>
      <c r="F18" s="20">
        <v>87531</v>
      </c>
      <c r="G18" s="20">
        <v>14972.333333333334</v>
      </c>
    </row>
    <row r="19" spans="1:7" ht="15.5" x14ac:dyDescent="0.4">
      <c r="A19" s="16" t="s">
        <v>76</v>
      </c>
      <c r="B19" s="30">
        <f t="shared" si="0"/>
        <v>166300</v>
      </c>
      <c r="C19" s="20">
        <v>31975</v>
      </c>
      <c r="D19" s="20">
        <v>15496</v>
      </c>
      <c r="E19" s="20">
        <v>10093</v>
      </c>
      <c r="F19" s="20">
        <v>90636</v>
      </c>
      <c r="G19" s="20">
        <v>18100</v>
      </c>
    </row>
    <row r="20" spans="1:7" ht="15.5" x14ac:dyDescent="0.4">
      <c r="A20" s="11"/>
      <c r="B20" s="30"/>
      <c r="C20" s="30"/>
      <c r="D20" s="30"/>
      <c r="E20" s="30"/>
      <c r="F20" s="30"/>
      <c r="G20" s="30"/>
    </row>
    <row r="21" spans="1:7" ht="15.5" x14ac:dyDescent="0.4">
      <c r="A21" s="19" t="s">
        <v>3</v>
      </c>
      <c r="B21" s="30"/>
      <c r="C21" s="30"/>
      <c r="D21" s="30"/>
      <c r="E21" s="20"/>
      <c r="F21" s="20"/>
      <c r="G21" s="30"/>
    </row>
    <row r="22" spans="1:7" ht="15.5" x14ac:dyDescent="0.4">
      <c r="A22" s="16" t="s">
        <v>46</v>
      </c>
      <c r="B22" s="20" t="s">
        <v>41</v>
      </c>
      <c r="C22" s="20" t="s">
        <v>41</v>
      </c>
      <c r="D22" s="20" t="s">
        <v>41</v>
      </c>
      <c r="E22" s="20" t="s">
        <v>41</v>
      </c>
      <c r="F22" s="20" t="s">
        <v>41</v>
      </c>
      <c r="G22" s="20" t="s">
        <v>41</v>
      </c>
    </row>
    <row r="23" spans="1:7" ht="15.5" x14ac:dyDescent="0.4">
      <c r="A23" s="16" t="s">
        <v>85</v>
      </c>
      <c r="B23" s="31">
        <f t="shared" ref="B23:B26" si="1">+SUM(C23:G23)</f>
        <v>8749395862.9500008</v>
      </c>
      <c r="C23" s="20">
        <v>5761835256.5699997</v>
      </c>
      <c r="D23" s="38">
        <v>603145102.38</v>
      </c>
      <c r="E23" s="38">
        <v>696042089.73000002</v>
      </c>
      <c r="F23" s="20">
        <v>1433296439.9100001</v>
      </c>
      <c r="G23" s="20">
        <v>255076974.35999995</v>
      </c>
    </row>
    <row r="24" spans="1:7" ht="15.5" x14ac:dyDescent="0.4">
      <c r="A24" s="16" t="s">
        <v>86</v>
      </c>
      <c r="B24" s="31">
        <f t="shared" si="1"/>
        <v>4380923464.1300011</v>
      </c>
      <c r="C24" s="20">
        <v>2290214721.3559003</v>
      </c>
      <c r="D24" s="38">
        <v>424343517.75970006</v>
      </c>
      <c r="E24" s="38">
        <v>345831693.87219995</v>
      </c>
      <c r="F24" s="20">
        <v>1082889859.4878001</v>
      </c>
      <c r="G24" s="20">
        <v>237643671.65439999</v>
      </c>
    </row>
    <row r="25" spans="1:7" ht="15.5" x14ac:dyDescent="0.4">
      <c r="A25" s="16" t="s">
        <v>76</v>
      </c>
      <c r="B25" s="31">
        <f t="shared" si="1"/>
        <v>34839479075</v>
      </c>
      <c r="C25" s="20">
        <v>23047341026.48</v>
      </c>
      <c r="D25" s="38">
        <v>2410580409.52</v>
      </c>
      <c r="E25" s="38">
        <v>2784168358.8299999</v>
      </c>
      <c r="F25" s="20">
        <v>5577081382.6499996</v>
      </c>
      <c r="G25" s="20">
        <v>1020307897.5199997</v>
      </c>
    </row>
    <row r="26" spans="1:7" ht="15.5" x14ac:dyDescent="0.4">
      <c r="A26" s="16" t="s">
        <v>87</v>
      </c>
      <c r="B26" s="31">
        <f t="shared" si="1"/>
        <v>4380923464.1300011</v>
      </c>
      <c r="C26" s="20">
        <f>C24</f>
        <v>2290214721.3559003</v>
      </c>
      <c r="D26" s="20">
        <f t="shared" ref="D26:G26" si="2">D24</f>
        <v>424343517.75970006</v>
      </c>
      <c r="E26" s="20">
        <f t="shared" si="2"/>
        <v>345831693.87219995</v>
      </c>
      <c r="F26" s="20">
        <f t="shared" si="2"/>
        <v>1082889859.4878001</v>
      </c>
      <c r="G26" s="20">
        <f t="shared" si="2"/>
        <v>237643671.65439999</v>
      </c>
    </row>
    <row r="27" spans="1:7" ht="15.5" x14ac:dyDescent="0.4">
      <c r="A27" s="11"/>
      <c r="B27" s="30"/>
      <c r="C27" s="30"/>
      <c r="D27" s="30"/>
      <c r="E27" s="30"/>
      <c r="F27" s="30"/>
      <c r="G27" s="30"/>
    </row>
    <row r="28" spans="1:7" ht="15.5" x14ac:dyDescent="0.4">
      <c r="A28" s="19" t="s">
        <v>4</v>
      </c>
      <c r="B28" s="30"/>
      <c r="C28" s="30"/>
      <c r="D28" s="30"/>
      <c r="E28" s="30"/>
      <c r="F28" s="30"/>
      <c r="G28" s="30"/>
    </row>
    <row r="29" spans="1:7" ht="15.5" x14ac:dyDescent="0.4">
      <c r="A29" s="16" t="s">
        <v>85</v>
      </c>
      <c r="B29" s="30">
        <f>B23</f>
        <v>8749395862.9500008</v>
      </c>
      <c r="C29" s="30"/>
      <c r="D29" s="30"/>
      <c r="E29" s="30"/>
      <c r="F29" s="30"/>
      <c r="G29" s="30"/>
    </row>
    <row r="30" spans="1:7" ht="15.5" x14ac:dyDescent="0.4">
      <c r="A30" s="16" t="s">
        <v>86</v>
      </c>
      <c r="B30" s="31">
        <v>4380923464.1300011</v>
      </c>
      <c r="C30" s="30"/>
      <c r="D30" s="30"/>
      <c r="E30" s="30"/>
      <c r="F30" s="30"/>
      <c r="G30" s="30"/>
    </row>
    <row r="31" spans="1:7" ht="15.5" x14ac:dyDescent="0.4">
      <c r="A31" s="11"/>
      <c r="B31" s="11"/>
      <c r="C31" s="11"/>
      <c r="D31" s="11"/>
      <c r="E31" s="11"/>
      <c r="F31" s="11"/>
      <c r="G31" s="11"/>
    </row>
    <row r="32" spans="1:7" ht="15.5" x14ac:dyDescent="0.4">
      <c r="A32" s="15" t="s">
        <v>5</v>
      </c>
      <c r="B32" s="11"/>
      <c r="C32" s="11"/>
      <c r="D32" s="11"/>
      <c r="E32" s="11"/>
      <c r="F32" s="11"/>
      <c r="G32" s="11"/>
    </row>
    <row r="33" spans="1:7" ht="15.5" x14ac:dyDescent="0.4">
      <c r="A33" s="16" t="s">
        <v>47</v>
      </c>
      <c r="B33" s="42">
        <v>1.0586</v>
      </c>
      <c r="C33" s="42">
        <v>1.0586</v>
      </c>
      <c r="D33" s="42">
        <v>1.0586</v>
      </c>
      <c r="E33" s="42">
        <v>1.0586</v>
      </c>
      <c r="F33" s="42">
        <v>1.0586</v>
      </c>
      <c r="G33" s="42">
        <v>1.0586</v>
      </c>
    </row>
    <row r="34" spans="1:7" ht="15.5" x14ac:dyDescent="0.4">
      <c r="A34" s="16" t="s">
        <v>88</v>
      </c>
      <c r="B34" s="42">
        <v>1.0788</v>
      </c>
      <c r="C34" s="42">
        <v>1.0788</v>
      </c>
      <c r="D34" s="42">
        <v>1.0788</v>
      </c>
      <c r="E34" s="42">
        <v>1.0788</v>
      </c>
      <c r="F34" s="42">
        <v>1.0788</v>
      </c>
      <c r="G34" s="42">
        <v>1.0788</v>
      </c>
    </row>
    <row r="35" spans="1:7" ht="15.5" x14ac:dyDescent="0.4">
      <c r="A35" s="16" t="s">
        <v>6</v>
      </c>
      <c r="B35" s="18">
        <v>98066</v>
      </c>
      <c r="C35" s="18"/>
      <c r="D35" s="18"/>
      <c r="E35" s="18"/>
      <c r="F35" s="18"/>
      <c r="G35" s="18"/>
    </row>
    <row r="36" spans="1:7" ht="15.5" x14ac:dyDescent="0.4">
      <c r="A36" s="11"/>
      <c r="B36" s="18"/>
      <c r="C36" s="18"/>
      <c r="D36" s="18"/>
      <c r="E36" s="18"/>
      <c r="F36" s="18"/>
      <c r="G36" s="18"/>
    </row>
    <row r="37" spans="1:7" ht="15.5" x14ac:dyDescent="0.4">
      <c r="A37" s="15" t="s">
        <v>7</v>
      </c>
      <c r="B37" s="18"/>
      <c r="C37" s="18"/>
      <c r="D37" s="17"/>
      <c r="E37" s="17"/>
      <c r="F37" s="17"/>
      <c r="G37" s="35"/>
    </row>
    <row r="38" spans="1:7" ht="15.5" x14ac:dyDescent="0.4">
      <c r="A38" s="11" t="s">
        <v>48</v>
      </c>
      <c r="B38" s="20" t="s">
        <v>41</v>
      </c>
      <c r="C38" s="20" t="s">
        <v>41</v>
      </c>
      <c r="D38" s="20" t="s">
        <v>41</v>
      </c>
      <c r="E38" s="20" t="s">
        <v>41</v>
      </c>
      <c r="F38" s="20" t="s">
        <v>41</v>
      </c>
      <c r="G38" s="20" t="s">
        <v>41</v>
      </c>
    </row>
    <row r="39" spans="1:7" ht="15.5" x14ac:dyDescent="0.4">
      <c r="A39" s="11" t="s">
        <v>89</v>
      </c>
      <c r="B39" s="20">
        <v>4060922751.3255482</v>
      </c>
      <c r="C39" s="20">
        <v>4060922752.3255501</v>
      </c>
      <c r="D39" s="20">
        <v>4060922753.3255501</v>
      </c>
      <c r="E39" s="20">
        <v>4060922754.3255501</v>
      </c>
      <c r="F39" s="20">
        <v>4060922755.3255601</v>
      </c>
      <c r="G39" s="20">
        <v>4060922756.3255601</v>
      </c>
    </row>
    <row r="40" spans="1:7" ht="15.5" x14ac:dyDescent="0.4">
      <c r="A40" s="11" t="s">
        <v>49</v>
      </c>
      <c r="B40" s="20" t="s">
        <v>41</v>
      </c>
      <c r="C40" s="20" t="s">
        <v>41</v>
      </c>
      <c r="D40" s="20" t="s">
        <v>41</v>
      </c>
      <c r="E40" s="20" t="s">
        <v>41</v>
      </c>
      <c r="F40" s="20" t="s">
        <v>41</v>
      </c>
      <c r="G40" s="20" t="s">
        <v>41</v>
      </c>
    </row>
    <row r="41" spans="1:7" ht="15.5" x14ac:dyDescent="0.4">
      <c r="A41" s="11" t="s">
        <v>90</v>
      </c>
      <c r="B41" s="20">
        <v>26122.762495500625</v>
      </c>
      <c r="C41" s="20">
        <v>26123.762495500599</v>
      </c>
      <c r="D41" s="20">
        <v>26124.762495500599</v>
      </c>
      <c r="E41" s="20">
        <v>26125.762495500599</v>
      </c>
      <c r="F41" s="20">
        <v>26126.762495500501</v>
      </c>
      <c r="G41" s="20">
        <v>26127.762495500501</v>
      </c>
    </row>
    <row r="42" spans="1:7" ht="15.5" x14ac:dyDescent="0.4">
      <c r="A42" s="11"/>
      <c r="B42" s="32"/>
      <c r="C42" s="32"/>
      <c r="D42" s="32"/>
      <c r="E42" s="32"/>
      <c r="F42" s="32"/>
      <c r="G42" s="32"/>
    </row>
    <row r="43" spans="1:7" ht="15.5" x14ac:dyDescent="0.4">
      <c r="A43" s="15" t="s">
        <v>8</v>
      </c>
      <c r="B43" s="32"/>
      <c r="C43" s="32"/>
      <c r="D43" s="32"/>
      <c r="E43" s="32"/>
      <c r="F43" s="32"/>
      <c r="G43" s="32"/>
    </row>
    <row r="44" spans="1:7" ht="15.5" x14ac:dyDescent="0.4">
      <c r="A44" s="11"/>
      <c r="B44" s="32"/>
      <c r="C44" s="32"/>
      <c r="D44" s="32"/>
      <c r="E44" s="32"/>
      <c r="F44" s="32"/>
      <c r="G44" s="32"/>
    </row>
    <row r="45" spans="1:7" ht="15.5" x14ac:dyDescent="0.4">
      <c r="A45" s="15" t="s">
        <v>9</v>
      </c>
      <c r="B45" s="32"/>
      <c r="C45" s="32"/>
      <c r="D45" s="32"/>
      <c r="E45" s="32"/>
      <c r="F45" s="32"/>
      <c r="G45" s="32"/>
    </row>
    <row r="46" spans="1:7" ht="15.5" x14ac:dyDescent="0.4">
      <c r="A46" s="11" t="s">
        <v>10</v>
      </c>
      <c r="B46" s="23">
        <f t="shared" ref="B46" si="3">(B17/B35)*100</f>
        <v>169.57967083392816</v>
      </c>
      <c r="C46" s="23"/>
      <c r="D46" s="23"/>
      <c r="E46" s="23"/>
      <c r="F46" s="23"/>
      <c r="G46" s="23"/>
    </row>
    <row r="47" spans="1:7" ht="15.5" x14ac:dyDescent="0.4">
      <c r="A47" s="11" t="s">
        <v>11</v>
      </c>
      <c r="B47" s="23">
        <f t="shared" ref="B47" si="4">(B18/B35)*100</f>
        <v>158.5211320267303</v>
      </c>
      <c r="C47" s="23"/>
      <c r="D47" s="23"/>
      <c r="E47" s="23"/>
      <c r="F47" s="23"/>
      <c r="G47" s="23"/>
    </row>
    <row r="48" spans="1:7" ht="15.5" x14ac:dyDescent="0.4">
      <c r="A48" s="11"/>
      <c r="B48" s="23"/>
      <c r="C48" s="23"/>
      <c r="D48" s="23"/>
      <c r="E48" s="23"/>
      <c r="F48" s="23"/>
      <c r="G48" s="23"/>
    </row>
    <row r="49" spans="1:7" ht="15.5" x14ac:dyDescent="0.4">
      <c r="A49" s="15" t="s">
        <v>12</v>
      </c>
      <c r="B49" s="23"/>
      <c r="C49" s="23"/>
      <c r="D49" s="23"/>
      <c r="E49" s="23"/>
      <c r="F49" s="23"/>
      <c r="G49" s="23"/>
    </row>
    <row r="50" spans="1:7" ht="15.5" x14ac:dyDescent="0.4">
      <c r="A50" s="11" t="s">
        <v>13</v>
      </c>
      <c r="B50" s="23">
        <f t="shared" ref="B50" si="5">B18/B17*100</f>
        <v>93.47885347765083</v>
      </c>
      <c r="C50" s="23">
        <f t="shared" ref="C50:G50" si="6">C18/C17*100</f>
        <v>87.800886108939267</v>
      </c>
      <c r="D50" s="23">
        <f t="shared" si="6"/>
        <v>103.76226122870418</v>
      </c>
      <c r="E50" s="23">
        <f t="shared" si="6"/>
        <v>87.175930512896727</v>
      </c>
      <c r="F50" s="23">
        <f t="shared" si="6"/>
        <v>96.57420892360652</v>
      </c>
      <c r="G50" s="23">
        <f t="shared" si="6"/>
        <v>82.720073664825051</v>
      </c>
    </row>
    <row r="51" spans="1:7" ht="15.5" x14ac:dyDescent="0.4">
      <c r="A51" s="11" t="s">
        <v>14</v>
      </c>
      <c r="B51" s="23">
        <f>B24/B23*100</f>
        <v>50.071153857392183</v>
      </c>
      <c r="C51" s="23">
        <f t="shared" ref="C51:G51" si="7">C24/C23*100</f>
        <v>39.748007698492529</v>
      </c>
      <c r="D51" s="23">
        <f t="shared" si="7"/>
        <v>70.355129484637771</v>
      </c>
      <c r="E51" s="23">
        <f t="shared" si="7"/>
        <v>49.685457097335977</v>
      </c>
      <c r="F51" s="23">
        <f t="shared" si="7"/>
        <v>75.552400001481701</v>
      </c>
      <c r="G51" s="23">
        <f t="shared" si="7"/>
        <v>93.165473775380576</v>
      </c>
    </row>
    <row r="52" spans="1:7" ht="15.5" x14ac:dyDescent="0.4">
      <c r="A52" s="11" t="s">
        <v>15</v>
      </c>
      <c r="B52" s="23">
        <f>AVERAGE(B50:B51)</f>
        <v>71.775003667521503</v>
      </c>
      <c r="C52" s="23">
        <f t="shared" ref="C52:G52" si="8">AVERAGE(C50:C51)</f>
        <v>63.774446903715898</v>
      </c>
      <c r="D52" s="23">
        <f t="shared" si="8"/>
        <v>87.058695356670967</v>
      </c>
      <c r="E52" s="23">
        <f t="shared" si="8"/>
        <v>68.430693805116348</v>
      </c>
      <c r="F52" s="23">
        <f t="shared" si="8"/>
        <v>86.06330446254411</v>
      </c>
      <c r="G52" s="23">
        <f t="shared" si="8"/>
        <v>87.942773720102821</v>
      </c>
    </row>
    <row r="53" spans="1:7" ht="15.5" x14ac:dyDescent="0.4">
      <c r="A53" s="11"/>
      <c r="B53" s="23"/>
      <c r="C53" s="23"/>
      <c r="D53" s="23"/>
      <c r="E53" s="23"/>
      <c r="F53" s="23"/>
      <c r="G53" s="23"/>
    </row>
    <row r="54" spans="1:7" ht="15.5" x14ac:dyDescent="0.4">
      <c r="A54" s="15" t="s">
        <v>16</v>
      </c>
      <c r="B54" s="23"/>
      <c r="C54" s="23"/>
      <c r="D54" s="23"/>
      <c r="E54" s="23"/>
      <c r="F54" s="23"/>
      <c r="G54" s="23"/>
    </row>
    <row r="55" spans="1:7" ht="15.5" x14ac:dyDescent="0.4">
      <c r="A55" s="11" t="s">
        <v>17</v>
      </c>
      <c r="B55" s="23">
        <f t="shared" ref="B55" si="9">((B18/B19)*100)</f>
        <v>93.47885347765083</v>
      </c>
      <c r="C55" s="23">
        <f t="shared" ref="C55:G55" si="10">((C18/C19)*100)</f>
        <v>87.800886108939267</v>
      </c>
      <c r="D55" s="23">
        <f t="shared" si="10"/>
        <v>103.76226122870418</v>
      </c>
      <c r="E55" s="23">
        <f t="shared" si="10"/>
        <v>87.175930512896727</v>
      </c>
      <c r="F55" s="23">
        <f t="shared" si="10"/>
        <v>96.57420892360652</v>
      </c>
      <c r="G55" s="23">
        <f t="shared" si="10"/>
        <v>82.720073664825051</v>
      </c>
    </row>
    <row r="56" spans="1:7" ht="15.5" x14ac:dyDescent="0.4">
      <c r="A56" s="11" t="s">
        <v>18</v>
      </c>
      <c r="B56" s="23">
        <f>B24/B25*100</f>
        <v>12.574595201894537</v>
      </c>
      <c r="C56" s="23">
        <f t="shared" ref="C56:G56" si="11">C24/C25*100</f>
        <v>9.9370019245369008</v>
      </c>
      <c r="D56" s="23">
        <f t="shared" si="11"/>
        <v>17.603375356568016</v>
      </c>
      <c r="E56" s="23">
        <f t="shared" si="11"/>
        <v>12.421364274735524</v>
      </c>
      <c r="F56" s="23">
        <f t="shared" si="11"/>
        <v>19.416784249493155</v>
      </c>
      <c r="G56" s="23">
        <f t="shared" si="11"/>
        <v>23.291368442018921</v>
      </c>
    </row>
    <row r="57" spans="1:7" ht="15.5" x14ac:dyDescent="0.4">
      <c r="A57" s="11" t="s">
        <v>19</v>
      </c>
      <c r="B57" s="23">
        <f>(B55+B56)/2</f>
        <v>53.026724339772684</v>
      </c>
      <c r="C57" s="23">
        <f t="shared" ref="C57:G57" si="12">(C55+C56)/2</f>
        <v>48.868944016738084</v>
      </c>
      <c r="D57" s="23">
        <f t="shared" si="12"/>
        <v>60.682818292636099</v>
      </c>
      <c r="E57" s="23">
        <f t="shared" si="12"/>
        <v>49.798647393816125</v>
      </c>
      <c r="F57" s="23">
        <f t="shared" si="12"/>
        <v>57.995496586549834</v>
      </c>
      <c r="G57" s="23">
        <f t="shared" si="12"/>
        <v>53.005721053421986</v>
      </c>
    </row>
    <row r="58" spans="1:7" ht="15.5" x14ac:dyDescent="0.4">
      <c r="A58" s="11"/>
      <c r="B58" s="23"/>
      <c r="C58" s="23"/>
      <c r="D58" s="23"/>
      <c r="E58" s="23"/>
      <c r="F58" s="23"/>
      <c r="G58" s="23"/>
    </row>
    <row r="59" spans="1:7" ht="15.5" x14ac:dyDescent="0.4">
      <c r="A59" s="15" t="s">
        <v>34</v>
      </c>
      <c r="B59" s="23"/>
      <c r="C59" s="23"/>
      <c r="D59" s="23"/>
      <c r="E59" s="23"/>
      <c r="F59" s="23"/>
      <c r="G59" s="23"/>
    </row>
    <row r="60" spans="1:7" ht="15.5" x14ac:dyDescent="0.4">
      <c r="A60" s="11" t="s">
        <v>20</v>
      </c>
      <c r="B60" s="23">
        <f>B26/B24*100</f>
        <v>100</v>
      </c>
      <c r="C60" s="23"/>
      <c r="D60" s="23"/>
      <c r="E60" s="23"/>
      <c r="F60" s="23"/>
      <c r="G60" s="23"/>
    </row>
    <row r="61" spans="1:7" ht="15.5" x14ac:dyDescent="0.4">
      <c r="A61" s="11"/>
      <c r="B61" s="23"/>
      <c r="C61" s="23"/>
      <c r="D61" s="23"/>
      <c r="E61" s="23"/>
      <c r="F61" s="23"/>
      <c r="G61" s="23"/>
    </row>
    <row r="62" spans="1:7" ht="15.5" x14ac:dyDescent="0.4">
      <c r="A62" s="15" t="s">
        <v>21</v>
      </c>
      <c r="B62" s="23"/>
      <c r="C62" s="23"/>
      <c r="D62" s="23"/>
      <c r="E62" s="23"/>
      <c r="F62" s="23"/>
      <c r="G62" s="23"/>
    </row>
    <row r="63" spans="1:7" ht="15.5" x14ac:dyDescent="0.4">
      <c r="A63" s="11" t="s">
        <v>22</v>
      </c>
      <c r="B63" s="20" t="s">
        <v>41</v>
      </c>
      <c r="C63" s="20" t="s">
        <v>41</v>
      </c>
      <c r="D63" s="20" t="s">
        <v>41</v>
      </c>
      <c r="E63" s="20" t="s">
        <v>41</v>
      </c>
      <c r="F63" s="20" t="s">
        <v>41</v>
      </c>
      <c r="G63" s="20" t="s">
        <v>41</v>
      </c>
    </row>
    <row r="64" spans="1:7" ht="15.5" x14ac:dyDescent="0.4">
      <c r="A64" s="11" t="s">
        <v>23</v>
      </c>
      <c r="B64" s="20" t="s">
        <v>41</v>
      </c>
      <c r="C64" s="20" t="s">
        <v>41</v>
      </c>
      <c r="D64" s="20" t="s">
        <v>41</v>
      </c>
      <c r="E64" s="20" t="s">
        <v>41</v>
      </c>
      <c r="F64" s="20" t="s">
        <v>41</v>
      </c>
      <c r="G64" s="20" t="s">
        <v>41</v>
      </c>
    </row>
    <row r="65" spans="1:8" ht="15.5" x14ac:dyDescent="0.4">
      <c r="A65" s="11" t="s">
        <v>24</v>
      </c>
      <c r="B65" s="20" t="s">
        <v>41</v>
      </c>
      <c r="C65" s="20" t="s">
        <v>41</v>
      </c>
      <c r="D65" s="20" t="s">
        <v>41</v>
      </c>
      <c r="E65" s="20" t="s">
        <v>41</v>
      </c>
      <c r="F65" s="20" t="s">
        <v>41</v>
      </c>
      <c r="G65" s="20" t="s">
        <v>41</v>
      </c>
    </row>
    <row r="66" spans="1:8" ht="15.5" x14ac:dyDescent="0.4">
      <c r="A66" s="11"/>
      <c r="B66" s="23"/>
      <c r="C66" s="23"/>
      <c r="D66" s="23"/>
      <c r="E66" s="23"/>
      <c r="F66" s="23"/>
      <c r="G66" s="23"/>
    </row>
    <row r="67" spans="1:8" ht="15.5" x14ac:dyDescent="0.4">
      <c r="A67" s="15" t="s">
        <v>25</v>
      </c>
      <c r="B67" s="23"/>
      <c r="C67" s="23"/>
      <c r="D67" s="23"/>
      <c r="E67" s="23"/>
      <c r="F67" s="23"/>
      <c r="G67" s="23"/>
    </row>
    <row r="68" spans="1:8" ht="15.5" x14ac:dyDescent="0.4">
      <c r="A68" s="11" t="s">
        <v>37</v>
      </c>
      <c r="B68" s="23">
        <f>B23/(B17*3)</f>
        <v>17537.373948586894</v>
      </c>
      <c r="C68" s="23">
        <f t="shared" ref="C68:G68" si="13">C23/(C17*3)</f>
        <v>60066.043852697418</v>
      </c>
      <c r="D68" s="23">
        <f t="shared" si="13"/>
        <v>12974.210600154878</v>
      </c>
      <c r="E68" s="23">
        <f t="shared" si="13"/>
        <v>22987.618142276828</v>
      </c>
      <c r="F68" s="23">
        <f t="shared" si="13"/>
        <v>5271.2551300807627</v>
      </c>
      <c r="G68" s="23">
        <f t="shared" si="13"/>
        <v>4697.5501723756897</v>
      </c>
    </row>
    <row r="69" spans="1:8" ht="15.5" x14ac:dyDescent="0.4">
      <c r="A69" s="11" t="s">
        <v>38</v>
      </c>
      <c r="B69" s="23">
        <f>B24/(B18*3)</f>
        <v>9393.7453933820234</v>
      </c>
      <c r="C69" s="23">
        <f t="shared" ref="C69:G69" si="14">C24/(C18*3)</f>
        <v>27192.271960817121</v>
      </c>
      <c r="D69" s="23">
        <f t="shared" si="14"/>
        <v>8797.0544967493843</v>
      </c>
      <c r="E69" s="23">
        <f t="shared" si="14"/>
        <v>13101.670475534171</v>
      </c>
      <c r="F69" s="23">
        <f t="shared" si="14"/>
        <v>4123.8336874471142</v>
      </c>
      <c r="G69" s="23">
        <f t="shared" si="14"/>
        <v>5290.7289368034371</v>
      </c>
    </row>
    <row r="70" spans="1:8" ht="15.5" x14ac:dyDescent="0.4">
      <c r="A70" s="11" t="s">
        <v>28</v>
      </c>
      <c r="B70" s="23">
        <f>(B69/B68)*B52</f>
        <v>38.445671058755394</v>
      </c>
      <c r="C70" s="23">
        <f t="shared" ref="C70:G70" si="15">(C69/C68)*C52</f>
        <v>28.871089106672649</v>
      </c>
      <c r="D70" s="23">
        <f t="shared" si="15"/>
        <v>59.029416977353115</v>
      </c>
      <c r="E70" s="23">
        <f t="shared" si="15"/>
        <v>39.001709315761744</v>
      </c>
      <c r="F70" s="23">
        <f t="shared" si="15"/>
        <v>67.329458627478587</v>
      </c>
      <c r="G70" s="23">
        <f t="shared" si="15"/>
        <v>99.047665406498112</v>
      </c>
    </row>
    <row r="71" spans="1:8" ht="15.5" x14ac:dyDescent="0.4">
      <c r="A71" s="11" t="s">
        <v>33</v>
      </c>
      <c r="B71" s="23">
        <f>B23/B17</f>
        <v>52612.121845760681</v>
      </c>
      <c r="C71" s="23">
        <f t="shared" ref="C71:G71" si="16">C23/C17</f>
        <v>180198.13155809225</v>
      </c>
      <c r="D71" s="23">
        <f t="shared" si="16"/>
        <v>38922.631800464638</v>
      </c>
      <c r="E71" s="23">
        <f t="shared" si="16"/>
        <v>68962.854426830483</v>
      </c>
      <c r="F71" s="23">
        <f t="shared" si="16"/>
        <v>15813.765390242288</v>
      </c>
      <c r="G71" s="23">
        <f t="shared" si="16"/>
        <v>14092.650517127069</v>
      </c>
    </row>
    <row r="72" spans="1:8" ht="15.5" x14ac:dyDescent="0.4">
      <c r="A72" s="11" t="s">
        <v>32</v>
      </c>
      <c r="B72" s="23">
        <f>B24/B18</f>
        <v>28181.236180146072</v>
      </c>
      <c r="C72" s="23">
        <f t="shared" ref="C72:G72" si="17">C24/C18</f>
        <v>81576.815882451367</v>
      </c>
      <c r="D72" s="23">
        <f t="shared" si="17"/>
        <v>26391.163490248153</v>
      </c>
      <c r="E72" s="23">
        <f t="shared" si="17"/>
        <v>39305.011426602512</v>
      </c>
      <c r="F72" s="23">
        <f t="shared" si="17"/>
        <v>12371.501062341344</v>
      </c>
      <c r="G72" s="23">
        <f t="shared" si="17"/>
        <v>15872.18681041031</v>
      </c>
    </row>
    <row r="73" spans="1:8" ht="15.5" x14ac:dyDescent="0.4">
      <c r="A73" s="11"/>
      <c r="B73" s="23"/>
      <c r="C73" s="23"/>
      <c r="D73" s="23"/>
      <c r="E73" s="23"/>
      <c r="F73" s="23"/>
      <c r="G73" s="23"/>
    </row>
    <row r="74" spans="1:8" ht="15.5" x14ac:dyDescent="0.4">
      <c r="A74" s="15" t="s">
        <v>29</v>
      </c>
      <c r="B74" s="23"/>
      <c r="C74" s="23"/>
      <c r="D74" s="23"/>
      <c r="E74" s="23"/>
      <c r="F74" s="23"/>
      <c r="G74" s="23"/>
    </row>
    <row r="75" spans="1:8" ht="15.5" x14ac:dyDescent="0.4">
      <c r="A75" s="11" t="s">
        <v>30</v>
      </c>
      <c r="B75" s="23">
        <f>(B30/B29)*100</f>
        <v>50.071153857392183</v>
      </c>
      <c r="C75" s="23"/>
      <c r="D75" s="23"/>
      <c r="E75" s="23"/>
      <c r="F75" s="23"/>
      <c r="G75" s="23"/>
    </row>
    <row r="76" spans="1:8" ht="16" thickBot="1" x14ac:dyDescent="0.45">
      <c r="A76" s="25" t="s">
        <v>31</v>
      </c>
      <c r="B76" s="29">
        <f>(B24/B30)*100</f>
        <v>100</v>
      </c>
      <c r="C76" s="29"/>
      <c r="D76" s="29"/>
      <c r="E76" s="29"/>
      <c r="F76" s="29"/>
      <c r="G76" s="29"/>
    </row>
    <row r="77" spans="1:8" ht="16" thickTop="1" x14ac:dyDescent="0.4">
      <c r="A77" s="44" t="s">
        <v>81</v>
      </c>
      <c r="B77" s="44"/>
      <c r="C77" s="44"/>
      <c r="D77" s="44"/>
      <c r="E77" s="44"/>
      <c r="F77" s="44"/>
      <c r="G77" s="27"/>
      <c r="H77" s="11"/>
    </row>
    <row r="78" spans="1:8" ht="15.5" x14ac:dyDescent="0.4">
      <c r="B78" s="27"/>
      <c r="C78" s="27"/>
      <c r="D78" s="27"/>
      <c r="E78" s="27"/>
      <c r="F78" s="27"/>
      <c r="G78" s="27"/>
      <c r="H78" s="11"/>
    </row>
    <row r="79" spans="1:8" ht="15.5" x14ac:dyDescent="0.4">
      <c r="A79" s="37" t="s">
        <v>82</v>
      </c>
      <c r="B79" s="11"/>
      <c r="C79" s="11"/>
      <c r="D79" s="11"/>
      <c r="E79" s="11"/>
      <c r="F79" s="11"/>
      <c r="G79" s="11"/>
      <c r="H79" s="11"/>
    </row>
    <row r="80" spans="1:8" ht="15.5" x14ac:dyDescent="0.4">
      <c r="A80" s="11" t="s">
        <v>83</v>
      </c>
      <c r="B80" s="11"/>
      <c r="C80" s="11"/>
      <c r="D80" s="11"/>
      <c r="E80" s="11"/>
      <c r="F80" s="11"/>
      <c r="G80" s="11"/>
      <c r="H80" s="11"/>
    </row>
    <row r="81" spans="1:8" ht="15.5" x14ac:dyDescent="0.4">
      <c r="A81" s="15" t="s">
        <v>91</v>
      </c>
      <c r="B81" s="11"/>
      <c r="C81" s="11"/>
      <c r="D81" s="11"/>
      <c r="E81" s="11"/>
      <c r="F81" s="11"/>
      <c r="G81" s="11"/>
      <c r="H81" s="11"/>
    </row>
    <row r="82" spans="1:8" ht="15.5" x14ac:dyDescent="0.4">
      <c r="A82" s="11"/>
      <c r="B82" s="28"/>
      <c r="C82" s="28"/>
      <c r="D82" s="28"/>
      <c r="E82" s="28"/>
      <c r="F82" s="28"/>
      <c r="G82" s="28"/>
      <c r="H82" s="11"/>
    </row>
  </sheetData>
  <mergeCells count="6">
    <mergeCell ref="A77:F77"/>
    <mergeCell ref="A9:A11"/>
    <mergeCell ref="B9:B11"/>
    <mergeCell ref="C10:D10"/>
    <mergeCell ref="E10:G10"/>
    <mergeCell ref="C9:G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8:I93"/>
  <sheetViews>
    <sheetView showGridLines="0" zoomScale="80" zoomScaleNormal="80" workbookViewId="0">
      <pane ySplit="11" topLeftCell="A12" activePane="bottomLeft" state="frozen"/>
      <selection pane="bottomLeft" activeCell="A9" sqref="A9:A11"/>
    </sheetView>
  </sheetViews>
  <sheetFormatPr baseColWidth="10" defaultColWidth="11.453125" defaultRowHeight="14.5" x14ac:dyDescent="0.35"/>
  <cols>
    <col min="1" max="1" width="62.453125" style="3" customWidth="1"/>
    <col min="2" max="7" width="20.7265625" style="3" customWidth="1"/>
    <col min="8" max="16384" width="11.453125" style="3"/>
  </cols>
  <sheetData>
    <row r="8" spans="1:9" ht="15.75" customHeight="1" x14ac:dyDescent="0.35"/>
    <row r="9" spans="1:9" ht="21" customHeight="1" x14ac:dyDescent="0.4">
      <c r="A9" s="45" t="s">
        <v>0</v>
      </c>
      <c r="B9" s="48" t="s">
        <v>40</v>
      </c>
      <c r="C9" s="53" t="s">
        <v>66</v>
      </c>
      <c r="D9" s="53"/>
      <c r="E9" s="53"/>
      <c r="F9" s="53"/>
      <c r="G9" s="53"/>
    </row>
    <row r="10" spans="1:9" ht="17.25" customHeight="1" x14ac:dyDescent="0.35">
      <c r="A10" s="46"/>
      <c r="B10" s="48"/>
      <c r="C10" s="50" t="s">
        <v>67</v>
      </c>
      <c r="D10" s="51"/>
      <c r="E10" s="50" t="s">
        <v>68</v>
      </c>
      <c r="F10" s="52"/>
      <c r="G10" s="51"/>
    </row>
    <row r="11" spans="1:9" ht="54" customHeight="1" thickBot="1" x14ac:dyDescent="0.4">
      <c r="A11" s="47"/>
      <c r="B11" s="49"/>
      <c r="C11" s="36" t="s">
        <v>69</v>
      </c>
      <c r="D11" s="40" t="s">
        <v>70</v>
      </c>
      <c r="E11" s="40" t="s">
        <v>71</v>
      </c>
      <c r="F11" s="40" t="s">
        <v>72</v>
      </c>
      <c r="G11" s="40" t="s">
        <v>73</v>
      </c>
    </row>
    <row r="12" spans="1:9" ht="16" thickTop="1" x14ac:dyDescent="0.4">
      <c r="A12" s="11"/>
      <c r="B12" s="12"/>
      <c r="C12" s="13"/>
      <c r="D12" s="14"/>
      <c r="E12" s="14"/>
      <c r="F12" s="12"/>
      <c r="G12" s="12"/>
      <c r="H12" s="11"/>
      <c r="I12" s="11"/>
    </row>
    <row r="13" spans="1:9" ht="15.5" x14ac:dyDescent="0.4">
      <c r="A13" s="15" t="s">
        <v>1</v>
      </c>
      <c r="B13" s="11"/>
      <c r="C13" s="11"/>
      <c r="D13" s="11"/>
      <c r="E13" s="11"/>
      <c r="F13" s="11"/>
      <c r="G13" s="11"/>
      <c r="H13" s="11"/>
      <c r="I13" s="11"/>
    </row>
    <row r="14" spans="1:9" ht="15.5" x14ac:dyDescent="0.4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15.5" x14ac:dyDescent="0.4">
      <c r="A15" s="15" t="s">
        <v>2</v>
      </c>
      <c r="B15" s="11"/>
      <c r="C15" s="11"/>
      <c r="D15" s="11"/>
      <c r="E15" s="11"/>
      <c r="F15" s="11"/>
      <c r="G15" s="11"/>
      <c r="H15" s="11"/>
      <c r="I15" s="11"/>
    </row>
    <row r="16" spans="1:9" ht="15.5" x14ac:dyDescent="0.4">
      <c r="A16" s="16" t="s">
        <v>92</v>
      </c>
      <c r="B16" s="30" t="s">
        <v>41</v>
      </c>
      <c r="C16" s="30" t="s">
        <v>41</v>
      </c>
      <c r="D16" s="30" t="s">
        <v>41</v>
      </c>
      <c r="E16" s="30" t="s">
        <v>41</v>
      </c>
      <c r="F16" s="30" t="s">
        <v>41</v>
      </c>
      <c r="G16" s="30" t="s">
        <v>41</v>
      </c>
      <c r="H16" s="11"/>
      <c r="I16" s="11"/>
    </row>
    <row r="17" spans="1:9" ht="15.5" x14ac:dyDescent="0.4">
      <c r="A17" s="16" t="s">
        <v>93</v>
      </c>
      <c r="B17" s="30">
        <f t="shared" ref="B17:B19" si="0">+SUM(C17:G17)</f>
        <v>166300</v>
      </c>
      <c r="C17" s="30">
        <f>+('I Trimestre'!C17+'II Trimestre'!C17)/2</f>
        <v>31975</v>
      </c>
      <c r="D17" s="30">
        <f>+('I Trimestre'!D17+'II Trimestre'!D17)/2</f>
        <v>15496</v>
      </c>
      <c r="E17" s="30">
        <f>+('I Trimestre'!E17+'II Trimestre'!E17)/2</f>
        <v>10093</v>
      </c>
      <c r="F17" s="30">
        <f>+('I Trimestre'!F17+'II Trimestre'!F17)/2</f>
        <v>90636</v>
      </c>
      <c r="G17" s="30">
        <f>+('I Trimestre'!G17+'II Trimestre'!G17)/2</f>
        <v>18100</v>
      </c>
      <c r="H17" s="11"/>
      <c r="I17" s="11"/>
    </row>
    <row r="18" spans="1:9" ht="15.5" x14ac:dyDescent="0.4">
      <c r="A18" s="16" t="s">
        <v>94</v>
      </c>
      <c r="B18" s="30">
        <f t="shared" si="0"/>
        <v>147293</v>
      </c>
      <c r="C18" s="30">
        <f>+('I Trimestre'!C18+'II Trimestre'!C18)/2</f>
        <v>23818.166666666664</v>
      </c>
      <c r="D18" s="30">
        <f>+('I Trimestre'!D18+'II Trimestre'!D18)/2</f>
        <v>15639.833333333332</v>
      </c>
      <c r="E18" s="30">
        <f>+('I Trimestre'!E18+'II Trimestre'!E18)/2</f>
        <v>8540.1666666666661</v>
      </c>
      <c r="F18" s="30">
        <f>+('I Trimestre'!F18+'II Trimestre'!F18)/2</f>
        <v>88151.333333333343</v>
      </c>
      <c r="G18" s="30">
        <f>+('I Trimestre'!G18+'II Trimestre'!G18)/2</f>
        <v>11143.5</v>
      </c>
      <c r="H18" s="11"/>
      <c r="I18" s="11"/>
    </row>
    <row r="19" spans="1:9" ht="15.5" x14ac:dyDescent="0.4">
      <c r="A19" s="16" t="s">
        <v>76</v>
      </c>
      <c r="B19" s="30">
        <f t="shared" si="0"/>
        <v>166300</v>
      </c>
      <c r="C19" s="30">
        <f>+'II Trimestre'!C19</f>
        <v>31975</v>
      </c>
      <c r="D19" s="30">
        <f>+'II Trimestre'!D19</f>
        <v>15496</v>
      </c>
      <c r="E19" s="30">
        <f>+'II Trimestre'!E19</f>
        <v>10093</v>
      </c>
      <c r="F19" s="30">
        <f>+'II Trimestre'!F19</f>
        <v>90636</v>
      </c>
      <c r="G19" s="30">
        <f>+'II Trimestre'!G19</f>
        <v>18100</v>
      </c>
      <c r="H19" s="11"/>
      <c r="I19" s="11"/>
    </row>
    <row r="20" spans="1:9" ht="15.5" x14ac:dyDescent="0.4">
      <c r="A20" s="11"/>
      <c r="B20" s="33"/>
      <c r="C20" s="33"/>
      <c r="D20" s="33"/>
      <c r="E20" s="33"/>
      <c r="F20" s="33"/>
      <c r="G20" s="33"/>
      <c r="H20" s="11"/>
      <c r="I20" s="11"/>
    </row>
    <row r="21" spans="1:9" ht="15.5" x14ac:dyDescent="0.4">
      <c r="A21" s="19" t="s">
        <v>3</v>
      </c>
      <c r="B21" s="33"/>
      <c r="C21" s="33"/>
      <c r="D21" s="33"/>
      <c r="E21" s="33"/>
      <c r="F21" s="33"/>
      <c r="G21" s="33"/>
      <c r="H21" s="11"/>
      <c r="I21" s="11"/>
    </row>
    <row r="22" spans="1:9" ht="15.5" x14ac:dyDescent="0.4">
      <c r="A22" s="16" t="s">
        <v>92</v>
      </c>
      <c r="B22" s="30" t="s">
        <v>41</v>
      </c>
      <c r="C22" s="30" t="s">
        <v>41</v>
      </c>
      <c r="D22" s="30" t="s">
        <v>41</v>
      </c>
      <c r="E22" s="30" t="s">
        <v>41</v>
      </c>
      <c r="F22" s="30" t="s">
        <v>41</v>
      </c>
      <c r="G22" s="30" t="s">
        <v>41</v>
      </c>
      <c r="H22" s="31"/>
      <c r="I22" s="11"/>
    </row>
    <row r="23" spans="1:9" ht="15.5" x14ac:dyDescent="0.4">
      <c r="A23" s="16" t="s">
        <v>93</v>
      </c>
      <c r="B23" s="33">
        <f t="shared" ref="B23:B26" si="1">+SUM(C23:G23)</f>
        <v>17341687347.900002</v>
      </c>
      <c r="C23" s="31">
        <f>+'I Trimestre'!C23+'II Trimestre'!C23</f>
        <v>11523670513.139999</v>
      </c>
      <c r="D23" s="31">
        <f>+'I Trimestre'!D23+'II Trimestre'!D23</f>
        <v>1205290204.76</v>
      </c>
      <c r="E23" s="31">
        <f>+'I Trimestre'!E23+'II Trimestre'!E23</f>
        <v>1392084179.46</v>
      </c>
      <c r="F23" s="31">
        <f>+'I Trimestre'!F23+'II Trimestre'!F23</f>
        <v>2710488501.8200002</v>
      </c>
      <c r="G23" s="31">
        <f>+'I Trimestre'!G23+'II Trimestre'!G23</f>
        <v>510153948.71999991</v>
      </c>
      <c r="H23" s="31"/>
      <c r="I23" s="11"/>
    </row>
    <row r="24" spans="1:9" ht="15.5" x14ac:dyDescent="0.4">
      <c r="A24" s="16" t="s">
        <v>94</v>
      </c>
      <c r="B24" s="33">
        <f t="shared" si="1"/>
        <v>8539573528.5900002</v>
      </c>
      <c r="C24" s="31">
        <f>+'I Trimestre'!C24+'II Trimestre'!C24</f>
        <v>3766608941.6483002</v>
      </c>
      <c r="D24" s="31">
        <f>+'I Trimestre'!D24+'II Trimestre'!D24</f>
        <v>862028521.41730011</v>
      </c>
      <c r="E24" s="31">
        <f>+'I Trimestre'!E24+'II Trimestre'!E24</f>
        <v>1114737844.7521999</v>
      </c>
      <c r="F24" s="31">
        <f>+'I Trimestre'!F24+'II Trimestre'!F24</f>
        <v>2554381702.5278001</v>
      </c>
      <c r="G24" s="31">
        <f>+'I Trimestre'!G24+'II Trimestre'!G24</f>
        <v>241816518.24439999</v>
      </c>
      <c r="H24" s="31"/>
      <c r="I24" s="11"/>
    </row>
    <row r="25" spans="1:9" ht="15.5" x14ac:dyDescent="0.4">
      <c r="A25" s="16" t="s">
        <v>76</v>
      </c>
      <c r="B25" s="33">
        <f t="shared" si="1"/>
        <v>34839479075</v>
      </c>
      <c r="C25" s="31">
        <f>+'II Trimestre'!C25</f>
        <v>23047341026.48</v>
      </c>
      <c r="D25" s="31">
        <f>+'II Trimestre'!D25</f>
        <v>2410580409.52</v>
      </c>
      <c r="E25" s="31">
        <f>+'II Trimestre'!E25</f>
        <v>2784168358.8299999</v>
      </c>
      <c r="F25" s="31">
        <f>+'II Trimestre'!F25</f>
        <v>5577081382.6499996</v>
      </c>
      <c r="G25" s="31">
        <f>+'II Trimestre'!G25</f>
        <v>1020307897.5199997</v>
      </c>
      <c r="H25" s="31"/>
      <c r="I25" s="11"/>
    </row>
    <row r="26" spans="1:9" ht="15.5" x14ac:dyDescent="0.4">
      <c r="A26" s="16" t="s">
        <v>95</v>
      </c>
      <c r="B26" s="33">
        <f t="shared" si="1"/>
        <v>8539573528.5900002</v>
      </c>
      <c r="C26" s="31">
        <f>+C24</f>
        <v>3766608941.6483002</v>
      </c>
      <c r="D26" s="31">
        <f t="shared" ref="D26:G26" si="2">+D24</f>
        <v>862028521.41730011</v>
      </c>
      <c r="E26" s="31">
        <f t="shared" si="2"/>
        <v>1114737844.7521999</v>
      </c>
      <c r="F26" s="31">
        <f t="shared" si="2"/>
        <v>2554381702.5278001</v>
      </c>
      <c r="G26" s="31">
        <f t="shared" si="2"/>
        <v>241816518.24439999</v>
      </c>
      <c r="H26" s="31"/>
      <c r="I26" s="11"/>
    </row>
    <row r="27" spans="1:9" ht="15.5" x14ac:dyDescent="0.4">
      <c r="A27" s="11"/>
      <c r="B27" s="33"/>
      <c r="C27" s="33"/>
      <c r="D27" s="33"/>
      <c r="E27" s="33"/>
      <c r="F27" s="33"/>
      <c r="G27" s="33"/>
      <c r="H27" s="11"/>
      <c r="I27" s="11"/>
    </row>
    <row r="28" spans="1:9" ht="15.5" x14ac:dyDescent="0.4">
      <c r="A28" s="19" t="s">
        <v>4</v>
      </c>
      <c r="B28" s="33"/>
      <c r="C28" s="33"/>
      <c r="D28" s="33"/>
      <c r="E28" s="33"/>
      <c r="F28" s="33"/>
      <c r="G28" s="33"/>
      <c r="H28" s="11"/>
      <c r="I28" s="11"/>
    </row>
    <row r="29" spans="1:9" ht="15.5" x14ac:dyDescent="0.4">
      <c r="A29" s="16" t="s">
        <v>93</v>
      </c>
      <c r="B29" s="33">
        <f>+B23</f>
        <v>17341687347.900002</v>
      </c>
      <c r="C29" s="33"/>
      <c r="D29" s="33"/>
      <c r="E29" s="33"/>
      <c r="F29" s="33"/>
      <c r="G29" s="33"/>
      <c r="H29" s="11"/>
      <c r="I29" s="11"/>
    </row>
    <row r="30" spans="1:9" ht="15.5" x14ac:dyDescent="0.4">
      <c r="A30" s="16" t="s">
        <v>94</v>
      </c>
      <c r="B30" s="33">
        <f>+'I Trimestre'!B30+'II Trimestre'!B30</f>
        <v>8539573528.5900011</v>
      </c>
      <c r="C30" s="33"/>
      <c r="D30" s="33"/>
      <c r="E30" s="33"/>
      <c r="F30" s="33"/>
      <c r="G30" s="33"/>
      <c r="H30" s="11"/>
      <c r="I30" s="11"/>
    </row>
    <row r="31" spans="1:9" ht="15.5" x14ac:dyDescent="0.4">
      <c r="A31" s="11"/>
      <c r="B31" s="11"/>
      <c r="C31" s="11"/>
      <c r="D31" s="11"/>
      <c r="E31" s="11"/>
      <c r="F31" s="11"/>
      <c r="G31" s="11"/>
      <c r="H31" s="11"/>
      <c r="I31" s="11"/>
    </row>
    <row r="32" spans="1:9" ht="15.5" x14ac:dyDescent="0.4">
      <c r="A32" s="15" t="s">
        <v>5</v>
      </c>
      <c r="B32" s="11"/>
      <c r="C32" s="11"/>
      <c r="D32" s="11"/>
      <c r="E32" s="11"/>
      <c r="F32" s="11"/>
      <c r="G32" s="11"/>
      <c r="H32" s="11"/>
      <c r="I32" s="11"/>
    </row>
    <row r="33" spans="1:9" ht="15.5" x14ac:dyDescent="0.4">
      <c r="A33" s="16" t="s">
        <v>96</v>
      </c>
      <c r="B33" s="42">
        <v>1.0586</v>
      </c>
      <c r="C33" s="42">
        <v>1.0586</v>
      </c>
      <c r="D33" s="42">
        <v>1.0586</v>
      </c>
      <c r="E33" s="42">
        <v>1.0586</v>
      </c>
      <c r="F33" s="42">
        <v>1.0586</v>
      </c>
      <c r="G33" s="42">
        <v>1.0586</v>
      </c>
      <c r="H33" s="11"/>
      <c r="I33" s="11"/>
    </row>
    <row r="34" spans="1:9" ht="15.5" x14ac:dyDescent="0.4">
      <c r="A34" s="16" t="s">
        <v>97</v>
      </c>
      <c r="B34" s="42">
        <v>1.0788</v>
      </c>
      <c r="C34" s="42">
        <v>1.0788</v>
      </c>
      <c r="D34" s="42">
        <v>1.0788</v>
      </c>
      <c r="E34" s="42">
        <v>1.0788</v>
      </c>
      <c r="F34" s="42">
        <v>1.0788</v>
      </c>
      <c r="G34" s="42">
        <v>1.0788</v>
      </c>
      <c r="H34" s="11"/>
      <c r="I34" s="11"/>
    </row>
    <row r="35" spans="1:9" ht="15.5" x14ac:dyDescent="0.4">
      <c r="A35" s="16" t="s">
        <v>6</v>
      </c>
      <c r="B35" s="18">
        <v>98066</v>
      </c>
      <c r="C35" s="18"/>
      <c r="D35" s="18"/>
      <c r="E35" s="18"/>
      <c r="F35" s="18"/>
      <c r="G35" s="18"/>
    </row>
    <row r="36" spans="1:9" ht="15.5" x14ac:dyDescent="0.4">
      <c r="A36" s="11"/>
      <c r="B36" s="18"/>
      <c r="C36" s="18"/>
      <c r="D36" s="18"/>
      <c r="E36" s="18"/>
      <c r="F36" s="18"/>
      <c r="G36" s="18"/>
      <c r="H36" s="11"/>
      <c r="I36" s="11"/>
    </row>
    <row r="37" spans="1:9" ht="15.5" x14ac:dyDescent="0.4">
      <c r="A37" s="15" t="s">
        <v>7</v>
      </c>
      <c r="B37" s="18"/>
      <c r="C37" s="18"/>
      <c r="D37" s="17"/>
      <c r="E37" s="17"/>
      <c r="F37" s="17"/>
      <c r="G37" s="20"/>
      <c r="H37" s="11"/>
      <c r="I37" s="11"/>
    </row>
    <row r="38" spans="1:9" ht="15.5" x14ac:dyDescent="0.4">
      <c r="A38" s="11" t="s">
        <v>98</v>
      </c>
      <c r="B38" s="20" t="s">
        <v>41</v>
      </c>
      <c r="C38" s="20" t="s">
        <v>41</v>
      </c>
      <c r="D38" s="20" t="s">
        <v>41</v>
      </c>
      <c r="E38" s="20" t="s">
        <v>41</v>
      </c>
      <c r="F38" s="20" t="s">
        <v>41</v>
      </c>
      <c r="G38" s="20" t="s">
        <v>41</v>
      </c>
      <c r="H38" s="11"/>
      <c r="I38" s="11"/>
    </row>
    <row r="39" spans="1:9" ht="15.5" x14ac:dyDescent="0.4">
      <c r="A39" s="11" t="s">
        <v>99</v>
      </c>
      <c r="B39" s="20">
        <f>B24/B34</f>
        <v>7915807868.5483875</v>
      </c>
      <c r="C39" s="20">
        <f t="shared" ref="C39:G39" si="3">C24/C34</f>
        <v>3491480294.4459586</v>
      </c>
      <c r="D39" s="20">
        <f t="shared" si="3"/>
        <v>799062403.98340762</v>
      </c>
      <c r="E39" s="20">
        <f t="shared" si="3"/>
        <v>1033312796.3961809</v>
      </c>
      <c r="F39" s="20">
        <f t="shared" si="3"/>
        <v>2367799131.0046349</v>
      </c>
      <c r="G39" s="20">
        <f t="shared" si="3"/>
        <v>224153242.71820542</v>
      </c>
      <c r="H39" s="11"/>
      <c r="I39" s="11"/>
    </row>
    <row r="40" spans="1:9" ht="15.5" x14ac:dyDescent="0.4">
      <c r="A40" s="11" t="s">
        <v>100</v>
      </c>
      <c r="B40" s="20" t="s">
        <v>41</v>
      </c>
      <c r="C40" s="20" t="s">
        <v>41</v>
      </c>
      <c r="D40" s="20" t="s">
        <v>41</v>
      </c>
      <c r="E40" s="20" t="s">
        <v>41</v>
      </c>
      <c r="F40" s="20" t="s">
        <v>41</v>
      </c>
      <c r="G40" s="20" t="s">
        <v>41</v>
      </c>
      <c r="H40" s="11"/>
      <c r="I40" s="11"/>
    </row>
    <row r="41" spans="1:9" ht="15.5" x14ac:dyDescent="0.4">
      <c r="A41" s="11" t="s">
        <v>101</v>
      </c>
      <c r="B41" s="20">
        <f>B39/B18</f>
        <v>53741.914880872733</v>
      </c>
      <c r="C41" s="20">
        <f t="shared" ref="C41:G41" si="4">C39/C18</f>
        <v>146588.96057404191</v>
      </c>
      <c r="D41" s="20">
        <f t="shared" si="4"/>
        <v>51091.490999482579</v>
      </c>
      <c r="E41" s="20">
        <f t="shared" si="4"/>
        <v>120994.45323817033</v>
      </c>
      <c r="F41" s="20">
        <f t="shared" si="4"/>
        <v>26860.616186610539</v>
      </c>
      <c r="G41" s="20">
        <f t="shared" si="4"/>
        <v>20115.156164419204</v>
      </c>
      <c r="H41" s="11"/>
      <c r="I41" s="11"/>
    </row>
    <row r="42" spans="1:9" ht="15.5" x14ac:dyDescent="0.4">
      <c r="A42" s="11"/>
      <c r="B42" s="11"/>
      <c r="C42" s="11"/>
      <c r="D42" s="11"/>
      <c r="E42" s="11"/>
      <c r="F42" s="11"/>
      <c r="G42" s="11"/>
      <c r="H42" s="11"/>
      <c r="I42" s="11"/>
    </row>
    <row r="43" spans="1:9" ht="15.5" x14ac:dyDescent="0.4">
      <c r="A43" s="15" t="s">
        <v>8</v>
      </c>
      <c r="B43" s="11"/>
      <c r="C43" s="11"/>
      <c r="D43" s="11"/>
      <c r="E43" s="11"/>
      <c r="F43" s="11"/>
      <c r="G43" s="11"/>
      <c r="H43" s="11"/>
      <c r="I43" s="11"/>
    </row>
    <row r="44" spans="1:9" ht="15.5" x14ac:dyDescent="0.4">
      <c r="A44" s="11"/>
      <c r="B44" s="11"/>
      <c r="C44" s="11"/>
      <c r="D44" s="11"/>
      <c r="E44" s="11"/>
      <c r="F44" s="11"/>
      <c r="G44" s="11"/>
      <c r="H44" s="11"/>
      <c r="I44" s="11"/>
    </row>
    <row r="45" spans="1:9" ht="15.5" x14ac:dyDescent="0.4">
      <c r="A45" s="15" t="s">
        <v>9</v>
      </c>
      <c r="B45" s="11"/>
      <c r="C45" s="11"/>
      <c r="D45" s="11"/>
      <c r="E45" s="11"/>
      <c r="F45" s="11"/>
      <c r="G45" s="11"/>
      <c r="H45" s="11"/>
      <c r="I45" s="11"/>
    </row>
    <row r="46" spans="1:9" ht="15.5" x14ac:dyDescent="0.4">
      <c r="A46" s="11" t="s">
        <v>10</v>
      </c>
      <c r="B46" s="22">
        <f t="shared" ref="B46" si="5">(B17/B35)*100</f>
        <v>169.57967083392816</v>
      </c>
      <c r="C46" s="22"/>
      <c r="D46" s="22"/>
      <c r="E46" s="22"/>
      <c r="F46" s="22"/>
      <c r="G46" s="22"/>
      <c r="H46" s="11"/>
      <c r="I46" s="11"/>
    </row>
    <row r="47" spans="1:9" ht="15.5" x14ac:dyDescent="0.4">
      <c r="A47" s="11" t="s">
        <v>11</v>
      </c>
      <c r="B47" s="22">
        <f t="shared" ref="B47" si="6">(B18/B35)*100</f>
        <v>150.19782595394938</v>
      </c>
      <c r="C47" s="22"/>
      <c r="D47" s="22"/>
      <c r="E47" s="22"/>
      <c r="F47" s="22"/>
      <c r="G47" s="22"/>
      <c r="H47" s="11"/>
      <c r="I47" s="11"/>
    </row>
    <row r="48" spans="1:9" ht="15.5" x14ac:dyDescent="0.4">
      <c r="A48" s="11"/>
      <c r="B48" s="22"/>
      <c r="C48" s="22"/>
      <c r="D48" s="22"/>
      <c r="E48" s="22"/>
      <c r="F48" s="22"/>
      <c r="G48" s="22"/>
      <c r="H48" s="11"/>
      <c r="I48" s="11"/>
    </row>
    <row r="49" spans="1:9" ht="15.5" x14ac:dyDescent="0.4">
      <c r="A49" s="15" t="s">
        <v>12</v>
      </c>
      <c r="B49" s="22"/>
      <c r="C49" s="22"/>
      <c r="D49" s="22"/>
      <c r="E49" s="22"/>
      <c r="F49" s="22"/>
      <c r="G49" s="22"/>
      <c r="H49" s="11"/>
      <c r="I49" s="11"/>
    </row>
    <row r="50" spans="1:9" ht="15.5" x14ac:dyDescent="0.4">
      <c r="A50" s="11" t="s">
        <v>13</v>
      </c>
      <c r="B50" s="23">
        <f t="shared" ref="B50" si="7">B18/B17*100</f>
        <v>88.570655441972335</v>
      </c>
      <c r="C50" s="23">
        <f t="shared" ref="C50:G50" si="8">C18/C17*100</f>
        <v>74.489966119364084</v>
      </c>
      <c r="D50" s="23">
        <f t="shared" si="8"/>
        <v>100.92819652383409</v>
      </c>
      <c r="E50" s="23">
        <f t="shared" si="8"/>
        <v>84.614749496350612</v>
      </c>
      <c r="F50" s="23">
        <f t="shared" si="8"/>
        <v>97.258631595981001</v>
      </c>
      <c r="G50" s="23">
        <f t="shared" si="8"/>
        <v>61.566298342541437</v>
      </c>
      <c r="H50" s="11"/>
      <c r="I50" s="11"/>
    </row>
    <row r="51" spans="1:9" ht="15.5" x14ac:dyDescent="0.4">
      <c r="A51" s="11" t="s">
        <v>14</v>
      </c>
      <c r="B51" s="23">
        <f>B24/B23*100</f>
        <v>49.243037065964074</v>
      </c>
      <c r="C51" s="23">
        <f t="shared" ref="C51:G51" si="9">C24/C23*100</f>
        <v>32.685843780012455</v>
      </c>
      <c r="D51" s="23">
        <f t="shared" si="9"/>
        <v>71.520412097678104</v>
      </c>
      <c r="E51" s="23">
        <f t="shared" si="9"/>
        <v>80.076899170322818</v>
      </c>
      <c r="F51" s="23">
        <f t="shared" si="9"/>
        <v>94.24063967851626</v>
      </c>
      <c r="G51" s="23">
        <f t="shared" si="9"/>
        <v>47.400695192329479</v>
      </c>
      <c r="H51" s="11"/>
      <c r="I51" s="11"/>
    </row>
    <row r="52" spans="1:9" ht="15.5" x14ac:dyDescent="0.4">
      <c r="A52" s="11" t="s">
        <v>15</v>
      </c>
      <c r="B52" s="23">
        <f>AVERAGE(B50:B51)</f>
        <v>68.906846253968212</v>
      </c>
      <c r="C52" s="23">
        <f t="shared" ref="C52:G52" si="10">AVERAGE(C50:C51)</f>
        <v>53.587904949688266</v>
      </c>
      <c r="D52" s="23">
        <f t="shared" si="10"/>
        <v>86.224304310756096</v>
      </c>
      <c r="E52" s="23">
        <f t="shared" si="10"/>
        <v>82.345824333336708</v>
      </c>
      <c r="F52" s="23">
        <f t="shared" si="10"/>
        <v>95.74963563724863</v>
      </c>
      <c r="G52" s="23">
        <f t="shared" si="10"/>
        <v>54.483496767435454</v>
      </c>
      <c r="H52" s="11"/>
      <c r="I52" s="11"/>
    </row>
    <row r="53" spans="1:9" ht="15.5" x14ac:dyDescent="0.4">
      <c r="A53" s="11"/>
      <c r="B53" s="22"/>
      <c r="C53" s="22"/>
      <c r="D53" s="22"/>
      <c r="E53" s="22"/>
      <c r="F53" s="22"/>
      <c r="G53" s="22"/>
      <c r="H53" s="11"/>
      <c r="I53" s="11"/>
    </row>
    <row r="54" spans="1:9" ht="15.5" x14ac:dyDescent="0.4">
      <c r="A54" s="15" t="s">
        <v>16</v>
      </c>
      <c r="B54" s="22"/>
      <c r="C54" s="22"/>
      <c r="D54" s="22"/>
      <c r="E54" s="22"/>
      <c r="F54" s="22"/>
      <c r="G54" s="22"/>
      <c r="H54" s="11"/>
      <c r="I54" s="11"/>
    </row>
    <row r="55" spans="1:9" ht="15.5" x14ac:dyDescent="0.4">
      <c r="A55" s="11" t="s">
        <v>17</v>
      </c>
      <c r="B55" s="24">
        <f t="shared" ref="B55" si="11">((B18/B19)*100)</f>
        <v>88.570655441972335</v>
      </c>
      <c r="C55" s="24">
        <f t="shared" ref="C55:G55" si="12">((C18/C19)*100)</f>
        <v>74.489966119364084</v>
      </c>
      <c r="D55" s="24">
        <f t="shared" si="12"/>
        <v>100.92819652383409</v>
      </c>
      <c r="E55" s="24">
        <f t="shared" si="12"/>
        <v>84.614749496350612</v>
      </c>
      <c r="F55" s="24">
        <f t="shared" si="12"/>
        <v>97.258631595981001</v>
      </c>
      <c r="G55" s="24">
        <f t="shared" si="12"/>
        <v>61.566298342541437</v>
      </c>
      <c r="H55" s="11"/>
      <c r="I55" s="11"/>
    </row>
    <row r="56" spans="1:9" ht="15.5" x14ac:dyDescent="0.4">
      <c r="A56" s="11" t="s">
        <v>18</v>
      </c>
      <c r="B56" s="24">
        <f>B24/B25*100</f>
        <v>24.5111975130472</v>
      </c>
      <c r="C56" s="24">
        <f t="shared" ref="C56:G56" si="13">C24/C25*100</f>
        <v>16.34292188986441</v>
      </c>
      <c r="D56" s="24">
        <f t="shared" si="13"/>
        <v>35.760206048839052</v>
      </c>
      <c r="E56" s="24">
        <f t="shared" si="13"/>
        <v>40.038449586455677</v>
      </c>
      <c r="F56" s="24">
        <f t="shared" si="13"/>
        <v>45.801406278099947</v>
      </c>
      <c r="G56" s="24">
        <f t="shared" si="13"/>
        <v>23.70034759430645</v>
      </c>
      <c r="H56" s="11"/>
      <c r="I56" s="11"/>
    </row>
    <row r="57" spans="1:9" ht="15.5" x14ac:dyDescent="0.4">
      <c r="A57" s="11" t="s">
        <v>19</v>
      </c>
      <c r="B57" s="24">
        <f>(B55+B56)/2</f>
        <v>56.540926477509771</v>
      </c>
      <c r="C57" s="24">
        <f t="shared" ref="C57:G57" si="14">(C55+C56)/2</f>
        <v>45.416444004614249</v>
      </c>
      <c r="D57" s="24">
        <f t="shared" si="14"/>
        <v>68.34420128633657</v>
      </c>
      <c r="E57" s="24">
        <f t="shared" si="14"/>
        <v>62.326599541403141</v>
      </c>
      <c r="F57" s="24">
        <f t="shared" si="14"/>
        <v>71.530018937040467</v>
      </c>
      <c r="G57" s="24">
        <f t="shared" si="14"/>
        <v>42.63332296842394</v>
      </c>
      <c r="H57" s="11"/>
      <c r="I57" s="11"/>
    </row>
    <row r="58" spans="1:9" ht="15.5" x14ac:dyDescent="0.4">
      <c r="A58" s="11"/>
      <c r="B58" s="22"/>
      <c r="C58" s="22"/>
      <c r="D58" s="22"/>
      <c r="E58" s="22"/>
      <c r="F58" s="22"/>
      <c r="G58" s="22"/>
      <c r="H58" s="11"/>
      <c r="I58" s="11"/>
    </row>
    <row r="59" spans="1:9" ht="15.5" x14ac:dyDescent="0.4">
      <c r="A59" s="15" t="s">
        <v>34</v>
      </c>
      <c r="B59" s="22"/>
      <c r="C59" s="22"/>
      <c r="D59" s="22"/>
      <c r="E59" s="22"/>
      <c r="F59" s="22"/>
      <c r="G59" s="22"/>
      <c r="H59" s="11"/>
      <c r="I59" s="11"/>
    </row>
    <row r="60" spans="1:9" ht="15.5" x14ac:dyDescent="0.4">
      <c r="A60" s="11" t="s">
        <v>20</v>
      </c>
      <c r="B60" s="22">
        <f>B26/B24*100</f>
        <v>100</v>
      </c>
      <c r="C60" s="22"/>
      <c r="D60" s="22"/>
      <c r="E60" s="22"/>
      <c r="F60" s="22"/>
      <c r="G60" s="22"/>
      <c r="H60" s="11"/>
      <c r="I60" s="11"/>
    </row>
    <row r="61" spans="1:9" ht="15.5" x14ac:dyDescent="0.4">
      <c r="A61" s="11"/>
      <c r="B61" s="22"/>
      <c r="C61" s="22"/>
      <c r="D61" s="22"/>
      <c r="E61" s="22"/>
      <c r="F61" s="22"/>
      <c r="G61" s="22"/>
      <c r="H61" s="11"/>
      <c r="I61" s="11"/>
    </row>
    <row r="62" spans="1:9" ht="15.5" x14ac:dyDescent="0.4">
      <c r="A62" s="15" t="s">
        <v>21</v>
      </c>
      <c r="B62" s="22"/>
      <c r="C62" s="22"/>
      <c r="D62" s="22"/>
      <c r="E62" s="22"/>
      <c r="F62" s="22"/>
      <c r="G62" s="22"/>
      <c r="H62" s="11"/>
      <c r="I62" s="11"/>
    </row>
    <row r="63" spans="1:9" ht="15.5" x14ac:dyDescent="0.4">
      <c r="A63" s="11" t="s">
        <v>22</v>
      </c>
      <c r="B63" s="20" t="s">
        <v>41</v>
      </c>
      <c r="C63" s="20" t="s">
        <v>41</v>
      </c>
      <c r="D63" s="20" t="s">
        <v>41</v>
      </c>
      <c r="E63" s="20" t="s">
        <v>41</v>
      </c>
      <c r="F63" s="20" t="s">
        <v>41</v>
      </c>
      <c r="G63" s="20" t="s">
        <v>41</v>
      </c>
      <c r="H63" s="11"/>
      <c r="I63" s="11"/>
    </row>
    <row r="64" spans="1:9" ht="15.5" x14ac:dyDescent="0.4">
      <c r="A64" s="11" t="s">
        <v>23</v>
      </c>
      <c r="B64" s="20" t="s">
        <v>41</v>
      </c>
      <c r="C64" s="20" t="s">
        <v>41</v>
      </c>
      <c r="D64" s="20" t="s">
        <v>41</v>
      </c>
      <c r="E64" s="20" t="s">
        <v>41</v>
      </c>
      <c r="F64" s="20" t="s">
        <v>41</v>
      </c>
      <c r="G64" s="20" t="s">
        <v>41</v>
      </c>
      <c r="H64" s="11"/>
      <c r="I64" s="11"/>
    </row>
    <row r="65" spans="1:9" ht="15.5" x14ac:dyDescent="0.4">
      <c r="A65" s="11" t="s">
        <v>24</v>
      </c>
      <c r="B65" s="20" t="s">
        <v>41</v>
      </c>
      <c r="C65" s="20" t="s">
        <v>41</v>
      </c>
      <c r="D65" s="20" t="s">
        <v>41</v>
      </c>
      <c r="E65" s="20" t="s">
        <v>41</v>
      </c>
      <c r="F65" s="20" t="s">
        <v>41</v>
      </c>
      <c r="G65" s="20" t="s">
        <v>41</v>
      </c>
      <c r="H65" s="11"/>
      <c r="I65" s="11"/>
    </row>
    <row r="66" spans="1:9" ht="15.5" x14ac:dyDescent="0.4">
      <c r="A66" s="11"/>
      <c r="B66" s="22"/>
      <c r="C66" s="22"/>
      <c r="D66" s="22"/>
      <c r="E66" s="22"/>
      <c r="F66" s="22"/>
      <c r="G66" s="22"/>
      <c r="H66" s="11"/>
      <c r="I66" s="11"/>
    </row>
    <row r="67" spans="1:9" ht="15.5" x14ac:dyDescent="0.4">
      <c r="A67" s="15" t="s">
        <v>25</v>
      </c>
      <c r="B67" s="22"/>
      <c r="C67" s="22"/>
      <c r="D67" s="22"/>
      <c r="E67" s="22"/>
      <c r="F67" s="22"/>
      <c r="G67" s="22"/>
      <c r="H67" s="11"/>
      <c r="I67" s="11"/>
    </row>
    <row r="68" spans="1:9" ht="15.5" x14ac:dyDescent="0.4">
      <c r="A68" s="11" t="s">
        <v>37</v>
      </c>
      <c r="B68" s="23">
        <f>B23/(B17*6)</f>
        <v>17379.923178893569</v>
      </c>
      <c r="C68" s="23">
        <f t="shared" ref="C68:G68" si="15">C23/(C17*6)</f>
        <v>60066.043852697418</v>
      </c>
      <c r="D68" s="23">
        <f t="shared" si="15"/>
        <v>12963.45513637928</v>
      </c>
      <c r="E68" s="23">
        <f t="shared" si="15"/>
        <v>22987.618142276828</v>
      </c>
      <c r="F68" s="23">
        <f t="shared" si="15"/>
        <v>4984.2014611927571</v>
      </c>
      <c r="G68" s="23">
        <f t="shared" si="15"/>
        <v>4697.5501723756897</v>
      </c>
      <c r="H68" s="11"/>
      <c r="I68" s="11"/>
    </row>
    <row r="69" spans="1:9" ht="15.5" x14ac:dyDescent="0.4">
      <c r="A69" s="11" t="s">
        <v>38</v>
      </c>
      <c r="B69" s="23">
        <f>B24/(B18*6)</f>
        <v>9662.796295580918</v>
      </c>
      <c r="C69" s="23">
        <f t="shared" ref="C69:G69" si="16">C24/(C18*6)</f>
        <v>26356.695111212732</v>
      </c>
      <c r="D69" s="23">
        <f t="shared" si="16"/>
        <v>9186.2500817069667</v>
      </c>
      <c r="E69" s="23">
        <f t="shared" si="16"/>
        <v>21754.802692223024</v>
      </c>
      <c r="F69" s="23">
        <f t="shared" si="16"/>
        <v>4829.5387903525752</v>
      </c>
      <c r="G69" s="23">
        <f t="shared" si="16"/>
        <v>3616.7050783625732</v>
      </c>
      <c r="H69" s="11"/>
      <c r="I69" s="11"/>
    </row>
    <row r="70" spans="1:9" ht="15.5" x14ac:dyDescent="0.4">
      <c r="A70" s="11" t="s">
        <v>28</v>
      </c>
      <c r="B70" s="23">
        <f>(B69/B68)*B52</f>
        <v>38.310458099815136</v>
      </c>
      <c r="C70" s="23">
        <f t="shared" ref="C70:G70" si="17">(C69/C68)*C52</f>
        <v>23.514118490494759</v>
      </c>
      <c r="D70" s="23">
        <f t="shared" si="17"/>
        <v>61.100841881035628</v>
      </c>
      <c r="E70" s="23">
        <f t="shared" si="17"/>
        <v>77.929655426352284</v>
      </c>
      <c r="F70" s="23">
        <f t="shared" si="17"/>
        <v>92.778468742223637</v>
      </c>
      <c r="G70" s="23">
        <f t="shared" si="17"/>
        <v>41.947553983458633</v>
      </c>
      <c r="H70" s="11"/>
      <c r="I70" s="11"/>
    </row>
    <row r="71" spans="1:9" ht="15.5" x14ac:dyDescent="0.4">
      <c r="A71" s="11" t="s">
        <v>33</v>
      </c>
      <c r="B71" s="23">
        <f>B23/B17</f>
        <v>104279.5390733614</v>
      </c>
      <c r="C71" s="23">
        <f t="shared" ref="C71:G71" si="18">C23/C17</f>
        <v>360396.26311618451</v>
      </c>
      <c r="D71" s="23">
        <f t="shared" si="18"/>
        <v>77780.730818275682</v>
      </c>
      <c r="E71" s="23">
        <f t="shared" si="18"/>
        <v>137925.70885366097</v>
      </c>
      <c r="F71" s="23">
        <f t="shared" si="18"/>
        <v>29905.208767156539</v>
      </c>
      <c r="G71" s="23">
        <f t="shared" si="18"/>
        <v>28185.301034254138</v>
      </c>
      <c r="H71" s="11"/>
      <c r="I71" s="11"/>
    </row>
    <row r="72" spans="1:9" ht="15.5" x14ac:dyDescent="0.4">
      <c r="A72" s="11" t="s">
        <v>32</v>
      </c>
      <c r="B72" s="23">
        <f>B24/B18</f>
        <v>57976.777773485504</v>
      </c>
      <c r="C72" s="23">
        <f t="shared" ref="C72:G72" si="19">C24/C18</f>
        <v>158140.1706672764</v>
      </c>
      <c r="D72" s="23">
        <f t="shared" si="19"/>
        <v>55117.500490241808</v>
      </c>
      <c r="E72" s="23">
        <f t="shared" si="19"/>
        <v>130528.81615333815</v>
      </c>
      <c r="F72" s="23">
        <f t="shared" si="19"/>
        <v>28977.232742115451</v>
      </c>
      <c r="G72" s="23">
        <f t="shared" si="19"/>
        <v>21700.230470175436</v>
      </c>
      <c r="H72" s="11"/>
      <c r="I72" s="11"/>
    </row>
    <row r="73" spans="1:9" ht="15.5" x14ac:dyDescent="0.4">
      <c r="A73" s="11"/>
      <c r="B73" s="22"/>
      <c r="C73" s="22"/>
      <c r="D73" s="22"/>
      <c r="E73" s="22"/>
      <c r="F73" s="22"/>
      <c r="G73" s="22"/>
      <c r="H73" s="11"/>
      <c r="I73" s="11"/>
    </row>
    <row r="74" spans="1:9" ht="15.5" x14ac:dyDescent="0.4">
      <c r="A74" s="15" t="s">
        <v>29</v>
      </c>
      <c r="B74" s="22"/>
      <c r="C74" s="22"/>
      <c r="D74" s="22"/>
      <c r="E74" s="22"/>
      <c r="F74" s="22"/>
      <c r="G74" s="22"/>
      <c r="H74" s="11"/>
      <c r="I74" s="11"/>
    </row>
    <row r="75" spans="1:9" ht="15.5" x14ac:dyDescent="0.4">
      <c r="A75" s="11" t="s">
        <v>30</v>
      </c>
      <c r="B75" s="22">
        <f>(B30/B29)*100</f>
        <v>49.243037065964081</v>
      </c>
      <c r="C75" s="22"/>
      <c r="D75" s="22"/>
      <c r="E75" s="22"/>
      <c r="F75" s="22"/>
      <c r="G75" s="22"/>
      <c r="H75" s="11"/>
      <c r="I75" s="11"/>
    </row>
    <row r="76" spans="1:9" ht="16" thickBot="1" x14ac:dyDescent="0.45">
      <c r="A76" s="25" t="s">
        <v>31</v>
      </c>
      <c r="B76" s="26">
        <f>(B24/B30)*100</f>
        <v>99.999999999999986</v>
      </c>
      <c r="C76" s="26"/>
      <c r="D76" s="26"/>
      <c r="E76" s="26"/>
      <c r="F76" s="26"/>
      <c r="G76" s="26"/>
      <c r="H76" s="11"/>
      <c r="I76" s="11"/>
    </row>
    <row r="77" spans="1:9" ht="16" thickTop="1" x14ac:dyDescent="0.4">
      <c r="A77" s="44" t="s">
        <v>81</v>
      </c>
      <c r="B77" s="44"/>
      <c r="C77" s="44"/>
      <c r="D77" s="44"/>
      <c r="E77" s="44"/>
      <c r="F77" s="44"/>
      <c r="G77" s="27"/>
      <c r="H77" s="11"/>
    </row>
    <row r="78" spans="1:9" ht="15.5" x14ac:dyDescent="0.4">
      <c r="B78" s="27"/>
      <c r="C78" s="27"/>
      <c r="D78" s="27"/>
      <c r="E78" s="27"/>
      <c r="F78" s="27"/>
      <c r="G78" s="27"/>
      <c r="H78" s="11"/>
    </row>
    <row r="79" spans="1:9" ht="15.5" x14ac:dyDescent="0.4">
      <c r="A79" s="37" t="s">
        <v>82</v>
      </c>
      <c r="B79" s="11"/>
      <c r="C79" s="11"/>
      <c r="D79" s="11"/>
      <c r="E79" s="11"/>
      <c r="F79" s="11"/>
      <c r="G79" s="11"/>
      <c r="H79" s="11"/>
    </row>
    <row r="80" spans="1:9" ht="15.5" x14ac:dyDescent="0.4">
      <c r="A80" s="11" t="s">
        <v>83</v>
      </c>
      <c r="B80" s="11"/>
      <c r="C80" s="11"/>
      <c r="D80" s="11"/>
      <c r="E80" s="11"/>
      <c r="F80" s="11"/>
      <c r="G80" s="11"/>
      <c r="H80" s="11"/>
    </row>
    <row r="81" spans="1:9" ht="15.5" x14ac:dyDescent="0.4">
      <c r="A81" s="15" t="s">
        <v>84</v>
      </c>
      <c r="B81" s="11"/>
      <c r="C81" s="11"/>
      <c r="D81" s="11"/>
      <c r="E81" s="11"/>
      <c r="F81" s="11"/>
      <c r="G81" s="11"/>
      <c r="H81" s="11"/>
    </row>
    <row r="82" spans="1:9" ht="15.5" x14ac:dyDescent="0.4">
      <c r="A82" s="11"/>
      <c r="B82" s="28"/>
      <c r="C82" s="28"/>
      <c r="D82" s="28"/>
      <c r="E82" s="28"/>
      <c r="F82" s="28"/>
      <c r="G82" s="28"/>
      <c r="H82" s="11"/>
    </row>
    <row r="83" spans="1:9" ht="15.5" x14ac:dyDescent="0.4">
      <c r="A83" s="11"/>
      <c r="B83" s="11"/>
      <c r="C83" s="11"/>
      <c r="D83" s="11"/>
      <c r="E83" s="11"/>
      <c r="F83" s="11"/>
      <c r="G83" s="11"/>
      <c r="H83" s="11"/>
    </row>
    <row r="84" spans="1:9" ht="15.5" x14ac:dyDescent="0.4">
      <c r="A84" s="11"/>
      <c r="B84" s="11"/>
      <c r="C84" s="11"/>
      <c r="D84" s="11"/>
      <c r="E84" s="11"/>
      <c r="F84" s="11"/>
      <c r="G84" s="11"/>
      <c r="H84" s="11"/>
      <c r="I84" s="11"/>
    </row>
    <row r="85" spans="1:9" ht="15.5" x14ac:dyDescent="0.4">
      <c r="A85" s="11"/>
      <c r="B85" s="11"/>
      <c r="C85" s="11"/>
      <c r="D85" s="11"/>
      <c r="E85" s="11"/>
      <c r="F85" s="11"/>
      <c r="G85" s="11"/>
      <c r="H85" s="11"/>
      <c r="I85" s="11"/>
    </row>
    <row r="86" spans="1:9" ht="15.5" x14ac:dyDescent="0.4">
      <c r="A86" s="11"/>
      <c r="B86" s="11"/>
      <c r="C86" s="11"/>
      <c r="D86" s="11"/>
      <c r="E86" s="11"/>
      <c r="F86" s="11"/>
      <c r="G86" s="11"/>
      <c r="H86" s="11"/>
      <c r="I86" s="11"/>
    </row>
    <row r="87" spans="1:9" ht="15.5" x14ac:dyDescent="0.4">
      <c r="A87" s="11"/>
      <c r="B87" s="11"/>
      <c r="C87" s="11"/>
      <c r="D87" s="11"/>
      <c r="E87" s="11"/>
      <c r="F87" s="11"/>
      <c r="G87" s="11"/>
      <c r="H87" s="11"/>
      <c r="I87" s="11"/>
    </row>
    <row r="88" spans="1:9" ht="15.5" x14ac:dyDescent="0.4">
      <c r="A88" s="11"/>
      <c r="B88" s="11"/>
      <c r="C88" s="11"/>
      <c r="D88" s="11"/>
      <c r="E88" s="11"/>
      <c r="F88" s="11"/>
      <c r="G88" s="11"/>
      <c r="H88" s="11"/>
      <c r="I88" s="11"/>
    </row>
    <row r="89" spans="1:9" ht="15.5" x14ac:dyDescent="0.4">
      <c r="A89" s="11"/>
      <c r="B89" s="11"/>
      <c r="C89" s="11"/>
      <c r="D89" s="11"/>
      <c r="E89" s="11"/>
      <c r="F89" s="11"/>
      <c r="G89" s="11"/>
      <c r="H89" s="11"/>
      <c r="I89" s="11"/>
    </row>
    <row r="90" spans="1:9" ht="15.5" x14ac:dyDescent="0.4">
      <c r="A90" s="11"/>
      <c r="B90" s="11"/>
      <c r="C90" s="11"/>
      <c r="D90" s="11"/>
      <c r="E90" s="11"/>
      <c r="F90" s="11"/>
      <c r="G90" s="11"/>
      <c r="H90" s="11"/>
      <c r="I90" s="11"/>
    </row>
    <row r="91" spans="1:9" ht="15.5" x14ac:dyDescent="0.4">
      <c r="A91" s="11"/>
      <c r="B91" s="11"/>
      <c r="C91" s="11"/>
      <c r="D91" s="11"/>
      <c r="E91" s="11"/>
      <c r="F91" s="11"/>
      <c r="G91" s="11"/>
      <c r="H91" s="11"/>
      <c r="I91" s="11"/>
    </row>
    <row r="92" spans="1:9" ht="15.5" x14ac:dyDescent="0.4">
      <c r="A92" s="11"/>
      <c r="B92" s="11"/>
      <c r="C92" s="11"/>
      <c r="D92" s="11"/>
      <c r="E92" s="11"/>
      <c r="F92" s="11"/>
      <c r="G92" s="11"/>
      <c r="H92" s="11"/>
      <c r="I92" s="11"/>
    </row>
    <row r="93" spans="1:9" ht="15.5" x14ac:dyDescent="0.4">
      <c r="A93" s="11"/>
      <c r="B93" s="11"/>
      <c r="C93" s="11"/>
      <c r="D93" s="11"/>
      <c r="E93" s="11"/>
      <c r="F93" s="11"/>
      <c r="G93" s="11"/>
      <c r="H93" s="11"/>
      <c r="I93" s="11"/>
    </row>
  </sheetData>
  <mergeCells count="6">
    <mergeCell ref="A77:F77"/>
    <mergeCell ref="C9:G9"/>
    <mergeCell ref="A9:A11"/>
    <mergeCell ref="B9:B11"/>
    <mergeCell ref="C10:D10"/>
    <mergeCell ref="E10:G10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H81"/>
  <sheetViews>
    <sheetView showGridLines="0" zoomScale="80" zoomScaleNormal="80" workbookViewId="0">
      <pane ySplit="11" topLeftCell="A12" activePane="bottomLeft" state="frozen"/>
      <selection pane="bottomLeft" activeCell="A9" sqref="A9:A11"/>
    </sheetView>
  </sheetViews>
  <sheetFormatPr baseColWidth="10" defaultColWidth="11.453125" defaultRowHeight="14.5" x14ac:dyDescent="0.35"/>
  <cols>
    <col min="1" max="1" width="62.54296875" style="3" customWidth="1"/>
    <col min="2" max="7" width="20.7265625" style="3" customWidth="1"/>
    <col min="8" max="16384" width="11.453125" style="3"/>
  </cols>
  <sheetData>
    <row r="8" spans="1:7" ht="15.75" customHeight="1" x14ac:dyDescent="0.35"/>
    <row r="9" spans="1:7" ht="21" customHeight="1" x14ac:dyDescent="0.4">
      <c r="A9" s="45" t="s">
        <v>0</v>
      </c>
      <c r="B9" s="48" t="s">
        <v>40</v>
      </c>
      <c r="C9" s="53" t="s">
        <v>66</v>
      </c>
      <c r="D9" s="53"/>
      <c r="E9" s="53"/>
      <c r="F9" s="53"/>
      <c r="G9" s="53"/>
    </row>
    <row r="10" spans="1:7" ht="17.25" customHeight="1" x14ac:dyDescent="0.35">
      <c r="A10" s="46"/>
      <c r="B10" s="48"/>
      <c r="C10" s="50" t="s">
        <v>67</v>
      </c>
      <c r="D10" s="51"/>
      <c r="E10" s="50" t="s">
        <v>68</v>
      </c>
      <c r="F10" s="52"/>
      <c r="G10" s="51"/>
    </row>
    <row r="11" spans="1:7" ht="54" customHeight="1" thickBot="1" x14ac:dyDescent="0.4">
      <c r="A11" s="47"/>
      <c r="B11" s="49"/>
      <c r="C11" s="36" t="s">
        <v>69</v>
      </c>
      <c r="D11" s="40" t="s">
        <v>70</v>
      </c>
      <c r="E11" s="40" t="s">
        <v>71</v>
      </c>
      <c r="F11" s="40" t="s">
        <v>72</v>
      </c>
      <c r="G11" s="40" t="s">
        <v>73</v>
      </c>
    </row>
    <row r="12" spans="1:7" ht="16" thickTop="1" x14ac:dyDescent="0.4">
      <c r="A12" s="11"/>
      <c r="B12" s="11"/>
      <c r="C12" s="11"/>
      <c r="D12" s="11"/>
      <c r="E12" s="11"/>
      <c r="F12" s="11"/>
      <c r="G12" s="11"/>
    </row>
    <row r="13" spans="1:7" ht="15.5" x14ac:dyDescent="0.4">
      <c r="A13" s="15" t="s">
        <v>1</v>
      </c>
      <c r="B13" s="11"/>
      <c r="C13" s="11"/>
      <c r="D13" s="11"/>
      <c r="E13" s="11"/>
      <c r="F13" s="11"/>
      <c r="G13" s="11"/>
    </row>
    <row r="14" spans="1:7" ht="15.5" x14ac:dyDescent="0.4">
      <c r="A14" s="11"/>
      <c r="B14" s="11"/>
      <c r="C14" s="11"/>
      <c r="D14" s="11"/>
      <c r="E14" s="11"/>
      <c r="F14" s="11"/>
      <c r="G14" s="11"/>
    </row>
    <row r="15" spans="1:7" ht="15.5" x14ac:dyDescent="0.4">
      <c r="A15" s="15" t="s">
        <v>2</v>
      </c>
      <c r="B15" s="11"/>
      <c r="C15" s="11"/>
      <c r="D15" s="11"/>
      <c r="E15" s="11"/>
      <c r="F15" s="11"/>
      <c r="G15" s="11"/>
    </row>
    <row r="16" spans="1:7" ht="15.5" x14ac:dyDescent="0.4">
      <c r="A16" s="16" t="s">
        <v>50</v>
      </c>
      <c r="B16" s="30" t="s">
        <v>41</v>
      </c>
      <c r="C16" s="30" t="s">
        <v>41</v>
      </c>
      <c r="D16" s="30" t="s">
        <v>41</v>
      </c>
      <c r="E16" s="30" t="s">
        <v>41</v>
      </c>
      <c r="F16" s="30" t="s">
        <v>41</v>
      </c>
      <c r="G16" s="30" t="s">
        <v>41</v>
      </c>
    </row>
    <row r="17" spans="1:7" ht="15.5" x14ac:dyDescent="0.4">
      <c r="A17" s="16" t="s">
        <v>102</v>
      </c>
      <c r="B17" s="30">
        <f>+SUM(C17:G17)</f>
        <v>166300</v>
      </c>
      <c r="C17" s="30">
        <v>31975</v>
      </c>
      <c r="D17" s="30">
        <v>15496</v>
      </c>
      <c r="E17" s="30">
        <v>10093</v>
      </c>
      <c r="F17" s="30">
        <v>90636</v>
      </c>
      <c r="G17" s="30">
        <v>18100</v>
      </c>
    </row>
    <row r="18" spans="1:7" ht="15.5" x14ac:dyDescent="0.4">
      <c r="A18" s="16" t="s">
        <v>103</v>
      </c>
      <c r="B18" s="30">
        <f t="shared" ref="B18:B19" si="0">+SUM(C18:G18)</f>
        <v>164653</v>
      </c>
      <c r="C18" s="30">
        <v>33542.333333333336</v>
      </c>
      <c r="D18" s="30">
        <v>16421</v>
      </c>
      <c r="E18" s="30">
        <v>9207</v>
      </c>
      <c r="F18" s="30">
        <v>88404.666666666672</v>
      </c>
      <c r="G18" s="30">
        <v>17078</v>
      </c>
    </row>
    <row r="19" spans="1:7" ht="15.5" x14ac:dyDescent="0.4">
      <c r="A19" s="16" t="s">
        <v>76</v>
      </c>
      <c r="B19" s="30">
        <f t="shared" si="0"/>
        <v>166300</v>
      </c>
      <c r="C19" s="30">
        <v>31975</v>
      </c>
      <c r="D19" s="20">
        <v>15496</v>
      </c>
      <c r="E19" s="20">
        <v>10093</v>
      </c>
      <c r="F19" s="30">
        <v>90636</v>
      </c>
      <c r="G19" s="20">
        <v>18100</v>
      </c>
    </row>
    <row r="20" spans="1:7" ht="15.5" x14ac:dyDescent="0.4">
      <c r="A20" s="11"/>
      <c r="B20" s="33"/>
      <c r="C20" s="33"/>
      <c r="D20" s="33"/>
      <c r="E20" s="33"/>
      <c r="F20" s="33"/>
      <c r="G20" s="33"/>
    </row>
    <row r="21" spans="1:7" ht="15.5" x14ac:dyDescent="0.4">
      <c r="A21" s="19" t="s">
        <v>3</v>
      </c>
      <c r="B21" s="33"/>
      <c r="C21" s="33"/>
      <c r="D21" s="33"/>
      <c r="E21" s="33"/>
      <c r="F21" s="33"/>
      <c r="G21" s="33"/>
    </row>
    <row r="22" spans="1:7" ht="15.5" x14ac:dyDescent="0.4">
      <c r="A22" s="16" t="s">
        <v>50</v>
      </c>
      <c r="B22" s="20" t="s">
        <v>41</v>
      </c>
      <c r="C22" s="20" t="s">
        <v>41</v>
      </c>
      <c r="D22" s="20" t="s">
        <v>41</v>
      </c>
      <c r="E22" s="20" t="s">
        <v>41</v>
      </c>
      <c r="F22" s="20" t="s">
        <v>41</v>
      </c>
      <c r="G22" s="20" t="s">
        <v>41</v>
      </c>
    </row>
    <row r="23" spans="1:7" ht="15.5" x14ac:dyDescent="0.4">
      <c r="A23" s="16" t="s">
        <v>102</v>
      </c>
      <c r="B23" s="33">
        <f>+SUM(C23:G23)</f>
        <v>7370375397.999999</v>
      </c>
      <c r="C23" s="20">
        <v>4382814791.6199999</v>
      </c>
      <c r="D23" s="20">
        <v>603145102.38</v>
      </c>
      <c r="E23" s="20">
        <v>696042089.73000002</v>
      </c>
      <c r="F23" s="20">
        <v>1433296439.9100001</v>
      </c>
      <c r="G23" s="20">
        <v>255076974.35999995</v>
      </c>
    </row>
    <row r="24" spans="1:7" ht="15.5" x14ac:dyDescent="0.4">
      <c r="A24" s="16" t="s">
        <v>103</v>
      </c>
      <c r="B24" s="33">
        <f t="shared" ref="B24:B26" si="1">+SUM(C24:G24)</f>
        <v>4738189622.9390001</v>
      </c>
      <c r="C24" s="20">
        <v>2728066133.5242004</v>
      </c>
      <c r="D24" s="20">
        <v>641222233.83899999</v>
      </c>
      <c r="E24" s="20">
        <v>300474853.3344</v>
      </c>
      <c r="F24" s="20">
        <v>894085917.17260015</v>
      </c>
      <c r="G24" s="20">
        <v>174340485.06880003</v>
      </c>
    </row>
    <row r="25" spans="1:7" ht="15.5" x14ac:dyDescent="0.4">
      <c r="A25" s="16" t="s">
        <v>76</v>
      </c>
      <c r="B25" s="33">
        <f t="shared" si="1"/>
        <v>34839479075</v>
      </c>
      <c r="C25" s="20">
        <v>23047341026.48</v>
      </c>
      <c r="D25" s="20">
        <v>2410580409.52</v>
      </c>
      <c r="E25" s="20">
        <v>2784168358.8299999</v>
      </c>
      <c r="F25" s="20">
        <v>5577081382.6499996</v>
      </c>
      <c r="G25" s="20">
        <v>1020307897.5199997</v>
      </c>
    </row>
    <row r="26" spans="1:7" ht="15.5" x14ac:dyDescent="0.4">
      <c r="A26" s="16" t="s">
        <v>104</v>
      </c>
      <c r="B26" s="33">
        <f t="shared" si="1"/>
        <v>4738189622.9390001</v>
      </c>
      <c r="C26" s="17">
        <f>+C24</f>
        <v>2728066133.5242004</v>
      </c>
      <c r="D26" s="17">
        <f t="shared" ref="D26:G26" si="2">+D24</f>
        <v>641222233.83899999</v>
      </c>
      <c r="E26" s="17">
        <f t="shared" si="2"/>
        <v>300474853.3344</v>
      </c>
      <c r="F26" s="17">
        <f t="shared" si="2"/>
        <v>894085917.17260015</v>
      </c>
      <c r="G26" s="17">
        <f t="shared" si="2"/>
        <v>174340485.06880003</v>
      </c>
    </row>
    <row r="27" spans="1:7" ht="15.5" x14ac:dyDescent="0.4">
      <c r="A27" s="11"/>
      <c r="B27" s="33"/>
      <c r="C27" s="33"/>
      <c r="D27" s="33"/>
      <c r="E27" s="33"/>
      <c r="F27" s="33"/>
      <c r="G27" s="33"/>
    </row>
    <row r="28" spans="1:7" ht="15.5" x14ac:dyDescent="0.4">
      <c r="A28" s="19" t="s">
        <v>4</v>
      </c>
      <c r="B28" s="33"/>
      <c r="C28" s="33"/>
      <c r="D28" s="33"/>
      <c r="E28" s="33"/>
      <c r="F28" s="33"/>
      <c r="G28" s="33"/>
    </row>
    <row r="29" spans="1:7" ht="15.5" x14ac:dyDescent="0.4">
      <c r="A29" s="16" t="s">
        <v>102</v>
      </c>
      <c r="B29" s="33">
        <f>B23</f>
        <v>7370375397.999999</v>
      </c>
      <c r="C29" s="33"/>
      <c r="D29" s="33"/>
      <c r="E29" s="33"/>
      <c r="F29" s="33"/>
      <c r="G29" s="33"/>
    </row>
    <row r="30" spans="1:7" ht="15.5" x14ac:dyDescent="0.4">
      <c r="A30" s="16" t="s">
        <v>103</v>
      </c>
      <c r="B30" s="33">
        <v>4738189622.9390001</v>
      </c>
      <c r="C30" s="33"/>
      <c r="D30" s="33"/>
      <c r="E30" s="33"/>
      <c r="F30" s="33"/>
      <c r="G30" s="33"/>
    </row>
    <row r="31" spans="1:7" ht="15.5" x14ac:dyDescent="0.4">
      <c r="A31" s="11"/>
      <c r="B31" s="11"/>
      <c r="C31" s="11"/>
      <c r="D31" s="11"/>
      <c r="E31" s="11"/>
      <c r="F31" s="11"/>
      <c r="G31" s="11"/>
    </row>
    <row r="32" spans="1:7" ht="15.5" x14ac:dyDescent="0.4">
      <c r="A32" s="15" t="s">
        <v>5</v>
      </c>
      <c r="B32" s="11"/>
      <c r="C32" s="11"/>
      <c r="D32" s="11"/>
      <c r="E32" s="11"/>
      <c r="F32" s="11"/>
      <c r="G32" s="11"/>
    </row>
    <row r="33" spans="1:7" ht="15.5" x14ac:dyDescent="0.4">
      <c r="A33" s="16" t="s">
        <v>51</v>
      </c>
      <c r="B33" s="39">
        <v>1.0641</v>
      </c>
      <c r="C33" s="39">
        <v>1.0641</v>
      </c>
      <c r="D33" s="39">
        <v>1.0641</v>
      </c>
      <c r="E33" s="39">
        <v>1.0641</v>
      </c>
      <c r="F33" s="39">
        <v>1.0641</v>
      </c>
      <c r="G33" s="39">
        <v>1.0641</v>
      </c>
    </row>
    <row r="34" spans="1:7" ht="15.5" x14ac:dyDescent="0.4">
      <c r="A34" s="16" t="s">
        <v>105</v>
      </c>
      <c r="B34" s="39">
        <v>1.0863</v>
      </c>
      <c r="C34" s="39">
        <v>1.0863</v>
      </c>
      <c r="D34" s="39">
        <v>1.0863</v>
      </c>
      <c r="E34" s="39">
        <v>1.0863</v>
      </c>
      <c r="F34" s="39">
        <v>1.0863</v>
      </c>
      <c r="G34" s="39">
        <v>1.0863</v>
      </c>
    </row>
    <row r="35" spans="1:7" ht="15.5" x14ac:dyDescent="0.4">
      <c r="A35" s="16" t="s">
        <v>6</v>
      </c>
      <c r="B35" s="18">
        <v>98066</v>
      </c>
      <c r="C35" s="18"/>
      <c r="D35" s="18"/>
      <c r="E35" s="18"/>
      <c r="F35" s="18"/>
      <c r="G35" s="18"/>
    </row>
    <row r="36" spans="1:7" ht="15.5" x14ac:dyDescent="0.4">
      <c r="A36" s="11"/>
      <c r="B36" s="18"/>
      <c r="C36" s="18"/>
      <c r="D36" s="18"/>
      <c r="E36" s="18"/>
      <c r="F36" s="18"/>
      <c r="G36" s="18"/>
    </row>
    <row r="37" spans="1:7" ht="15.5" x14ac:dyDescent="0.4">
      <c r="A37" s="15" t="s">
        <v>7</v>
      </c>
      <c r="B37" s="18"/>
      <c r="C37" s="18"/>
      <c r="D37" s="17"/>
      <c r="E37" s="17"/>
      <c r="F37" s="17"/>
      <c r="G37" s="35"/>
    </row>
    <row r="38" spans="1:7" ht="15.5" x14ac:dyDescent="0.4">
      <c r="A38" s="11" t="s">
        <v>52</v>
      </c>
      <c r="B38" s="20" t="s">
        <v>41</v>
      </c>
      <c r="C38" s="20" t="s">
        <v>41</v>
      </c>
      <c r="D38" s="20" t="s">
        <v>41</v>
      </c>
      <c r="E38" s="20" t="s">
        <v>41</v>
      </c>
      <c r="F38" s="20" t="s">
        <v>41</v>
      </c>
      <c r="G38" s="20" t="s">
        <v>41</v>
      </c>
    </row>
    <row r="39" spans="1:7" ht="15.5" x14ac:dyDescent="0.4">
      <c r="A39" s="11" t="s">
        <v>106</v>
      </c>
      <c r="B39" s="20">
        <f>B24/B34</f>
        <v>4361768961.5566597</v>
      </c>
      <c r="C39" s="20">
        <f t="shared" ref="C39:G39" si="3">C24/C34</f>
        <v>2511337690.8075118</v>
      </c>
      <c r="D39" s="20">
        <f t="shared" si="3"/>
        <v>590280984.84672737</v>
      </c>
      <c r="E39" s="20">
        <f t="shared" si="3"/>
        <v>276603933.84368956</v>
      </c>
      <c r="F39" s="20">
        <f t="shared" si="3"/>
        <v>823056169.72530615</v>
      </c>
      <c r="G39" s="20">
        <f t="shared" si="3"/>
        <v>160490182.3334254</v>
      </c>
    </row>
    <row r="40" spans="1:7" ht="15.5" x14ac:dyDescent="0.4">
      <c r="A40" s="11" t="s">
        <v>53</v>
      </c>
      <c r="B40" s="20" t="s">
        <v>41</v>
      </c>
      <c r="C40" s="20" t="s">
        <v>41</v>
      </c>
      <c r="D40" s="20" t="s">
        <v>41</v>
      </c>
      <c r="E40" s="20" t="s">
        <v>41</v>
      </c>
      <c r="F40" s="20" t="s">
        <v>41</v>
      </c>
      <c r="G40" s="20" t="s">
        <v>41</v>
      </c>
    </row>
    <row r="41" spans="1:7" ht="15.5" x14ac:dyDescent="0.4">
      <c r="A41" s="11" t="s">
        <v>107</v>
      </c>
      <c r="B41" s="20">
        <f>B39/B18</f>
        <v>26490.67409374053</v>
      </c>
      <c r="C41" s="20">
        <f t="shared" ref="C41:G41" si="4">C39/C18</f>
        <v>74870.691488591881</v>
      </c>
      <c r="D41" s="20">
        <f t="shared" si="4"/>
        <v>35946.713650004713</v>
      </c>
      <c r="E41" s="20">
        <f t="shared" si="4"/>
        <v>30042.786341228366</v>
      </c>
      <c r="F41" s="20">
        <f t="shared" si="4"/>
        <v>9310.098671925005</v>
      </c>
      <c r="G41" s="20">
        <f t="shared" si="4"/>
        <v>9397.4811063019915</v>
      </c>
    </row>
    <row r="42" spans="1:7" ht="15.5" x14ac:dyDescent="0.4">
      <c r="A42" s="11"/>
      <c r="B42" s="22"/>
      <c r="C42" s="22"/>
      <c r="D42" s="22"/>
      <c r="E42" s="22"/>
      <c r="F42" s="22"/>
      <c r="G42" s="22"/>
    </row>
    <row r="43" spans="1:7" ht="15.5" x14ac:dyDescent="0.4">
      <c r="A43" s="15" t="s">
        <v>8</v>
      </c>
      <c r="B43" s="22"/>
      <c r="C43" s="22"/>
      <c r="D43" s="22"/>
      <c r="E43" s="22"/>
      <c r="F43" s="22"/>
      <c r="G43" s="22"/>
    </row>
    <row r="44" spans="1:7" ht="15.5" x14ac:dyDescent="0.4">
      <c r="A44" s="11"/>
      <c r="B44" s="22"/>
      <c r="C44" s="22"/>
      <c r="D44" s="22"/>
      <c r="E44" s="22"/>
      <c r="F44" s="22"/>
      <c r="G44" s="22"/>
    </row>
    <row r="45" spans="1:7" ht="15.5" x14ac:dyDescent="0.4">
      <c r="A45" s="15" t="s">
        <v>9</v>
      </c>
      <c r="B45" s="22"/>
      <c r="C45" s="22"/>
      <c r="D45" s="22"/>
      <c r="E45" s="22"/>
      <c r="F45" s="22"/>
      <c r="G45" s="22"/>
    </row>
    <row r="46" spans="1:7" ht="15.5" x14ac:dyDescent="0.4">
      <c r="A46" s="11" t="s">
        <v>10</v>
      </c>
      <c r="B46" s="22">
        <f t="shared" ref="B46" si="5">(B17/B35)*100</f>
        <v>169.57967083392816</v>
      </c>
      <c r="C46" s="22"/>
      <c r="D46" s="22"/>
      <c r="E46" s="22"/>
      <c r="F46" s="22"/>
      <c r="G46" s="22"/>
    </row>
    <row r="47" spans="1:7" ht="15.5" x14ac:dyDescent="0.4">
      <c r="A47" s="11" t="s">
        <v>11</v>
      </c>
      <c r="B47" s="22">
        <f t="shared" ref="B47" si="6">(B18/B35)*100</f>
        <v>167.90018966818266</v>
      </c>
      <c r="C47" s="22"/>
      <c r="D47" s="22"/>
      <c r="E47" s="22"/>
      <c r="F47" s="22"/>
      <c r="G47" s="22"/>
    </row>
    <row r="48" spans="1:7" ht="15.5" x14ac:dyDescent="0.4">
      <c r="A48" s="11"/>
      <c r="B48" s="22"/>
      <c r="C48" s="22"/>
      <c r="D48" s="22"/>
      <c r="E48" s="22"/>
      <c r="F48" s="22"/>
      <c r="G48" s="22"/>
    </row>
    <row r="49" spans="1:7" ht="15.5" x14ac:dyDescent="0.4">
      <c r="A49" s="15" t="s">
        <v>12</v>
      </c>
      <c r="B49" s="22"/>
      <c r="C49" s="22"/>
      <c r="D49" s="22"/>
      <c r="E49" s="22"/>
      <c r="F49" s="22"/>
      <c r="G49" s="22"/>
    </row>
    <row r="50" spans="1:7" ht="15.5" x14ac:dyDescent="0.4">
      <c r="A50" s="11" t="s">
        <v>13</v>
      </c>
      <c r="B50" s="23">
        <f t="shared" ref="B50" si="7">B18/B17*100</f>
        <v>99.009621166566447</v>
      </c>
      <c r="C50" s="23">
        <f t="shared" ref="C50:G50" si="8">C18/C17*100</f>
        <v>104.90174615585093</v>
      </c>
      <c r="D50" s="23">
        <f t="shared" si="8"/>
        <v>105.96928239545689</v>
      </c>
      <c r="E50" s="23">
        <f t="shared" si="8"/>
        <v>91.221638759536319</v>
      </c>
      <c r="F50" s="23">
        <f t="shared" si="8"/>
        <v>97.538137899583688</v>
      </c>
      <c r="G50" s="23">
        <f t="shared" si="8"/>
        <v>94.353591160221001</v>
      </c>
    </row>
    <row r="51" spans="1:7" ht="15.5" x14ac:dyDescent="0.4">
      <c r="A51" s="11" t="s">
        <v>14</v>
      </c>
      <c r="B51" s="23">
        <f>B24/B23*100</f>
        <v>64.286951031350995</v>
      </c>
      <c r="C51" s="23">
        <f t="shared" ref="C51:G51" si="9">C24/C23*100</f>
        <v>62.244613638255927</v>
      </c>
      <c r="D51" s="23">
        <f t="shared" si="9"/>
        <v>106.31309635256065</v>
      </c>
      <c r="E51" s="23">
        <f t="shared" si="9"/>
        <v>43.169063734487153</v>
      </c>
      <c r="F51" s="23">
        <f t="shared" si="9"/>
        <v>62.379692872797612</v>
      </c>
      <c r="G51" s="23">
        <f t="shared" si="9"/>
        <v>68.34818607450886</v>
      </c>
    </row>
    <row r="52" spans="1:7" ht="15.5" x14ac:dyDescent="0.4">
      <c r="A52" s="11" t="s">
        <v>15</v>
      </c>
      <c r="B52" s="23">
        <f>AVERAGE(B50:B51)</f>
        <v>81.648286098958721</v>
      </c>
      <c r="C52" s="23">
        <f t="shared" ref="C52:G52" si="10">AVERAGE(C50:C51)</f>
        <v>83.573179897053421</v>
      </c>
      <c r="D52" s="23">
        <f t="shared" si="10"/>
        <v>106.14118937400877</v>
      </c>
      <c r="E52" s="23">
        <f t="shared" si="10"/>
        <v>67.195351247011729</v>
      </c>
      <c r="F52" s="23">
        <f t="shared" si="10"/>
        <v>79.958915386190654</v>
      </c>
      <c r="G52" s="23">
        <f t="shared" si="10"/>
        <v>81.35088861736493</v>
      </c>
    </row>
    <row r="53" spans="1:7" ht="15.5" x14ac:dyDescent="0.4">
      <c r="A53" s="11"/>
      <c r="B53" s="23"/>
      <c r="C53" s="23"/>
      <c r="D53" s="23"/>
      <c r="E53" s="23"/>
      <c r="F53" s="23"/>
      <c r="G53" s="23"/>
    </row>
    <row r="54" spans="1:7" ht="15.5" x14ac:dyDescent="0.4">
      <c r="A54" s="15" t="s">
        <v>16</v>
      </c>
      <c r="B54" s="23"/>
      <c r="C54" s="23"/>
      <c r="D54" s="23"/>
      <c r="E54" s="23"/>
      <c r="F54" s="23"/>
      <c r="G54" s="23"/>
    </row>
    <row r="55" spans="1:7" ht="15.5" x14ac:dyDescent="0.4">
      <c r="A55" s="11" t="s">
        <v>17</v>
      </c>
      <c r="B55" s="23">
        <f t="shared" ref="B55" si="11">((B18/B19)*100)</f>
        <v>99.009621166566447</v>
      </c>
      <c r="C55" s="23">
        <f t="shared" ref="C55:G55" si="12">((C18/C19)*100)</f>
        <v>104.90174615585093</v>
      </c>
      <c r="D55" s="23">
        <f t="shared" si="12"/>
        <v>105.96928239545689</v>
      </c>
      <c r="E55" s="23">
        <f t="shared" si="12"/>
        <v>91.221638759536319</v>
      </c>
      <c r="F55" s="23">
        <f t="shared" si="12"/>
        <v>97.538137899583688</v>
      </c>
      <c r="G55" s="23">
        <f t="shared" si="12"/>
        <v>94.353591160221001</v>
      </c>
    </row>
    <row r="56" spans="1:7" ht="15.5" x14ac:dyDescent="0.4">
      <c r="A56" s="11" t="s">
        <v>18</v>
      </c>
      <c r="B56" s="23">
        <f>B24/B25*100</f>
        <v>13.600058751564442</v>
      </c>
      <c r="C56" s="23">
        <f t="shared" ref="C56:G56" si="13">C24/C25*100</f>
        <v>11.836793365403054</v>
      </c>
      <c r="D56" s="23">
        <f t="shared" si="13"/>
        <v>26.600325436423901</v>
      </c>
      <c r="E56" s="23">
        <f t="shared" si="13"/>
        <v>10.792265933970658</v>
      </c>
      <c r="F56" s="23">
        <f t="shared" si="13"/>
        <v>16.031430345521823</v>
      </c>
      <c r="G56" s="23">
        <f t="shared" si="13"/>
        <v>17.087046517287462</v>
      </c>
    </row>
    <row r="57" spans="1:7" ht="15.5" x14ac:dyDescent="0.4">
      <c r="A57" s="11" t="s">
        <v>19</v>
      </c>
      <c r="B57" s="23">
        <f>(B55+B56)/2</f>
        <v>56.304839959065447</v>
      </c>
      <c r="C57" s="23">
        <f t="shared" ref="C57:G57" si="14">(C55+C56)/2</f>
        <v>58.369269760626992</v>
      </c>
      <c r="D57" s="23">
        <f t="shared" si="14"/>
        <v>66.284803915940387</v>
      </c>
      <c r="E57" s="23">
        <f t="shared" si="14"/>
        <v>51.006952346753486</v>
      </c>
      <c r="F57" s="23">
        <f t="shared" si="14"/>
        <v>56.784784122552757</v>
      </c>
      <c r="G57" s="23">
        <f t="shared" si="14"/>
        <v>55.720318838754231</v>
      </c>
    </row>
    <row r="58" spans="1:7" ht="15.5" x14ac:dyDescent="0.4">
      <c r="A58" s="11"/>
      <c r="B58" s="22"/>
      <c r="C58" s="22"/>
      <c r="D58" s="22"/>
      <c r="E58" s="22"/>
      <c r="F58" s="22"/>
      <c r="G58" s="22"/>
    </row>
    <row r="59" spans="1:7" ht="15.5" x14ac:dyDescent="0.4">
      <c r="A59" s="15" t="s">
        <v>34</v>
      </c>
      <c r="B59" s="22"/>
      <c r="C59" s="22"/>
      <c r="D59" s="22"/>
      <c r="E59" s="22"/>
      <c r="F59" s="22"/>
      <c r="G59" s="22"/>
    </row>
    <row r="60" spans="1:7" ht="15.5" x14ac:dyDescent="0.4">
      <c r="A60" s="11" t="s">
        <v>20</v>
      </c>
      <c r="B60" s="22">
        <f>B26/B24*100</f>
        <v>100</v>
      </c>
      <c r="C60" s="22"/>
      <c r="D60" s="22"/>
      <c r="E60" s="22"/>
      <c r="F60" s="22"/>
      <c r="G60" s="22"/>
    </row>
    <row r="61" spans="1:7" ht="15.5" x14ac:dyDescent="0.4">
      <c r="A61" s="11"/>
      <c r="B61" s="22"/>
      <c r="C61" s="22"/>
      <c r="D61" s="22"/>
      <c r="E61" s="22"/>
      <c r="F61" s="22"/>
      <c r="G61" s="22"/>
    </row>
    <row r="62" spans="1:7" ht="15.5" x14ac:dyDescent="0.4">
      <c r="A62" s="15" t="s">
        <v>21</v>
      </c>
      <c r="B62" s="22"/>
      <c r="C62" s="22"/>
      <c r="D62" s="22"/>
      <c r="E62" s="22"/>
      <c r="F62" s="22"/>
      <c r="G62" s="22"/>
    </row>
    <row r="63" spans="1:7" ht="15.5" x14ac:dyDescent="0.4">
      <c r="A63" s="11" t="s">
        <v>22</v>
      </c>
      <c r="B63" s="20" t="s">
        <v>41</v>
      </c>
      <c r="C63" s="20" t="s">
        <v>41</v>
      </c>
      <c r="D63" s="20" t="s">
        <v>41</v>
      </c>
      <c r="E63" s="20" t="s">
        <v>41</v>
      </c>
      <c r="F63" s="20" t="s">
        <v>41</v>
      </c>
      <c r="G63" s="20" t="s">
        <v>41</v>
      </c>
    </row>
    <row r="64" spans="1:7" ht="15.5" x14ac:dyDescent="0.4">
      <c r="A64" s="11" t="s">
        <v>23</v>
      </c>
      <c r="B64" s="20" t="s">
        <v>41</v>
      </c>
      <c r="C64" s="20" t="s">
        <v>41</v>
      </c>
      <c r="D64" s="20" t="s">
        <v>41</v>
      </c>
      <c r="E64" s="20" t="s">
        <v>41</v>
      </c>
      <c r="F64" s="20" t="s">
        <v>41</v>
      </c>
      <c r="G64" s="20" t="s">
        <v>41</v>
      </c>
    </row>
    <row r="65" spans="1:8" ht="15.5" x14ac:dyDescent="0.4">
      <c r="A65" s="11" t="s">
        <v>24</v>
      </c>
      <c r="B65" s="20" t="s">
        <v>41</v>
      </c>
      <c r="C65" s="20" t="s">
        <v>41</v>
      </c>
      <c r="D65" s="20" t="s">
        <v>41</v>
      </c>
      <c r="E65" s="20" t="s">
        <v>41</v>
      </c>
      <c r="F65" s="20" t="s">
        <v>41</v>
      </c>
      <c r="G65" s="20" t="s">
        <v>41</v>
      </c>
    </row>
    <row r="66" spans="1:8" ht="15.5" x14ac:dyDescent="0.4">
      <c r="A66" s="11"/>
      <c r="B66" s="22"/>
      <c r="C66" s="22"/>
      <c r="D66" s="22"/>
      <c r="E66" s="22"/>
      <c r="F66" s="22"/>
      <c r="G66" s="22"/>
    </row>
    <row r="67" spans="1:8" ht="15.5" x14ac:dyDescent="0.4">
      <c r="A67" s="15" t="s">
        <v>25</v>
      </c>
      <c r="B67" s="22"/>
      <c r="C67" s="22"/>
      <c r="D67" s="22"/>
      <c r="E67" s="22"/>
      <c r="F67" s="22"/>
      <c r="G67" s="22"/>
    </row>
    <row r="68" spans="1:8" ht="15.5" x14ac:dyDescent="0.4">
      <c r="A68" s="11" t="s">
        <v>37</v>
      </c>
      <c r="B68" s="24">
        <f>B23/(B17*3)</f>
        <v>14773.251950290638</v>
      </c>
      <c r="C68" s="24">
        <f t="shared" ref="C68:G68" si="15">C23/(C17*3)</f>
        <v>45690.016071097212</v>
      </c>
      <c r="D68" s="24">
        <f t="shared" si="15"/>
        <v>12974.210600154878</v>
      </c>
      <c r="E68" s="24">
        <f t="shared" si="15"/>
        <v>22987.618142276828</v>
      </c>
      <c r="F68" s="24">
        <f t="shared" si="15"/>
        <v>5271.2551300807627</v>
      </c>
      <c r="G68" s="24">
        <f t="shared" si="15"/>
        <v>4697.5501723756897</v>
      </c>
    </row>
    <row r="69" spans="1:8" ht="15.5" x14ac:dyDescent="0.4">
      <c r="A69" s="11" t="s">
        <v>38</v>
      </c>
      <c r="B69" s="24">
        <f>B24/(B18*3)</f>
        <v>9592.2730893434473</v>
      </c>
      <c r="C69" s="24">
        <f t="shared" ref="C69:G69" si="16">C24/(C18*3)</f>
        <v>27110.677388019125</v>
      </c>
      <c r="D69" s="24">
        <f t="shared" si="16"/>
        <v>13016.305012666708</v>
      </c>
      <c r="E69" s="24">
        <f t="shared" si="16"/>
        <v>10878.492934158792</v>
      </c>
      <c r="F69" s="24">
        <f t="shared" si="16"/>
        <v>3371.1867291040448</v>
      </c>
      <c r="G69" s="24">
        <f t="shared" si="16"/>
        <v>3402.8279085919512</v>
      </c>
    </row>
    <row r="70" spans="1:8" ht="15.5" x14ac:dyDescent="0.4">
      <c r="A70" s="11" t="s">
        <v>28</v>
      </c>
      <c r="B70" s="24">
        <f>(B69/B68)*B52</f>
        <v>53.014235469168213</v>
      </c>
      <c r="C70" s="24">
        <f t="shared" ref="C70:G70" si="17">(C69/C68)*C52</f>
        <v>49.589072478203022</v>
      </c>
      <c r="D70" s="24">
        <f t="shared" si="17"/>
        <v>106.48556107782191</v>
      </c>
      <c r="E70" s="24">
        <f t="shared" si="17"/>
        <v>31.799038474741877</v>
      </c>
      <c r="F70" s="24">
        <f t="shared" si="17"/>
        <v>51.13704948281439</v>
      </c>
      <c r="G70" s="24">
        <f t="shared" si="17"/>
        <v>58.929242694160962</v>
      </c>
    </row>
    <row r="71" spans="1:8" ht="15.5" x14ac:dyDescent="0.4">
      <c r="A71" s="11" t="s">
        <v>33</v>
      </c>
      <c r="B71" s="24">
        <f>B23/B17</f>
        <v>44319.755850871916</v>
      </c>
      <c r="C71" s="24">
        <f t="shared" ref="C71:G71" si="18">C23/C17</f>
        <v>137070.04821329162</v>
      </c>
      <c r="D71" s="24">
        <f t="shared" si="18"/>
        <v>38922.631800464638</v>
      </c>
      <c r="E71" s="24">
        <f t="shared" si="18"/>
        <v>68962.854426830483</v>
      </c>
      <c r="F71" s="24">
        <f t="shared" si="18"/>
        <v>15813.765390242288</v>
      </c>
      <c r="G71" s="24">
        <f t="shared" si="18"/>
        <v>14092.650517127069</v>
      </c>
    </row>
    <row r="72" spans="1:8" ht="15.5" x14ac:dyDescent="0.4">
      <c r="A72" s="11" t="s">
        <v>32</v>
      </c>
      <c r="B72" s="24">
        <f>B24/B18</f>
        <v>28776.819268030344</v>
      </c>
      <c r="C72" s="24">
        <f t="shared" ref="C72:G72" si="19">C24/C18</f>
        <v>81332.032164057367</v>
      </c>
      <c r="D72" s="24">
        <f t="shared" si="19"/>
        <v>39048.915038000123</v>
      </c>
      <c r="E72" s="24">
        <f t="shared" si="19"/>
        <v>32635.478802476377</v>
      </c>
      <c r="F72" s="24">
        <f t="shared" si="19"/>
        <v>10113.560187312134</v>
      </c>
      <c r="G72" s="24">
        <f t="shared" si="19"/>
        <v>10208.483725775854</v>
      </c>
    </row>
    <row r="73" spans="1:8" ht="15.5" x14ac:dyDescent="0.4">
      <c r="A73" s="11"/>
      <c r="B73" s="22"/>
      <c r="C73" s="22"/>
      <c r="D73" s="22"/>
      <c r="E73" s="22"/>
      <c r="F73" s="22"/>
      <c r="G73" s="22"/>
    </row>
    <row r="74" spans="1:8" ht="15.5" x14ac:dyDescent="0.4">
      <c r="A74" s="15" t="s">
        <v>29</v>
      </c>
      <c r="B74" s="22"/>
      <c r="C74" s="22"/>
      <c r="D74" s="22"/>
      <c r="E74" s="22"/>
      <c r="F74" s="22"/>
      <c r="G74" s="22"/>
    </row>
    <row r="75" spans="1:8" ht="15.5" x14ac:dyDescent="0.4">
      <c r="A75" s="11" t="s">
        <v>30</v>
      </c>
      <c r="B75" s="22">
        <f>(B30/B29)*100</f>
        <v>64.286951031350995</v>
      </c>
      <c r="C75" s="22"/>
      <c r="D75" s="22"/>
      <c r="E75" s="22"/>
      <c r="F75" s="22"/>
      <c r="G75" s="22"/>
    </row>
    <row r="76" spans="1:8" ht="16" thickBot="1" x14ac:dyDescent="0.45">
      <c r="A76" s="25" t="s">
        <v>31</v>
      </c>
      <c r="B76" s="26">
        <f>(B24/B30)*100</f>
        <v>100</v>
      </c>
      <c r="C76" s="26"/>
      <c r="D76" s="26"/>
      <c r="E76" s="26"/>
      <c r="F76" s="26"/>
      <c r="G76" s="26"/>
    </row>
    <row r="77" spans="1:8" ht="16" thickTop="1" x14ac:dyDescent="0.4">
      <c r="A77" s="44" t="s">
        <v>81</v>
      </c>
      <c r="B77" s="44"/>
      <c r="C77" s="44"/>
      <c r="D77" s="44"/>
      <c r="E77" s="44"/>
      <c r="F77" s="44"/>
      <c r="G77" s="27"/>
      <c r="H77" s="11"/>
    </row>
    <row r="78" spans="1:8" ht="15.5" x14ac:dyDescent="0.4">
      <c r="B78" s="27"/>
      <c r="C78" s="27"/>
      <c r="D78" s="27"/>
      <c r="E78" s="27"/>
      <c r="F78" s="27"/>
      <c r="G78" s="27"/>
      <c r="H78" s="11"/>
    </row>
    <row r="79" spans="1:8" ht="15.5" x14ac:dyDescent="0.4">
      <c r="A79" s="37" t="s">
        <v>82</v>
      </c>
      <c r="B79" s="11"/>
      <c r="C79" s="11"/>
      <c r="D79" s="11"/>
      <c r="E79" s="11"/>
      <c r="F79" s="11"/>
      <c r="G79" s="11"/>
      <c r="H79" s="11"/>
    </row>
    <row r="80" spans="1:8" ht="15.5" x14ac:dyDescent="0.4">
      <c r="A80" s="11" t="s">
        <v>83</v>
      </c>
      <c r="B80" s="11"/>
      <c r="C80" s="11"/>
      <c r="D80" s="11"/>
      <c r="E80" s="11"/>
      <c r="F80" s="11"/>
      <c r="G80" s="11"/>
      <c r="H80" s="11"/>
    </row>
    <row r="81" spans="1:8" ht="15.5" x14ac:dyDescent="0.4">
      <c r="A81" s="15" t="s">
        <v>84</v>
      </c>
      <c r="B81" s="11"/>
      <c r="C81" s="11"/>
      <c r="D81" s="11"/>
      <c r="E81" s="11"/>
      <c r="F81" s="11"/>
      <c r="G81" s="11"/>
      <c r="H81" s="11"/>
    </row>
  </sheetData>
  <mergeCells count="6">
    <mergeCell ref="A77:F77"/>
    <mergeCell ref="A9:A11"/>
    <mergeCell ref="B9:B11"/>
    <mergeCell ref="C10:D10"/>
    <mergeCell ref="E10:G10"/>
    <mergeCell ref="C9:G9"/>
  </mergeCells>
  <pageMargins left="0.7" right="0.7" top="0.75" bottom="0.75" header="0.3" footer="0.3"/>
  <pageSetup paperSize="9" scale="1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H229"/>
  <sheetViews>
    <sheetView showGridLines="0" zoomScale="80" zoomScaleNormal="80" workbookViewId="0">
      <pane ySplit="11" topLeftCell="A12" activePane="bottomLeft" state="frozen"/>
      <selection pane="bottomLeft" activeCell="A9" sqref="A9:A11"/>
    </sheetView>
  </sheetViews>
  <sheetFormatPr baseColWidth="10" defaultColWidth="11.453125" defaultRowHeight="14.5" x14ac:dyDescent="0.35"/>
  <cols>
    <col min="1" max="1" width="62.54296875" style="3" customWidth="1"/>
    <col min="2" max="7" width="20.7265625" style="3" customWidth="1"/>
    <col min="8" max="16384" width="11.453125" style="3"/>
  </cols>
  <sheetData>
    <row r="8" spans="1:7" ht="15.75" customHeight="1" x14ac:dyDescent="0.35"/>
    <row r="9" spans="1:7" ht="21" customHeight="1" x14ac:dyDescent="0.4">
      <c r="A9" s="45" t="s">
        <v>0</v>
      </c>
      <c r="B9" s="48" t="s">
        <v>40</v>
      </c>
      <c r="C9" s="53" t="s">
        <v>66</v>
      </c>
      <c r="D9" s="53"/>
      <c r="E9" s="53"/>
      <c r="F9" s="53"/>
      <c r="G9" s="53"/>
    </row>
    <row r="10" spans="1:7" ht="17.25" customHeight="1" x14ac:dyDescent="0.35">
      <c r="A10" s="46"/>
      <c r="B10" s="48"/>
      <c r="C10" s="50" t="s">
        <v>67</v>
      </c>
      <c r="D10" s="51"/>
      <c r="E10" s="50" t="s">
        <v>68</v>
      </c>
      <c r="F10" s="52"/>
      <c r="G10" s="51"/>
    </row>
    <row r="11" spans="1:7" ht="54" customHeight="1" thickBot="1" x14ac:dyDescent="0.4">
      <c r="A11" s="47"/>
      <c r="B11" s="49"/>
      <c r="C11" s="36" t="s">
        <v>69</v>
      </c>
      <c r="D11" s="40" t="s">
        <v>70</v>
      </c>
      <c r="E11" s="40" t="s">
        <v>71</v>
      </c>
      <c r="F11" s="40" t="s">
        <v>72</v>
      </c>
      <c r="G11" s="40" t="s">
        <v>73</v>
      </c>
    </row>
    <row r="12" spans="1:7" ht="16" thickTop="1" x14ac:dyDescent="0.4">
      <c r="A12" s="11"/>
      <c r="B12" s="11"/>
      <c r="C12" s="11"/>
      <c r="D12" s="11"/>
      <c r="E12" s="11"/>
      <c r="F12" s="11"/>
      <c r="G12" s="11"/>
    </row>
    <row r="13" spans="1:7" ht="15.5" x14ac:dyDescent="0.4">
      <c r="A13" s="15" t="s">
        <v>1</v>
      </c>
      <c r="B13" s="11"/>
      <c r="C13" s="11"/>
      <c r="D13" s="11"/>
      <c r="E13" s="11"/>
      <c r="F13" s="11"/>
      <c r="G13" s="11"/>
    </row>
    <row r="14" spans="1:7" ht="15.5" x14ac:dyDescent="0.4">
      <c r="A14" s="11"/>
      <c r="B14" s="11"/>
      <c r="C14" s="11"/>
      <c r="D14" s="11"/>
      <c r="E14" s="11"/>
      <c r="F14" s="11"/>
      <c r="G14" s="11"/>
    </row>
    <row r="15" spans="1:7" ht="15.5" x14ac:dyDescent="0.4">
      <c r="A15" s="15" t="s">
        <v>2</v>
      </c>
      <c r="B15" s="11"/>
      <c r="C15" s="11"/>
      <c r="D15" s="11"/>
      <c r="E15" s="11"/>
      <c r="F15" s="11"/>
      <c r="G15" s="11"/>
    </row>
    <row r="16" spans="1:7" ht="15.5" x14ac:dyDescent="0.4">
      <c r="A16" s="16" t="s">
        <v>54</v>
      </c>
      <c r="B16" s="30" t="s">
        <v>41</v>
      </c>
      <c r="C16" s="30" t="s">
        <v>41</v>
      </c>
      <c r="D16" s="30" t="s">
        <v>41</v>
      </c>
      <c r="E16" s="30" t="s">
        <v>41</v>
      </c>
      <c r="F16" s="30" t="s">
        <v>41</v>
      </c>
      <c r="G16" s="30" t="s">
        <v>41</v>
      </c>
    </row>
    <row r="17" spans="1:7" ht="15.5" x14ac:dyDescent="0.4">
      <c r="A17" s="16" t="s">
        <v>108</v>
      </c>
      <c r="B17" s="31">
        <f>+SUM(C17:G17)</f>
        <v>166300</v>
      </c>
      <c r="C17" s="31">
        <f>(+'I Trimestre'!C17+'II Trimestre'!C17+'III Trimestre'!C17)/3</f>
        <v>31975</v>
      </c>
      <c r="D17" s="31">
        <f>(+'I Trimestre'!D17+'II Trimestre'!D17+'III Trimestre'!D17)/3</f>
        <v>15496</v>
      </c>
      <c r="E17" s="31">
        <f>(+'I Trimestre'!E17+'II Trimestre'!E17+'III Trimestre'!E17)/3</f>
        <v>10093</v>
      </c>
      <c r="F17" s="31">
        <f>(+'I Trimestre'!F17+'II Trimestre'!F17+'III Trimestre'!F17)/3</f>
        <v>90636</v>
      </c>
      <c r="G17" s="31">
        <f>(+'I Trimestre'!G17+'II Trimestre'!G17+'III Trimestre'!G17)/3</f>
        <v>18100</v>
      </c>
    </row>
    <row r="18" spans="1:7" ht="15.5" x14ac:dyDescent="0.4">
      <c r="A18" s="16" t="s">
        <v>109</v>
      </c>
      <c r="B18" s="31">
        <f t="shared" ref="B18:B19" si="0">+SUM(C18:G18)</f>
        <v>153079.66666666666</v>
      </c>
      <c r="C18" s="31">
        <f>(+'I Trimestre'!C18+'II Trimestre'!C18+'III Trimestre'!C18)/3</f>
        <v>27059.555555555551</v>
      </c>
      <c r="D18" s="31">
        <f>(+'I Trimestre'!D18+'II Trimestre'!D18+'III Trimestre'!D18)/3</f>
        <v>15900.222222222221</v>
      </c>
      <c r="E18" s="31">
        <f>(+'I Trimestre'!E18+'II Trimestre'!E18+'III Trimestre'!E18)/3</f>
        <v>8762.4444444444434</v>
      </c>
      <c r="F18" s="31">
        <f>(+'I Trimestre'!F18+'II Trimestre'!F18+'III Trimestre'!F18)/3</f>
        <v>88235.777777777796</v>
      </c>
      <c r="G18" s="31">
        <f>(+'I Trimestre'!G18+'II Trimestre'!G18+'III Trimestre'!G18)/3</f>
        <v>13121.666666666666</v>
      </c>
    </row>
    <row r="19" spans="1:7" ht="15.5" x14ac:dyDescent="0.4">
      <c r="A19" s="16" t="s">
        <v>76</v>
      </c>
      <c r="B19" s="31">
        <f t="shared" si="0"/>
        <v>166300</v>
      </c>
      <c r="C19" s="17">
        <f>+'III Trimestre'!C19</f>
        <v>31975</v>
      </c>
      <c r="D19" s="17">
        <f>+'III Trimestre'!D19</f>
        <v>15496</v>
      </c>
      <c r="E19" s="17">
        <f>+'III Trimestre'!E19</f>
        <v>10093</v>
      </c>
      <c r="F19" s="17">
        <f>+'III Trimestre'!F19</f>
        <v>90636</v>
      </c>
      <c r="G19" s="17">
        <f>+'III Trimestre'!G19</f>
        <v>18100</v>
      </c>
    </row>
    <row r="20" spans="1:7" ht="15.5" x14ac:dyDescent="0.4">
      <c r="A20" s="15"/>
      <c r="B20" s="33"/>
      <c r="C20" s="33"/>
      <c r="D20" s="33"/>
      <c r="E20" s="33"/>
      <c r="F20" s="33"/>
      <c r="G20" s="33"/>
    </row>
    <row r="21" spans="1:7" ht="15.5" x14ac:dyDescent="0.4">
      <c r="A21" s="34" t="s">
        <v>3</v>
      </c>
      <c r="B21" s="33"/>
      <c r="C21" s="33"/>
      <c r="D21" s="33"/>
      <c r="E21" s="33"/>
      <c r="F21" s="33"/>
      <c r="G21" s="33"/>
    </row>
    <row r="22" spans="1:7" ht="15.5" x14ac:dyDescent="0.4">
      <c r="A22" s="16" t="s">
        <v>54</v>
      </c>
      <c r="B22" s="30" t="s">
        <v>41</v>
      </c>
      <c r="C22" s="30" t="s">
        <v>41</v>
      </c>
      <c r="D22" s="30" t="s">
        <v>41</v>
      </c>
      <c r="E22" s="30" t="s">
        <v>41</v>
      </c>
      <c r="F22" s="30" t="s">
        <v>41</v>
      </c>
      <c r="G22" s="30" t="s">
        <v>41</v>
      </c>
    </row>
    <row r="23" spans="1:7" ht="15.5" x14ac:dyDescent="0.4">
      <c r="A23" s="16" t="s">
        <v>108</v>
      </c>
      <c r="B23" s="31">
        <f>+SUM(C23:G23)</f>
        <v>24712062745.899994</v>
      </c>
      <c r="C23" s="31">
        <f>+'I Trimestre'!C23+'II Trimestre'!C23+'III Trimestre'!C23</f>
        <v>15906485304.759998</v>
      </c>
      <c r="D23" s="31">
        <f>+'I Trimestre'!D23+'II Trimestre'!D23+'III Trimestre'!D23</f>
        <v>1808435307.1399999</v>
      </c>
      <c r="E23" s="31">
        <f>+'I Trimestre'!E23+'II Trimestre'!E23+'III Trimestre'!E23</f>
        <v>2088126269.1900001</v>
      </c>
      <c r="F23" s="31">
        <f>+'I Trimestre'!F23+'II Trimestre'!F23+'III Trimestre'!F23</f>
        <v>4143784941.7300005</v>
      </c>
      <c r="G23" s="31">
        <f>+'I Trimestre'!G23+'II Trimestre'!G23+'III Trimestre'!G23</f>
        <v>765230923.07999992</v>
      </c>
    </row>
    <row r="24" spans="1:7" ht="15.5" x14ac:dyDescent="0.4">
      <c r="A24" s="16" t="s">
        <v>109</v>
      </c>
      <c r="B24" s="31">
        <f t="shared" ref="B24:B26" si="1">+SUM(C24:G24)</f>
        <v>13277763151.529001</v>
      </c>
      <c r="C24" s="31">
        <f>+'I Trimestre'!C24+'II Trimestre'!C24+'III Trimestre'!C24</f>
        <v>6494675075.1725006</v>
      </c>
      <c r="D24" s="31">
        <f>+'I Trimestre'!D24+'II Trimestre'!D24+'III Trimestre'!D24</f>
        <v>1503250755.2563</v>
      </c>
      <c r="E24" s="31">
        <f>+'I Trimestre'!E24+'II Trimestre'!E24+'III Trimestre'!E24</f>
        <v>1415212698.0865998</v>
      </c>
      <c r="F24" s="31">
        <f>+'I Trimestre'!F24+'II Trimestre'!F24+'III Trimestre'!F24</f>
        <v>3448467619.7004004</v>
      </c>
      <c r="G24" s="31">
        <f>+'I Trimestre'!G24+'II Trimestre'!G24+'III Trimestre'!G24</f>
        <v>416157003.3132</v>
      </c>
    </row>
    <row r="25" spans="1:7" ht="15.5" x14ac:dyDescent="0.4">
      <c r="A25" s="16" t="s">
        <v>76</v>
      </c>
      <c r="B25" s="31">
        <f t="shared" si="1"/>
        <v>34839479075</v>
      </c>
      <c r="C25" s="31">
        <f>+'III Trimestre'!C25</f>
        <v>23047341026.48</v>
      </c>
      <c r="D25" s="31">
        <f>+'III Trimestre'!D25</f>
        <v>2410580409.52</v>
      </c>
      <c r="E25" s="31">
        <f>+'III Trimestre'!E25</f>
        <v>2784168358.8299999</v>
      </c>
      <c r="F25" s="31">
        <f>+'III Trimestre'!F25</f>
        <v>5577081382.6499996</v>
      </c>
      <c r="G25" s="31">
        <f>+'III Trimestre'!G25</f>
        <v>1020307897.5199997</v>
      </c>
    </row>
    <row r="26" spans="1:7" ht="15.5" x14ac:dyDescent="0.4">
      <c r="A26" s="16" t="s">
        <v>110</v>
      </c>
      <c r="B26" s="31">
        <f t="shared" si="1"/>
        <v>13277763151.529001</v>
      </c>
      <c r="C26" s="17">
        <f>C24</f>
        <v>6494675075.1725006</v>
      </c>
      <c r="D26" s="17">
        <f t="shared" ref="D26:G26" si="2">D24</f>
        <v>1503250755.2563</v>
      </c>
      <c r="E26" s="17">
        <f t="shared" si="2"/>
        <v>1415212698.0865998</v>
      </c>
      <c r="F26" s="17">
        <f t="shared" si="2"/>
        <v>3448467619.7004004</v>
      </c>
      <c r="G26" s="17">
        <f t="shared" si="2"/>
        <v>416157003.3132</v>
      </c>
    </row>
    <row r="27" spans="1:7" ht="15.5" x14ac:dyDescent="0.4">
      <c r="A27" s="11"/>
      <c r="B27" s="33"/>
      <c r="C27" s="33"/>
      <c r="D27" s="33"/>
      <c r="E27" s="33"/>
      <c r="F27" s="33"/>
      <c r="G27" s="33"/>
    </row>
    <row r="28" spans="1:7" ht="15.5" x14ac:dyDescent="0.4">
      <c r="A28" s="19" t="s">
        <v>4</v>
      </c>
      <c r="B28" s="33"/>
      <c r="C28" s="33"/>
      <c r="D28" s="33"/>
      <c r="E28" s="33"/>
      <c r="F28" s="33"/>
      <c r="G28" s="33"/>
    </row>
    <row r="29" spans="1:7" ht="15.5" x14ac:dyDescent="0.4">
      <c r="A29" s="16" t="s">
        <v>108</v>
      </c>
      <c r="B29" s="30">
        <f>+B23</f>
        <v>24712062745.899994</v>
      </c>
      <c r="C29" s="33"/>
      <c r="D29" s="33"/>
      <c r="E29" s="33"/>
      <c r="F29" s="33"/>
      <c r="G29" s="33"/>
    </row>
    <row r="30" spans="1:7" ht="15.5" x14ac:dyDescent="0.4">
      <c r="A30" s="16" t="s">
        <v>109</v>
      </c>
      <c r="B30" s="30">
        <f>+'I Trimestre'!B30+'II Trimestre'!B30+'III Trimestre'!B30</f>
        <v>13277763151.529001</v>
      </c>
      <c r="C30" s="33"/>
      <c r="D30" s="33"/>
      <c r="E30" s="33"/>
      <c r="F30" s="33"/>
      <c r="G30" s="33"/>
    </row>
    <row r="31" spans="1:7" ht="15.5" x14ac:dyDescent="0.4">
      <c r="A31" s="15"/>
      <c r="B31" s="11"/>
      <c r="C31" s="11"/>
      <c r="D31" s="11"/>
      <c r="E31" s="11"/>
      <c r="F31" s="11"/>
      <c r="G31" s="11"/>
    </row>
    <row r="32" spans="1:7" ht="15.5" x14ac:dyDescent="0.4">
      <c r="A32" s="15" t="s">
        <v>5</v>
      </c>
      <c r="B32" s="11"/>
      <c r="C32" s="11"/>
      <c r="D32" s="11"/>
      <c r="E32" s="11"/>
      <c r="F32" s="11"/>
      <c r="G32" s="11"/>
    </row>
    <row r="33" spans="1:7" ht="15.5" x14ac:dyDescent="0.4">
      <c r="A33" s="16" t="s">
        <v>55</v>
      </c>
      <c r="B33" s="39">
        <v>1.0641</v>
      </c>
      <c r="C33" s="39">
        <v>1.0641</v>
      </c>
      <c r="D33" s="39">
        <v>1.0641</v>
      </c>
      <c r="E33" s="39">
        <v>1.0641</v>
      </c>
      <c r="F33" s="39">
        <v>1.0641</v>
      </c>
      <c r="G33" s="39">
        <v>1.0641</v>
      </c>
    </row>
    <row r="34" spans="1:7" ht="15.5" x14ac:dyDescent="0.4">
      <c r="A34" s="16" t="s">
        <v>111</v>
      </c>
      <c r="B34" s="39">
        <v>1.0863</v>
      </c>
      <c r="C34" s="39">
        <v>1.0863</v>
      </c>
      <c r="D34" s="39">
        <v>1.0863</v>
      </c>
      <c r="E34" s="39">
        <v>1.0863</v>
      </c>
      <c r="F34" s="39">
        <v>1.0863</v>
      </c>
      <c r="G34" s="39">
        <v>1.0863</v>
      </c>
    </row>
    <row r="35" spans="1:7" ht="15.5" x14ac:dyDescent="0.4">
      <c r="A35" s="16" t="s">
        <v>6</v>
      </c>
      <c r="B35" s="18">
        <v>98066</v>
      </c>
      <c r="C35" s="18"/>
      <c r="D35" s="18"/>
      <c r="E35" s="18"/>
      <c r="F35" s="18"/>
      <c r="G35" s="18"/>
    </row>
    <row r="36" spans="1:7" ht="15.5" x14ac:dyDescent="0.4">
      <c r="A36" s="11"/>
      <c r="B36" s="18"/>
      <c r="C36" s="18"/>
      <c r="D36" s="18"/>
      <c r="E36" s="18"/>
      <c r="F36" s="18"/>
      <c r="G36" s="18"/>
    </row>
    <row r="37" spans="1:7" ht="15.5" x14ac:dyDescent="0.4">
      <c r="A37" s="15" t="s">
        <v>7</v>
      </c>
      <c r="B37" s="18"/>
      <c r="C37" s="18"/>
      <c r="D37" s="17"/>
      <c r="E37" s="18"/>
      <c r="F37" s="18"/>
      <c r="G37" s="35"/>
    </row>
    <row r="38" spans="1:7" ht="15.5" x14ac:dyDescent="0.4">
      <c r="A38" s="11" t="s">
        <v>56</v>
      </c>
      <c r="B38" s="20" t="s">
        <v>41</v>
      </c>
      <c r="C38" s="20" t="s">
        <v>41</v>
      </c>
      <c r="D38" s="20" t="s">
        <v>41</v>
      </c>
      <c r="E38" s="20" t="s">
        <v>41</v>
      </c>
      <c r="F38" s="20" t="s">
        <v>41</v>
      </c>
      <c r="G38" s="20" t="s">
        <v>41</v>
      </c>
    </row>
    <row r="39" spans="1:7" ht="15.5" x14ac:dyDescent="0.4">
      <c r="A39" s="11" t="s">
        <v>112</v>
      </c>
      <c r="B39" s="20">
        <f>B24/B34</f>
        <v>12222924745.953236</v>
      </c>
      <c r="C39" s="20">
        <f t="shared" ref="C39:G39" si="3">C24/C34</f>
        <v>5978712211.3343458</v>
      </c>
      <c r="D39" s="20">
        <f t="shared" si="3"/>
        <v>1383826526.0575347</v>
      </c>
      <c r="E39" s="20">
        <f t="shared" si="3"/>
        <v>1302782562.9076681</v>
      </c>
      <c r="F39" s="20">
        <f t="shared" si="3"/>
        <v>3174507612.7224526</v>
      </c>
      <c r="G39" s="20">
        <f t="shared" si="3"/>
        <v>383095832.93123442</v>
      </c>
    </row>
    <row r="40" spans="1:7" ht="15.5" x14ac:dyDescent="0.4">
      <c r="A40" s="11" t="s">
        <v>57</v>
      </c>
      <c r="B40" s="20" t="s">
        <v>41</v>
      </c>
      <c r="C40" s="20" t="s">
        <v>41</v>
      </c>
      <c r="D40" s="20" t="s">
        <v>41</v>
      </c>
      <c r="E40" s="20" t="s">
        <v>41</v>
      </c>
      <c r="F40" s="20" t="s">
        <v>41</v>
      </c>
      <c r="G40" s="20" t="s">
        <v>41</v>
      </c>
    </row>
    <row r="41" spans="1:7" ht="15.5" x14ac:dyDescent="0.4">
      <c r="A41" s="11" t="s">
        <v>113</v>
      </c>
      <c r="B41" s="20">
        <f>B39/B18</f>
        <v>79846.821018815273</v>
      </c>
      <c r="C41" s="20">
        <f t="shared" ref="C41:G41" si="4">C39/C18</f>
        <v>220946.43051544379</v>
      </c>
      <c r="D41" s="20">
        <f t="shared" si="4"/>
        <v>87031.898467651146</v>
      </c>
      <c r="E41" s="20">
        <f t="shared" si="4"/>
        <v>148677.98263002478</v>
      </c>
      <c r="F41" s="20">
        <f t="shared" si="4"/>
        <v>35977.555733882284</v>
      </c>
      <c r="G41" s="20">
        <f t="shared" si="4"/>
        <v>29195.668710623733</v>
      </c>
    </row>
    <row r="42" spans="1:7" ht="15.5" x14ac:dyDescent="0.4">
      <c r="A42" s="11"/>
      <c r="B42" s="11"/>
      <c r="C42" s="11"/>
      <c r="D42" s="11"/>
      <c r="E42" s="11"/>
      <c r="F42" s="11"/>
      <c r="G42" s="11"/>
    </row>
    <row r="43" spans="1:7" ht="15.5" x14ac:dyDescent="0.4">
      <c r="A43" s="15" t="s">
        <v>8</v>
      </c>
      <c r="B43" s="11"/>
      <c r="C43" s="11"/>
      <c r="D43" s="11"/>
      <c r="E43" s="11"/>
      <c r="F43" s="11"/>
      <c r="G43" s="11"/>
    </row>
    <row r="44" spans="1:7" ht="15.5" x14ac:dyDescent="0.4">
      <c r="A44" s="11"/>
      <c r="B44" s="11"/>
      <c r="C44" s="11"/>
      <c r="D44" s="11"/>
      <c r="E44" s="11"/>
      <c r="F44" s="11"/>
      <c r="G44" s="11"/>
    </row>
    <row r="45" spans="1:7" ht="15.5" x14ac:dyDescent="0.4">
      <c r="A45" s="15" t="s">
        <v>9</v>
      </c>
      <c r="B45" s="11"/>
      <c r="C45" s="11"/>
      <c r="D45" s="11"/>
      <c r="E45" s="11"/>
      <c r="F45" s="11"/>
      <c r="G45" s="11"/>
    </row>
    <row r="46" spans="1:7" ht="15.5" x14ac:dyDescent="0.4">
      <c r="A46" s="11" t="s">
        <v>10</v>
      </c>
      <c r="B46" s="22">
        <f t="shared" ref="B46" si="5">(B17/B35)*100</f>
        <v>169.57967083392816</v>
      </c>
      <c r="C46" s="22"/>
      <c r="D46" s="22"/>
      <c r="E46" s="22"/>
      <c r="F46" s="22"/>
      <c r="G46" s="22"/>
    </row>
    <row r="47" spans="1:7" ht="15.5" x14ac:dyDescent="0.4">
      <c r="A47" s="11" t="s">
        <v>11</v>
      </c>
      <c r="B47" s="22">
        <f t="shared" ref="B47" si="6">(B18/B35)*100</f>
        <v>156.0986138586938</v>
      </c>
      <c r="C47" s="22"/>
      <c r="D47" s="22"/>
      <c r="E47" s="22"/>
      <c r="F47" s="22"/>
      <c r="G47" s="22"/>
    </row>
    <row r="48" spans="1:7" ht="15.5" x14ac:dyDescent="0.4">
      <c r="A48" s="11"/>
      <c r="B48" s="22"/>
      <c r="C48" s="22"/>
      <c r="D48" s="22"/>
      <c r="E48" s="22"/>
      <c r="F48" s="22"/>
      <c r="G48" s="22"/>
    </row>
    <row r="49" spans="1:7" ht="15.5" x14ac:dyDescent="0.4">
      <c r="A49" s="15" t="s">
        <v>12</v>
      </c>
      <c r="B49" s="22"/>
      <c r="C49" s="22"/>
      <c r="D49" s="22"/>
      <c r="E49" s="22"/>
      <c r="F49" s="22"/>
      <c r="G49" s="22"/>
    </row>
    <row r="50" spans="1:7" ht="15.5" x14ac:dyDescent="0.4">
      <c r="A50" s="11" t="s">
        <v>13</v>
      </c>
      <c r="B50" s="23">
        <f t="shared" ref="B50" si="7">B18/B17*100</f>
        <v>92.050310683503696</v>
      </c>
      <c r="C50" s="23">
        <f t="shared" ref="C50:G50" si="8">C18/C17*100</f>
        <v>84.627226131526356</v>
      </c>
      <c r="D50" s="23">
        <f t="shared" si="8"/>
        <v>102.60855848104168</v>
      </c>
      <c r="E50" s="23">
        <f t="shared" si="8"/>
        <v>86.8170459174125</v>
      </c>
      <c r="F50" s="23">
        <f t="shared" si="8"/>
        <v>97.351800363848568</v>
      </c>
      <c r="G50" s="23">
        <f t="shared" si="8"/>
        <v>72.49539594843462</v>
      </c>
    </row>
    <row r="51" spans="1:7" ht="15.5" x14ac:dyDescent="0.4">
      <c r="A51" s="11" t="s">
        <v>14</v>
      </c>
      <c r="B51" s="23">
        <f>B24/B23*100</f>
        <v>53.729886040095664</v>
      </c>
      <c r="C51" s="23">
        <f t="shared" ref="C51:G51" si="9">C24/C23*100</f>
        <v>40.830359131749717</v>
      </c>
      <c r="D51" s="23">
        <f t="shared" si="9"/>
        <v>83.124386552353798</v>
      </c>
      <c r="E51" s="23">
        <f t="shared" si="9"/>
        <v>67.774287358377592</v>
      </c>
      <c r="F51" s="23">
        <f t="shared" si="9"/>
        <v>83.220236286217357</v>
      </c>
      <c r="G51" s="23">
        <f t="shared" si="9"/>
        <v>54.383192153055937</v>
      </c>
    </row>
    <row r="52" spans="1:7" ht="15.5" x14ac:dyDescent="0.4">
      <c r="A52" s="11" t="s">
        <v>15</v>
      </c>
      <c r="B52" s="23">
        <f>AVERAGE(B50:B51)</f>
        <v>72.890098361799687</v>
      </c>
      <c r="C52" s="23">
        <f t="shared" ref="C52:G52" si="10">AVERAGE(C50:C51)</f>
        <v>62.728792631638036</v>
      </c>
      <c r="D52" s="23">
        <f t="shared" si="10"/>
        <v>92.866472516697741</v>
      </c>
      <c r="E52" s="23">
        <f t="shared" si="10"/>
        <v>77.295666637895039</v>
      </c>
      <c r="F52" s="23">
        <f t="shared" si="10"/>
        <v>90.286018325032956</v>
      </c>
      <c r="G52" s="23">
        <f t="shared" si="10"/>
        <v>63.439294050745275</v>
      </c>
    </row>
    <row r="53" spans="1:7" ht="15.5" x14ac:dyDescent="0.4">
      <c r="A53" s="11"/>
      <c r="B53" s="22"/>
      <c r="C53" s="22"/>
      <c r="D53" s="22"/>
      <c r="E53" s="22"/>
      <c r="F53" s="22"/>
      <c r="G53" s="22"/>
    </row>
    <row r="54" spans="1:7" ht="15.5" x14ac:dyDescent="0.4">
      <c r="A54" s="15" t="s">
        <v>16</v>
      </c>
      <c r="B54" s="22"/>
      <c r="C54" s="22"/>
      <c r="D54" s="22"/>
      <c r="E54" s="22"/>
      <c r="F54" s="22"/>
      <c r="G54" s="22"/>
    </row>
    <row r="55" spans="1:7" ht="15.5" x14ac:dyDescent="0.4">
      <c r="A55" s="11" t="s">
        <v>17</v>
      </c>
      <c r="B55" s="24">
        <f t="shared" ref="B55" si="11">((B18/B19)*100)</f>
        <v>92.050310683503696</v>
      </c>
      <c r="C55" s="24">
        <f t="shared" ref="C55:G55" si="12">((C18/C19)*100)</f>
        <v>84.627226131526356</v>
      </c>
      <c r="D55" s="24">
        <f t="shared" si="12"/>
        <v>102.60855848104168</v>
      </c>
      <c r="E55" s="24">
        <f t="shared" si="12"/>
        <v>86.8170459174125</v>
      </c>
      <c r="F55" s="24">
        <f t="shared" si="12"/>
        <v>97.351800363848568</v>
      </c>
      <c r="G55" s="24">
        <f t="shared" si="12"/>
        <v>72.49539594843462</v>
      </c>
    </row>
    <row r="56" spans="1:7" ht="15.5" x14ac:dyDescent="0.4">
      <c r="A56" s="11" t="s">
        <v>18</v>
      </c>
      <c r="B56" s="24">
        <f>B24/B25*100</f>
        <v>38.111256264611647</v>
      </c>
      <c r="C56" s="24">
        <f t="shared" ref="C56:G56" si="13">C24/C25*100</f>
        <v>28.179715255267464</v>
      </c>
      <c r="D56" s="24">
        <f t="shared" si="13"/>
        <v>62.360531485262939</v>
      </c>
      <c r="E56" s="24">
        <f t="shared" si="13"/>
        <v>50.830715520426331</v>
      </c>
      <c r="F56" s="24">
        <f t="shared" si="13"/>
        <v>61.832836623621766</v>
      </c>
      <c r="G56" s="24">
        <f t="shared" si="13"/>
        <v>40.787394111593912</v>
      </c>
    </row>
    <row r="57" spans="1:7" ht="15.5" x14ac:dyDescent="0.4">
      <c r="A57" s="11" t="s">
        <v>19</v>
      </c>
      <c r="B57" s="24">
        <f>(B55+B56)/2</f>
        <v>65.080783474057668</v>
      </c>
      <c r="C57" s="24">
        <f t="shared" ref="C57:G57" si="14">(C55+C56)/2</f>
        <v>56.403470693396912</v>
      </c>
      <c r="D57" s="24">
        <f t="shared" si="14"/>
        <v>82.484544983152318</v>
      </c>
      <c r="E57" s="24">
        <f t="shared" si="14"/>
        <v>68.823880718919412</v>
      </c>
      <c r="F57" s="24">
        <f t="shared" si="14"/>
        <v>79.592318493735164</v>
      </c>
      <c r="G57" s="24">
        <f t="shared" si="14"/>
        <v>56.641395030014266</v>
      </c>
    </row>
    <row r="58" spans="1:7" ht="15.5" x14ac:dyDescent="0.4">
      <c r="A58" s="11"/>
      <c r="B58" s="22"/>
      <c r="C58" s="22"/>
      <c r="D58" s="22"/>
      <c r="E58" s="22"/>
      <c r="F58" s="22"/>
      <c r="G58" s="22"/>
    </row>
    <row r="59" spans="1:7" ht="15.5" x14ac:dyDescent="0.4">
      <c r="A59" s="15" t="s">
        <v>34</v>
      </c>
      <c r="B59" s="22"/>
      <c r="C59" s="22"/>
      <c r="D59" s="22"/>
      <c r="E59" s="22"/>
      <c r="F59" s="22"/>
      <c r="G59" s="22"/>
    </row>
    <row r="60" spans="1:7" ht="15.5" x14ac:dyDescent="0.4">
      <c r="A60" s="11" t="s">
        <v>20</v>
      </c>
      <c r="B60" s="22">
        <f>B26/B24*100</f>
        <v>100</v>
      </c>
      <c r="C60" s="22"/>
      <c r="D60" s="22"/>
      <c r="E60" s="22"/>
      <c r="F60" s="22"/>
      <c r="G60" s="22"/>
    </row>
    <row r="61" spans="1:7" ht="15.5" x14ac:dyDescent="0.4">
      <c r="A61" s="11"/>
      <c r="B61" s="22"/>
      <c r="C61" s="22"/>
      <c r="D61" s="22"/>
      <c r="E61" s="22"/>
      <c r="F61" s="22"/>
      <c r="G61" s="22"/>
    </row>
    <row r="62" spans="1:7" ht="15.5" x14ac:dyDescent="0.4">
      <c r="A62" s="15" t="s">
        <v>21</v>
      </c>
      <c r="B62" s="22"/>
      <c r="C62" s="22"/>
      <c r="D62" s="22"/>
      <c r="E62" s="22"/>
      <c r="F62" s="22"/>
      <c r="G62" s="22"/>
    </row>
    <row r="63" spans="1:7" ht="15.5" x14ac:dyDescent="0.4">
      <c r="A63" s="11" t="s">
        <v>22</v>
      </c>
      <c r="B63" s="20" t="s">
        <v>41</v>
      </c>
      <c r="C63" s="20" t="s">
        <v>41</v>
      </c>
      <c r="D63" s="20" t="s">
        <v>41</v>
      </c>
      <c r="E63" s="20" t="s">
        <v>41</v>
      </c>
      <c r="F63" s="20" t="s">
        <v>41</v>
      </c>
      <c r="G63" s="20" t="s">
        <v>41</v>
      </c>
    </row>
    <row r="64" spans="1:7" ht="15.5" x14ac:dyDescent="0.4">
      <c r="A64" s="11" t="s">
        <v>23</v>
      </c>
      <c r="B64" s="20" t="s">
        <v>41</v>
      </c>
      <c r="C64" s="20" t="s">
        <v>41</v>
      </c>
      <c r="D64" s="20" t="s">
        <v>41</v>
      </c>
      <c r="E64" s="20" t="s">
        <v>41</v>
      </c>
      <c r="F64" s="20" t="s">
        <v>41</v>
      </c>
      <c r="G64" s="20" t="s">
        <v>41</v>
      </c>
    </row>
    <row r="65" spans="1:8" ht="15.5" x14ac:dyDescent="0.4">
      <c r="A65" s="11" t="s">
        <v>24</v>
      </c>
      <c r="B65" s="20" t="s">
        <v>41</v>
      </c>
      <c r="C65" s="20" t="s">
        <v>41</v>
      </c>
      <c r="D65" s="20" t="s">
        <v>41</v>
      </c>
      <c r="E65" s="20" t="s">
        <v>41</v>
      </c>
      <c r="F65" s="20" t="s">
        <v>41</v>
      </c>
      <c r="G65" s="20" t="s">
        <v>41</v>
      </c>
    </row>
    <row r="66" spans="1:8" ht="15.5" x14ac:dyDescent="0.4">
      <c r="A66" s="11"/>
      <c r="B66" s="22"/>
      <c r="C66" s="22"/>
      <c r="D66" s="22"/>
      <c r="E66" s="22"/>
      <c r="F66" s="22"/>
      <c r="G66" s="22"/>
    </row>
    <row r="67" spans="1:8" ht="15.5" x14ac:dyDescent="0.4">
      <c r="A67" s="15" t="s">
        <v>25</v>
      </c>
      <c r="B67" s="22"/>
      <c r="C67" s="22"/>
      <c r="D67" s="22"/>
      <c r="E67" s="22"/>
      <c r="F67" s="22"/>
      <c r="G67" s="22"/>
    </row>
    <row r="68" spans="1:8" ht="15.5" x14ac:dyDescent="0.4">
      <c r="A68" s="11" t="s">
        <v>26</v>
      </c>
      <c r="B68" s="23">
        <f>B23/(B17*9)</f>
        <v>16511.032769359252</v>
      </c>
      <c r="C68" s="23">
        <f t="shared" ref="C68:G68" si="15">C23/(C17*9)</f>
        <v>55274.034592164011</v>
      </c>
      <c r="D68" s="23">
        <f t="shared" si="15"/>
        <v>12967.040290971147</v>
      </c>
      <c r="E68" s="23">
        <f t="shared" si="15"/>
        <v>22987.618142276828</v>
      </c>
      <c r="F68" s="23">
        <f t="shared" si="15"/>
        <v>5079.8860174887586</v>
      </c>
      <c r="G68" s="23">
        <f t="shared" si="15"/>
        <v>4697.5501723756897</v>
      </c>
    </row>
    <row r="69" spans="1:8" ht="15.5" x14ac:dyDescent="0.4">
      <c r="A69" s="11" t="s">
        <v>27</v>
      </c>
      <c r="B69" s="23">
        <f>B24/(B18*9)</f>
        <v>9637.5112969710044</v>
      </c>
      <c r="C69" s="23">
        <f t="shared" ref="C69:G69" si="16">C24/(C18*9)</f>
        <v>26668.234163214067</v>
      </c>
      <c r="D69" s="23">
        <f t="shared" si="16"/>
        <v>10504.750145045491</v>
      </c>
      <c r="E69" s="23">
        <f t="shared" si="16"/>
        <v>17945.432503443993</v>
      </c>
      <c r="F69" s="23">
        <f t="shared" si="16"/>
        <v>4342.4909770795921</v>
      </c>
      <c r="G69" s="23">
        <f t="shared" si="16"/>
        <v>3523.917213372285</v>
      </c>
    </row>
    <row r="70" spans="1:8" ht="15.5" x14ac:dyDescent="0.4">
      <c r="A70" s="11" t="s">
        <v>28</v>
      </c>
      <c r="B70" s="23">
        <f>(B69/B68)*B52</f>
        <v>42.546045193660738</v>
      </c>
      <c r="C70" s="23">
        <f t="shared" ref="C70:G70" si="17">(C69/C68)*C52</f>
        <v>30.26495429579834</v>
      </c>
      <c r="D70" s="23">
        <f t="shared" si="17"/>
        <v>75.232209413192322</v>
      </c>
      <c r="E70" s="23">
        <f t="shared" si="17"/>
        <v>60.341361156857388</v>
      </c>
      <c r="F70" s="23">
        <f t="shared" si="17"/>
        <v>77.180121479717016</v>
      </c>
      <c r="G70" s="23">
        <f t="shared" si="17"/>
        <v>47.589661016126833</v>
      </c>
    </row>
    <row r="71" spans="1:8" ht="15.5" x14ac:dyDescent="0.4">
      <c r="A71" s="11" t="s">
        <v>35</v>
      </c>
      <c r="B71" s="23">
        <f>B23/B17</f>
        <v>148599.29492423328</v>
      </c>
      <c r="C71" s="23">
        <f t="shared" ref="C71:G71" si="18">C23/C17</f>
        <v>497466.31132947613</v>
      </c>
      <c r="D71" s="23">
        <f t="shared" si="18"/>
        <v>116703.36261874031</v>
      </c>
      <c r="E71" s="23">
        <f t="shared" si="18"/>
        <v>206888.56328049145</v>
      </c>
      <c r="F71" s="23">
        <f t="shared" si="18"/>
        <v>45718.974157398829</v>
      </c>
      <c r="G71" s="23">
        <f t="shared" si="18"/>
        <v>42277.951551381215</v>
      </c>
    </row>
    <row r="72" spans="1:8" ht="15.5" x14ac:dyDescent="0.4">
      <c r="A72" s="11" t="s">
        <v>36</v>
      </c>
      <c r="B72" s="23">
        <f>B24/B18</f>
        <v>86737.601672739038</v>
      </c>
      <c r="C72" s="23">
        <f t="shared" ref="C72:G72" si="19">C24/C18</f>
        <v>240014.10746892664</v>
      </c>
      <c r="D72" s="23">
        <f t="shared" si="19"/>
        <v>94542.751305409431</v>
      </c>
      <c r="E72" s="23">
        <f t="shared" si="19"/>
        <v>161508.89253099592</v>
      </c>
      <c r="F72" s="23">
        <f t="shared" si="19"/>
        <v>39082.41879371633</v>
      </c>
      <c r="G72" s="23">
        <f t="shared" si="19"/>
        <v>31715.254920350566</v>
      </c>
    </row>
    <row r="73" spans="1:8" ht="15.5" x14ac:dyDescent="0.4">
      <c r="A73" s="11"/>
      <c r="B73" s="22"/>
      <c r="C73" s="22"/>
      <c r="D73" s="22"/>
      <c r="E73" s="22"/>
      <c r="F73" s="22"/>
      <c r="G73" s="22"/>
    </row>
    <row r="74" spans="1:8" ht="15.5" x14ac:dyDescent="0.4">
      <c r="A74" s="15" t="s">
        <v>29</v>
      </c>
      <c r="B74" s="22"/>
      <c r="C74" s="22"/>
      <c r="D74" s="22"/>
      <c r="E74" s="22"/>
      <c r="F74" s="22"/>
      <c r="G74" s="22"/>
    </row>
    <row r="75" spans="1:8" ht="15.5" x14ac:dyDescent="0.4">
      <c r="A75" s="11" t="s">
        <v>30</v>
      </c>
      <c r="B75" s="22">
        <f>(B30/B29)*100</f>
        <v>53.729886040095664</v>
      </c>
      <c r="C75" s="22"/>
      <c r="D75" s="22"/>
      <c r="E75" s="22"/>
      <c r="F75" s="22"/>
      <c r="G75" s="22"/>
    </row>
    <row r="76" spans="1:8" ht="16" thickBot="1" x14ac:dyDescent="0.45">
      <c r="A76" s="25" t="s">
        <v>31</v>
      </c>
      <c r="B76" s="26">
        <f>(B24/B30)*100</f>
        <v>100</v>
      </c>
      <c r="C76" s="26"/>
      <c r="D76" s="26"/>
      <c r="E76" s="26"/>
      <c r="F76" s="26"/>
      <c r="G76" s="26"/>
    </row>
    <row r="77" spans="1:8" ht="16" thickTop="1" x14ac:dyDescent="0.4">
      <c r="A77" s="44" t="s">
        <v>81</v>
      </c>
      <c r="B77" s="44"/>
      <c r="C77" s="44"/>
      <c r="D77" s="44"/>
      <c r="E77" s="44"/>
      <c r="F77" s="44"/>
      <c r="G77" s="27"/>
      <c r="H77" s="11"/>
    </row>
    <row r="78" spans="1:8" ht="15.5" x14ac:dyDescent="0.4">
      <c r="B78" s="27"/>
      <c r="C78" s="27"/>
      <c r="D78" s="27"/>
      <c r="E78" s="27"/>
      <c r="F78" s="27"/>
      <c r="G78" s="27"/>
      <c r="H78" s="11"/>
    </row>
    <row r="79" spans="1:8" ht="15.5" x14ac:dyDescent="0.4">
      <c r="A79" s="37" t="s">
        <v>82</v>
      </c>
      <c r="B79" s="11"/>
      <c r="C79" s="11"/>
      <c r="D79" s="11"/>
      <c r="E79" s="11"/>
      <c r="F79" s="11"/>
      <c r="G79" s="11"/>
      <c r="H79" s="11"/>
    </row>
    <row r="80" spans="1:8" ht="15.5" x14ac:dyDescent="0.4">
      <c r="A80" s="11" t="s">
        <v>83</v>
      </c>
      <c r="B80" s="11"/>
      <c r="C80" s="11"/>
      <c r="D80" s="11"/>
      <c r="E80" s="11"/>
      <c r="F80" s="11"/>
      <c r="G80" s="11"/>
      <c r="H80" s="11"/>
    </row>
    <row r="81" spans="1:8" ht="15.5" x14ac:dyDescent="0.4">
      <c r="A81" s="15" t="s">
        <v>84</v>
      </c>
      <c r="B81" s="11"/>
      <c r="C81" s="11"/>
      <c r="D81" s="11"/>
      <c r="E81" s="11"/>
      <c r="F81" s="11"/>
      <c r="G81" s="11"/>
      <c r="H81" s="11"/>
    </row>
    <row r="83" spans="1:8" ht="15.5" x14ac:dyDescent="0.4">
      <c r="A83" s="11"/>
      <c r="B83" s="11"/>
      <c r="C83" s="11"/>
      <c r="D83" s="11"/>
      <c r="E83" s="11"/>
      <c r="F83" s="11"/>
      <c r="G83" s="11"/>
    </row>
    <row r="84" spans="1:8" ht="15.5" x14ac:dyDescent="0.4">
      <c r="A84" s="11"/>
      <c r="B84" s="11"/>
      <c r="C84" s="11"/>
      <c r="D84" s="11"/>
      <c r="E84" s="11"/>
      <c r="F84" s="11"/>
      <c r="G84" s="11"/>
    </row>
    <row r="85" spans="1:8" ht="15.5" x14ac:dyDescent="0.4">
      <c r="A85" s="11"/>
      <c r="B85" s="11"/>
      <c r="C85" s="11"/>
      <c r="D85" s="11"/>
      <c r="E85" s="11"/>
      <c r="F85" s="11"/>
      <c r="G85" s="11"/>
    </row>
    <row r="86" spans="1:8" ht="15.5" x14ac:dyDescent="0.4">
      <c r="A86" s="11"/>
      <c r="B86" s="11"/>
      <c r="C86" s="11"/>
      <c r="D86" s="11"/>
      <c r="E86" s="11"/>
      <c r="F86" s="11"/>
      <c r="G86" s="11"/>
    </row>
    <row r="87" spans="1:8" ht="15.5" x14ac:dyDescent="0.4">
      <c r="A87" s="11"/>
      <c r="B87" s="11"/>
      <c r="C87" s="11"/>
      <c r="D87" s="11"/>
      <c r="E87" s="11"/>
      <c r="F87" s="11"/>
      <c r="G87" s="11"/>
    </row>
    <row r="88" spans="1:8" ht="15.5" x14ac:dyDescent="0.4">
      <c r="A88" s="11"/>
      <c r="B88" s="11"/>
      <c r="C88" s="11"/>
      <c r="D88" s="11"/>
      <c r="E88" s="11"/>
      <c r="F88" s="11"/>
      <c r="G88" s="11"/>
    </row>
    <row r="89" spans="1:8" ht="15.5" x14ac:dyDescent="0.4">
      <c r="A89" s="11"/>
      <c r="B89" s="11"/>
      <c r="C89" s="11"/>
      <c r="D89" s="11"/>
      <c r="E89" s="11"/>
      <c r="F89" s="11"/>
      <c r="G89" s="11"/>
    </row>
    <row r="90" spans="1:8" ht="15.5" x14ac:dyDescent="0.4">
      <c r="A90" s="11"/>
      <c r="B90" s="11"/>
      <c r="C90" s="11"/>
      <c r="D90" s="11"/>
      <c r="E90" s="11"/>
      <c r="F90" s="11"/>
      <c r="G90" s="11"/>
    </row>
    <row r="91" spans="1:8" ht="15.5" x14ac:dyDescent="0.4">
      <c r="A91" s="11"/>
      <c r="B91" s="11"/>
      <c r="C91" s="11"/>
      <c r="D91" s="11"/>
      <c r="E91" s="11"/>
      <c r="F91" s="11"/>
      <c r="G91" s="11"/>
    </row>
    <row r="92" spans="1:8" ht="15.5" x14ac:dyDescent="0.4">
      <c r="A92" s="11"/>
      <c r="B92" s="11"/>
      <c r="C92" s="11"/>
      <c r="D92" s="11"/>
      <c r="E92" s="11"/>
      <c r="F92" s="11"/>
      <c r="G92" s="11"/>
    </row>
    <row r="93" spans="1:8" ht="15.5" x14ac:dyDescent="0.4">
      <c r="A93" s="11"/>
      <c r="B93" s="11"/>
      <c r="C93" s="11"/>
      <c r="D93" s="11"/>
      <c r="E93" s="11"/>
      <c r="F93" s="11"/>
      <c r="G93" s="11"/>
    </row>
    <row r="94" spans="1:8" ht="15.5" x14ac:dyDescent="0.4">
      <c r="A94" s="11"/>
      <c r="B94" s="11"/>
      <c r="C94" s="11"/>
      <c r="D94" s="11"/>
      <c r="E94" s="11"/>
      <c r="F94" s="11"/>
      <c r="G94" s="11"/>
    </row>
    <row r="95" spans="1:8" ht="15.5" x14ac:dyDescent="0.4">
      <c r="A95" s="11"/>
      <c r="B95" s="11"/>
      <c r="C95" s="11"/>
      <c r="D95" s="11"/>
      <c r="E95" s="11"/>
      <c r="F95" s="11"/>
      <c r="G95" s="11"/>
    </row>
    <row r="96" spans="1:8" ht="15.5" x14ac:dyDescent="0.4">
      <c r="A96" s="11"/>
      <c r="B96" s="11"/>
      <c r="C96" s="11"/>
      <c r="D96" s="11"/>
      <c r="E96" s="11"/>
      <c r="F96" s="11"/>
      <c r="G96" s="11"/>
    </row>
    <row r="97" spans="1:7" ht="15.5" x14ac:dyDescent="0.4">
      <c r="A97" s="11"/>
      <c r="B97" s="11"/>
      <c r="C97" s="11"/>
      <c r="D97" s="11"/>
      <c r="E97" s="11"/>
      <c r="F97" s="11"/>
      <c r="G97" s="11"/>
    </row>
    <row r="98" spans="1:7" ht="15.5" x14ac:dyDescent="0.4">
      <c r="A98" s="11"/>
      <c r="B98" s="11"/>
      <c r="C98" s="11"/>
      <c r="D98" s="11"/>
      <c r="E98" s="11"/>
      <c r="F98" s="11"/>
      <c r="G98" s="11"/>
    </row>
    <row r="99" spans="1:7" ht="15.5" x14ac:dyDescent="0.4">
      <c r="A99" s="11"/>
      <c r="B99" s="11"/>
      <c r="C99" s="11"/>
      <c r="D99" s="11"/>
      <c r="E99" s="11"/>
      <c r="F99" s="11"/>
      <c r="G99" s="11"/>
    </row>
    <row r="100" spans="1:7" ht="15.5" x14ac:dyDescent="0.4">
      <c r="A100" s="11"/>
      <c r="B100" s="11"/>
      <c r="C100" s="11"/>
      <c r="D100" s="11"/>
      <c r="E100" s="11"/>
      <c r="F100" s="11"/>
      <c r="G100" s="11"/>
    </row>
    <row r="101" spans="1:7" ht="15.5" x14ac:dyDescent="0.4">
      <c r="A101" s="11"/>
      <c r="B101" s="11"/>
      <c r="C101" s="11"/>
      <c r="D101" s="11"/>
      <c r="E101" s="11"/>
      <c r="F101" s="11"/>
      <c r="G101" s="11"/>
    </row>
    <row r="102" spans="1:7" ht="15.5" x14ac:dyDescent="0.4">
      <c r="A102" s="11"/>
      <c r="B102" s="11"/>
      <c r="C102" s="11"/>
      <c r="D102" s="11"/>
      <c r="E102" s="11"/>
      <c r="F102" s="11"/>
      <c r="G102" s="11"/>
    </row>
    <row r="103" spans="1:7" ht="15.5" x14ac:dyDescent="0.4">
      <c r="A103" s="11"/>
      <c r="B103" s="11"/>
      <c r="C103" s="11"/>
      <c r="D103" s="11"/>
      <c r="E103" s="11"/>
      <c r="F103" s="11"/>
      <c r="G103" s="11"/>
    </row>
    <row r="104" spans="1:7" ht="15.5" x14ac:dyDescent="0.4">
      <c r="A104" s="11"/>
      <c r="B104" s="11"/>
      <c r="C104" s="11"/>
      <c r="D104" s="11"/>
      <c r="E104" s="11"/>
      <c r="F104" s="11"/>
      <c r="G104" s="11"/>
    </row>
    <row r="105" spans="1:7" ht="15.5" x14ac:dyDescent="0.4">
      <c r="A105" s="11"/>
      <c r="B105" s="11"/>
      <c r="C105" s="11"/>
      <c r="D105" s="11"/>
      <c r="E105" s="11"/>
      <c r="F105" s="11"/>
      <c r="G105" s="11"/>
    </row>
    <row r="106" spans="1:7" ht="15.5" x14ac:dyDescent="0.4">
      <c r="A106" s="11"/>
      <c r="B106" s="11"/>
      <c r="C106" s="11"/>
      <c r="D106" s="11"/>
      <c r="E106" s="11"/>
      <c r="F106" s="11"/>
      <c r="G106" s="11"/>
    </row>
    <row r="107" spans="1:7" ht="15.5" x14ac:dyDescent="0.4">
      <c r="A107" s="11"/>
      <c r="B107" s="11"/>
      <c r="C107" s="11"/>
      <c r="D107" s="11"/>
      <c r="E107" s="11"/>
      <c r="F107" s="11"/>
      <c r="G107" s="11"/>
    </row>
    <row r="108" spans="1:7" ht="15.5" x14ac:dyDescent="0.4">
      <c r="A108" s="11"/>
      <c r="B108" s="11"/>
      <c r="C108" s="11"/>
      <c r="D108" s="11"/>
      <c r="E108" s="11"/>
      <c r="F108" s="11"/>
      <c r="G108" s="11"/>
    </row>
    <row r="109" spans="1:7" ht="15.5" x14ac:dyDescent="0.4">
      <c r="A109" s="11"/>
      <c r="B109" s="11"/>
      <c r="C109" s="11"/>
      <c r="D109" s="11"/>
      <c r="E109" s="11"/>
      <c r="F109" s="11"/>
      <c r="G109" s="11"/>
    </row>
    <row r="110" spans="1:7" ht="15.5" x14ac:dyDescent="0.4">
      <c r="A110" s="11"/>
      <c r="B110" s="11"/>
      <c r="C110" s="11"/>
      <c r="D110" s="11"/>
      <c r="E110" s="11"/>
      <c r="F110" s="11"/>
      <c r="G110" s="11"/>
    </row>
    <row r="111" spans="1:7" ht="15.5" x14ac:dyDescent="0.4">
      <c r="A111" s="11"/>
      <c r="B111" s="11"/>
      <c r="C111" s="11"/>
      <c r="D111" s="11"/>
      <c r="E111" s="11"/>
      <c r="F111" s="11"/>
      <c r="G111" s="11"/>
    </row>
    <row r="112" spans="1:7" ht="15.5" x14ac:dyDescent="0.4">
      <c r="A112" s="11"/>
      <c r="B112" s="11"/>
      <c r="C112" s="11"/>
      <c r="D112" s="11"/>
      <c r="E112" s="11"/>
      <c r="F112" s="11"/>
      <c r="G112" s="11"/>
    </row>
    <row r="113" spans="1:7" ht="15.5" x14ac:dyDescent="0.4">
      <c r="A113" s="11"/>
      <c r="B113" s="11"/>
      <c r="C113" s="11"/>
      <c r="D113" s="11"/>
      <c r="E113" s="11"/>
      <c r="F113" s="11"/>
      <c r="G113" s="11"/>
    </row>
    <row r="114" spans="1:7" ht="15.5" x14ac:dyDescent="0.4">
      <c r="A114" s="11"/>
      <c r="B114" s="11"/>
      <c r="C114" s="11"/>
      <c r="D114" s="11"/>
      <c r="E114" s="11"/>
      <c r="F114" s="11"/>
      <c r="G114" s="11"/>
    </row>
    <row r="115" spans="1:7" ht="15.5" x14ac:dyDescent="0.4">
      <c r="A115" s="11"/>
      <c r="B115" s="11"/>
      <c r="C115" s="11"/>
      <c r="D115" s="11"/>
      <c r="E115" s="11"/>
      <c r="F115" s="11"/>
      <c r="G115" s="11"/>
    </row>
    <row r="116" spans="1:7" ht="15.5" x14ac:dyDescent="0.4">
      <c r="A116" s="11"/>
      <c r="B116" s="11"/>
      <c r="C116" s="11"/>
      <c r="D116" s="11"/>
      <c r="E116" s="11"/>
      <c r="F116" s="11"/>
      <c r="G116" s="11"/>
    </row>
    <row r="117" spans="1:7" ht="15.5" x14ac:dyDescent="0.4">
      <c r="A117" s="11"/>
      <c r="B117" s="11"/>
      <c r="C117" s="11"/>
      <c r="D117" s="11"/>
      <c r="E117" s="11"/>
      <c r="F117" s="11"/>
      <c r="G117" s="11"/>
    </row>
    <row r="118" spans="1:7" ht="15.5" x14ac:dyDescent="0.4">
      <c r="A118" s="11"/>
      <c r="B118" s="11"/>
      <c r="C118" s="11"/>
      <c r="D118" s="11"/>
      <c r="E118" s="11"/>
      <c r="F118" s="11"/>
      <c r="G118" s="11"/>
    </row>
    <row r="119" spans="1:7" ht="15.5" x14ac:dyDescent="0.4">
      <c r="A119" s="11"/>
      <c r="B119" s="11"/>
      <c r="C119" s="11"/>
      <c r="D119" s="11"/>
      <c r="E119" s="11"/>
      <c r="F119" s="11"/>
      <c r="G119" s="11"/>
    </row>
    <row r="120" spans="1:7" ht="15.5" x14ac:dyDescent="0.4">
      <c r="A120" s="11"/>
      <c r="B120" s="11"/>
      <c r="C120" s="11"/>
      <c r="D120" s="11"/>
      <c r="E120" s="11"/>
      <c r="F120" s="11"/>
      <c r="G120" s="11"/>
    </row>
    <row r="121" spans="1:7" ht="15.5" x14ac:dyDescent="0.4">
      <c r="A121" s="11"/>
      <c r="B121" s="11"/>
      <c r="C121" s="11"/>
      <c r="D121" s="11"/>
      <c r="E121" s="11"/>
      <c r="F121" s="11"/>
      <c r="G121" s="11"/>
    </row>
    <row r="122" spans="1:7" ht="15.5" x14ac:dyDescent="0.4">
      <c r="A122" s="11"/>
      <c r="B122" s="11"/>
      <c r="C122" s="11"/>
      <c r="D122" s="11"/>
      <c r="E122" s="11"/>
      <c r="F122" s="11"/>
      <c r="G122" s="11"/>
    </row>
    <row r="123" spans="1:7" ht="15.5" x14ac:dyDescent="0.4">
      <c r="A123" s="11"/>
      <c r="B123" s="11"/>
      <c r="C123" s="11"/>
      <c r="D123" s="11"/>
      <c r="E123" s="11"/>
      <c r="F123" s="11"/>
      <c r="G123" s="11"/>
    </row>
    <row r="124" spans="1:7" ht="15.5" x14ac:dyDescent="0.4">
      <c r="A124" s="11"/>
      <c r="B124" s="11"/>
      <c r="C124" s="11"/>
      <c r="D124" s="11"/>
      <c r="E124" s="11"/>
      <c r="F124" s="11"/>
      <c r="G124" s="11"/>
    </row>
    <row r="125" spans="1:7" ht="15.5" x14ac:dyDescent="0.4">
      <c r="A125" s="11"/>
      <c r="B125" s="11"/>
      <c r="C125" s="11"/>
      <c r="D125" s="11"/>
      <c r="E125" s="11"/>
      <c r="F125" s="11"/>
      <c r="G125" s="11"/>
    </row>
    <row r="126" spans="1:7" ht="15.5" x14ac:dyDescent="0.4">
      <c r="A126" s="11"/>
      <c r="B126" s="11"/>
      <c r="C126" s="11"/>
      <c r="D126" s="11"/>
      <c r="E126" s="11"/>
      <c r="F126" s="11"/>
      <c r="G126" s="11"/>
    </row>
    <row r="127" spans="1:7" ht="15.5" x14ac:dyDescent="0.4">
      <c r="A127" s="11"/>
      <c r="B127" s="11"/>
      <c r="C127" s="11"/>
      <c r="D127" s="11"/>
      <c r="E127" s="11"/>
      <c r="F127" s="11"/>
      <c r="G127" s="11"/>
    </row>
    <row r="128" spans="1:7" ht="15.5" x14ac:dyDescent="0.4">
      <c r="A128" s="11"/>
      <c r="B128" s="11"/>
      <c r="C128" s="11"/>
      <c r="D128" s="11"/>
      <c r="E128" s="11"/>
      <c r="F128" s="11"/>
      <c r="G128" s="11"/>
    </row>
    <row r="129" spans="1:7" ht="15.5" x14ac:dyDescent="0.4">
      <c r="A129" s="11"/>
      <c r="B129" s="11"/>
      <c r="C129" s="11"/>
      <c r="D129" s="11"/>
      <c r="E129" s="11"/>
      <c r="F129" s="11"/>
      <c r="G129" s="11"/>
    </row>
    <row r="130" spans="1:7" ht="15.5" x14ac:dyDescent="0.4">
      <c r="A130" s="11"/>
      <c r="B130" s="11"/>
      <c r="C130" s="11"/>
      <c r="D130" s="11"/>
      <c r="E130" s="11"/>
      <c r="F130" s="11"/>
      <c r="G130" s="11"/>
    </row>
    <row r="131" spans="1:7" ht="15.5" x14ac:dyDescent="0.4">
      <c r="A131" s="11"/>
      <c r="B131" s="11"/>
      <c r="C131" s="11"/>
      <c r="D131" s="11"/>
      <c r="E131" s="11"/>
      <c r="F131" s="11"/>
      <c r="G131" s="11"/>
    </row>
    <row r="132" spans="1:7" ht="15.5" x14ac:dyDescent="0.4">
      <c r="A132" s="11"/>
      <c r="B132" s="11"/>
      <c r="C132" s="11"/>
      <c r="D132" s="11"/>
      <c r="E132" s="11"/>
      <c r="F132" s="11"/>
      <c r="G132" s="11"/>
    </row>
    <row r="133" spans="1:7" ht="15.5" x14ac:dyDescent="0.4">
      <c r="A133" s="11"/>
      <c r="B133" s="11"/>
      <c r="C133" s="11"/>
      <c r="D133" s="11"/>
      <c r="E133" s="11"/>
      <c r="F133" s="11"/>
      <c r="G133" s="11"/>
    </row>
    <row r="134" spans="1:7" ht="15.5" x14ac:dyDescent="0.4">
      <c r="A134" s="11"/>
      <c r="B134" s="11"/>
      <c r="C134" s="11"/>
      <c r="D134" s="11"/>
      <c r="E134" s="11"/>
      <c r="F134" s="11"/>
      <c r="G134" s="11"/>
    </row>
    <row r="135" spans="1:7" ht="15.5" x14ac:dyDescent="0.4">
      <c r="A135" s="11"/>
      <c r="B135" s="11"/>
      <c r="C135" s="11"/>
      <c r="D135" s="11"/>
      <c r="E135" s="11"/>
      <c r="F135" s="11"/>
      <c r="G135" s="11"/>
    </row>
    <row r="136" spans="1:7" ht="15.5" x14ac:dyDescent="0.4">
      <c r="A136" s="11"/>
      <c r="B136" s="11"/>
      <c r="C136" s="11"/>
      <c r="D136" s="11"/>
      <c r="E136" s="11"/>
      <c r="F136" s="11"/>
      <c r="G136" s="11"/>
    </row>
    <row r="137" spans="1:7" ht="15.5" x14ac:dyDescent="0.4">
      <c r="A137" s="11"/>
      <c r="B137" s="11"/>
      <c r="C137" s="11"/>
      <c r="D137" s="11"/>
      <c r="E137" s="11"/>
      <c r="F137" s="11"/>
      <c r="G137" s="11"/>
    </row>
    <row r="138" spans="1:7" ht="15.5" x14ac:dyDescent="0.4">
      <c r="A138" s="11"/>
      <c r="B138" s="11"/>
      <c r="C138" s="11"/>
      <c r="D138" s="11"/>
      <c r="E138" s="11"/>
      <c r="F138" s="11"/>
      <c r="G138" s="11"/>
    </row>
    <row r="139" spans="1:7" ht="15.5" x14ac:dyDescent="0.4">
      <c r="A139" s="11"/>
      <c r="B139" s="11"/>
      <c r="C139" s="11"/>
      <c r="D139" s="11"/>
      <c r="E139" s="11"/>
      <c r="F139" s="11"/>
      <c r="G139" s="11"/>
    </row>
    <row r="140" spans="1:7" ht="15.5" x14ac:dyDescent="0.4">
      <c r="A140" s="11"/>
      <c r="B140" s="11"/>
      <c r="C140" s="11"/>
      <c r="D140" s="11"/>
      <c r="E140" s="11"/>
      <c r="F140" s="11"/>
      <c r="G140" s="11"/>
    </row>
    <row r="141" spans="1:7" ht="15.5" x14ac:dyDescent="0.4">
      <c r="A141" s="11"/>
      <c r="B141" s="11"/>
      <c r="C141" s="11"/>
      <c r="D141" s="11"/>
      <c r="E141" s="11"/>
      <c r="F141" s="11"/>
      <c r="G141" s="11"/>
    </row>
    <row r="142" spans="1:7" ht="15.5" x14ac:dyDescent="0.4">
      <c r="A142" s="11"/>
      <c r="B142" s="11"/>
      <c r="C142" s="11"/>
      <c r="D142" s="11"/>
      <c r="E142" s="11"/>
      <c r="F142" s="11"/>
      <c r="G142" s="11"/>
    </row>
    <row r="143" spans="1:7" ht="15.5" x14ac:dyDescent="0.4">
      <c r="A143" s="11"/>
      <c r="B143" s="11"/>
      <c r="C143" s="11"/>
      <c r="D143" s="11"/>
      <c r="E143" s="11"/>
      <c r="F143" s="11"/>
      <c r="G143" s="11"/>
    </row>
    <row r="144" spans="1:7" ht="15.5" x14ac:dyDescent="0.4">
      <c r="A144" s="11"/>
      <c r="B144" s="11"/>
      <c r="C144" s="11"/>
      <c r="D144" s="11"/>
      <c r="E144" s="11"/>
      <c r="F144" s="11"/>
      <c r="G144" s="11"/>
    </row>
    <row r="145" spans="1:7" ht="15.5" x14ac:dyDescent="0.4">
      <c r="A145" s="11"/>
      <c r="B145" s="11"/>
      <c r="C145" s="11"/>
      <c r="D145" s="11"/>
      <c r="E145" s="11"/>
      <c r="F145" s="11"/>
      <c r="G145" s="11"/>
    </row>
    <row r="146" spans="1:7" ht="15.5" x14ac:dyDescent="0.4">
      <c r="A146" s="11"/>
      <c r="B146" s="11"/>
      <c r="C146" s="11"/>
      <c r="D146" s="11"/>
      <c r="E146" s="11"/>
      <c r="F146" s="11"/>
      <c r="G146" s="11"/>
    </row>
    <row r="147" spans="1:7" ht="15.5" x14ac:dyDescent="0.4">
      <c r="A147" s="11"/>
      <c r="B147" s="11"/>
      <c r="C147" s="11"/>
      <c r="D147" s="11"/>
      <c r="E147" s="11"/>
      <c r="F147" s="11"/>
      <c r="G147" s="11"/>
    </row>
    <row r="148" spans="1:7" ht="15.5" x14ac:dyDescent="0.4">
      <c r="A148" s="11"/>
      <c r="B148" s="11"/>
      <c r="C148" s="11"/>
      <c r="D148" s="11"/>
      <c r="E148" s="11"/>
      <c r="F148" s="11"/>
      <c r="G148" s="11"/>
    </row>
    <row r="149" spans="1:7" ht="15.5" x14ac:dyDescent="0.4">
      <c r="A149" s="11"/>
      <c r="B149" s="11"/>
      <c r="C149" s="11"/>
      <c r="D149" s="11"/>
      <c r="E149" s="11"/>
      <c r="F149" s="11"/>
      <c r="G149" s="11"/>
    </row>
    <row r="150" spans="1:7" ht="15.5" x14ac:dyDescent="0.4">
      <c r="A150" s="11"/>
      <c r="B150" s="11"/>
      <c r="C150" s="11"/>
      <c r="D150" s="11"/>
      <c r="E150" s="11"/>
      <c r="F150" s="11"/>
      <c r="G150" s="11"/>
    </row>
    <row r="151" spans="1:7" ht="15.5" x14ac:dyDescent="0.4">
      <c r="A151" s="11"/>
      <c r="B151" s="11"/>
      <c r="C151" s="11"/>
      <c r="D151" s="11"/>
      <c r="E151" s="11"/>
      <c r="F151" s="11"/>
      <c r="G151" s="11"/>
    </row>
    <row r="152" spans="1:7" ht="15.5" x14ac:dyDescent="0.4">
      <c r="A152" s="11"/>
      <c r="B152" s="11"/>
      <c r="C152" s="11"/>
      <c r="D152" s="11"/>
      <c r="E152" s="11"/>
      <c r="F152" s="11"/>
      <c r="G152" s="11"/>
    </row>
    <row r="153" spans="1:7" ht="15.5" x14ac:dyDescent="0.4">
      <c r="A153" s="11"/>
      <c r="B153" s="11"/>
      <c r="C153" s="11"/>
      <c r="D153" s="11"/>
      <c r="E153" s="11"/>
      <c r="F153" s="11"/>
      <c r="G153" s="11"/>
    </row>
    <row r="154" spans="1:7" ht="15.5" x14ac:dyDescent="0.4">
      <c r="A154" s="11"/>
      <c r="B154" s="11"/>
      <c r="C154" s="11"/>
      <c r="D154" s="11"/>
      <c r="E154" s="11"/>
      <c r="F154" s="11"/>
      <c r="G154" s="11"/>
    </row>
    <row r="155" spans="1:7" ht="15.5" x14ac:dyDescent="0.4">
      <c r="A155" s="11"/>
      <c r="B155" s="11"/>
      <c r="C155" s="11"/>
      <c r="D155" s="11"/>
      <c r="E155" s="11"/>
      <c r="F155" s="11"/>
      <c r="G155" s="11"/>
    </row>
    <row r="156" spans="1:7" ht="15.5" x14ac:dyDescent="0.4">
      <c r="A156" s="11"/>
      <c r="B156" s="11"/>
      <c r="C156" s="11"/>
      <c r="D156" s="11"/>
      <c r="E156" s="11"/>
      <c r="F156" s="11"/>
      <c r="G156" s="11"/>
    </row>
    <row r="157" spans="1:7" ht="15.5" x14ac:dyDescent="0.4">
      <c r="A157" s="11"/>
      <c r="B157" s="11"/>
      <c r="C157" s="11"/>
      <c r="D157" s="11"/>
      <c r="E157" s="11"/>
      <c r="F157" s="11"/>
      <c r="G157" s="11"/>
    </row>
    <row r="158" spans="1:7" ht="15.5" x14ac:dyDescent="0.4">
      <c r="A158" s="11"/>
      <c r="B158" s="11"/>
      <c r="C158" s="11"/>
      <c r="D158" s="11"/>
      <c r="E158" s="11"/>
      <c r="F158" s="11"/>
      <c r="G158" s="11"/>
    </row>
    <row r="159" spans="1:7" ht="15.5" x14ac:dyDescent="0.4">
      <c r="A159" s="11"/>
      <c r="B159" s="11"/>
      <c r="C159" s="11"/>
      <c r="D159" s="11"/>
      <c r="E159" s="11"/>
      <c r="F159" s="11"/>
      <c r="G159" s="11"/>
    </row>
    <row r="160" spans="1:7" ht="15.5" x14ac:dyDescent="0.4">
      <c r="A160" s="11"/>
      <c r="B160" s="11"/>
      <c r="C160" s="11"/>
      <c r="D160" s="11"/>
      <c r="E160" s="11"/>
      <c r="F160" s="11"/>
      <c r="G160" s="11"/>
    </row>
    <row r="161" spans="1:7" ht="15.5" x14ac:dyDescent="0.4">
      <c r="A161" s="11"/>
      <c r="B161" s="11"/>
      <c r="C161" s="11"/>
      <c r="D161" s="11"/>
      <c r="E161" s="11"/>
      <c r="F161" s="11"/>
      <c r="G161" s="11"/>
    </row>
    <row r="162" spans="1:7" ht="15.5" x14ac:dyDescent="0.4">
      <c r="A162" s="11"/>
      <c r="B162" s="11"/>
      <c r="C162" s="11"/>
      <c r="D162" s="11"/>
      <c r="E162" s="11"/>
      <c r="F162" s="11"/>
      <c r="G162" s="11"/>
    </row>
    <row r="163" spans="1:7" ht="15.5" x14ac:dyDescent="0.4">
      <c r="A163" s="11"/>
      <c r="B163" s="11"/>
      <c r="C163" s="11"/>
      <c r="D163" s="11"/>
      <c r="E163" s="11"/>
      <c r="F163" s="11"/>
      <c r="G163" s="11"/>
    </row>
    <row r="164" spans="1:7" ht="15.5" x14ac:dyDescent="0.4">
      <c r="A164" s="11"/>
      <c r="B164" s="11"/>
      <c r="C164" s="11"/>
      <c r="D164" s="11"/>
      <c r="E164" s="11"/>
      <c r="F164" s="11"/>
      <c r="G164" s="11"/>
    </row>
    <row r="165" spans="1:7" ht="15.5" x14ac:dyDescent="0.4">
      <c r="A165" s="11"/>
      <c r="B165" s="11"/>
      <c r="C165" s="11"/>
      <c r="D165" s="11"/>
      <c r="E165" s="11"/>
      <c r="F165" s="11"/>
      <c r="G165" s="11"/>
    </row>
    <row r="166" spans="1:7" ht="15.5" x14ac:dyDescent="0.4">
      <c r="A166" s="11"/>
      <c r="B166" s="11"/>
      <c r="C166" s="11"/>
      <c r="D166" s="11"/>
      <c r="E166" s="11"/>
      <c r="F166" s="11"/>
      <c r="G166" s="11"/>
    </row>
    <row r="167" spans="1:7" ht="15.5" x14ac:dyDescent="0.4">
      <c r="A167" s="11"/>
      <c r="B167" s="11"/>
      <c r="C167" s="11"/>
      <c r="D167" s="11"/>
      <c r="E167" s="11"/>
      <c r="F167" s="11"/>
      <c r="G167" s="11"/>
    </row>
    <row r="168" spans="1:7" ht="15.5" x14ac:dyDescent="0.4">
      <c r="A168" s="11"/>
      <c r="B168" s="11"/>
      <c r="C168" s="11"/>
      <c r="D168" s="11"/>
      <c r="E168" s="11"/>
      <c r="F168" s="11"/>
      <c r="G168" s="11"/>
    </row>
    <row r="169" spans="1:7" ht="15.5" x14ac:dyDescent="0.4">
      <c r="A169" s="11"/>
      <c r="B169" s="11"/>
      <c r="C169" s="11"/>
      <c r="D169" s="11"/>
      <c r="E169" s="11"/>
      <c r="F169" s="11"/>
      <c r="G169" s="11"/>
    </row>
    <row r="170" spans="1:7" ht="15.5" x14ac:dyDescent="0.4">
      <c r="A170" s="11"/>
      <c r="B170" s="11"/>
      <c r="C170" s="11"/>
      <c r="D170" s="11"/>
      <c r="E170" s="11"/>
      <c r="F170" s="11"/>
      <c r="G170" s="11"/>
    </row>
    <row r="171" spans="1:7" ht="15.5" x14ac:dyDescent="0.4">
      <c r="A171" s="11"/>
      <c r="B171" s="11"/>
      <c r="C171" s="11"/>
      <c r="D171" s="11"/>
      <c r="E171" s="11"/>
      <c r="F171" s="11"/>
      <c r="G171" s="11"/>
    </row>
    <row r="172" spans="1:7" ht="15.5" x14ac:dyDescent="0.4">
      <c r="A172" s="11"/>
      <c r="B172" s="11"/>
      <c r="C172" s="11"/>
      <c r="D172" s="11"/>
      <c r="E172" s="11"/>
      <c r="F172" s="11"/>
      <c r="G172" s="11"/>
    </row>
    <row r="173" spans="1:7" ht="15.5" x14ac:dyDescent="0.4">
      <c r="A173" s="11"/>
      <c r="B173" s="11"/>
      <c r="C173" s="11"/>
      <c r="D173" s="11"/>
      <c r="E173" s="11"/>
      <c r="F173" s="11"/>
      <c r="G173" s="11"/>
    </row>
    <row r="174" spans="1:7" ht="15.5" x14ac:dyDescent="0.4">
      <c r="A174" s="11"/>
      <c r="B174" s="11"/>
      <c r="C174" s="11"/>
      <c r="D174" s="11"/>
      <c r="E174" s="11"/>
      <c r="F174" s="11"/>
      <c r="G174" s="11"/>
    </row>
    <row r="175" spans="1:7" ht="15.5" x14ac:dyDescent="0.4">
      <c r="A175" s="11"/>
      <c r="B175" s="11"/>
      <c r="C175" s="11"/>
      <c r="D175" s="11"/>
      <c r="E175" s="11"/>
      <c r="F175" s="11"/>
      <c r="G175" s="11"/>
    </row>
    <row r="176" spans="1:7" ht="15.5" x14ac:dyDescent="0.4">
      <c r="A176" s="11"/>
      <c r="B176" s="11"/>
      <c r="C176" s="11"/>
      <c r="D176" s="11"/>
      <c r="E176" s="11"/>
      <c r="F176" s="11"/>
      <c r="G176" s="11"/>
    </row>
    <row r="177" spans="1:7" ht="15.5" x14ac:dyDescent="0.4">
      <c r="A177" s="11"/>
      <c r="B177" s="11"/>
      <c r="C177" s="11"/>
      <c r="D177" s="11"/>
      <c r="E177" s="11"/>
      <c r="F177" s="11"/>
      <c r="G177" s="11"/>
    </row>
    <row r="178" spans="1:7" ht="15.5" x14ac:dyDescent="0.4">
      <c r="A178" s="11"/>
      <c r="B178" s="11"/>
      <c r="C178" s="11"/>
      <c r="D178" s="11"/>
      <c r="E178" s="11"/>
      <c r="F178" s="11"/>
      <c r="G178" s="11"/>
    </row>
    <row r="179" spans="1:7" ht="15.5" x14ac:dyDescent="0.4">
      <c r="A179" s="11"/>
      <c r="B179" s="11"/>
      <c r="C179" s="11"/>
      <c r="D179" s="11"/>
      <c r="E179" s="11"/>
      <c r="F179" s="11"/>
      <c r="G179" s="11"/>
    </row>
    <row r="180" spans="1:7" ht="15.5" x14ac:dyDescent="0.4">
      <c r="A180" s="11"/>
      <c r="B180" s="11"/>
      <c r="C180" s="11"/>
      <c r="D180" s="11"/>
      <c r="E180" s="11"/>
      <c r="F180" s="11"/>
      <c r="G180" s="11"/>
    </row>
    <row r="181" spans="1:7" ht="15.5" x14ac:dyDescent="0.4">
      <c r="A181" s="11"/>
      <c r="B181" s="11"/>
      <c r="C181" s="11"/>
      <c r="D181" s="11"/>
      <c r="E181" s="11"/>
      <c r="F181" s="11"/>
      <c r="G181" s="11"/>
    </row>
    <row r="182" spans="1:7" ht="15.5" x14ac:dyDescent="0.4">
      <c r="A182" s="11"/>
      <c r="B182" s="11"/>
      <c r="C182" s="11"/>
      <c r="D182" s="11"/>
      <c r="E182" s="11"/>
      <c r="F182" s="11"/>
      <c r="G182" s="11"/>
    </row>
    <row r="183" spans="1:7" ht="15.5" x14ac:dyDescent="0.4">
      <c r="A183" s="11"/>
      <c r="B183" s="11"/>
      <c r="C183" s="11"/>
      <c r="D183" s="11"/>
      <c r="E183" s="11"/>
      <c r="F183" s="11"/>
      <c r="G183" s="11"/>
    </row>
    <row r="184" spans="1:7" ht="15.5" x14ac:dyDescent="0.4">
      <c r="A184" s="11"/>
      <c r="B184" s="11"/>
      <c r="C184" s="11"/>
      <c r="D184" s="11"/>
      <c r="E184" s="11"/>
      <c r="F184" s="11"/>
      <c r="G184" s="11"/>
    </row>
    <row r="185" spans="1:7" ht="15.5" x14ac:dyDescent="0.4">
      <c r="A185" s="11"/>
      <c r="B185" s="11"/>
      <c r="C185" s="11"/>
      <c r="D185" s="11"/>
      <c r="E185" s="11"/>
      <c r="F185" s="11"/>
      <c r="G185" s="11"/>
    </row>
    <row r="186" spans="1:7" ht="15.5" x14ac:dyDescent="0.4">
      <c r="A186" s="11"/>
      <c r="B186" s="11"/>
      <c r="C186" s="11"/>
      <c r="D186" s="11"/>
      <c r="E186" s="11"/>
      <c r="F186" s="11"/>
      <c r="G186" s="11"/>
    </row>
    <row r="187" spans="1:7" ht="15.5" x14ac:dyDescent="0.4">
      <c r="A187" s="11"/>
      <c r="B187" s="11"/>
      <c r="C187" s="11"/>
      <c r="D187" s="11"/>
      <c r="E187" s="11"/>
      <c r="F187" s="11"/>
      <c r="G187" s="11"/>
    </row>
    <row r="188" spans="1:7" ht="15.5" x14ac:dyDescent="0.4">
      <c r="A188" s="11"/>
      <c r="B188" s="11"/>
      <c r="C188" s="11"/>
      <c r="D188" s="11"/>
      <c r="E188" s="11"/>
      <c r="F188" s="11"/>
      <c r="G188" s="11"/>
    </row>
    <row r="189" spans="1:7" ht="15.5" x14ac:dyDescent="0.4">
      <c r="A189" s="11"/>
      <c r="B189" s="11"/>
      <c r="C189" s="11"/>
      <c r="D189" s="11"/>
      <c r="E189" s="11"/>
      <c r="F189" s="11"/>
      <c r="G189" s="11"/>
    </row>
    <row r="190" spans="1:7" ht="15.5" x14ac:dyDescent="0.4">
      <c r="A190" s="11"/>
      <c r="B190" s="11"/>
      <c r="C190" s="11"/>
      <c r="D190" s="11"/>
      <c r="E190" s="11"/>
      <c r="F190" s="11"/>
      <c r="G190" s="11"/>
    </row>
    <row r="191" spans="1:7" ht="15.5" x14ac:dyDescent="0.4">
      <c r="A191" s="11"/>
      <c r="B191" s="11"/>
      <c r="C191" s="11"/>
      <c r="D191" s="11"/>
      <c r="E191" s="11"/>
      <c r="F191" s="11"/>
      <c r="G191" s="11"/>
    </row>
    <row r="192" spans="1:7" ht="15.5" x14ac:dyDescent="0.4">
      <c r="A192" s="11"/>
      <c r="B192" s="11"/>
      <c r="C192" s="11"/>
      <c r="D192" s="11"/>
      <c r="E192" s="11"/>
      <c r="F192" s="11"/>
      <c r="G192" s="11"/>
    </row>
    <row r="193" spans="1:7" ht="15.5" x14ac:dyDescent="0.4">
      <c r="A193" s="11"/>
      <c r="B193" s="11"/>
      <c r="C193" s="11"/>
      <c r="D193" s="11"/>
      <c r="E193" s="11"/>
      <c r="F193" s="11"/>
      <c r="G193" s="11"/>
    </row>
    <row r="194" spans="1:7" ht="15.5" x14ac:dyDescent="0.4">
      <c r="A194" s="11"/>
      <c r="B194" s="11"/>
      <c r="C194" s="11"/>
      <c r="D194" s="11"/>
      <c r="E194" s="11"/>
      <c r="F194" s="11"/>
      <c r="G194" s="11"/>
    </row>
    <row r="195" spans="1:7" ht="15.5" x14ac:dyDescent="0.4">
      <c r="A195" s="11"/>
      <c r="B195" s="11"/>
      <c r="C195" s="11"/>
      <c r="D195" s="11"/>
      <c r="E195" s="11"/>
      <c r="F195" s="11"/>
      <c r="G195" s="11"/>
    </row>
    <row r="196" spans="1:7" ht="15.5" x14ac:dyDescent="0.4">
      <c r="A196" s="11"/>
      <c r="B196" s="11"/>
      <c r="C196" s="11"/>
      <c r="D196" s="11"/>
      <c r="E196" s="11"/>
      <c r="F196" s="11"/>
      <c r="G196" s="11"/>
    </row>
    <row r="197" spans="1:7" ht="15.5" x14ac:dyDescent="0.4">
      <c r="A197" s="11"/>
      <c r="B197" s="11"/>
      <c r="C197" s="11"/>
      <c r="D197" s="11"/>
      <c r="E197" s="11"/>
      <c r="F197" s="11"/>
      <c r="G197" s="11"/>
    </row>
    <row r="198" spans="1:7" ht="15.5" x14ac:dyDescent="0.4">
      <c r="A198" s="11"/>
      <c r="B198" s="11"/>
      <c r="C198" s="11"/>
      <c r="D198" s="11"/>
      <c r="E198" s="11"/>
      <c r="F198" s="11"/>
      <c r="G198" s="11"/>
    </row>
    <row r="199" spans="1:7" ht="15.5" x14ac:dyDescent="0.4">
      <c r="A199" s="11"/>
      <c r="B199" s="11"/>
      <c r="C199" s="11"/>
      <c r="D199" s="11"/>
      <c r="E199" s="11"/>
      <c r="F199" s="11"/>
      <c r="G199" s="11"/>
    </row>
    <row r="200" spans="1:7" ht="15.5" x14ac:dyDescent="0.4">
      <c r="A200" s="11"/>
      <c r="B200" s="11"/>
      <c r="C200" s="11"/>
      <c r="D200" s="11"/>
      <c r="E200" s="11"/>
      <c r="F200" s="11"/>
      <c r="G200" s="11"/>
    </row>
    <row r="201" spans="1:7" ht="15.5" x14ac:dyDescent="0.4">
      <c r="A201" s="11"/>
      <c r="B201" s="11"/>
      <c r="C201" s="11"/>
      <c r="D201" s="11"/>
      <c r="E201" s="11"/>
      <c r="F201" s="11"/>
      <c r="G201" s="11"/>
    </row>
    <row r="202" spans="1:7" ht="15.5" x14ac:dyDescent="0.4">
      <c r="A202" s="11"/>
      <c r="B202" s="11"/>
      <c r="C202" s="11"/>
      <c r="D202" s="11"/>
      <c r="E202" s="11"/>
      <c r="F202" s="11"/>
      <c r="G202" s="11"/>
    </row>
    <row r="203" spans="1:7" ht="15.5" x14ac:dyDescent="0.4">
      <c r="A203" s="11"/>
      <c r="B203" s="11"/>
      <c r="C203" s="11"/>
      <c r="D203" s="11"/>
      <c r="E203" s="11"/>
      <c r="F203" s="11"/>
      <c r="G203" s="11"/>
    </row>
    <row r="204" spans="1:7" ht="15.5" x14ac:dyDescent="0.4">
      <c r="A204" s="11"/>
      <c r="B204" s="11"/>
      <c r="C204" s="11"/>
      <c r="D204" s="11"/>
      <c r="E204" s="11"/>
      <c r="F204" s="11"/>
      <c r="G204" s="11"/>
    </row>
    <row r="205" spans="1:7" ht="15.5" x14ac:dyDescent="0.4">
      <c r="A205" s="11"/>
      <c r="B205" s="11"/>
      <c r="C205" s="11"/>
      <c r="D205" s="11"/>
      <c r="E205" s="11"/>
      <c r="F205" s="11"/>
      <c r="G205" s="11"/>
    </row>
    <row r="206" spans="1:7" ht="15.5" x14ac:dyDescent="0.4">
      <c r="A206" s="11"/>
      <c r="B206" s="11"/>
      <c r="C206" s="11"/>
      <c r="D206" s="11"/>
      <c r="E206" s="11"/>
      <c r="F206" s="11"/>
      <c r="G206" s="11"/>
    </row>
    <row r="207" spans="1:7" ht="15.5" x14ac:dyDescent="0.4">
      <c r="A207" s="11"/>
      <c r="B207" s="11"/>
      <c r="C207" s="11"/>
      <c r="D207" s="11"/>
      <c r="E207" s="11"/>
      <c r="F207" s="11"/>
      <c r="G207" s="11"/>
    </row>
    <row r="208" spans="1:7" ht="15.5" x14ac:dyDescent="0.4">
      <c r="A208" s="11"/>
      <c r="B208" s="11"/>
      <c r="C208" s="11"/>
      <c r="D208" s="11"/>
      <c r="E208" s="11"/>
      <c r="F208" s="11"/>
      <c r="G208" s="11"/>
    </row>
    <row r="209" spans="1:7" ht="15.5" x14ac:dyDescent="0.4">
      <c r="A209" s="11"/>
      <c r="B209" s="11"/>
      <c r="C209" s="11"/>
      <c r="D209" s="11"/>
      <c r="E209" s="11"/>
      <c r="F209" s="11"/>
      <c r="G209" s="11"/>
    </row>
    <row r="210" spans="1:7" ht="15.5" x14ac:dyDescent="0.4">
      <c r="A210" s="11"/>
      <c r="B210" s="11"/>
      <c r="C210" s="11"/>
      <c r="D210" s="11"/>
      <c r="E210" s="11"/>
      <c r="F210" s="11"/>
      <c r="G210" s="11"/>
    </row>
    <row r="211" spans="1:7" ht="15.5" x14ac:dyDescent="0.4">
      <c r="A211" s="11"/>
      <c r="B211" s="11"/>
      <c r="C211" s="11"/>
      <c r="D211" s="11"/>
      <c r="E211" s="11"/>
      <c r="F211" s="11"/>
      <c r="G211" s="11"/>
    </row>
    <row r="212" spans="1:7" ht="15.5" x14ac:dyDescent="0.4">
      <c r="A212" s="11"/>
      <c r="B212" s="11"/>
      <c r="C212" s="11"/>
      <c r="D212" s="11"/>
      <c r="E212" s="11"/>
      <c r="F212" s="11"/>
      <c r="G212" s="11"/>
    </row>
    <row r="213" spans="1:7" ht="15.5" x14ac:dyDescent="0.4">
      <c r="A213" s="11"/>
      <c r="B213" s="11"/>
      <c r="C213" s="11"/>
      <c r="D213" s="11"/>
      <c r="E213" s="11"/>
      <c r="F213" s="11"/>
      <c r="G213" s="11"/>
    </row>
    <row r="214" spans="1:7" ht="15.5" x14ac:dyDescent="0.4">
      <c r="A214" s="11"/>
      <c r="B214" s="11"/>
      <c r="C214" s="11"/>
      <c r="D214" s="11"/>
      <c r="E214" s="11"/>
      <c r="F214" s="11"/>
      <c r="G214" s="11"/>
    </row>
    <row r="215" spans="1:7" ht="15.5" x14ac:dyDescent="0.4">
      <c r="A215" s="11"/>
      <c r="B215" s="11"/>
      <c r="C215" s="11"/>
      <c r="D215" s="11"/>
      <c r="E215" s="11"/>
      <c r="F215" s="11"/>
      <c r="G215" s="11"/>
    </row>
    <row r="216" spans="1:7" ht="15.5" x14ac:dyDescent="0.4">
      <c r="A216" s="11"/>
      <c r="B216" s="11"/>
      <c r="C216" s="11"/>
      <c r="D216" s="11"/>
      <c r="E216" s="11"/>
      <c r="F216" s="11"/>
      <c r="G216" s="11"/>
    </row>
    <row r="217" spans="1:7" ht="15.5" x14ac:dyDescent="0.4">
      <c r="A217" s="11"/>
      <c r="B217" s="11"/>
      <c r="C217" s="11"/>
      <c r="D217" s="11"/>
      <c r="E217" s="11"/>
      <c r="F217" s="11"/>
      <c r="G217" s="11"/>
    </row>
    <row r="218" spans="1:7" ht="15.5" x14ac:dyDescent="0.4">
      <c r="A218" s="11"/>
      <c r="B218" s="11"/>
      <c r="C218" s="11"/>
      <c r="D218" s="11"/>
      <c r="E218" s="11"/>
      <c r="F218" s="11"/>
      <c r="G218" s="11"/>
    </row>
    <row r="219" spans="1:7" ht="15.5" x14ac:dyDescent="0.4">
      <c r="A219" s="11"/>
      <c r="B219" s="11"/>
      <c r="C219" s="11"/>
      <c r="D219" s="11"/>
      <c r="E219" s="11"/>
      <c r="F219" s="11"/>
      <c r="G219" s="11"/>
    </row>
    <row r="220" spans="1:7" ht="15.5" x14ac:dyDescent="0.4">
      <c r="A220" s="11"/>
      <c r="B220" s="11"/>
      <c r="C220" s="11"/>
      <c r="D220" s="11"/>
      <c r="E220" s="11"/>
      <c r="F220" s="11"/>
      <c r="G220" s="11"/>
    </row>
    <row r="221" spans="1:7" ht="15.5" x14ac:dyDescent="0.4">
      <c r="A221" s="11"/>
      <c r="B221" s="11"/>
      <c r="C221" s="11"/>
      <c r="D221" s="11"/>
      <c r="E221" s="11"/>
      <c r="F221" s="11"/>
      <c r="G221" s="11"/>
    </row>
    <row r="222" spans="1:7" ht="15.5" x14ac:dyDescent="0.4">
      <c r="A222" s="11"/>
      <c r="B222" s="11"/>
      <c r="C222" s="11"/>
      <c r="D222" s="11"/>
      <c r="E222" s="11"/>
      <c r="F222" s="11"/>
      <c r="G222" s="11"/>
    </row>
    <row r="223" spans="1:7" ht="15.5" x14ac:dyDescent="0.4">
      <c r="A223" s="11"/>
      <c r="B223" s="11"/>
      <c r="C223" s="11"/>
      <c r="D223" s="11"/>
      <c r="E223" s="11"/>
      <c r="F223" s="11"/>
      <c r="G223" s="11"/>
    </row>
    <row r="224" spans="1:7" ht="15.5" x14ac:dyDescent="0.4">
      <c r="A224" s="11"/>
      <c r="B224" s="11"/>
      <c r="C224" s="11"/>
      <c r="D224" s="11"/>
      <c r="E224" s="11"/>
      <c r="F224" s="11"/>
      <c r="G224" s="11"/>
    </row>
    <row r="225" spans="1:7" ht="15.5" x14ac:dyDescent="0.4">
      <c r="A225" s="11"/>
      <c r="B225" s="11"/>
      <c r="C225" s="11"/>
      <c r="D225" s="11"/>
      <c r="E225" s="11"/>
      <c r="F225" s="11"/>
      <c r="G225" s="11"/>
    </row>
    <row r="226" spans="1:7" ht="15.5" x14ac:dyDescent="0.4">
      <c r="A226" s="11"/>
      <c r="B226" s="11"/>
      <c r="C226" s="11"/>
      <c r="D226" s="11"/>
      <c r="E226" s="11"/>
      <c r="F226" s="11"/>
      <c r="G226" s="11"/>
    </row>
    <row r="227" spans="1:7" ht="15.5" x14ac:dyDescent="0.4">
      <c r="A227" s="11"/>
      <c r="B227" s="11"/>
      <c r="C227" s="11"/>
      <c r="D227" s="11"/>
      <c r="E227" s="11"/>
      <c r="F227" s="11"/>
      <c r="G227" s="11"/>
    </row>
    <row r="228" spans="1:7" ht="15.5" x14ac:dyDescent="0.4">
      <c r="A228" s="11"/>
      <c r="B228" s="11"/>
      <c r="C228" s="11"/>
      <c r="D228" s="11"/>
      <c r="E228" s="11"/>
      <c r="F228" s="11"/>
      <c r="G228" s="11"/>
    </row>
    <row r="229" spans="1:7" ht="15.5" x14ac:dyDescent="0.4">
      <c r="A229" s="11"/>
      <c r="B229" s="11"/>
      <c r="C229" s="11"/>
      <c r="D229" s="11"/>
      <c r="E229" s="11"/>
      <c r="F229" s="11"/>
      <c r="G229" s="11"/>
    </row>
  </sheetData>
  <mergeCells count="6">
    <mergeCell ref="A77:F77"/>
    <mergeCell ref="C9:G9"/>
    <mergeCell ref="A9:A11"/>
    <mergeCell ref="B9:B11"/>
    <mergeCell ref="C10:D10"/>
    <mergeCell ref="E10:G10"/>
  </mergeCells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8:I81"/>
  <sheetViews>
    <sheetView showGridLines="0" zoomScale="80" zoomScaleNormal="80" workbookViewId="0">
      <pane ySplit="11" topLeftCell="A12" activePane="bottomLeft" state="frozen"/>
      <selection pane="bottomLeft" activeCell="A9" sqref="A9:A11"/>
    </sheetView>
  </sheetViews>
  <sheetFormatPr baseColWidth="10" defaultColWidth="11.453125" defaultRowHeight="14.5" x14ac:dyDescent="0.35"/>
  <cols>
    <col min="1" max="1" width="62.54296875" style="3" customWidth="1"/>
    <col min="2" max="7" width="20.7265625" style="3" customWidth="1"/>
    <col min="8" max="8" width="11.453125" style="3"/>
    <col min="9" max="9" width="14.54296875" style="3" bestFit="1" customWidth="1"/>
    <col min="10" max="16384" width="11.453125" style="3"/>
  </cols>
  <sheetData>
    <row r="8" spans="1:7" ht="15.75" customHeight="1" x14ac:dyDescent="0.35"/>
    <row r="9" spans="1:7" ht="21" customHeight="1" x14ac:dyDescent="0.4">
      <c r="A9" s="45" t="s">
        <v>0</v>
      </c>
      <c r="B9" s="48" t="s">
        <v>40</v>
      </c>
      <c r="C9" s="53" t="s">
        <v>66</v>
      </c>
      <c r="D9" s="53"/>
      <c r="E9" s="53"/>
      <c r="F9" s="53"/>
      <c r="G9" s="53"/>
    </row>
    <row r="10" spans="1:7" ht="17.25" customHeight="1" x14ac:dyDescent="0.35">
      <c r="A10" s="46"/>
      <c r="B10" s="48"/>
      <c r="C10" s="50" t="s">
        <v>67</v>
      </c>
      <c r="D10" s="51"/>
      <c r="E10" s="50" t="s">
        <v>68</v>
      </c>
      <c r="F10" s="52"/>
      <c r="G10" s="51"/>
    </row>
    <row r="11" spans="1:7" ht="54" customHeight="1" thickBot="1" x14ac:dyDescent="0.4">
      <c r="A11" s="47"/>
      <c r="B11" s="49"/>
      <c r="C11" s="36" t="s">
        <v>69</v>
      </c>
      <c r="D11" s="40" t="s">
        <v>70</v>
      </c>
      <c r="E11" s="40" t="s">
        <v>71</v>
      </c>
      <c r="F11" s="40" t="s">
        <v>72</v>
      </c>
      <c r="G11" s="40" t="s">
        <v>73</v>
      </c>
    </row>
    <row r="12" spans="1:7" ht="15" thickTop="1" x14ac:dyDescent="0.35"/>
    <row r="13" spans="1:7" ht="15.5" x14ac:dyDescent="0.4">
      <c r="A13" s="15" t="s">
        <v>1</v>
      </c>
      <c r="B13" s="11"/>
      <c r="C13" s="11"/>
      <c r="D13" s="11"/>
      <c r="E13" s="11"/>
      <c r="F13" s="11"/>
      <c r="G13" s="11"/>
    </row>
    <row r="14" spans="1:7" ht="15.5" x14ac:dyDescent="0.4">
      <c r="A14" s="11"/>
      <c r="B14" s="11"/>
      <c r="C14" s="11"/>
      <c r="D14" s="11"/>
      <c r="E14" s="11"/>
      <c r="F14" s="11"/>
      <c r="G14" s="11"/>
    </row>
    <row r="15" spans="1:7" ht="15.5" x14ac:dyDescent="0.4">
      <c r="A15" s="15" t="s">
        <v>2</v>
      </c>
      <c r="B15" s="11"/>
      <c r="C15" s="11"/>
      <c r="D15" s="11"/>
      <c r="E15" s="11"/>
      <c r="F15" s="11"/>
      <c r="G15" s="11"/>
    </row>
    <row r="16" spans="1:7" ht="15.5" x14ac:dyDescent="0.4">
      <c r="A16" s="16" t="s">
        <v>58</v>
      </c>
      <c r="B16" s="20" t="s">
        <v>120</v>
      </c>
      <c r="C16" s="20" t="s">
        <v>120</v>
      </c>
      <c r="D16" s="20" t="s">
        <v>120</v>
      </c>
      <c r="E16" s="20" t="s">
        <v>120</v>
      </c>
      <c r="F16" s="20" t="s">
        <v>120</v>
      </c>
      <c r="G16" s="20" t="s">
        <v>120</v>
      </c>
    </row>
    <row r="17" spans="1:9" ht="15.5" x14ac:dyDescent="0.4">
      <c r="A17" s="16" t="s">
        <v>114</v>
      </c>
      <c r="B17" s="20">
        <f>+SUM(C17:G17)</f>
        <v>166300</v>
      </c>
      <c r="C17" s="20">
        <v>31975</v>
      </c>
      <c r="D17" s="20">
        <v>15496</v>
      </c>
      <c r="E17" s="30">
        <v>10093</v>
      </c>
      <c r="F17" s="20">
        <v>90636</v>
      </c>
      <c r="G17" s="30">
        <v>18100</v>
      </c>
    </row>
    <row r="18" spans="1:9" ht="15.5" x14ac:dyDescent="0.4">
      <c r="A18" s="16" t="s">
        <v>115</v>
      </c>
      <c r="B18" s="20">
        <f>+SUM(C18:G18)</f>
        <v>185184.33333333334</v>
      </c>
      <c r="C18" s="20">
        <v>34610</v>
      </c>
      <c r="D18" s="20">
        <v>17457.666666666668</v>
      </c>
      <c r="E18" s="20">
        <v>8973.3333333333339</v>
      </c>
      <c r="F18" s="20">
        <v>106928.66666666667</v>
      </c>
      <c r="G18" s="20">
        <v>17214.666666666668</v>
      </c>
    </row>
    <row r="19" spans="1:9" ht="15.5" x14ac:dyDescent="0.4">
      <c r="A19" s="16" t="s">
        <v>76</v>
      </c>
      <c r="B19" s="20">
        <f>+SUM(C19:G19)</f>
        <v>166300</v>
      </c>
      <c r="C19" s="20">
        <v>31975</v>
      </c>
      <c r="D19" s="20">
        <v>15496</v>
      </c>
      <c r="E19" s="30">
        <v>10093</v>
      </c>
      <c r="F19" s="20">
        <v>90636</v>
      </c>
      <c r="G19" s="30">
        <v>18100</v>
      </c>
    </row>
    <row r="20" spans="1:9" ht="15.5" x14ac:dyDescent="0.4">
      <c r="A20" s="11"/>
      <c r="B20" s="18"/>
      <c r="C20" s="18"/>
      <c r="D20" s="18"/>
      <c r="E20" s="18"/>
      <c r="F20" s="18"/>
      <c r="G20" s="18"/>
    </row>
    <row r="21" spans="1:9" ht="15.5" x14ac:dyDescent="0.4">
      <c r="A21" s="19" t="s">
        <v>3</v>
      </c>
      <c r="B21" s="18"/>
      <c r="C21" s="18"/>
      <c r="D21" s="18"/>
      <c r="E21" s="18"/>
      <c r="F21" s="18"/>
      <c r="G21" s="18"/>
    </row>
    <row r="22" spans="1:9" ht="15.5" x14ac:dyDescent="0.4">
      <c r="A22" s="16" t="s">
        <v>58</v>
      </c>
      <c r="B22" s="20" t="s">
        <v>120</v>
      </c>
      <c r="C22" s="20" t="s">
        <v>120</v>
      </c>
      <c r="D22" s="20" t="s">
        <v>120</v>
      </c>
      <c r="E22" s="20" t="s">
        <v>120</v>
      </c>
      <c r="F22" s="20" t="s">
        <v>120</v>
      </c>
      <c r="G22" s="20" t="s">
        <v>120</v>
      </c>
    </row>
    <row r="23" spans="1:9" ht="15.5" x14ac:dyDescent="0.4">
      <c r="A23" s="16" t="s">
        <v>114</v>
      </c>
      <c r="B23" s="20">
        <f>+C23+D23+E23+F23+G23</f>
        <v>6126334469.0900002</v>
      </c>
      <c r="C23" s="20">
        <v>2624773861.71</v>
      </c>
      <c r="D23" s="20">
        <v>602145102.38</v>
      </c>
      <c r="E23" s="20">
        <v>996042089.63999999</v>
      </c>
      <c r="F23" s="20">
        <v>1648296440.9200003</v>
      </c>
      <c r="G23" s="20">
        <v>255076974.44</v>
      </c>
      <c r="I23" s="41"/>
    </row>
    <row r="24" spans="1:9" ht="15.5" x14ac:dyDescent="0.4">
      <c r="A24" s="16" t="s">
        <v>115</v>
      </c>
      <c r="B24" s="20">
        <f>+SUM(C24:G24)</f>
        <v>12327030245.34001</v>
      </c>
      <c r="C24" s="20">
        <v>6895559646.2754078</v>
      </c>
      <c r="D24" s="20">
        <v>1177036743.0685</v>
      </c>
      <c r="E24" s="20">
        <v>1452503086.1018</v>
      </c>
      <c r="F24" s="20">
        <v>2338303470.8407001</v>
      </c>
      <c r="G24" s="20">
        <v>463627299.05359995</v>
      </c>
      <c r="I24" s="41"/>
    </row>
    <row r="25" spans="1:9" ht="15.5" x14ac:dyDescent="0.4">
      <c r="A25" s="16" t="s">
        <v>76</v>
      </c>
      <c r="B25" s="20">
        <f>+SUM(C25:G25)</f>
        <v>30838397214.990002</v>
      </c>
      <c r="C25" s="20">
        <v>18531259166.470001</v>
      </c>
      <c r="D25" s="20">
        <v>2410580409.52</v>
      </c>
      <c r="E25" s="20">
        <v>3084168358.8299999</v>
      </c>
      <c r="F25" s="20">
        <v>5792081382.6500006</v>
      </c>
      <c r="G25" s="20">
        <v>1020307897.5199997</v>
      </c>
      <c r="I25" s="41"/>
    </row>
    <row r="26" spans="1:9" ht="15.5" x14ac:dyDescent="0.4">
      <c r="A26" s="16" t="s">
        <v>116</v>
      </c>
      <c r="B26" s="20">
        <f>+SUM(C26:G26)</f>
        <v>12327030245.34001</v>
      </c>
      <c r="C26" s="20">
        <f>C24</f>
        <v>6895559646.2754078</v>
      </c>
      <c r="D26" s="20">
        <f t="shared" ref="D26:G26" si="0">D24</f>
        <v>1177036743.0685</v>
      </c>
      <c r="E26" s="20">
        <f t="shared" si="0"/>
        <v>1452503086.1018</v>
      </c>
      <c r="F26" s="20">
        <f t="shared" si="0"/>
        <v>2338303470.8407001</v>
      </c>
      <c r="G26" s="20">
        <f t="shared" si="0"/>
        <v>463627299.05359995</v>
      </c>
      <c r="I26" s="41"/>
    </row>
    <row r="27" spans="1:9" ht="15.5" x14ac:dyDescent="0.4">
      <c r="A27" s="11"/>
      <c r="B27" s="18"/>
      <c r="C27" s="18"/>
      <c r="D27" s="18"/>
      <c r="E27" s="18"/>
      <c r="F27" s="18"/>
      <c r="G27" s="18"/>
      <c r="I27" s="41"/>
    </row>
    <row r="28" spans="1:9" ht="15.5" x14ac:dyDescent="0.4">
      <c r="A28" s="19" t="s">
        <v>4</v>
      </c>
      <c r="B28" s="18"/>
      <c r="C28" s="18"/>
      <c r="D28" s="18"/>
      <c r="E28" s="18"/>
      <c r="F28" s="18"/>
      <c r="G28" s="18"/>
    </row>
    <row r="29" spans="1:9" ht="15.5" x14ac:dyDescent="0.4">
      <c r="A29" s="16" t="s">
        <v>114</v>
      </c>
      <c r="B29" s="18">
        <f>B23</f>
        <v>6126334469.0900002</v>
      </c>
      <c r="C29" s="18"/>
      <c r="D29" s="18"/>
      <c r="E29" s="18"/>
      <c r="F29" s="18"/>
      <c r="G29" s="18"/>
    </row>
    <row r="30" spans="1:9" ht="15.5" x14ac:dyDescent="0.4">
      <c r="A30" s="16" t="s">
        <v>115</v>
      </c>
      <c r="B30" s="18">
        <v>12327030245.34001</v>
      </c>
      <c r="C30" s="18"/>
      <c r="D30" s="18"/>
      <c r="E30" s="18"/>
      <c r="F30" s="18"/>
      <c r="G30" s="18"/>
    </row>
    <row r="31" spans="1:9" ht="15.5" x14ac:dyDescent="0.4">
      <c r="A31" s="11"/>
      <c r="B31" s="11"/>
      <c r="C31" s="11"/>
      <c r="D31" s="43"/>
      <c r="E31" s="11"/>
      <c r="F31" s="11"/>
      <c r="G31" s="11"/>
    </row>
    <row r="32" spans="1:9" ht="15.5" x14ac:dyDescent="0.4">
      <c r="A32" s="15" t="s">
        <v>5</v>
      </c>
      <c r="B32" s="11"/>
      <c r="C32" s="11"/>
      <c r="D32" s="11"/>
      <c r="E32" s="11"/>
      <c r="F32" s="11"/>
      <c r="G32" s="11"/>
    </row>
    <row r="33" spans="1:7" ht="15.5" x14ac:dyDescent="0.4">
      <c r="A33" s="16" t="s">
        <v>59</v>
      </c>
      <c r="B33" s="39">
        <v>1.0706</v>
      </c>
      <c r="C33" s="39">
        <v>1.0706</v>
      </c>
      <c r="D33" s="39">
        <v>1.0706</v>
      </c>
      <c r="E33" s="39">
        <v>1.0706</v>
      </c>
      <c r="F33" s="39">
        <v>1.0706</v>
      </c>
      <c r="G33" s="39">
        <v>1.0706</v>
      </c>
    </row>
    <row r="34" spans="1:7" ht="15.5" x14ac:dyDescent="0.4">
      <c r="A34" s="16" t="s">
        <v>117</v>
      </c>
      <c r="B34" s="39">
        <v>1.0863</v>
      </c>
      <c r="C34" s="39">
        <v>1.0863</v>
      </c>
      <c r="D34" s="39">
        <v>1.0863</v>
      </c>
      <c r="E34" s="39">
        <v>1.0863</v>
      </c>
      <c r="F34" s="39">
        <v>1.0863</v>
      </c>
      <c r="G34" s="39">
        <v>1.0863</v>
      </c>
    </row>
    <row r="35" spans="1:7" ht="15.5" x14ac:dyDescent="0.4">
      <c r="A35" s="16" t="s">
        <v>6</v>
      </c>
      <c r="B35" s="18">
        <v>98066</v>
      </c>
      <c r="C35" s="18"/>
      <c r="D35" s="18"/>
      <c r="E35" s="18"/>
      <c r="F35" s="18"/>
      <c r="G35" s="18"/>
    </row>
    <row r="36" spans="1:7" ht="15.5" x14ac:dyDescent="0.4">
      <c r="A36" s="11"/>
      <c r="B36" s="18"/>
      <c r="C36" s="18"/>
      <c r="D36" s="18"/>
      <c r="E36" s="18"/>
      <c r="F36" s="18"/>
      <c r="G36" s="18"/>
    </row>
    <row r="37" spans="1:7" ht="15.5" x14ac:dyDescent="0.4">
      <c r="A37" s="15" t="s">
        <v>7</v>
      </c>
      <c r="B37" s="18"/>
      <c r="C37" s="18"/>
      <c r="D37" s="17"/>
      <c r="E37" s="17"/>
      <c r="F37" s="17"/>
      <c r="G37" s="18"/>
    </row>
    <row r="38" spans="1:7" ht="15.5" x14ac:dyDescent="0.4">
      <c r="A38" s="11" t="s">
        <v>60</v>
      </c>
      <c r="B38" s="20" t="s">
        <v>41</v>
      </c>
      <c r="C38" s="20" t="s">
        <v>41</v>
      </c>
      <c r="D38" s="20" t="s">
        <v>41</v>
      </c>
      <c r="E38" s="20" t="s">
        <v>41</v>
      </c>
      <c r="F38" s="20" t="s">
        <v>41</v>
      </c>
      <c r="G38" s="20" t="s">
        <v>41</v>
      </c>
    </row>
    <row r="39" spans="1:7" ht="15.5" x14ac:dyDescent="0.4">
      <c r="A39" s="11" t="s">
        <v>118</v>
      </c>
      <c r="B39" s="20">
        <f>B24/B34</f>
        <v>11347721849.710033</v>
      </c>
      <c r="C39" s="20">
        <f t="shared" ref="C39:G39" si="1">C24/C34</f>
        <v>6347748914.917985</v>
      </c>
      <c r="D39" s="20">
        <f t="shared" si="1"/>
        <v>1083528254.6888521</v>
      </c>
      <c r="E39" s="20">
        <f t="shared" si="1"/>
        <v>1337110453.9278283</v>
      </c>
      <c r="F39" s="20">
        <f t="shared" si="1"/>
        <v>2152539326.926908</v>
      </c>
      <c r="G39" s="20">
        <f t="shared" si="1"/>
        <v>426794899.24845803</v>
      </c>
    </row>
    <row r="40" spans="1:7" ht="15.5" x14ac:dyDescent="0.4">
      <c r="A40" s="11" t="s">
        <v>61</v>
      </c>
      <c r="B40" s="20" t="s">
        <v>41</v>
      </c>
      <c r="C40" s="20" t="s">
        <v>41</v>
      </c>
      <c r="D40" s="20" t="s">
        <v>41</v>
      </c>
      <c r="E40" s="20" t="s">
        <v>41</v>
      </c>
      <c r="F40" s="20" t="s">
        <v>41</v>
      </c>
      <c r="G40" s="20" t="s">
        <v>41</v>
      </c>
    </row>
    <row r="41" spans="1:7" ht="15.5" x14ac:dyDescent="0.4">
      <c r="A41" s="11" t="s">
        <v>119</v>
      </c>
      <c r="B41" s="20">
        <f>B39/B18</f>
        <v>61277.979867141563</v>
      </c>
      <c r="C41" s="20">
        <f t="shared" ref="C41:G41" si="2">C39/C18</f>
        <v>183407.9432221319</v>
      </c>
      <c r="D41" s="20">
        <f t="shared" si="2"/>
        <v>62066.040976582517</v>
      </c>
      <c r="E41" s="20">
        <f t="shared" si="2"/>
        <v>149009.33736194222</v>
      </c>
      <c r="F41" s="20">
        <f t="shared" si="2"/>
        <v>20130.610378198311</v>
      </c>
      <c r="G41" s="20">
        <f t="shared" si="2"/>
        <v>24792.516027909805</v>
      </c>
    </row>
    <row r="42" spans="1:7" ht="15.5" x14ac:dyDescent="0.4">
      <c r="A42" s="11"/>
      <c r="B42" s="11"/>
      <c r="C42" s="11"/>
      <c r="D42" s="11"/>
      <c r="E42" s="11"/>
      <c r="F42" s="11"/>
      <c r="G42" s="11"/>
    </row>
    <row r="43" spans="1:7" ht="15.5" x14ac:dyDescent="0.4">
      <c r="A43" s="15" t="s">
        <v>8</v>
      </c>
      <c r="B43" s="11"/>
      <c r="C43" s="11"/>
      <c r="D43" s="11"/>
      <c r="E43" s="11"/>
      <c r="F43" s="11"/>
      <c r="G43" s="11"/>
    </row>
    <row r="44" spans="1:7" ht="15.5" x14ac:dyDescent="0.4">
      <c r="A44" s="11"/>
      <c r="B44" s="11"/>
      <c r="C44" s="11"/>
      <c r="D44" s="11"/>
      <c r="E44" s="11"/>
      <c r="F44" s="11"/>
      <c r="G44" s="11"/>
    </row>
    <row r="45" spans="1:7" ht="15.5" x14ac:dyDescent="0.4">
      <c r="A45" s="15" t="s">
        <v>9</v>
      </c>
      <c r="B45" s="11"/>
      <c r="C45" s="11"/>
      <c r="D45" s="11"/>
      <c r="E45" s="11"/>
      <c r="F45" s="11"/>
      <c r="G45" s="11"/>
    </row>
    <row r="46" spans="1:7" ht="15.5" x14ac:dyDescent="0.4">
      <c r="A46" s="11" t="s">
        <v>10</v>
      </c>
      <c r="B46" s="22">
        <f t="shared" ref="B46" si="3">(B17/B35)*100</f>
        <v>169.57967083392816</v>
      </c>
      <c r="C46" s="22"/>
      <c r="D46" s="22"/>
      <c r="E46" s="22"/>
      <c r="F46" s="22"/>
      <c r="G46" s="22"/>
    </row>
    <row r="47" spans="1:7" ht="15.5" x14ac:dyDescent="0.4">
      <c r="A47" s="11" t="s">
        <v>11</v>
      </c>
      <c r="B47" s="22">
        <f t="shared" ref="B47" si="4">(B18/B35)*100</f>
        <v>188.8364298873548</v>
      </c>
      <c r="C47" s="22"/>
      <c r="D47" s="22"/>
      <c r="E47" s="22"/>
      <c r="F47" s="22"/>
      <c r="G47" s="22"/>
    </row>
    <row r="48" spans="1:7" ht="15.5" x14ac:dyDescent="0.4">
      <c r="A48" s="11"/>
      <c r="B48" s="22"/>
      <c r="C48" s="22"/>
      <c r="D48" s="22"/>
      <c r="E48" s="22"/>
      <c r="F48" s="22"/>
      <c r="G48" s="22"/>
    </row>
    <row r="49" spans="1:7" ht="15.5" x14ac:dyDescent="0.4">
      <c r="A49" s="15" t="s">
        <v>12</v>
      </c>
      <c r="B49" s="22"/>
      <c r="C49" s="22"/>
      <c r="D49" s="22"/>
      <c r="E49" s="22"/>
      <c r="F49" s="22"/>
      <c r="G49" s="22"/>
    </row>
    <row r="50" spans="1:7" ht="15.5" x14ac:dyDescent="0.4">
      <c r="A50" s="11" t="s">
        <v>13</v>
      </c>
      <c r="B50" s="23">
        <f t="shared" ref="B50:G50" si="5">B18/B17*100</f>
        <v>111.35558228101826</v>
      </c>
      <c r="C50" s="23">
        <f t="shared" si="5"/>
        <v>108.24081313526193</v>
      </c>
      <c r="D50" s="23">
        <f t="shared" si="5"/>
        <v>112.65918086387885</v>
      </c>
      <c r="E50" s="23">
        <f t="shared" si="5"/>
        <v>88.906502856765428</v>
      </c>
      <c r="F50" s="23">
        <f t="shared" si="5"/>
        <v>117.975933036174</v>
      </c>
      <c r="G50" s="23">
        <f t="shared" si="5"/>
        <v>95.108655616942912</v>
      </c>
    </row>
    <row r="51" spans="1:7" ht="15.5" x14ac:dyDescent="0.4">
      <c r="A51" s="11" t="s">
        <v>14</v>
      </c>
      <c r="B51" s="23">
        <f>B24/B23*100</f>
        <v>201.21379770456861</v>
      </c>
      <c r="C51" s="23">
        <f t="shared" ref="C51:G51" si="6">C24/C23*100</f>
        <v>262.71061849812298</v>
      </c>
      <c r="D51" s="23">
        <f t="shared" si="6"/>
        <v>195.47393782930732</v>
      </c>
      <c r="E51" s="23">
        <f t="shared" si="6"/>
        <v>145.82748070684229</v>
      </c>
      <c r="F51" s="23">
        <f t="shared" si="6"/>
        <v>141.86182853950535</v>
      </c>
      <c r="G51" s="23">
        <f t="shared" si="6"/>
        <v>181.75976097860445</v>
      </c>
    </row>
    <row r="52" spans="1:7" ht="15.5" x14ac:dyDescent="0.4">
      <c r="A52" s="11" t="s">
        <v>15</v>
      </c>
      <c r="B52" s="23">
        <f>AVERAGE(B50:B51)</f>
        <v>156.28468999279343</v>
      </c>
      <c r="C52" s="23">
        <f t="shared" ref="C52:G52" si="7">AVERAGE(C50:C51)</f>
        <v>185.47571581669246</v>
      </c>
      <c r="D52" s="23">
        <f t="shared" si="7"/>
        <v>154.06655934659307</v>
      </c>
      <c r="E52" s="23">
        <f t="shared" si="7"/>
        <v>117.36699178180386</v>
      </c>
      <c r="F52" s="23">
        <f t="shared" si="7"/>
        <v>129.91888078783967</v>
      </c>
      <c r="G52" s="23">
        <f t="shared" si="7"/>
        <v>138.43420829777369</v>
      </c>
    </row>
    <row r="53" spans="1:7" ht="15.5" x14ac:dyDescent="0.4">
      <c r="A53" s="11"/>
      <c r="B53" s="23"/>
      <c r="C53" s="23"/>
      <c r="D53" s="23"/>
      <c r="E53" s="23"/>
      <c r="F53" s="23"/>
      <c r="G53" s="23"/>
    </row>
    <row r="54" spans="1:7" ht="15.5" x14ac:dyDescent="0.4">
      <c r="A54" s="15" t="s">
        <v>16</v>
      </c>
      <c r="B54" s="23"/>
      <c r="C54" s="23"/>
      <c r="D54" s="23"/>
      <c r="E54" s="23"/>
      <c r="F54" s="23"/>
      <c r="G54" s="23"/>
    </row>
    <row r="55" spans="1:7" ht="15.5" x14ac:dyDescent="0.4">
      <c r="A55" s="11" t="s">
        <v>17</v>
      </c>
      <c r="B55" s="23">
        <f t="shared" ref="B55:G55" si="8">((B18/B19)*100)</f>
        <v>111.35558228101826</v>
      </c>
      <c r="C55" s="23">
        <f t="shared" si="8"/>
        <v>108.24081313526193</v>
      </c>
      <c r="D55" s="23">
        <f t="shared" si="8"/>
        <v>112.65918086387885</v>
      </c>
      <c r="E55" s="23">
        <f t="shared" si="8"/>
        <v>88.906502856765428</v>
      </c>
      <c r="F55" s="23">
        <f t="shared" si="8"/>
        <v>117.975933036174</v>
      </c>
      <c r="G55" s="23">
        <f t="shared" si="8"/>
        <v>95.108655616942912</v>
      </c>
    </row>
    <row r="56" spans="1:7" ht="15.5" x14ac:dyDescent="0.4">
      <c r="A56" s="11" t="s">
        <v>18</v>
      </c>
      <c r="B56" s="23">
        <f>B24/B25*100</f>
        <v>39.972992627995779</v>
      </c>
      <c r="C56" s="23">
        <f t="shared" ref="C56:G56" si="9">C24/C25*100</f>
        <v>37.210421506338122</v>
      </c>
      <c r="D56" s="23">
        <f t="shared" si="9"/>
        <v>48.827939463047166</v>
      </c>
      <c r="E56" s="23">
        <f t="shared" si="9"/>
        <v>47.09545385041227</v>
      </c>
      <c r="F56" s="23">
        <f t="shared" si="9"/>
        <v>40.370694338740051</v>
      </c>
      <c r="G56" s="23">
        <f t="shared" si="9"/>
        <v>45.439940255339643</v>
      </c>
    </row>
    <row r="57" spans="1:7" ht="15.5" x14ac:dyDescent="0.4">
      <c r="A57" s="11" t="s">
        <v>19</v>
      </c>
      <c r="B57" s="23">
        <f>(B55+B56)/2</f>
        <v>75.664287454507019</v>
      </c>
      <c r="C57" s="23">
        <f t="shared" ref="C57:G57" si="10">(C55+C56)/2</f>
        <v>72.725617320800026</v>
      </c>
      <c r="D57" s="23">
        <f t="shared" si="10"/>
        <v>80.743560163463002</v>
      </c>
      <c r="E57" s="23">
        <f t="shared" si="10"/>
        <v>68.000978353588849</v>
      </c>
      <c r="F57" s="23">
        <f t="shared" si="10"/>
        <v>79.173313687457025</v>
      </c>
      <c r="G57" s="23">
        <f t="shared" si="10"/>
        <v>70.274297936141281</v>
      </c>
    </row>
    <row r="58" spans="1:7" ht="15.5" x14ac:dyDescent="0.4">
      <c r="A58" s="11"/>
      <c r="B58" s="22"/>
      <c r="C58" s="22"/>
      <c r="D58" s="22"/>
      <c r="E58" s="22"/>
      <c r="F58" s="22"/>
      <c r="G58" s="22"/>
    </row>
    <row r="59" spans="1:7" ht="15.5" x14ac:dyDescent="0.4">
      <c r="A59" s="15" t="s">
        <v>34</v>
      </c>
      <c r="B59" s="22"/>
      <c r="C59" s="22"/>
      <c r="D59" s="22"/>
      <c r="E59" s="22"/>
      <c r="F59" s="22"/>
      <c r="G59" s="22"/>
    </row>
    <row r="60" spans="1:7" ht="15.5" x14ac:dyDescent="0.4">
      <c r="A60" s="11" t="s">
        <v>20</v>
      </c>
      <c r="B60" s="22">
        <f>B26/B24*100</f>
        <v>100</v>
      </c>
      <c r="C60" s="22"/>
      <c r="D60" s="22"/>
      <c r="E60" s="22"/>
      <c r="F60" s="22"/>
      <c r="G60" s="22"/>
    </row>
    <row r="61" spans="1:7" ht="15.5" x14ac:dyDescent="0.4">
      <c r="A61" s="11"/>
      <c r="B61" s="22"/>
      <c r="C61" s="22"/>
      <c r="D61" s="22"/>
      <c r="E61" s="22"/>
      <c r="F61" s="22"/>
      <c r="G61" s="22"/>
    </row>
    <row r="62" spans="1:7" ht="15.5" x14ac:dyDescent="0.4">
      <c r="A62" s="15" t="s">
        <v>21</v>
      </c>
      <c r="B62" s="22"/>
      <c r="C62" s="22"/>
      <c r="D62" s="22"/>
      <c r="E62" s="22"/>
      <c r="F62" s="22"/>
      <c r="G62" s="22"/>
    </row>
    <row r="63" spans="1:7" ht="15.5" x14ac:dyDescent="0.4">
      <c r="A63" s="11" t="s">
        <v>22</v>
      </c>
      <c r="B63" s="20" t="s">
        <v>41</v>
      </c>
      <c r="C63" s="20" t="s">
        <v>41</v>
      </c>
      <c r="D63" s="20" t="s">
        <v>41</v>
      </c>
      <c r="E63" s="20" t="s">
        <v>41</v>
      </c>
      <c r="F63" s="20" t="s">
        <v>41</v>
      </c>
      <c r="G63" s="20" t="s">
        <v>41</v>
      </c>
    </row>
    <row r="64" spans="1:7" ht="15.5" x14ac:dyDescent="0.4">
      <c r="A64" s="11" t="s">
        <v>23</v>
      </c>
      <c r="B64" s="20" t="s">
        <v>41</v>
      </c>
      <c r="C64" s="20" t="s">
        <v>41</v>
      </c>
      <c r="D64" s="20" t="s">
        <v>41</v>
      </c>
      <c r="E64" s="20" t="s">
        <v>41</v>
      </c>
      <c r="F64" s="20" t="s">
        <v>41</v>
      </c>
      <c r="G64" s="20" t="s">
        <v>41</v>
      </c>
    </row>
    <row r="65" spans="1:8" ht="15.5" x14ac:dyDescent="0.4">
      <c r="A65" s="11" t="s">
        <v>24</v>
      </c>
      <c r="B65" s="20" t="s">
        <v>41</v>
      </c>
      <c r="C65" s="20" t="s">
        <v>41</v>
      </c>
      <c r="D65" s="20" t="s">
        <v>41</v>
      </c>
      <c r="E65" s="20" t="s">
        <v>41</v>
      </c>
      <c r="F65" s="20" t="s">
        <v>41</v>
      </c>
      <c r="G65" s="20" t="s">
        <v>41</v>
      </c>
    </row>
    <row r="66" spans="1:8" ht="15.5" x14ac:dyDescent="0.4">
      <c r="A66" s="11"/>
      <c r="B66" s="22"/>
      <c r="C66" s="22"/>
      <c r="D66" s="22"/>
      <c r="E66" s="22"/>
      <c r="F66" s="22"/>
      <c r="G66" s="22"/>
    </row>
    <row r="67" spans="1:8" ht="15.5" x14ac:dyDescent="0.4">
      <c r="A67" s="15" t="s">
        <v>25</v>
      </c>
      <c r="B67" s="22"/>
      <c r="C67" s="22"/>
      <c r="D67" s="22"/>
      <c r="E67" s="22"/>
      <c r="F67" s="22"/>
      <c r="G67" s="22"/>
    </row>
    <row r="68" spans="1:8" ht="15.5" x14ac:dyDescent="0.4">
      <c r="A68" s="11" t="s">
        <v>37</v>
      </c>
      <c r="B68" s="23">
        <f>B23/(B17*3)</f>
        <v>12279.684243515734</v>
      </c>
      <c r="C68" s="23">
        <f t="shared" ref="C68:G69" si="11">C23/(C17*3)</f>
        <v>27362.77155809226</v>
      </c>
      <c r="D68" s="23">
        <f t="shared" si="11"/>
        <v>12952.699672603683</v>
      </c>
      <c r="E68" s="23">
        <f t="shared" si="11"/>
        <v>32895.475069850392</v>
      </c>
      <c r="F68" s="23">
        <f t="shared" si="11"/>
        <v>6061.9637558291788</v>
      </c>
      <c r="G68" s="23">
        <f t="shared" si="11"/>
        <v>4697.5501738489875</v>
      </c>
    </row>
    <row r="69" spans="1:8" ht="15.5" x14ac:dyDescent="0.4">
      <c r="A69" s="11" t="s">
        <v>38</v>
      </c>
      <c r="B69" s="23">
        <f>B24/(B18*3)</f>
        <v>22188.756509891962</v>
      </c>
      <c r="C69" s="23">
        <f t="shared" si="11"/>
        <v>66412.016240733967</v>
      </c>
      <c r="D69" s="23">
        <f t="shared" si="11"/>
        <v>22474.11343762053</v>
      </c>
      <c r="E69" s="23">
        <f t="shared" si="11"/>
        <v>53956.281058759283</v>
      </c>
      <c r="F69" s="23">
        <f t="shared" si="11"/>
        <v>7289.2940179456091</v>
      </c>
      <c r="G69" s="23">
        <f t="shared" si="11"/>
        <v>8977.3700537061413</v>
      </c>
    </row>
    <row r="70" spans="1:8" ht="15.5" x14ac:dyDescent="0.4">
      <c r="A70" s="11" t="s">
        <v>28</v>
      </c>
      <c r="B70" s="23">
        <f>(B69/B68)*B52</f>
        <v>282.39837960859529</v>
      </c>
      <c r="C70" s="23">
        <f t="shared" ref="C70:G70" si="12">(C69/C68)*C52</f>
        <v>450.16698052420315</v>
      </c>
      <c r="D70" s="23">
        <f t="shared" si="12"/>
        <v>267.3195101576236</v>
      </c>
      <c r="E70" s="23">
        <f t="shared" si="12"/>
        <v>192.50934610773203</v>
      </c>
      <c r="F70" s="23">
        <f t="shared" si="12"/>
        <v>156.22279490442975</v>
      </c>
      <c r="G70" s="23">
        <f t="shared" si="12"/>
        <v>264.55813562128935</v>
      </c>
    </row>
    <row r="71" spans="1:8" ht="15.5" x14ac:dyDescent="0.4">
      <c r="A71" s="11" t="s">
        <v>33</v>
      </c>
      <c r="B71" s="23">
        <f>B23/B17</f>
        <v>36839.052730547206</v>
      </c>
      <c r="C71" s="23">
        <f t="shared" ref="C71:G72" si="13">C23/C17</f>
        <v>82088.314674276786</v>
      </c>
      <c r="D71" s="23">
        <f t="shared" si="13"/>
        <v>38858.099017811044</v>
      </c>
      <c r="E71" s="23">
        <f t="shared" si="13"/>
        <v>98686.425209551177</v>
      </c>
      <c r="F71" s="23">
        <f t="shared" si="13"/>
        <v>18185.891267487536</v>
      </c>
      <c r="G71" s="23">
        <f t="shared" si="13"/>
        <v>14092.650521546961</v>
      </c>
    </row>
    <row r="72" spans="1:8" ht="15.5" x14ac:dyDescent="0.4">
      <c r="A72" s="11" t="s">
        <v>32</v>
      </c>
      <c r="B72" s="23">
        <f>B24/B18</f>
        <v>66566.26952967589</v>
      </c>
      <c r="C72" s="23">
        <f t="shared" si="13"/>
        <v>199236.0487222019</v>
      </c>
      <c r="D72" s="23">
        <f t="shared" si="13"/>
        <v>67422.34031286159</v>
      </c>
      <c r="E72" s="23">
        <f t="shared" si="13"/>
        <v>161868.84317627785</v>
      </c>
      <c r="F72" s="23">
        <f t="shared" si="13"/>
        <v>21867.882053836827</v>
      </c>
      <c r="G72" s="23">
        <f t="shared" si="13"/>
        <v>26932.11016111842</v>
      </c>
    </row>
    <row r="73" spans="1:8" ht="15.5" x14ac:dyDescent="0.4">
      <c r="A73" s="11"/>
      <c r="B73" s="22"/>
      <c r="C73" s="22"/>
      <c r="D73" s="22"/>
      <c r="E73" s="22"/>
      <c r="F73" s="22"/>
      <c r="G73" s="22"/>
    </row>
    <row r="74" spans="1:8" ht="15.5" x14ac:dyDescent="0.4">
      <c r="A74" s="15" t="s">
        <v>29</v>
      </c>
      <c r="B74" s="22"/>
      <c r="C74" s="22"/>
      <c r="D74" s="22"/>
      <c r="E74" s="22"/>
      <c r="F74" s="22"/>
      <c r="G74" s="22"/>
    </row>
    <row r="75" spans="1:8" ht="15.5" x14ac:dyDescent="0.4">
      <c r="A75" s="11" t="s">
        <v>30</v>
      </c>
      <c r="B75" s="22">
        <f>(B30/B29)*100</f>
        <v>201.21379770456861</v>
      </c>
      <c r="C75" s="22"/>
      <c r="D75" s="22"/>
      <c r="E75" s="22"/>
      <c r="F75" s="22"/>
      <c r="G75" s="22"/>
    </row>
    <row r="76" spans="1:8" ht="16" thickBot="1" x14ac:dyDescent="0.45">
      <c r="A76" s="25" t="s">
        <v>31</v>
      </c>
      <c r="B76" s="26">
        <f>(B24/B30)*100</f>
        <v>100</v>
      </c>
      <c r="C76" s="26"/>
      <c r="D76" s="26"/>
      <c r="E76" s="26"/>
      <c r="F76" s="26"/>
      <c r="G76" s="26"/>
    </row>
    <row r="77" spans="1:8" ht="16" thickTop="1" x14ac:dyDescent="0.4">
      <c r="A77" s="44" t="s">
        <v>81</v>
      </c>
      <c r="B77" s="44"/>
      <c r="C77" s="44"/>
      <c r="D77" s="44"/>
      <c r="E77" s="44"/>
      <c r="F77" s="44"/>
      <c r="G77" s="27"/>
      <c r="H77" s="11"/>
    </row>
    <row r="78" spans="1:8" ht="15.5" x14ac:dyDescent="0.4">
      <c r="B78" s="27"/>
      <c r="C78" s="27"/>
      <c r="D78" s="27"/>
      <c r="E78" s="27"/>
      <c r="F78" s="27"/>
      <c r="G78" s="27"/>
      <c r="H78" s="11"/>
    </row>
    <row r="79" spans="1:8" ht="15.5" x14ac:dyDescent="0.4">
      <c r="A79" s="37" t="s">
        <v>82</v>
      </c>
      <c r="B79" s="11"/>
      <c r="C79" s="11"/>
      <c r="D79" s="11"/>
      <c r="E79" s="11"/>
      <c r="F79" s="11"/>
      <c r="G79" s="11"/>
      <c r="H79" s="11"/>
    </row>
    <row r="80" spans="1:8" ht="15.5" x14ac:dyDescent="0.4">
      <c r="A80" s="11" t="s">
        <v>83</v>
      </c>
      <c r="B80" s="11"/>
      <c r="C80" s="11"/>
      <c r="D80" s="11"/>
      <c r="E80" s="11"/>
      <c r="F80" s="11"/>
      <c r="G80" s="11"/>
      <c r="H80" s="11"/>
    </row>
    <row r="81" spans="1:8" ht="15.5" x14ac:dyDescent="0.4">
      <c r="A81" s="15" t="s">
        <v>84</v>
      </c>
      <c r="B81" s="11"/>
      <c r="C81" s="11"/>
      <c r="D81" s="11"/>
      <c r="E81" s="11"/>
      <c r="F81" s="11"/>
      <c r="G81" s="11"/>
      <c r="H81" s="11"/>
    </row>
  </sheetData>
  <mergeCells count="6">
    <mergeCell ref="A77:F77"/>
    <mergeCell ref="C9:G9"/>
    <mergeCell ref="A9:A11"/>
    <mergeCell ref="B9:B11"/>
    <mergeCell ref="C10:D10"/>
    <mergeCell ref="E10:G10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8:I105"/>
  <sheetViews>
    <sheetView showGridLines="0" zoomScale="80" zoomScaleNormal="80" workbookViewId="0">
      <selection activeCell="A9" sqref="A9:A11"/>
    </sheetView>
  </sheetViews>
  <sheetFormatPr baseColWidth="10" defaultColWidth="11.453125" defaultRowHeight="14.5" x14ac:dyDescent="0.35"/>
  <cols>
    <col min="1" max="1" width="62.54296875" style="3" customWidth="1"/>
    <col min="2" max="7" width="20.7265625" style="3" customWidth="1"/>
    <col min="8" max="9" width="15.7265625" style="3" customWidth="1"/>
    <col min="10" max="16384" width="11.453125" style="3"/>
  </cols>
  <sheetData>
    <row r="8" spans="1:9" ht="15.75" customHeight="1" x14ac:dyDescent="0.35"/>
    <row r="9" spans="1:9" ht="21" customHeight="1" x14ac:dyDescent="0.4">
      <c r="A9" s="45" t="s">
        <v>0</v>
      </c>
      <c r="B9" s="48" t="s">
        <v>40</v>
      </c>
      <c r="C9" s="53" t="s">
        <v>66</v>
      </c>
      <c r="D9" s="53"/>
      <c r="E9" s="53"/>
      <c r="F9" s="53"/>
      <c r="G9" s="53"/>
    </row>
    <row r="10" spans="1:9" ht="17.25" customHeight="1" x14ac:dyDescent="0.35">
      <c r="A10" s="46"/>
      <c r="B10" s="48"/>
      <c r="C10" s="50" t="s">
        <v>67</v>
      </c>
      <c r="D10" s="51"/>
      <c r="E10" s="50" t="s">
        <v>68</v>
      </c>
      <c r="F10" s="52"/>
      <c r="G10" s="51"/>
    </row>
    <row r="11" spans="1:9" ht="54" customHeight="1" thickBot="1" x14ac:dyDescent="0.4">
      <c r="A11" s="47"/>
      <c r="B11" s="49"/>
      <c r="C11" s="36" t="s">
        <v>69</v>
      </c>
      <c r="D11" s="40" t="s">
        <v>70</v>
      </c>
      <c r="E11" s="40" t="s">
        <v>71</v>
      </c>
      <c r="F11" s="40" t="s">
        <v>72</v>
      </c>
      <c r="G11" s="40" t="s">
        <v>73</v>
      </c>
    </row>
    <row r="12" spans="1:9" ht="15" thickTop="1" x14ac:dyDescent="0.35"/>
    <row r="13" spans="1:9" ht="15.5" x14ac:dyDescent="0.4">
      <c r="A13" s="15" t="s">
        <v>1</v>
      </c>
      <c r="B13" s="11"/>
      <c r="C13" s="11"/>
      <c r="D13" s="11"/>
      <c r="E13" s="11"/>
      <c r="F13" s="11"/>
      <c r="G13" s="11"/>
    </row>
    <row r="14" spans="1:9" ht="15.5" x14ac:dyDescent="0.4">
      <c r="A14" s="11"/>
      <c r="B14" s="11"/>
      <c r="C14" s="11"/>
      <c r="D14" s="11"/>
      <c r="E14" s="11"/>
      <c r="F14" s="11"/>
      <c r="G14" s="11"/>
    </row>
    <row r="15" spans="1:9" ht="15.5" x14ac:dyDescent="0.4">
      <c r="A15" s="15" t="s">
        <v>2</v>
      </c>
      <c r="B15" s="11"/>
      <c r="C15" s="11"/>
      <c r="D15" s="11"/>
      <c r="E15" s="11"/>
      <c r="F15" s="11"/>
      <c r="G15" s="11"/>
    </row>
    <row r="16" spans="1:9" ht="15.5" x14ac:dyDescent="0.4">
      <c r="A16" s="16" t="s">
        <v>62</v>
      </c>
      <c r="B16" s="30" t="s">
        <v>41</v>
      </c>
      <c r="C16" s="30" t="s">
        <v>41</v>
      </c>
      <c r="D16" s="30" t="s">
        <v>41</v>
      </c>
      <c r="E16" s="30" t="s">
        <v>41</v>
      </c>
      <c r="F16" s="30" t="s">
        <v>41</v>
      </c>
      <c r="G16" s="30" t="s">
        <v>41</v>
      </c>
      <c r="H16" s="7"/>
      <c r="I16" s="7"/>
    </row>
    <row r="17" spans="1:9" ht="15.5" x14ac:dyDescent="0.4">
      <c r="A17" s="16" t="s">
        <v>121</v>
      </c>
      <c r="B17" s="31">
        <f>+SUM(C17:G17)</f>
        <v>166300</v>
      </c>
      <c r="C17" s="31">
        <f>(+'I Trimestre'!C17+'II Trimestre'!C17+'III Trimestre'!C17+'IV Trimestre'!C17)/4</f>
        <v>31975</v>
      </c>
      <c r="D17" s="31">
        <f>(+'I Trimestre'!D17+'II Trimestre'!D17+'III Trimestre'!D17+'IV Trimestre'!D17)/4</f>
        <v>15496</v>
      </c>
      <c r="E17" s="31">
        <f>(+'I Trimestre'!E17+'II Trimestre'!E17+'III Trimestre'!E17+'IV Trimestre'!E17)/4</f>
        <v>10093</v>
      </c>
      <c r="F17" s="31">
        <f>(+'I Trimestre'!F17+'II Trimestre'!F17+'III Trimestre'!F17+'IV Trimestre'!F17)/4</f>
        <v>90636</v>
      </c>
      <c r="G17" s="31">
        <f>(+'I Trimestre'!G17+'II Trimestre'!G17+'III Trimestre'!G17+'IV Trimestre'!G17)/4</f>
        <v>18100</v>
      </c>
      <c r="H17" s="7"/>
      <c r="I17" s="7"/>
    </row>
    <row r="18" spans="1:9" ht="15.5" x14ac:dyDescent="0.4">
      <c r="A18" s="16" t="s">
        <v>122</v>
      </c>
      <c r="B18" s="31">
        <f t="shared" ref="B18:B19" si="0">+SUM(C18:G18)</f>
        <v>161105.83333333334</v>
      </c>
      <c r="C18" s="31">
        <f>(+'I Trimestre'!C18+'II Trimestre'!C18+'III Trimestre'!C18+'IV Trimestre'!C18)/4</f>
        <v>28947.166666666664</v>
      </c>
      <c r="D18" s="31">
        <f>(+'I Trimestre'!D18+'II Trimestre'!D18+'III Trimestre'!D18+'IV Trimestre'!D18)/4</f>
        <v>16289.583333333332</v>
      </c>
      <c r="E18" s="31">
        <f>(+'I Trimestre'!E18+'II Trimestre'!E18+'III Trimestre'!E18+'IV Trimestre'!E18)/4</f>
        <v>8815.1666666666661</v>
      </c>
      <c r="F18" s="31">
        <f>(+'I Trimestre'!F18+'II Trimestre'!F18+'III Trimestre'!F18+'IV Trimestre'!F18)/4</f>
        <v>92909.000000000015</v>
      </c>
      <c r="G18" s="31">
        <f>(+'I Trimestre'!G18+'II Trimestre'!G18+'III Trimestre'!G18+'IV Trimestre'!G18)/4</f>
        <v>14144.916666666668</v>
      </c>
      <c r="H18" s="7"/>
      <c r="I18" s="7"/>
    </row>
    <row r="19" spans="1:9" ht="15.5" x14ac:dyDescent="0.4">
      <c r="A19" s="16" t="s">
        <v>76</v>
      </c>
      <c r="B19" s="31">
        <f t="shared" si="0"/>
        <v>166300</v>
      </c>
      <c r="C19" s="17">
        <f>+'IV Trimestre'!C19</f>
        <v>31975</v>
      </c>
      <c r="D19" s="17">
        <f>+'IV Trimestre'!D19</f>
        <v>15496</v>
      </c>
      <c r="E19" s="17">
        <f>+'IV Trimestre'!E19</f>
        <v>10093</v>
      </c>
      <c r="F19" s="17">
        <f>+'IV Trimestre'!F19</f>
        <v>90636</v>
      </c>
      <c r="G19" s="17">
        <f>+'IV Trimestre'!G19</f>
        <v>18100</v>
      </c>
      <c r="H19" s="6"/>
      <c r="I19" s="6"/>
    </row>
    <row r="20" spans="1:9" ht="15.5" x14ac:dyDescent="0.4">
      <c r="A20" s="11"/>
      <c r="B20" s="33"/>
      <c r="C20" s="33"/>
      <c r="D20" s="33"/>
      <c r="E20" s="33"/>
      <c r="F20" s="33"/>
      <c r="G20" s="33"/>
    </row>
    <row r="21" spans="1:9" ht="15.5" x14ac:dyDescent="0.4">
      <c r="A21" s="19" t="s">
        <v>3</v>
      </c>
      <c r="B21" s="33"/>
      <c r="C21" s="33"/>
      <c r="D21" s="33"/>
      <c r="E21" s="33"/>
      <c r="F21" s="33"/>
      <c r="G21" s="33"/>
      <c r="H21" s="8"/>
      <c r="I21" s="8"/>
    </row>
    <row r="22" spans="1:9" ht="15.5" x14ac:dyDescent="0.4">
      <c r="A22" s="16" t="s">
        <v>62</v>
      </c>
      <c r="B22" s="30" t="s">
        <v>41</v>
      </c>
      <c r="C22" s="30" t="s">
        <v>41</v>
      </c>
      <c r="D22" s="30" t="s">
        <v>41</v>
      </c>
      <c r="E22" s="30" t="s">
        <v>41</v>
      </c>
      <c r="F22" s="30" t="s">
        <v>41</v>
      </c>
      <c r="G22" s="30" t="s">
        <v>41</v>
      </c>
      <c r="H22" s="2"/>
      <c r="I22" s="2"/>
    </row>
    <row r="23" spans="1:9" ht="15.5" x14ac:dyDescent="0.4">
      <c r="A23" s="16" t="s">
        <v>121</v>
      </c>
      <c r="B23" s="30">
        <f>+SUM(C23:G23)</f>
        <v>30838397214.990002</v>
      </c>
      <c r="C23" s="30">
        <f>+'I Trimestre'!C23+'II Trimestre'!C23+'III Trimestre'!C23+'IV Trimestre'!C23</f>
        <v>18531259166.469997</v>
      </c>
      <c r="D23" s="30">
        <f>+'I Trimestre'!D23+'II Trimestre'!D23+'III Trimestre'!D23+'IV Trimestre'!D23</f>
        <v>2410580409.52</v>
      </c>
      <c r="E23" s="30">
        <f>+'I Trimestre'!E23+'II Trimestre'!E23+'III Trimestre'!E23+'IV Trimestre'!E23</f>
        <v>3084168358.8299999</v>
      </c>
      <c r="F23" s="30">
        <f>+'I Trimestre'!F23+'II Trimestre'!F23+'III Trimestre'!F23+'IV Trimestre'!F23</f>
        <v>5792081382.6500006</v>
      </c>
      <c r="G23" s="30">
        <f>+'I Trimestre'!G23+'II Trimestre'!G23+'III Trimestre'!G23+'IV Trimestre'!G23</f>
        <v>1020307897.52</v>
      </c>
      <c r="H23" s="2"/>
      <c r="I23" s="2"/>
    </row>
    <row r="24" spans="1:9" ht="15.5" x14ac:dyDescent="0.4">
      <c r="A24" s="16" t="s">
        <v>122</v>
      </c>
      <c r="B24" s="30">
        <f t="shared" ref="B24:B26" si="1">+SUM(C24:G24)</f>
        <v>25604793396.869007</v>
      </c>
      <c r="C24" s="30">
        <f>+'I Trimestre'!C24+'II Trimestre'!C24+'III Trimestre'!C24+'IV Trimestre'!C24</f>
        <v>13390234721.447908</v>
      </c>
      <c r="D24" s="30">
        <f>+'I Trimestre'!D24+'II Trimestre'!D24+'III Trimestre'!D24+'IV Trimestre'!D24</f>
        <v>2680287498.3248</v>
      </c>
      <c r="E24" s="30">
        <f>+'I Trimestre'!E24+'II Trimestre'!E24+'III Trimestre'!E24+'IV Trimestre'!E24</f>
        <v>2867715784.1883998</v>
      </c>
      <c r="F24" s="30">
        <f>+'I Trimestre'!F24+'II Trimestre'!F24+'III Trimestre'!F24+'IV Trimestre'!F24</f>
        <v>5786771090.5411005</v>
      </c>
      <c r="G24" s="30">
        <f>+'I Trimestre'!G24+'II Trimestre'!G24+'III Trimestre'!G24+'IV Trimestre'!G24</f>
        <v>879784302.36679995</v>
      </c>
      <c r="H24" s="2"/>
      <c r="I24" s="2"/>
    </row>
    <row r="25" spans="1:9" ht="15.5" x14ac:dyDescent="0.4">
      <c r="A25" s="16" t="s">
        <v>76</v>
      </c>
      <c r="B25" s="30">
        <f t="shared" si="1"/>
        <v>30838397214.990002</v>
      </c>
      <c r="C25" s="30">
        <f>+'IV Trimestre'!C25</f>
        <v>18531259166.470001</v>
      </c>
      <c r="D25" s="30">
        <f>+'IV Trimestre'!D25</f>
        <v>2410580409.52</v>
      </c>
      <c r="E25" s="30">
        <f>+'IV Trimestre'!E25</f>
        <v>3084168358.8299999</v>
      </c>
      <c r="F25" s="30">
        <f>+'IV Trimestre'!F25</f>
        <v>5792081382.6500006</v>
      </c>
      <c r="G25" s="30">
        <f>+'IV Trimestre'!G25</f>
        <v>1020307897.5199997</v>
      </c>
      <c r="H25" s="2"/>
      <c r="I25" s="2"/>
    </row>
    <row r="26" spans="1:9" ht="15.5" x14ac:dyDescent="0.4">
      <c r="A26" s="16" t="s">
        <v>123</v>
      </c>
      <c r="B26" s="30">
        <f t="shared" si="1"/>
        <v>25604793396.869007</v>
      </c>
      <c r="C26" s="20">
        <f>C24</f>
        <v>13390234721.447908</v>
      </c>
      <c r="D26" s="20">
        <f t="shared" ref="D26:G26" si="2">D24</f>
        <v>2680287498.3248</v>
      </c>
      <c r="E26" s="20">
        <f t="shared" si="2"/>
        <v>2867715784.1883998</v>
      </c>
      <c r="F26" s="20">
        <f t="shared" si="2"/>
        <v>5786771090.5411005</v>
      </c>
      <c r="G26" s="20">
        <f t="shared" si="2"/>
        <v>879784302.36679995</v>
      </c>
      <c r="H26" s="4"/>
      <c r="I26" s="4"/>
    </row>
    <row r="27" spans="1:9" ht="15.5" x14ac:dyDescent="0.4">
      <c r="A27" s="11"/>
      <c r="B27" s="33"/>
      <c r="C27" s="33"/>
      <c r="D27" s="33"/>
      <c r="E27" s="33"/>
      <c r="F27" s="33"/>
      <c r="G27" s="33"/>
    </row>
    <row r="28" spans="1:9" ht="15.5" x14ac:dyDescent="0.4">
      <c r="A28" s="19" t="s">
        <v>4</v>
      </c>
      <c r="B28" s="33"/>
      <c r="C28" s="33" t="s">
        <v>39</v>
      </c>
      <c r="D28" s="33"/>
      <c r="E28" s="33"/>
      <c r="F28" s="33"/>
      <c r="G28" s="33"/>
    </row>
    <row r="29" spans="1:9" ht="15.5" x14ac:dyDescent="0.4">
      <c r="A29" s="16" t="s">
        <v>121</v>
      </c>
      <c r="B29" s="30">
        <f>+B23</f>
        <v>30838397214.990002</v>
      </c>
      <c r="C29" s="33"/>
      <c r="D29" s="33"/>
      <c r="E29" s="33"/>
      <c r="F29" s="33"/>
      <c r="G29" s="33"/>
    </row>
    <row r="30" spans="1:9" ht="15.5" x14ac:dyDescent="0.4">
      <c r="A30" s="16" t="s">
        <v>122</v>
      </c>
      <c r="B30" s="30">
        <f>+'I Trimestre'!B30+'II Trimestre'!B30+'III Trimestre'!B30+'IV Trimestre'!B30</f>
        <v>25604793396.869011</v>
      </c>
      <c r="C30" s="33"/>
      <c r="D30" s="33"/>
      <c r="E30" s="33"/>
      <c r="F30" s="33"/>
      <c r="G30" s="33"/>
    </row>
    <row r="31" spans="1:9" ht="15.5" x14ac:dyDescent="0.4">
      <c r="A31" s="11"/>
      <c r="B31" s="11"/>
      <c r="C31" s="11"/>
      <c r="D31" s="11"/>
      <c r="E31" s="11"/>
      <c r="F31" s="11"/>
      <c r="G31" s="11"/>
    </row>
    <row r="32" spans="1:9" ht="15.5" x14ac:dyDescent="0.4">
      <c r="A32" s="15" t="s">
        <v>5</v>
      </c>
      <c r="B32" s="11"/>
      <c r="C32" s="11"/>
      <c r="D32" s="11"/>
      <c r="E32" s="11"/>
      <c r="F32" s="11"/>
      <c r="G32" s="11"/>
    </row>
    <row r="33" spans="1:9" ht="15.5" x14ac:dyDescent="0.4">
      <c r="A33" s="16" t="s">
        <v>63</v>
      </c>
      <c r="B33" s="39">
        <v>1.0706</v>
      </c>
      <c r="C33" s="39">
        <v>1.0706</v>
      </c>
      <c r="D33" s="39">
        <v>1.0706</v>
      </c>
      <c r="E33" s="39">
        <v>1.0706</v>
      </c>
      <c r="F33" s="39">
        <v>1.0706</v>
      </c>
      <c r="G33" s="39">
        <v>1.0706</v>
      </c>
      <c r="H33" s="9"/>
      <c r="I33" s="9"/>
    </row>
    <row r="34" spans="1:9" ht="15.5" x14ac:dyDescent="0.4">
      <c r="A34" s="16" t="s">
        <v>124</v>
      </c>
      <c r="B34" s="39">
        <v>1.0863</v>
      </c>
      <c r="C34" s="39">
        <v>1.0863</v>
      </c>
      <c r="D34" s="39">
        <v>1.0863</v>
      </c>
      <c r="E34" s="39">
        <v>1.0863</v>
      </c>
      <c r="F34" s="39">
        <v>1.0863</v>
      </c>
      <c r="G34" s="39">
        <v>1.0863</v>
      </c>
      <c r="H34" s="9"/>
      <c r="I34" s="9"/>
    </row>
    <row r="35" spans="1:9" ht="15.5" x14ac:dyDescent="0.4">
      <c r="A35" s="16" t="s">
        <v>6</v>
      </c>
      <c r="B35" s="18">
        <v>98066</v>
      </c>
      <c r="C35" s="18"/>
      <c r="D35" s="18"/>
      <c r="E35" s="18"/>
      <c r="F35" s="18"/>
      <c r="G35" s="18"/>
    </row>
    <row r="36" spans="1:9" ht="15.5" x14ac:dyDescent="0.4">
      <c r="A36" s="11"/>
      <c r="B36" s="18"/>
      <c r="C36" s="18"/>
      <c r="D36" s="18"/>
      <c r="E36" s="18"/>
      <c r="F36" s="18"/>
      <c r="G36" s="18"/>
    </row>
    <row r="37" spans="1:9" ht="15.5" x14ac:dyDescent="0.4">
      <c r="A37" s="15" t="s">
        <v>7</v>
      </c>
      <c r="B37" s="18"/>
      <c r="C37" s="18"/>
      <c r="D37" s="17"/>
      <c r="E37" s="17"/>
      <c r="F37" s="17"/>
      <c r="G37" s="18"/>
    </row>
    <row r="38" spans="1:9" ht="15.5" x14ac:dyDescent="0.4">
      <c r="A38" s="11" t="s">
        <v>64</v>
      </c>
      <c r="B38" s="20" t="s">
        <v>41</v>
      </c>
      <c r="C38" s="20" t="s">
        <v>41</v>
      </c>
      <c r="D38" s="20" t="s">
        <v>41</v>
      </c>
      <c r="E38" s="20" t="s">
        <v>41</v>
      </c>
      <c r="F38" s="20" t="s">
        <v>41</v>
      </c>
      <c r="G38" s="20" t="s">
        <v>41</v>
      </c>
      <c r="H38" s="4"/>
      <c r="I38" s="4"/>
    </row>
    <row r="39" spans="1:9" ht="15.5" x14ac:dyDescent="0.4">
      <c r="A39" s="11" t="s">
        <v>125</v>
      </c>
      <c r="B39" s="20">
        <f>B24/B34</f>
        <v>23570646595.663265</v>
      </c>
      <c r="C39" s="20">
        <f t="shared" ref="C39:G39" si="3">C24/C34</f>
        <v>12326461126.252331</v>
      </c>
      <c r="D39" s="20">
        <f t="shared" si="3"/>
        <v>2467354780.7463865</v>
      </c>
      <c r="E39" s="20">
        <f t="shared" si="3"/>
        <v>2639893016.8354964</v>
      </c>
      <c r="F39" s="20">
        <f t="shared" si="3"/>
        <v>5327046939.6493607</v>
      </c>
      <c r="G39" s="20">
        <f t="shared" si="3"/>
        <v>809890732.17969251</v>
      </c>
      <c r="H39" s="4"/>
      <c r="I39" s="4"/>
    </row>
    <row r="40" spans="1:9" ht="15.5" x14ac:dyDescent="0.4">
      <c r="A40" s="11" t="s">
        <v>65</v>
      </c>
      <c r="B40" s="20" t="s">
        <v>41</v>
      </c>
      <c r="C40" s="20" t="s">
        <v>41</v>
      </c>
      <c r="D40" s="20" t="s">
        <v>41</v>
      </c>
      <c r="E40" s="20" t="s">
        <v>41</v>
      </c>
      <c r="F40" s="20" t="s">
        <v>41</v>
      </c>
      <c r="G40" s="20" t="s">
        <v>41</v>
      </c>
      <c r="H40" s="4"/>
      <c r="I40" s="4"/>
    </row>
    <row r="41" spans="1:9" ht="15.5" x14ac:dyDescent="0.4">
      <c r="A41" s="11" t="s">
        <v>126</v>
      </c>
      <c r="B41" s="18">
        <f>B39/B18</f>
        <v>146305.35783825288</v>
      </c>
      <c r="C41" s="18">
        <f t="shared" ref="C41:G41" si="4">C39/C18</f>
        <v>425826.17042263196</v>
      </c>
      <c r="D41" s="18">
        <f t="shared" si="4"/>
        <v>151468.25613994958</v>
      </c>
      <c r="E41" s="18">
        <f t="shared" si="4"/>
        <v>299471.7078711497</v>
      </c>
      <c r="F41" s="18">
        <f t="shared" si="4"/>
        <v>57336.177761566265</v>
      </c>
      <c r="G41" s="18">
        <f t="shared" si="4"/>
        <v>57256.663384115076</v>
      </c>
    </row>
    <row r="42" spans="1:9" ht="15.5" x14ac:dyDescent="0.4">
      <c r="A42" s="11"/>
      <c r="B42" s="11"/>
      <c r="C42" s="11"/>
      <c r="D42" s="11"/>
      <c r="E42" s="11"/>
      <c r="F42" s="11"/>
      <c r="G42" s="11"/>
    </row>
    <row r="43" spans="1:9" ht="15.5" x14ac:dyDescent="0.4">
      <c r="A43" s="15" t="s">
        <v>8</v>
      </c>
      <c r="B43" s="11"/>
      <c r="C43" s="11"/>
      <c r="D43" s="11"/>
      <c r="E43" s="11"/>
      <c r="F43" s="11"/>
      <c r="G43" s="11"/>
    </row>
    <row r="44" spans="1:9" ht="15.5" x14ac:dyDescent="0.4">
      <c r="A44" s="11"/>
      <c r="B44" s="11"/>
      <c r="C44" s="11"/>
      <c r="D44" s="11"/>
      <c r="E44" s="11"/>
      <c r="F44" s="11"/>
      <c r="G44" s="11"/>
    </row>
    <row r="45" spans="1:9" ht="15.5" x14ac:dyDescent="0.4">
      <c r="A45" s="15" t="s">
        <v>9</v>
      </c>
      <c r="B45" s="11"/>
      <c r="C45" s="11"/>
      <c r="D45" s="11"/>
      <c r="E45" s="11"/>
      <c r="F45" s="11"/>
      <c r="G45" s="11"/>
    </row>
    <row r="46" spans="1:9" ht="15.5" x14ac:dyDescent="0.4">
      <c r="A46" s="11" t="s">
        <v>10</v>
      </c>
      <c r="B46" s="22">
        <f t="shared" ref="B46" si="5">(B17/B35)*100</f>
        <v>169.57967083392816</v>
      </c>
      <c r="C46" s="22"/>
      <c r="D46" s="22"/>
      <c r="E46" s="22"/>
      <c r="F46" s="22"/>
      <c r="G46" s="22"/>
    </row>
    <row r="47" spans="1:9" ht="15.5" x14ac:dyDescent="0.4">
      <c r="A47" s="11" t="s">
        <v>11</v>
      </c>
      <c r="B47" s="22">
        <f t="shared" ref="B47" si="6">(B18/B35)*100</f>
        <v>164.28306786585907</v>
      </c>
      <c r="C47" s="22"/>
      <c r="D47" s="22"/>
      <c r="E47" s="22"/>
      <c r="F47" s="22"/>
      <c r="G47" s="22"/>
    </row>
    <row r="48" spans="1:9" ht="15.5" x14ac:dyDescent="0.4">
      <c r="A48" s="11"/>
      <c r="B48" s="22"/>
      <c r="C48" s="22"/>
      <c r="D48" s="22"/>
      <c r="E48" s="22"/>
      <c r="F48" s="22"/>
      <c r="G48" s="22"/>
    </row>
    <row r="49" spans="1:9" ht="15.5" x14ac:dyDescent="0.4">
      <c r="A49" s="15" t="s">
        <v>12</v>
      </c>
      <c r="B49" s="22"/>
      <c r="C49" s="22"/>
      <c r="D49" s="22"/>
      <c r="E49" s="22"/>
      <c r="F49" s="22"/>
      <c r="G49" s="22"/>
    </row>
    <row r="50" spans="1:9" ht="15.5" x14ac:dyDescent="0.4">
      <c r="A50" s="11" t="s">
        <v>13</v>
      </c>
      <c r="B50" s="23">
        <f t="shared" ref="B50:G50" si="7">B18/B17*100</f>
        <v>96.876628582882347</v>
      </c>
      <c r="C50" s="23">
        <f t="shared" si="7"/>
        <v>90.53062288246025</v>
      </c>
      <c r="D50" s="23">
        <f t="shared" si="7"/>
        <v>105.12121407675099</v>
      </c>
      <c r="E50" s="23">
        <f t="shared" si="7"/>
        <v>87.339410152250736</v>
      </c>
      <c r="F50" s="23">
        <f t="shared" si="7"/>
        <v>102.50783353192993</v>
      </c>
      <c r="G50" s="23">
        <f t="shared" si="7"/>
        <v>78.148710865561696</v>
      </c>
      <c r="H50" s="10"/>
      <c r="I50" s="10"/>
    </row>
    <row r="51" spans="1:9" ht="15.5" x14ac:dyDescent="0.4">
      <c r="A51" s="11" t="s">
        <v>14</v>
      </c>
      <c r="B51" s="23">
        <f>B24/B23*100</f>
        <v>83.028937004621525</v>
      </c>
      <c r="C51" s="23">
        <f t="shared" ref="C51:G51" si="8">C24/C23*100</f>
        <v>72.257554660267601</v>
      </c>
      <c r="D51" s="23">
        <f t="shared" si="8"/>
        <v>111.1884709483101</v>
      </c>
      <c r="E51" s="23">
        <f t="shared" si="8"/>
        <v>92.981817155931367</v>
      </c>
      <c r="F51" s="23">
        <f t="shared" si="8"/>
        <v>99.908318068098851</v>
      </c>
      <c r="G51" s="23">
        <f t="shared" si="8"/>
        <v>86.227334366933533</v>
      </c>
      <c r="H51" s="4"/>
      <c r="I51" s="4"/>
    </row>
    <row r="52" spans="1:9" ht="15.5" x14ac:dyDescent="0.4">
      <c r="A52" s="11" t="s">
        <v>15</v>
      </c>
      <c r="B52" s="23">
        <f>AVERAGE(B50:B51)</f>
        <v>89.952782793751936</v>
      </c>
      <c r="C52" s="23">
        <f t="shared" ref="C52:G52" si="9">AVERAGE(C50:C51)</f>
        <v>81.394088771363926</v>
      </c>
      <c r="D52" s="23">
        <f t="shared" si="9"/>
        <v>108.15484251253054</v>
      </c>
      <c r="E52" s="23">
        <f t="shared" si="9"/>
        <v>90.160613654091051</v>
      </c>
      <c r="F52" s="23">
        <f t="shared" si="9"/>
        <v>101.2080758000144</v>
      </c>
      <c r="G52" s="23">
        <f t="shared" si="9"/>
        <v>82.188022616247622</v>
      </c>
      <c r="H52" s="4"/>
      <c r="I52" s="4"/>
    </row>
    <row r="53" spans="1:9" ht="15.5" x14ac:dyDescent="0.4">
      <c r="A53" s="11"/>
      <c r="B53" s="22"/>
      <c r="C53" s="22"/>
      <c r="D53" s="22"/>
      <c r="E53" s="22"/>
      <c r="F53" s="22"/>
      <c r="G53" s="22"/>
    </row>
    <row r="54" spans="1:9" ht="15.5" x14ac:dyDescent="0.4">
      <c r="A54" s="15" t="s">
        <v>16</v>
      </c>
      <c r="B54" s="22"/>
      <c r="C54" s="22"/>
      <c r="D54" s="22"/>
      <c r="E54" s="22"/>
      <c r="F54" s="22"/>
      <c r="G54" s="22"/>
    </row>
    <row r="55" spans="1:9" ht="15.5" x14ac:dyDescent="0.4">
      <c r="A55" s="11" t="s">
        <v>17</v>
      </c>
      <c r="B55" s="23">
        <f t="shared" ref="B55:G55" si="10">((B18/B19)*100)</f>
        <v>96.876628582882347</v>
      </c>
      <c r="C55" s="23">
        <f t="shared" si="10"/>
        <v>90.53062288246025</v>
      </c>
      <c r="D55" s="23">
        <f t="shared" si="10"/>
        <v>105.12121407675099</v>
      </c>
      <c r="E55" s="23">
        <f t="shared" si="10"/>
        <v>87.339410152250736</v>
      </c>
      <c r="F55" s="23">
        <f t="shared" si="10"/>
        <v>102.50783353192993</v>
      </c>
      <c r="G55" s="23">
        <f t="shared" si="10"/>
        <v>78.148710865561696</v>
      </c>
      <c r="H55" s="10"/>
      <c r="I55" s="10"/>
    </row>
    <row r="56" spans="1:9" ht="15.5" x14ac:dyDescent="0.4">
      <c r="A56" s="11" t="s">
        <v>18</v>
      </c>
      <c r="B56" s="23">
        <f>B24/B25*100</f>
        <v>83.028937004621525</v>
      </c>
      <c r="C56" s="23">
        <f t="shared" ref="C56:G56" si="11">C24/C25*100</f>
        <v>72.257554660267587</v>
      </c>
      <c r="D56" s="23">
        <f t="shared" si="11"/>
        <v>111.1884709483101</v>
      </c>
      <c r="E56" s="23">
        <f t="shared" si="11"/>
        <v>92.981817155931367</v>
      </c>
      <c r="F56" s="23">
        <f t="shared" si="11"/>
        <v>99.908318068098851</v>
      </c>
      <c r="G56" s="23">
        <f t="shared" si="11"/>
        <v>86.227334366933562</v>
      </c>
      <c r="H56" s="4"/>
      <c r="I56" s="4"/>
    </row>
    <row r="57" spans="1:9" ht="15.5" x14ac:dyDescent="0.4">
      <c r="A57" s="11" t="s">
        <v>19</v>
      </c>
      <c r="B57" s="23">
        <f>(B55+B56)/2</f>
        <v>89.952782793751936</v>
      </c>
      <c r="C57" s="23">
        <f t="shared" ref="C57:G57" si="12">(C55+C56)/2</f>
        <v>81.394088771363926</v>
      </c>
      <c r="D57" s="23">
        <f t="shared" si="12"/>
        <v>108.15484251253054</v>
      </c>
      <c r="E57" s="23">
        <f t="shared" si="12"/>
        <v>90.160613654091051</v>
      </c>
      <c r="F57" s="23">
        <f t="shared" si="12"/>
        <v>101.2080758000144</v>
      </c>
      <c r="G57" s="23">
        <f t="shared" si="12"/>
        <v>82.188022616247622</v>
      </c>
      <c r="H57" s="4"/>
      <c r="I57" s="4"/>
    </row>
    <row r="58" spans="1:9" ht="15.5" x14ac:dyDescent="0.4">
      <c r="A58" s="11"/>
      <c r="B58" s="22"/>
      <c r="C58" s="22"/>
      <c r="D58" s="22"/>
      <c r="E58" s="22"/>
      <c r="F58" s="22"/>
      <c r="G58" s="22"/>
    </row>
    <row r="59" spans="1:9" ht="15.5" x14ac:dyDescent="0.4">
      <c r="A59" s="15" t="s">
        <v>34</v>
      </c>
      <c r="B59" s="22"/>
      <c r="C59" s="22"/>
      <c r="D59" s="22"/>
      <c r="E59" s="22"/>
      <c r="F59" s="22"/>
      <c r="G59" s="22"/>
    </row>
    <row r="60" spans="1:9" ht="15.5" x14ac:dyDescent="0.4">
      <c r="A60" s="11" t="s">
        <v>20</v>
      </c>
      <c r="B60" s="22">
        <f>B26/B24*100</f>
        <v>100</v>
      </c>
      <c r="C60" s="22"/>
      <c r="D60" s="22"/>
      <c r="E60" s="22"/>
      <c r="F60" s="22"/>
      <c r="G60" s="22"/>
    </row>
    <row r="61" spans="1:9" ht="15.5" x14ac:dyDescent="0.4">
      <c r="A61" s="11"/>
      <c r="B61" s="22"/>
      <c r="C61" s="22"/>
      <c r="D61" s="22"/>
      <c r="E61" s="22"/>
      <c r="F61" s="22"/>
      <c r="G61" s="22"/>
    </row>
    <row r="62" spans="1:9" ht="15.5" x14ac:dyDescent="0.4">
      <c r="A62" s="15" t="s">
        <v>21</v>
      </c>
      <c r="B62" s="22"/>
      <c r="C62" s="22"/>
      <c r="D62" s="22"/>
      <c r="E62" s="22"/>
      <c r="F62" s="22"/>
      <c r="G62" s="22"/>
    </row>
    <row r="63" spans="1:9" ht="15.5" x14ac:dyDescent="0.4">
      <c r="A63" s="11" t="s">
        <v>22</v>
      </c>
      <c r="B63" s="20" t="s">
        <v>41</v>
      </c>
      <c r="C63" s="20" t="s">
        <v>41</v>
      </c>
      <c r="D63" s="20" t="s">
        <v>41</v>
      </c>
      <c r="E63" s="20" t="s">
        <v>41</v>
      </c>
      <c r="F63" s="20" t="s">
        <v>41</v>
      </c>
      <c r="G63" s="20" t="s">
        <v>41</v>
      </c>
      <c r="H63" s="4"/>
      <c r="I63" s="4"/>
    </row>
    <row r="64" spans="1:9" ht="15.5" x14ac:dyDescent="0.4">
      <c r="A64" s="11" t="s">
        <v>23</v>
      </c>
      <c r="B64" s="20" t="s">
        <v>41</v>
      </c>
      <c r="C64" s="20" t="s">
        <v>41</v>
      </c>
      <c r="D64" s="20" t="s">
        <v>41</v>
      </c>
      <c r="E64" s="20" t="s">
        <v>41</v>
      </c>
      <c r="F64" s="20" t="s">
        <v>41</v>
      </c>
      <c r="G64" s="20" t="s">
        <v>41</v>
      </c>
      <c r="H64" s="4"/>
      <c r="I64" s="4"/>
    </row>
    <row r="65" spans="1:9" ht="15.5" x14ac:dyDescent="0.4">
      <c r="A65" s="11" t="s">
        <v>24</v>
      </c>
      <c r="B65" s="20" t="s">
        <v>41</v>
      </c>
      <c r="C65" s="20" t="s">
        <v>41</v>
      </c>
      <c r="D65" s="20" t="s">
        <v>41</v>
      </c>
      <c r="E65" s="20" t="s">
        <v>41</v>
      </c>
      <c r="F65" s="20" t="s">
        <v>41</v>
      </c>
      <c r="G65" s="20" t="s">
        <v>41</v>
      </c>
      <c r="H65" s="4"/>
      <c r="I65" s="4"/>
    </row>
    <row r="66" spans="1:9" ht="15.5" x14ac:dyDescent="0.4">
      <c r="A66" s="15"/>
      <c r="B66" s="22"/>
      <c r="C66" s="22"/>
      <c r="D66" s="22"/>
      <c r="E66" s="22"/>
      <c r="F66" s="22"/>
      <c r="G66" s="22"/>
    </row>
    <row r="67" spans="1:9" ht="15.5" x14ac:dyDescent="0.4">
      <c r="A67" s="15" t="s">
        <v>25</v>
      </c>
      <c r="B67" s="22"/>
      <c r="C67" s="22"/>
      <c r="D67" s="22"/>
      <c r="E67" s="22"/>
      <c r="F67" s="22"/>
      <c r="G67" s="22"/>
    </row>
    <row r="68" spans="1:9" ht="15.5" x14ac:dyDescent="0.4">
      <c r="A68" s="11" t="s">
        <v>26</v>
      </c>
      <c r="B68" s="24">
        <f>B23/(B17*12)</f>
        <v>15453.195637898378</v>
      </c>
      <c r="C68" s="24">
        <f t="shared" ref="C68:G68" si="13">C23/(C17*12)</f>
        <v>48296.218833646068</v>
      </c>
      <c r="D68" s="24">
        <f t="shared" si="13"/>
        <v>12963.45513637928</v>
      </c>
      <c r="E68" s="24">
        <f t="shared" si="13"/>
        <v>25464.582374170215</v>
      </c>
      <c r="F68" s="24">
        <f t="shared" si="13"/>
        <v>5325.4054520738637</v>
      </c>
      <c r="G68" s="24">
        <f t="shared" si="13"/>
        <v>4697.5501727440151</v>
      </c>
      <c r="H68" s="6"/>
      <c r="I68" s="6"/>
    </row>
    <row r="69" spans="1:9" ht="15.5" x14ac:dyDescent="0.4">
      <c r="A69" s="11" t="s">
        <v>27</v>
      </c>
      <c r="B69" s="24">
        <f>B24/(B18*12)</f>
        <v>13244.292518307844</v>
      </c>
      <c r="C69" s="24">
        <f t="shared" ref="C69:G69" si="14">C24/(C18*12)</f>
        <v>38547.914077508758</v>
      </c>
      <c r="D69" s="24">
        <f t="shared" si="14"/>
        <v>13711.663887068935</v>
      </c>
      <c r="E69" s="24">
        <f t="shared" si="14"/>
        <v>27109.676355035826</v>
      </c>
      <c r="F69" s="24">
        <f t="shared" si="14"/>
        <v>5190.357491865786</v>
      </c>
      <c r="G69" s="24">
        <f t="shared" si="14"/>
        <v>5183.1594528470177</v>
      </c>
      <c r="H69" s="6"/>
      <c r="I69" s="6"/>
    </row>
    <row r="70" spans="1:9" ht="15.5" x14ac:dyDescent="0.4">
      <c r="A70" s="11" t="s">
        <v>28</v>
      </c>
      <c r="B70" s="24">
        <f>(B69/B68)*B52</f>
        <v>77.094796187947793</v>
      </c>
      <c r="C70" s="24">
        <f t="shared" ref="C70:G70" si="15">(C69/C68)*C52</f>
        <v>64.965175662775366</v>
      </c>
      <c r="D70" s="24">
        <f t="shared" si="15"/>
        <v>114.39719061695253</v>
      </c>
      <c r="E70" s="24">
        <f t="shared" si="15"/>
        <v>95.985279484226368</v>
      </c>
      <c r="F70" s="24">
        <f t="shared" si="15"/>
        <v>98.641521137391706</v>
      </c>
      <c r="G70" s="24">
        <f t="shared" si="15"/>
        <v>90.684209996498993</v>
      </c>
      <c r="H70" s="6"/>
      <c r="I70" s="6"/>
    </row>
    <row r="71" spans="1:9" ht="15.5" x14ac:dyDescent="0.4">
      <c r="A71" s="11" t="s">
        <v>35</v>
      </c>
      <c r="B71" s="24">
        <f>B23/B17</f>
        <v>185438.34765478052</v>
      </c>
      <c r="C71" s="24">
        <f t="shared" ref="C71:G72" si="16">C23/C17</f>
        <v>579554.62600375281</v>
      </c>
      <c r="D71" s="24">
        <f t="shared" si="16"/>
        <v>155561.46163655136</v>
      </c>
      <c r="E71" s="24">
        <f t="shared" si="16"/>
        <v>305574.98849004257</v>
      </c>
      <c r="F71" s="24">
        <f t="shared" si="16"/>
        <v>63904.865424886368</v>
      </c>
      <c r="G71" s="24">
        <f t="shared" si="16"/>
        <v>56370.602072928174</v>
      </c>
      <c r="H71" s="6"/>
      <c r="I71" s="6"/>
    </row>
    <row r="72" spans="1:9" ht="15.5" x14ac:dyDescent="0.4">
      <c r="A72" s="11" t="s">
        <v>36</v>
      </c>
      <c r="B72" s="24">
        <f>B24/B18</f>
        <v>158931.51021969412</v>
      </c>
      <c r="C72" s="24">
        <f t="shared" si="16"/>
        <v>462574.96893010515</v>
      </c>
      <c r="D72" s="24">
        <f t="shared" si="16"/>
        <v>164539.96664482722</v>
      </c>
      <c r="E72" s="24">
        <f t="shared" si="16"/>
        <v>325316.11626042996</v>
      </c>
      <c r="F72" s="24">
        <f t="shared" si="16"/>
        <v>62284.289902389428</v>
      </c>
      <c r="G72" s="24">
        <f t="shared" si="16"/>
        <v>62197.913434164206</v>
      </c>
      <c r="H72" s="6"/>
      <c r="I72" s="6"/>
    </row>
    <row r="73" spans="1:9" ht="15.5" x14ac:dyDescent="0.4">
      <c r="A73" s="11"/>
      <c r="B73" s="22"/>
      <c r="C73" s="22"/>
      <c r="D73" s="22"/>
      <c r="E73" s="22"/>
      <c r="F73" s="22"/>
      <c r="G73" s="22"/>
    </row>
    <row r="74" spans="1:9" ht="15.5" x14ac:dyDescent="0.4">
      <c r="A74" s="15" t="s">
        <v>29</v>
      </c>
      <c r="B74" s="22"/>
      <c r="C74" s="22"/>
      <c r="D74" s="22"/>
      <c r="E74" s="22"/>
      <c r="F74" s="22"/>
      <c r="G74" s="22"/>
    </row>
    <row r="75" spans="1:9" ht="15.5" x14ac:dyDescent="0.4">
      <c r="A75" s="11" t="s">
        <v>30</v>
      </c>
      <c r="B75" s="22">
        <f>(B30/B29)*100</f>
        <v>83.02893700462154</v>
      </c>
      <c r="C75" s="22"/>
      <c r="D75" s="22"/>
      <c r="E75" s="22"/>
      <c r="F75" s="22"/>
      <c r="G75" s="22"/>
    </row>
    <row r="76" spans="1:9" ht="16" thickBot="1" x14ac:dyDescent="0.45">
      <c r="A76" s="25" t="s">
        <v>31</v>
      </c>
      <c r="B76" s="26">
        <f>(B24/B30)*100</f>
        <v>99.999999999999986</v>
      </c>
      <c r="C76" s="26"/>
      <c r="D76" s="26"/>
      <c r="E76" s="26"/>
      <c r="F76" s="26"/>
      <c r="G76" s="26"/>
      <c r="H76" s="5"/>
      <c r="I76" s="5"/>
    </row>
    <row r="77" spans="1:9" ht="16" thickTop="1" x14ac:dyDescent="0.4">
      <c r="A77" s="44" t="s">
        <v>81</v>
      </c>
      <c r="B77" s="44"/>
      <c r="C77" s="44"/>
      <c r="D77" s="44"/>
      <c r="E77" s="44"/>
      <c r="F77" s="44"/>
      <c r="G77" s="27"/>
      <c r="H77" s="11"/>
    </row>
    <row r="78" spans="1:9" ht="15.5" x14ac:dyDescent="0.4">
      <c r="B78" s="27"/>
      <c r="C78" s="27"/>
      <c r="D78" s="27"/>
      <c r="E78" s="27"/>
      <c r="F78" s="27"/>
      <c r="G78" s="27"/>
      <c r="H78" s="11"/>
    </row>
    <row r="79" spans="1:9" ht="15.5" x14ac:dyDescent="0.4">
      <c r="A79" s="37" t="s">
        <v>82</v>
      </c>
      <c r="B79" s="11"/>
      <c r="C79" s="11"/>
      <c r="D79" s="11"/>
      <c r="E79" s="11"/>
      <c r="F79" s="11"/>
      <c r="G79" s="11"/>
      <c r="H79" s="11"/>
    </row>
    <row r="80" spans="1:9" ht="15.5" x14ac:dyDescent="0.4">
      <c r="A80" s="11" t="s">
        <v>83</v>
      </c>
      <c r="B80" s="11"/>
      <c r="C80" s="11"/>
      <c r="D80" s="11"/>
      <c r="E80" s="11"/>
      <c r="F80" s="11"/>
      <c r="G80" s="11"/>
      <c r="H80" s="11"/>
    </row>
    <row r="81" spans="1:8" ht="15.5" x14ac:dyDescent="0.4">
      <c r="A81" s="15" t="s">
        <v>84</v>
      </c>
      <c r="B81" s="11"/>
      <c r="C81" s="11"/>
      <c r="D81" s="11"/>
      <c r="E81" s="11"/>
      <c r="F81" s="11"/>
      <c r="G81" s="11"/>
      <c r="H81" s="11"/>
    </row>
    <row r="84" spans="1:8" ht="15.5" x14ac:dyDescent="0.4">
      <c r="A84" s="11"/>
      <c r="B84" s="11"/>
      <c r="C84" s="11"/>
      <c r="D84" s="11"/>
      <c r="E84" s="11"/>
      <c r="F84" s="11"/>
      <c r="G84" s="11"/>
    </row>
    <row r="85" spans="1:8" ht="15.5" x14ac:dyDescent="0.4">
      <c r="A85" s="11"/>
      <c r="B85" s="11"/>
      <c r="C85" s="11"/>
      <c r="D85" s="11"/>
      <c r="E85" s="11"/>
      <c r="F85" s="11"/>
      <c r="G85" s="11"/>
    </row>
    <row r="86" spans="1:8" ht="15.5" x14ac:dyDescent="0.4">
      <c r="A86" s="11"/>
      <c r="B86" s="11"/>
      <c r="C86" s="11"/>
      <c r="D86" s="11"/>
      <c r="E86" s="11"/>
      <c r="F86" s="11"/>
      <c r="G86" s="11"/>
    </row>
    <row r="87" spans="1:8" ht="15.5" x14ac:dyDescent="0.4">
      <c r="A87" s="11"/>
      <c r="B87" s="11"/>
      <c r="C87" s="11"/>
      <c r="D87" s="11"/>
      <c r="E87" s="11"/>
      <c r="F87" s="11"/>
      <c r="G87" s="11"/>
    </row>
    <row r="88" spans="1:8" ht="15.5" x14ac:dyDescent="0.4">
      <c r="A88" s="11"/>
      <c r="B88" s="11"/>
      <c r="C88" s="11"/>
      <c r="D88" s="11"/>
      <c r="E88" s="11"/>
      <c r="F88" s="11"/>
      <c r="G88" s="11"/>
    </row>
    <row r="89" spans="1:8" ht="15.5" x14ac:dyDescent="0.4">
      <c r="A89" s="11"/>
      <c r="B89" s="11"/>
      <c r="C89" s="11"/>
      <c r="D89" s="11"/>
      <c r="E89" s="11"/>
      <c r="F89" s="11"/>
      <c r="G89" s="11"/>
    </row>
    <row r="90" spans="1:8" ht="15.5" x14ac:dyDescent="0.4">
      <c r="A90" s="11"/>
      <c r="B90" s="11"/>
      <c r="C90" s="11"/>
      <c r="D90" s="11"/>
      <c r="E90" s="11"/>
      <c r="F90" s="11"/>
      <c r="G90" s="11"/>
    </row>
    <row r="91" spans="1:8" ht="15.5" x14ac:dyDescent="0.4">
      <c r="A91" s="11"/>
      <c r="B91" s="11"/>
      <c r="C91" s="11"/>
      <c r="D91" s="11"/>
      <c r="E91" s="11"/>
      <c r="F91" s="11"/>
      <c r="G91" s="11"/>
    </row>
    <row r="92" spans="1:8" ht="15.5" x14ac:dyDescent="0.4">
      <c r="A92" s="11"/>
      <c r="B92" s="11"/>
      <c r="C92" s="11"/>
      <c r="D92" s="11"/>
      <c r="E92" s="11"/>
      <c r="F92" s="11"/>
      <c r="G92" s="11"/>
    </row>
    <row r="93" spans="1:8" ht="15.5" x14ac:dyDescent="0.4">
      <c r="A93" s="11"/>
      <c r="B93" s="11"/>
      <c r="C93" s="11"/>
      <c r="D93" s="11"/>
      <c r="E93" s="11"/>
      <c r="F93" s="11"/>
      <c r="G93" s="11"/>
    </row>
    <row r="94" spans="1:8" ht="15.5" x14ac:dyDescent="0.4">
      <c r="A94" s="11"/>
      <c r="B94" s="11"/>
      <c r="C94" s="11"/>
      <c r="D94" s="11"/>
      <c r="E94" s="11"/>
      <c r="F94" s="11"/>
      <c r="G94" s="11"/>
    </row>
    <row r="95" spans="1:8" ht="15.5" x14ac:dyDescent="0.4">
      <c r="A95" s="11"/>
      <c r="B95" s="11"/>
      <c r="C95" s="11"/>
      <c r="D95" s="11"/>
      <c r="E95" s="11"/>
      <c r="F95" s="11"/>
      <c r="G95" s="11"/>
    </row>
    <row r="96" spans="1:8" ht="15.5" x14ac:dyDescent="0.4">
      <c r="A96" s="11"/>
      <c r="B96" s="11"/>
      <c r="C96" s="11"/>
      <c r="D96" s="11"/>
      <c r="E96" s="11"/>
      <c r="F96" s="11"/>
      <c r="G96" s="11"/>
    </row>
    <row r="97" spans="1:7" ht="15.5" x14ac:dyDescent="0.4">
      <c r="A97" s="11"/>
      <c r="B97" s="11"/>
      <c r="C97" s="11"/>
      <c r="D97" s="11"/>
      <c r="E97" s="11"/>
      <c r="F97" s="11"/>
      <c r="G97" s="11"/>
    </row>
    <row r="98" spans="1:7" ht="15.5" x14ac:dyDescent="0.4">
      <c r="A98" s="11"/>
      <c r="B98" s="11"/>
      <c r="C98" s="11"/>
      <c r="D98" s="11"/>
      <c r="E98" s="11"/>
      <c r="F98" s="11"/>
      <c r="G98" s="11"/>
    </row>
    <row r="99" spans="1:7" ht="15.5" x14ac:dyDescent="0.4">
      <c r="A99" s="11"/>
      <c r="B99" s="11"/>
      <c r="C99" s="11"/>
      <c r="D99" s="11"/>
      <c r="E99" s="11"/>
      <c r="F99" s="11"/>
      <c r="G99" s="11"/>
    </row>
    <row r="100" spans="1:7" ht="15.5" x14ac:dyDescent="0.4">
      <c r="A100" s="11"/>
      <c r="B100" s="11"/>
      <c r="C100" s="11"/>
      <c r="D100" s="11"/>
      <c r="E100" s="11"/>
      <c r="F100" s="11"/>
      <c r="G100" s="11"/>
    </row>
    <row r="101" spans="1:7" ht="15.5" x14ac:dyDescent="0.4">
      <c r="A101" s="11"/>
      <c r="B101" s="11"/>
      <c r="C101" s="11"/>
      <c r="D101" s="11"/>
      <c r="E101" s="11"/>
      <c r="F101" s="11"/>
      <c r="G101" s="11"/>
    </row>
    <row r="102" spans="1:7" ht="15.5" x14ac:dyDescent="0.4">
      <c r="A102" s="11"/>
      <c r="B102" s="11"/>
      <c r="C102" s="11"/>
      <c r="D102" s="11"/>
      <c r="E102" s="11"/>
      <c r="F102" s="11"/>
      <c r="G102" s="11"/>
    </row>
    <row r="103" spans="1:7" ht="15.5" x14ac:dyDescent="0.4">
      <c r="A103" s="11"/>
      <c r="B103" s="11"/>
      <c r="C103" s="11"/>
      <c r="D103" s="11"/>
      <c r="E103" s="11"/>
      <c r="F103" s="11"/>
      <c r="G103" s="11"/>
    </row>
    <row r="104" spans="1:7" ht="15.5" x14ac:dyDescent="0.4">
      <c r="A104" s="11"/>
      <c r="B104" s="11"/>
      <c r="C104" s="11"/>
      <c r="D104" s="11"/>
      <c r="E104" s="11"/>
      <c r="F104" s="11"/>
      <c r="G104" s="11"/>
    </row>
    <row r="105" spans="1:7" ht="15.5" x14ac:dyDescent="0.4">
      <c r="A105" s="11"/>
      <c r="B105" s="11"/>
      <c r="C105" s="11"/>
      <c r="D105" s="11"/>
      <c r="E105" s="11"/>
      <c r="F105" s="11"/>
      <c r="G105" s="11"/>
    </row>
  </sheetData>
  <mergeCells count="6">
    <mergeCell ref="A77:F77"/>
    <mergeCell ref="C9:G9"/>
    <mergeCell ref="A9:A11"/>
    <mergeCell ref="B9:B11"/>
    <mergeCell ref="C10:D10"/>
    <mergeCell ref="E10:G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Hoja2 (2)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Stephanie Salas Soto</cp:lastModifiedBy>
  <dcterms:created xsi:type="dcterms:W3CDTF">2012-02-08T21:16:28Z</dcterms:created>
  <dcterms:modified xsi:type="dcterms:W3CDTF">2023-02-17T20:38:29Z</dcterms:modified>
</cp:coreProperties>
</file>