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" documentId="11_E39072600C9E7C5AFC001161A24837F8E0CB77E9" xr6:coauthVersionLast="47" xr6:coauthVersionMax="47" xr10:uidLastSave="{32029575-E0D6-4844-92B8-20017246E409}"/>
  <bookViews>
    <workbookView xWindow="-110" yWindow="-110" windowWidth="19420" windowHeight="10300" tabRatio="661" xr2:uid="{00000000-000D-0000-FFFF-FFFF00000000}"/>
  </bookViews>
  <sheets>
    <sheet name="I Trimestre" sheetId="2" r:id="rId1"/>
    <sheet name="II Trimestre" sheetId="3" r:id="rId2"/>
    <sheet name="I semestre" sheetId="5" r:id="rId3"/>
    <sheet name="III Trimestre" sheetId="1" r:id="rId4"/>
    <sheet name="III T Acumulado" sheetId="6" r:id="rId5"/>
    <sheet name="IV Trimestre" sheetId="4" r:id="rId6"/>
    <sheet name="Anual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7" l="1"/>
  <c r="E41" i="7"/>
  <c r="E43" i="7" s="1"/>
  <c r="D25" i="7"/>
  <c r="D41" i="7" s="1"/>
  <c r="D43" i="7" s="1"/>
  <c r="E25" i="7"/>
  <c r="F25" i="7"/>
  <c r="F41" i="7" s="1"/>
  <c r="D26" i="7"/>
  <c r="E26" i="7"/>
  <c r="F26" i="7"/>
  <c r="D27" i="7"/>
  <c r="E27" i="7"/>
  <c r="F27" i="7"/>
  <c r="D28" i="7"/>
  <c r="E28" i="7"/>
  <c r="F28" i="7"/>
  <c r="E29" i="7"/>
  <c r="D15" i="7"/>
  <c r="E15" i="7"/>
  <c r="D16" i="7"/>
  <c r="E16" i="7"/>
  <c r="D17" i="7"/>
  <c r="E17" i="7"/>
  <c r="D18" i="7"/>
  <c r="E18" i="7"/>
  <c r="D19" i="7"/>
  <c r="D66" i="7" s="1"/>
  <c r="E19" i="7"/>
  <c r="E66" i="7" s="1"/>
  <c r="D20" i="7"/>
  <c r="E20" i="7"/>
  <c r="D21" i="7"/>
  <c r="E21" i="7"/>
  <c r="D22" i="7"/>
  <c r="E22" i="7"/>
  <c r="C15" i="7"/>
  <c r="C16" i="7"/>
  <c r="F67" i="7" l="1"/>
  <c r="D75" i="7"/>
  <c r="D71" i="7"/>
  <c r="D72" i="7"/>
  <c r="D73" i="7"/>
  <c r="D76" i="7"/>
  <c r="E71" i="7"/>
  <c r="E75" i="7"/>
  <c r="D42" i="7"/>
  <c r="D29" i="7"/>
  <c r="E72" i="7"/>
  <c r="E76" i="7"/>
  <c r="E73" i="7"/>
  <c r="E42" i="7"/>
  <c r="E66" i="4"/>
  <c r="D66" i="4"/>
  <c r="C66" i="4"/>
  <c r="F42" i="4"/>
  <c r="E42" i="4"/>
  <c r="E44" i="4" s="1"/>
  <c r="D42" i="4"/>
  <c r="D67" i="4" s="1"/>
  <c r="C42" i="4"/>
  <c r="C44" i="4" s="1"/>
  <c r="C68" i="4" s="1"/>
  <c r="F41" i="4"/>
  <c r="E41" i="4"/>
  <c r="E43" i="4" s="1"/>
  <c r="D41" i="4"/>
  <c r="D43" i="4" s="1"/>
  <c r="C41" i="4"/>
  <c r="C43" i="4" s="1"/>
  <c r="C18" i="7"/>
  <c r="B18" i="7" s="1"/>
  <c r="E44" i="7" l="1"/>
  <c r="E68" i="7" s="1"/>
  <c r="E67" i="7"/>
  <c r="E68" i="4"/>
  <c r="F67" i="4"/>
  <c r="D44" i="7"/>
  <c r="D68" i="7" s="1"/>
  <c r="D67" i="7"/>
  <c r="D44" i="4"/>
  <c r="D68" i="4" s="1"/>
  <c r="C67" i="4"/>
  <c r="E67" i="4"/>
  <c r="B15" i="7" l="1"/>
  <c r="B26" i="4"/>
  <c r="B27" i="4"/>
  <c r="B42" i="4" s="1"/>
  <c r="B28" i="4"/>
  <c r="B25" i="4"/>
  <c r="B41" i="4" s="1"/>
  <c r="B16" i="4"/>
  <c r="B17" i="4"/>
  <c r="B18" i="4"/>
  <c r="B19" i="4"/>
  <c r="B20" i="4"/>
  <c r="B21" i="4"/>
  <c r="B22" i="4"/>
  <c r="B15" i="4"/>
  <c r="E66" i="6"/>
  <c r="D66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E66" i="1"/>
  <c r="D66" i="1"/>
  <c r="C66" i="1"/>
  <c r="D44" i="1"/>
  <c r="D68" i="1" s="1"/>
  <c r="F42" i="1"/>
  <c r="E42" i="1"/>
  <c r="E44" i="1" s="1"/>
  <c r="E68" i="1" s="1"/>
  <c r="D42" i="1"/>
  <c r="C42" i="1"/>
  <c r="C44" i="1" s="1"/>
  <c r="C68" i="1" s="1"/>
  <c r="F41" i="1"/>
  <c r="F67" i="1" s="1"/>
  <c r="E41" i="1"/>
  <c r="E43" i="1" s="1"/>
  <c r="D41" i="1"/>
  <c r="D43" i="1" s="1"/>
  <c r="C41" i="1"/>
  <c r="C43" i="1" s="1"/>
  <c r="B26" i="1"/>
  <c r="B27" i="1"/>
  <c r="B42" i="1" s="1"/>
  <c r="B28" i="1"/>
  <c r="B25" i="1"/>
  <c r="B41" i="1" s="1"/>
  <c r="B43" i="1" s="1"/>
  <c r="B16" i="1"/>
  <c r="B17" i="1"/>
  <c r="B18" i="1"/>
  <c r="B19" i="1"/>
  <c r="B20" i="1"/>
  <c r="B21" i="1"/>
  <c r="B22" i="1"/>
  <c r="B15" i="1"/>
  <c r="B66" i="1" s="1"/>
  <c r="B17" i="5"/>
  <c r="D15" i="5"/>
  <c r="B15" i="5" s="1"/>
  <c r="E15" i="5"/>
  <c r="D16" i="5"/>
  <c r="B16" i="5" s="1"/>
  <c r="E16" i="5"/>
  <c r="D17" i="5"/>
  <c r="E17" i="5"/>
  <c r="D18" i="5"/>
  <c r="E18" i="5"/>
  <c r="D19" i="5"/>
  <c r="D66" i="5" s="1"/>
  <c r="E19" i="5"/>
  <c r="E66" i="5" s="1"/>
  <c r="D20" i="5"/>
  <c r="E20" i="5"/>
  <c r="D21" i="5"/>
  <c r="E21" i="5"/>
  <c r="D22" i="5"/>
  <c r="E22" i="5"/>
  <c r="C16" i="5"/>
  <c r="C17" i="5"/>
  <c r="C18" i="5"/>
  <c r="B18" i="5" s="1"/>
  <c r="C19" i="5"/>
  <c r="B19" i="5" s="1"/>
  <c r="B66" i="5" s="1"/>
  <c r="C20" i="5"/>
  <c r="B20" i="5" s="1"/>
  <c r="C15" i="5"/>
  <c r="E66" i="3"/>
  <c r="D66" i="3"/>
  <c r="C66" i="3"/>
  <c r="B66" i="3"/>
  <c r="F42" i="3"/>
  <c r="E42" i="3"/>
  <c r="E44" i="3" s="1"/>
  <c r="E68" i="3" s="1"/>
  <c r="D42" i="3"/>
  <c r="D44" i="3" s="1"/>
  <c r="D68" i="3" s="1"/>
  <c r="C42" i="3"/>
  <c r="C44" i="3" s="1"/>
  <c r="C68" i="3" s="1"/>
  <c r="B42" i="3"/>
  <c r="B44" i="3" s="1"/>
  <c r="F41" i="3"/>
  <c r="F67" i="3" s="1"/>
  <c r="E41" i="3"/>
  <c r="E43" i="3" s="1"/>
  <c r="D41" i="3"/>
  <c r="D43" i="3" s="1"/>
  <c r="C41" i="3"/>
  <c r="C43" i="3" s="1"/>
  <c r="B26" i="3"/>
  <c r="B27" i="3"/>
  <c r="B28" i="3"/>
  <c r="B25" i="3"/>
  <c r="B41" i="3" s="1"/>
  <c r="B43" i="3" s="1"/>
  <c r="B16" i="3"/>
  <c r="B17" i="3"/>
  <c r="B18" i="3"/>
  <c r="B19" i="3"/>
  <c r="B20" i="3"/>
  <c r="B21" i="3"/>
  <c r="B22" i="3"/>
  <c r="B15" i="3"/>
  <c r="E66" i="2"/>
  <c r="D66" i="2"/>
  <c r="C66" i="2"/>
  <c r="D44" i="2"/>
  <c r="D68" i="2" s="1"/>
  <c r="F42" i="2"/>
  <c r="E42" i="2"/>
  <c r="E44" i="2" s="1"/>
  <c r="E68" i="2" s="1"/>
  <c r="D42" i="2"/>
  <c r="C42" i="2"/>
  <c r="C44" i="2" s="1"/>
  <c r="C68" i="2" s="1"/>
  <c r="F41" i="2"/>
  <c r="F67" i="2" s="1"/>
  <c r="E41" i="2"/>
  <c r="E43" i="2" s="1"/>
  <c r="D41" i="2"/>
  <c r="D43" i="2" s="1"/>
  <c r="C41" i="2"/>
  <c r="C43" i="2" s="1"/>
  <c r="B26" i="2"/>
  <c r="B27" i="2"/>
  <c r="B42" i="2" s="1"/>
  <c r="B28" i="2"/>
  <c r="B25" i="2"/>
  <c r="B41" i="2" s="1"/>
  <c r="B43" i="2" s="1"/>
  <c r="B22" i="2"/>
  <c r="B16" i="2"/>
  <c r="B17" i="2"/>
  <c r="B18" i="2"/>
  <c r="B19" i="2"/>
  <c r="B20" i="2"/>
  <c r="B21" i="2"/>
  <c r="B15" i="2"/>
  <c r="B66" i="2" s="1"/>
  <c r="B67" i="2" l="1"/>
  <c r="B44" i="2"/>
  <c r="B68" i="2" s="1"/>
  <c r="B44" i="1"/>
  <c r="B68" i="1" s="1"/>
  <c r="B67" i="1"/>
  <c r="B68" i="3"/>
  <c r="B43" i="4"/>
  <c r="B67" i="3"/>
  <c r="C66" i="5"/>
  <c r="D67" i="2"/>
  <c r="C67" i="3"/>
  <c r="B67" i="4"/>
  <c r="B44" i="4"/>
  <c r="D67" i="3"/>
  <c r="C67" i="1"/>
  <c r="E67" i="1"/>
  <c r="E67" i="2"/>
  <c r="C67" i="2"/>
  <c r="E67" i="3"/>
  <c r="D67" i="1"/>
  <c r="B66" i="4"/>
  <c r="E76" i="4"/>
  <c r="D76" i="4"/>
  <c r="C76" i="4"/>
  <c r="E75" i="4"/>
  <c r="D75" i="4"/>
  <c r="C75" i="4"/>
  <c r="E73" i="4"/>
  <c r="D73" i="4"/>
  <c r="C73" i="4"/>
  <c r="E72" i="4"/>
  <c r="D72" i="4"/>
  <c r="C72" i="4"/>
  <c r="E71" i="4"/>
  <c r="D71" i="4"/>
  <c r="C71" i="4"/>
  <c r="F59" i="4"/>
  <c r="E59" i="4"/>
  <c r="D59" i="4"/>
  <c r="C59" i="4"/>
  <c r="E58" i="4"/>
  <c r="D58" i="4"/>
  <c r="C58" i="4"/>
  <c r="F54" i="4"/>
  <c r="E54" i="4"/>
  <c r="D54" i="4"/>
  <c r="C54" i="4"/>
  <c r="E53" i="4"/>
  <c r="D53" i="4"/>
  <c r="C53" i="4"/>
  <c r="B50" i="4"/>
  <c r="E76" i="1"/>
  <c r="D76" i="1"/>
  <c r="C76" i="1"/>
  <c r="E75" i="1"/>
  <c r="D75" i="1"/>
  <c r="C75" i="1"/>
  <c r="E73" i="1"/>
  <c r="D73" i="1"/>
  <c r="C73" i="1"/>
  <c r="E72" i="1"/>
  <c r="D72" i="1"/>
  <c r="C72" i="1"/>
  <c r="E71" i="1"/>
  <c r="D71" i="1"/>
  <c r="C71" i="1"/>
  <c r="F59" i="1"/>
  <c r="E59" i="1"/>
  <c r="D59" i="1"/>
  <c r="C59" i="1"/>
  <c r="E58" i="1"/>
  <c r="E60" i="1" s="1"/>
  <c r="D58" i="1"/>
  <c r="D60" i="1" s="1"/>
  <c r="C58" i="1"/>
  <c r="C60" i="1" s="1"/>
  <c r="F54" i="1"/>
  <c r="E54" i="1"/>
  <c r="D54" i="1"/>
  <c r="C54" i="1"/>
  <c r="E53" i="1"/>
  <c r="E55" i="1" s="1"/>
  <c r="D53" i="1"/>
  <c r="D55" i="1" s="1"/>
  <c r="C53" i="1"/>
  <c r="C55" i="1" s="1"/>
  <c r="E76" i="3"/>
  <c r="D76" i="3"/>
  <c r="C76" i="3"/>
  <c r="E75" i="3"/>
  <c r="D75" i="3"/>
  <c r="C75" i="3"/>
  <c r="E73" i="3"/>
  <c r="D73" i="3"/>
  <c r="C73" i="3"/>
  <c r="E72" i="3"/>
  <c r="D72" i="3"/>
  <c r="C72" i="3"/>
  <c r="E71" i="3"/>
  <c r="D71" i="3"/>
  <c r="C71" i="3"/>
  <c r="F59" i="3"/>
  <c r="E59" i="3"/>
  <c r="D59" i="3"/>
  <c r="C59" i="3"/>
  <c r="E58" i="3"/>
  <c r="D58" i="3"/>
  <c r="D60" i="3" s="1"/>
  <c r="C58" i="3"/>
  <c r="C60" i="3" s="1"/>
  <c r="F54" i="3"/>
  <c r="E54" i="3"/>
  <c r="D54" i="3"/>
  <c r="C54" i="3"/>
  <c r="E53" i="3"/>
  <c r="D53" i="3"/>
  <c r="C53" i="3"/>
  <c r="C55" i="3" s="1"/>
  <c r="D71" i="2"/>
  <c r="E71" i="2"/>
  <c r="D72" i="2"/>
  <c r="E72" i="2"/>
  <c r="D73" i="2"/>
  <c r="E73" i="2"/>
  <c r="D75" i="2"/>
  <c r="E75" i="2"/>
  <c r="D76" i="2"/>
  <c r="E76" i="2"/>
  <c r="C71" i="2"/>
  <c r="C72" i="2"/>
  <c r="C73" i="2"/>
  <c r="C75" i="2"/>
  <c r="C76" i="2"/>
  <c r="C58" i="2"/>
  <c r="D58" i="2"/>
  <c r="E58" i="2"/>
  <c r="E60" i="2" s="1"/>
  <c r="C59" i="2"/>
  <c r="D59" i="2"/>
  <c r="E59" i="2"/>
  <c r="F59" i="2"/>
  <c r="C53" i="2"/>
  <c r="D53" i="2"/>
  <c r="E53" i="2"/>
  <c r="E55" i="2" s="1"/>
  <c r="C54" i="2"/>
  <c r="D54" i="2"/>
  <c r="D55" i="2" s="1"/>
  <c r="D74" i="2" s="1"/>
  <c r="E54" i="2"/>
  <c r="F54" i="2"/>
  <c r="C74" i="3" l="1"/>
  <c r="D74" i="1"/>
  <c r="D55" i="3"/>
  <c r="E60" i="3"/>
  <c r="B68" i="4"/>
  <c r="C60" i="2"/>
  <c r="E55" i="3"/>
  <c r="E74" i="3" s="1"/>
  <c r="C55" i="2"/>
  <c r="C74" i="2" s="1"/>
  <c r="E74" i="2"/>
  <c r="D60" i="2"/>
  <c r="D60" i="4"/>
  <c r="E55" i="4"/>
  <c r="E74" i="4" s="1"/>
  <c r="C55" i="4"/>
  <c r="C74" i="4" s="1"/>
  <c r="E60" i="4"/>
  <c r="D55" i="4"/>
  <c r="D74" i="4" s="1"/>
  <c r="C60" i="4"/>
  <c r="C74" i="1"/>
  <c r="E74" i="1"/>
  <c r="D74" i="3"/>
  <c r="C17" i="7"/>
  <c r="B17" i="7" s="1"/>
  <c r="D29" i="3" l="1"/>
  <c r="E29" i="3"/>
  <c r="C29" i="3"/>
  <c r="B33" i="7"/>
  <c r="D29" i="4"/>
  <c r="E29" i="4"/>
  <c r="B58" i="4"/>
  <c r="D29" i="2"/>
  <c r="E29" i="2"/>
  <c r="C29" i="2"/>
  <c r="B29" i="3" l="1"/>
  <c r="B29" i="2"/>
  <c r="B53" i="4"/>
  <c r="B49" i="4"/>
  <c r="B71" i="4"/>
  <c r="B75" i="4"/>
  <c r="B49" i="7"/>
  <c r="C19" i="7"/>
  <c r="B19" i="7" l="1"/>
  <c r="B66" i="7" s="1"/>
  <c r="C66" i="7"/>
  <c r="B80" i="4"/>
  <c r="B72" i="4"/>
  <c r="B54" i="4"/>
  <c r="B55" i="4" s="1"/>
  <c r="B76" i="4"/>
  <c r="B59" i="4"/>
  <c r="B60" i="4" s="1"/>
  <c r="F54" i="7"/>
  <c r="F59" i="7"/>
  <c r="D54" i="7"/>
  <c r="D59" i="7"/>
  <c r="E59" i="7"/>
  <c r="E54" i="7"/>
  <c r="E58" i="7"/>
  <c r="E53" i="7"/>
  <c r="C53" i="7"/>
  <c r="D58" i="7"/>
  <c r="D53" i="7"/>
  <c r="D58" i="6"/>
  <c r="D53" i="6"/>
  <c r="D25" i="6"/>
  <c r="D41" i="6" s="1"/>
  <c r="D43" i="6" s="1"/>
  <c r="E25" i="6"/>
  <c r="E41" i="6" s="1"/>
  <c r="E43" i="6" s="1"/>
  <c r="F25" i="6"/>
  <c r="F41" i="6" s="1"/>
  <c r="D26" i="6"/>
  <c r="D71" i="6" s="1"/>
  <c r="E26" i="6"/>
  <c r="E71" i="6" s="1"/>
  <c r="F26" i="6"/>
  <c r="D27" i="6"/>
  <c r="E27" i="6"/>
  <c r="F27" i="6"/>
  <c r="D28" i="6"/>
  <c r="E28" i="6"/>
  <c r="E59" i="6" s="1"/>
  <c r="F28" i="6"/>
  <c r="D75" i="6"/>
  <c r="E58" i="6"/>
  <c r="D73" i="6"/>
  <c r="E73" i="6"/>
  <c r="C22" i="6"/>
  <c r="B22" i="6" s="1"/>
  <c r="C21" i="6"/>
  <c r="B21" i="6" s="1"/>
  <c r="C16" i="6"/>
  <c r="B16" i="6" s="1"/>
  <c r="C17" i="6"/>
  <c r="B17" i="6" s="1"/>
  <c r="C18" i="6"/>
  <c r="B18" i="6" s="1"/>
  <c r="C19" i="6"/>
  <c r="C20" i="6"/>
  <c r="B20" i="6" s="1"/>
  <c r="C15" i="6"/>
  <c r="B15" i="6" s="1"/>
  <c r="E72" i="6" l="1"/>
  <c r="E42" i="6"/>
  <c r="F59" i="6"/>
  <c r="F42" i="6"/>
  <c r="F67" i="6" s="1"/>
  <c r="D72" i="6"/>
  <c r="D42" i="6"/>
  <c r="C66" i="6"/>
  <c r="B19" i="6"/>
  <c r="B66" i="6" s="1"/>
  <c r="E29" i="6"/>
  <c r="D29" i="6"/>
  <c r="E60" i="7"/>
  <c r="B74" i="4"/>
  <c r="B59" i="1"/>
  <c r="B80" i="1"/>
  <c r="D60" i="7"/>
  <c r="E55" i="7"/>
  <c r="E74" i="7" s="1"/>
  <c r="E54" i="6"/>
  <c r="D59" i="6"/>
  <c r="D60" i="6" s="1"/>
  <c r="D54" i="6"/>
  <c r="D55" i="6" s="1"/>
  <c r="D74" i="6" s="1"/>
  <c r="F54" i="6"/>
  <c r="D76" i="6"/>
  <c r="D55" i="7"/>
  <c r="D74" i="7" s="1"/>
  <c r="B50" i="7"/>
  <c r="B53" i="7"/>
  <c r="E60" i="6"/>
  <c r="E75" i="6"/>
  <c r="C53" i="6"/>
  <c r="E53" i="6"/>
  <c r="E55" i="6" s="1"/>
  <c r="E76" i="6"/>
  <c r="B50" i="6"/>
  <c r="C58" i="6"/>
  <c r="D44" i="6" l="1"/>
  <c r="D68" i="6" s="1"/>
  <c r="D67" i="6"/>
  <c r="E44" i="6"/>
  <c r="E68" i="6" s="1"/>
  <c r="E67" i="6"/>
  <c r="B53" i="6"/>
  <c r="B58" i="6"/>
  <c r="B49" i="6"/>
  <c r="E74" i="6"/>
  <c r="E29" i="1"/>
  <c r="D29" i="1"/>
  <c r="C29" i="1"/>
  <c r="B49" i="1"/>
  <c r="D25" i="5"/>
  <c r="D41" i="5" s="1"/>
  <c r="D43" i="5" s="1"/>
  <c r="E25" i="5"/>
  <c r="E41" i="5" s="1"/>
  <c r="E43" i="5" s="1"/>
  <c r="F25" i="5"/>
  <c r="F41" i="5" s="1"/>
  <c r="D26" i="5"/>
  <c r="E26" i="5"/>
  <c r="F26" i="5"/>
  <c r="D27" i="5"/>
  <c r="E27" i="5"/>
  <c r="E42" i="5" s="1"/>
  <c r="F27" i="5"/>
  <c r="D28" i="5"/>
  <c r="E28" i="5"/>
  <c r="F28" i="5"/>
  <c r="C28" i="5"/>
  <c r="C26" i="5"/>
  <c r="C27" i="5"/>
  <c r="B49" i="3"/>
  <c r="B49" i="2"/>
  <c r="F54" i="5" l="1"/>
  <c r="F42" i="5"/>
  <c r="F67" i="5" s="1"/>
  <c r="D54" i="5"/>
  <c r="D42" i="5"/>
  <c r="C42" i="5"/>
  <c r="B27" i="5"/>
  <c r="B42" i="5" s="1"/>
  <c r="B26" i="5"/>
  <c r="E44" i="5"/>
  <c r="E68" i="5" s="1"/>
  <c r="E67" i="5"/>
  <c r="B28" i="5"/>
  <c r="B63" i="1"/>
  <c r="B29" i="1"/>
  <c r="E29" i="5"/>
  <c r="D29" i="5"/>
  <c r="B58" i="1"/>
  <c r="B60" i="1" s="1"/>
  <c r="B50" i="1"/>
  <c r="B53" i="1"/>
  <c r="B76" i="1"/>
  <c r="B72" i="1"/>
  <c r="B75" i="1"/>
  <c r="B71" i="1"/>
  <c r="B54" i="1"/>
  <c r="B71" i="3"/>
  <c r="B75" i="3"/>
  <c r="B80" i="3"/>
  <c r="B72" i="3"/>
  <c r="B54" i="3"/>
  <c r="B76" i="3"/>
  <c r="B59" i="3"/>
  <c r="F59" i="5"/>
  <c r="B53" i="3"/>
  <c r="B55" i="3" s="1"/>
  <c r="B58" i="3"/>
  <c r="B60" i="3" s="1"/>
  <c r="B50" i="3"/>
  <c r="B63" i="3"/>
  <c r="D59" i="5"/>
  <c r="E73" i="5"/>
  <c r="E72" i="5"/>
  <c r="C54" i="5"/>
  <c r="E54" i="5"/>
  <c r="C59" i="5"/>
  <c r="E59" i="5"/>
  <c r="C72" i="5"/>
  <c r="D73" i="5"/>
  <c r="D72" i="5"/>
  <c r="D71" i="5"/>
  <c r="D58" i="5"/>
  <c r="D60" i="5" s="1"/>
  <c r="B50" i="2"/>
  <c r="E75" i="5"/>
  <c r="E71" i="5"/>
  <c r="D76" i="5"/>
  <c r="D75" i="5"/>
  <c r="D53" i="5"/>
  <c r="D55" i="5" s="1"/>
  <c r="C76" i="5"/>
  <c r="E58" i="5"/>
  <c r="E60" i="5" s="1"/>
  <c r="E76" i="5"/>
  <c r="E53" i="5"/>
  <c r="E55" i="5" s="1"/>
  <c r="B44" i="5" l="1"/>
  <c r="D67" i="5"/>
  <c r="D44" i="5"/>
  <c r="D68" i="5" s="1"/>
  <c r="C44" i="5"/>
  <c r="B55" i="1"/>
  <c r="B74" i="1" s="1"/>
  <c r="D74" i="5"/>
  <c r="B74" i="3"/>
  <c r="B54" i="5"/>
  <c r="B76" i="5"/>
  <c r="B72" i="5"/>
  <c r="E74" i="5"/>
  <c r="B50" i="5"/>
  <c r="C20" i="7"/>
  <c r="B20" i="7" s="1"/>
  <c r="B16" i="7"/>
  <c r="C26" i="7" l="1"/>
  <c r="C21" i="7"/>
  <c r="B21" i="7" s="1"/>
  <c r="B26" i="7" l="1"/>
  <c r="C71" i="7"/>
  <c r="C75" i="7"/>
  <c r="B58" i="7"/>
  <c r="C58" i="7"/>
  <c r="C25" i="6"/>
  <c r="C25" i="5"/>
  <c r="B25" i="5" l="1"/>
  <c r="B41" i="5" s="1"/>
  <c r="C41" i="5"/>
  <c r="B25" i="6"/>
  <c r="B41" i="6" s="1"/>
  <c r="B43" i="6" s="1"/>
  <c r="C41" i="6"/>
  <c r="C43" i="6" s="1"/>
  <c r="B71" i="7"/>
  <c r="B75" i="7"/>
  <c r="C29" i="4"/>
  <c r="C27" i="6"/>
  <c r="C26" i="6"/>
  <c r="B26" i="6" s="1"/>
  <c r="C71" i="5"/>
  <c r="B32" i="1"/>
  <c r="B79" i="1" s="1"/>
  <c r="B32" i="3"/>
  <c r="B79" i="3" s="1"/>
  <c r="B32" i="2"/>
  <c r="B79" i="2" s="1"/>
  <c r="C22" i="7"/>
  <c r="B22" i="7" s="1"/>
  <c r="C21" i="5"/>
  <c r="B21" i="5" s="1"/>
  <c r="C22" i="5"/>
  <c r="B22" i="5" s="1"/>
  <c r="B59" i="5"/>
  <c r="C28" i="7"/>
  <c r="B28" i="7" s="1"/>
  <c r="C28" i="6"/>
  <c r="B28" i="6" s="1"/>
  <c r="C27" i="7"/>
  <c r="C25" i="7"/>
  <c r="C41" i="7" s="1"/>
  <c r="C43" i="7" s="1"/>
  <c r="B63" i="2"/>
  <c r="B33" i="5"/>
  <c r="B80" i="5" s="1"/>
  <c r="B33" i="6"/>
  <c r="B27" i="6" l="1"/>
  <c r="B42" i="6" s="1"/>
  <c r="C42" i="6"/>
  <c r="B27" i="7"/>
  <c r="C76" i="7"/>
  <c r="C72" i="7"/>
  <c r="C74" i="7" s="1"/>
  <c r="C73" i="7"/>
  <c r="C42" i="7"/>
  <c r="C43" i="5"/>
  <c r="C68" i="5" s="1"/>
  <c r="C67" i="5"/>
  <c r="B43" i="5"/>
  <c r="B68" i="5" s="1"/>
  <c r="B67" i="5"/>
  <c r="B29" i="4"/>
  <c r="B63" i="4" s="1"/>
  <c r="B25" i="7"/>
  <c r="B41" i="7" s="1"/>
  <c r="B43" i="7" s="1"/>
  <c r="B58" i="5"/>
  <c r="B60" i="5" s="1"/>
  <c r="C58" i="5"/>
  <c r="C60" i="5" s="1"/>
  <c r="C59" i="7"/>
  <c r="C60" i="7" s="1"/>
  <c r="C54" i="7"/>
  <c r="C55" i="7" s="1"/>
  <c r="C29" i="7"/>
  <c r="B29" i="7" s="1"/>
  <c r="C54" i="6"/>
  <c r="C55" i="6" s="1"/>
  <c r="C76" i="6"/>
  <c r="C73" i="6"/>
  <c r="C72" i="6"/>
  <c r="B32" i="6"/>
  <c r="B79" i="6" s="1"/>
  <c r="C75" i="6"/>
  <c r="C71" i="6"/>
  <c r="C59" i="6"/>
  <c r="C60" i="6" s="1"/>
  <c r="B71" i="5"/>
  <c r="C75" i="5"/>
  <c r="C53" i="5"/>
  <c r="C55" i="5" s="1"/>
  <c r="C74" i="5" s="1"/>
  <c r="C73" i="5"/>
  <c r="B72" i="2"/>
  <c r="C29" i="6"/>
  <c r="B29" i="6" s="1"/>
  <c r="B54" i="2"/>
  <c r="B58" i="2"/>
  <c r="B53" i="2"/>
  <c r="B32" i="7"/>
  <c r="B79" i="7" s="1"/>
  <c r="B32" i="4"/>
  <c r="B79" i="4" s="1"/>
  <c r="B80" i="2"/>
  <c r="B76" i="2"/>
  <c r="B59" i="2"/>
  <c r="B32" i="5"/>
  <c r="B79" i="5" s="1"/>
  <c r="C29" i="5"/>
  <c r="B71" i="2"/>
  <c r="B75" i="2"/>
  <c r="C44" i="7" l="1"/>
  <c r="C68" i="7" s="1"/>
  <c r="C67" i="7"/>
  <c r="B76" i="7"/>
  <c r="B72" i="7"/>
  <c r="B42" i="7"/>
  <c r="B63" i="5"/>
  <c r="B29" i="5"/>
  <c r="C44" i="6"/>
  <c r="C68" i="6" s="1"/>
  <c r="C67" i="6"/>
  <c r="B44" i="6"/>
  <c r="B68" i="6" s="1"/>
  <c r="B67" i="6"/>
  <c r="B63" i="6"/>
  <c r="C74" i="6"/>
  <c r="B63" i="7"/>
  <c r="B80" i="6"/>
  <c r="B54" i="6"/>
  <c r="B55" i="6" s="1"/>
  <c r="B72" i="6"/>
  <c r="B76" i="6"/>
  <c r="B59" i="6"/>
  <c r="B60" i="6" s="1"/>
  <c r="B75" i="6"/>
  <c r="B71" i="6"/>
  <c r="B80" i="7"/>
  <c r="B54" i="7"/>
  <c r="B55" i="7" s="1"/>
  <c r="B59" i="7"/>
  <c r="B60" i="7" s="1"/>
  <c r="B75" i="5"/>
  <c r="B49" i="5"/>
  <c r="B53" i="5"/>
  <c r="B55" i="5" s="1"/>
  <c r="B60" i="2"/>
  <c r="B55" i="2"/>
  <c r="B74" i="2" s="1"/>
  <c r="B74" i="7" l="1"/>
  <c r="B67" i="7"/>
  <c r="B44" i="7"/>
  <c r="B68" i="7" s="1"/>
  <c r="B74" i="6"/>
  <c r="B74" i="5"/>
</calcChain>
</file>

<file path=xl/sharedStrings.xml><?xml version="1.0" encoding="utf-8"?>
<sst xmlns="http://schemas.openxmlformats.org/spreadsheetml/2006/main" count="449" uniqueCount="159">
  <si>
    <t>Indicador</t>
  </si>
  <si>
    <t>Productos</t>
  </si>
  <si>
    <t>Subsidios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</si>
  <si>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</si>
  <si>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</si>
  <si>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</si>
  <si>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</si>
  <si>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</si>
  <si>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</si>
  <si>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</si>
  <si>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</si>
  <si>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</si>
  <si>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</si>
  <si>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</si>
  <si>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</si>
  <si>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</si>
  <si>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</si>
  <si>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</si>
  <si>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</si>
  <si>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</si>
  <si>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</si>
  <si>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</si>
  <si>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</si>
  <si>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</si>
  <si>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</si>
  <si>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</si>
  <si>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</si>
  <si>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</si>
  <si>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</si>
  <si>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</si>
  <si>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</si>
  <si>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</si>
  <si>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</si>
  <si>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</si>
  <si>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</si>
  <si>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</si>
  <si>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</si>
  <si>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anual por beneficiario (GPB) </t>
  </si>
  <si>
    <t xml:space="preserve">Gasto efectivo anual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</si>
  <si>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</si>
  <si>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</si>
  <si>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</si>
  <si>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</si>
  <si>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Gasto mensual efectivo por subsidio</t>
  </si>
  <si>
    <t>Total programa</t>
  </si>
  <si>
    <t xml:space="preserve">Gastos FODESAF </t>
  </si>
  <si>
    <t>Subsidio para Beneficiarios Responsables de PFT</t>
  </si>
  <si>
    <t>Subsidio para Beneficiarios Responsables de  PMEGE</t>
  </si>
  <si>
    <t>Subsidio para Beneficiarios Responsables de  PGE (Extraordinarias)</t>
  </si>
  <si>
    <t>Gasto por la Admistración del Programa Atención de PFT</t>
  </si>
  <si>
    <t>Efectivos 1T 2020 (personas)</t>
  </si>
  <si>
    <t>Efectivo 1T 2020</t>
  </si>
  <si>
    <t>IPC (1T 2020)</t>
  </si>
  <si>
    <t>Gasto efectivo real 1T 2020</t>
  </si>
  <si>
    <t>Gasto efectivo real por beneficiario 1T 2020</t>
  </si>
  <si>
    <t>Efectivos 2T 2020 (personas)</t>
  </si>
  <si>
    <t>Efectivo 2T 2020</t>
  </si>
  <si>
    <t>IPC (2T 2020)</t>
  </si>
  <si>
    <t>Gasto efectivo real 2T 2020</t>
  </si>
  <si>
    <t>Gasto efectivo real por beneficiario 2T 2020</t>
  </si>
  <si>
    <t>Efectivos 1S 2020 (personas)</t>
  </si>
  <si>
    <t>Efectivo 1S 2020</t>
  </si>
  <si>
    <t>IPC (1S 2020)</t>
  </si>
  <si>
    <t>Gasto efectivo real 1S 2020</t>
  </si>
  <si>
    <t>Gasto efectivo real por beneficiario 1S 2020</t>
  </si>
  <si>
    <t>Efectivos 3T 2020 (personas)</t>
  </si>
  <si>
    <t>Efectivo 3T 2020</t>
  </si>
  <si>
    <t>IPC (3T 2020)</t>
  </si>
  <si>
    <t>Gasto efectivo real 3T 2020</t>
  </si>
  <si>
    <t>Gasto efectivo real por beneficiario 3T 2020</t>
  </si>
  <si>
    <t>Efectivos 3TA 2020 (personas)</t>
  </si>
  <si>
    <t>Efectivo 3TA 2020</t>
  </si>
  <si>
    <t>IPC (3TA 2020)</t>
  </si>
  <si>
    <t>Gasto efectivo real 3TA 2020</t>
  </si>
  <si>
    <t>Gasto efectivo real por beneficiario 3TA 2020</t>
  </si>
  <si>
    <t>Efectivos 4T 2020 (personas)</t>
  </si>
  <si>
    <t>Efectivo 4T 2020</t>
  </si>
  <si>
    <t>IPC (4T 2020)</t>
  </si>
  <si>
    <t>Gasto efectivo real 4T 2020</t>
  </si>
  <si>
    <t>Gasto efectivo real por beneficiario 4T 2020</t>
  </si>
  <si>
    <t>Efectivo 2020</t>
  </si>
  <si>
    <t>IPC (2020)</t>
  </si>
  <si>
    <t>Gasto efectivo real 2020</t>
  </si>
  <si>
    <t>Gasto efectivo real por beneficiario 2020</t>
  </si>
  <si>
    <t>Programados 1T 2021 (personas)</t>
  </si>
  <si>
    <t>Efectivos 1T 2021 (personas)</t>
  </si>
  <si>
    <t>Programados año 2021 (personas)</t>
  </si>
  <si>
    <t>Programado 1T 2021</t>
  </si>
  <si>
    <t>Efectivo 1T 2021</t>
  </si>
  <si>
    <t>Programados año 2021</t>
  </si>
  <si>
    <t>En transferencias 1T 2021</t>
  </si>
  <si>
    <t>Programados 1T 2021</t>
  </si>
  <si>
    <t>Efectivos 1T 2021</t>
  </si>
  <si>
    <t>IPC (1T 2021)</t>
  </si>
  <si>
    <t>Gasto efectivo real 1T 2021</t>
  </si>
  <si>
    <t>Gasto efectivo real por beneficiario 1T 2021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</si>
  <si>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 xml:space="preserve"> Informes Trimestrales CCSS - PFT 2020 y 2021 - Cronogramas de Metas e Inversión - Modificaciones 2021 - IPC, INEC 2020 y 2021</t>
    </r>
  </si>
  <si>
    <r>
      <rPr>
        <b/>
        <sz val="11"/>
        <color theme="1"/>
        <rFont val="Palatino Linotype"/>
        <family val="1"/>
      </rPr>
      <t>Nota:</t>
    </r>
    <r>
      <rPr>
        <sz val="11"/>
        <color theme="1"/>
        <rFont val="Palatino Linotype"/>
        <family val="1"/>
      </rPr>
      <t xml:space="preserve"> El 21-0-2021 se realizaron cambios a los indicadores del I T debido a que la UE del programa modificó la información enviada originalmente (existe una justificación que respalda el cambio). </t>
    </r>
  </si>
  <si>
    <t>Programados 2T 2021 (personas)</t>
  </si>
  <si>
    <t>Efectivos 2T 2021 (personas)</t>
  </si>
  <si>
    <t>Programado 2T 2021</t>
  </si>
  <si>
    <t>Efectivo 2T 2021</t>
  </si>
  <si>
    <t>En transferencias 2T 2021</t>
  </si>
  <si>
    <t>Programados 2T 2021</t>
  </si>
  <si>
    <t>Efectivos 2T 2021</t>
  </si>
  <si>
    <t>IPC (2T 2021)</t>
  </si>
  <si>
    <t>Gasto efectivo real 2T 2021</t>
  </si>
  <si>
    <t>Gasto efectivo real por beneficiario 2T 2021</t>
  </si>
  <si>
    <t>Programados 1S 2021 (personas)</t>
  </si>
  <si>
    <t>Efectivos 1S 2021 (personas)</t>
  </si>
  <si>
    <t>Programado 1S 2021</t>
  </si>
  <si>
    <t>Efectivo 1S 2021</t>
  </si>
  <si>
    <t>En transferencias 1S 2021</t>
  </si>
  <si>
    <t>Programados 1S 2021</t>
  </si>
  <si>
    <t>Efectivos 1S 2021</t>
  </si>
  <si>
    <t>IPC (1S 2021)</t>
  </si>
  <si>
    <t>Gasto efectivo real 1S 2021</t>
  </si>
  <si>
    <t>Gasto efectivo real por beneficiario 1S 2021</t>
  </si>
  <si>
    <t>Programados 3T 2021 (personas)</t>
  </si>
  <si>
    <t>Efectivos 3T 2021 (personas)</t>
  </si>
  <si>
    <t>Programado 3T 2021</t>
  </si>
  <si>
    <t>Efectivo 3T 2021</t>
  </si>
  <si>
    <t>En transferencias 3T 2021</t>
  </si>
  <si>
    <t>Programados 3T 2021</t>
  </si>
  <si>
    <t>Efectivos 3T 2021</t>
  </si>
  <si>
    <t>IPC (3T 2021)</t>
  </si>
  <si>
    <t>Gasto efectivo real 3T 2021</t>
  </si>
  <si>
    <t>Gasto efectivo real por beneficiario 3T 2021</t>
  </si>
  <si>
    <t>Programados 3TA 2021 (personas)</t>
  </si>
  <si>
    <t>Efectivos 3TA 2021 (personas)</t>
  </si>
  <si>
    <t>Programado 3TA 2021</t>
  </si>
  <si>
    <t>Efectivo 3TA 2021</t>
  </si>
  <si>
    <t>En transferencias 3TA 2021</t>
  </si>
  <si>
    <t>Programados 3TA 2021</t>
  </si>
  <si>
    <t>Efectivos 3TA 2021</t>
  </si>
  <si>
    <t>IPC (3TA 2021)</t>
  </si>
  <si>
    <t>Gasto efectivo real 3TA 2021</t>
  </si>
  <si>
    <t>Gasto efectivo real por beneficiario 3TA 2021</t>
  </si>
  <si>
    <t>Programados 4T 2021 (personas)</t>
  </si>
  <si>
    <t>Efectivos 4T 2021 (personas)</t>
  </si>
  <si>
    <t>Programado 4T 2021</t>
  </si>
  <si>
    <t>Efectivo 4T 2021</t>
  </si>
  <si>
    <t>En transferencias 4T 2021</t>
  </si>
  <si>
    <t>Programados 4T 2021</t>
  </si>
  <si>
    <t>Efectivos 4T 2021</t>
  </si>
  <si>
    <t>IPC (4T 2021)</t>
  </si>
  <si>
    <t>Gasto efectivo real 4T 2021</t>
  </si>
  <si>
    <t>Gasto efectivo real por beneficiario 4T 2021</t>
  </si>
  <si>
    <t>Efectivos 2020 (personas)</t>
  </si>
  <si>
    <t>Programados 2021 (personas)</t>
  </si>
  <si>
    <t>Efectivos anual 2021 (personas)</t>
  </si>
  <si>
    <t>Programado 2021</t>
  </si>
  <si>
    <t>Efectivo 2021</t>
  </si>
  <si>
    <t>En transferencias  2021</t>
  </si>
  <si>
    <t>Programados 2021</t>
  </si>
  <si>
    <t>Efectivos 2021</t>
  </si>
  <si>
    <t>IPC (2021)</t>
  </si>
  <si>
    <t>Gasto efectivo real 2021</t>
  </si>
  <si>
    <t>Gasto efectivo real por beneficiario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</si>
</sst>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"/>
    <numFmt numFmtId="166" formatCode="#,##0.0____"/>
    <numFmt numFmtId="167" formatCode="_(* #,##0_);_(* \(#,##0\);_(* &quot;-&quot;??_);_(@_)"/>
    <numFmt numFmtId="168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i/>
      <sz val="11"/>
      <color theme="1"/>
      <name val="Palatino Linotype"/>
      <family val="1"/>
    </font>
    <font>
      <sz val="10"/>
      <color theme="1"/>
      <name val="Palatino Linotype"/>
      <family val="1"/>
    </font>
    <font>
      <sz val="10"/>
      <name val="Arial"/>
    </font>
    <font>
      <u/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0" fontId="2" fillId="0" borderId="0" xfId="0" applyFont="1" applyFill="1"/>
    <xf numFmtId="167" fontId="0" fillId="0" borderId="0" xfId="1" applyNumberFormat="1" applyFont="1" applyFill="1" applyAlignment="1"/>
    <xf numFmtId="164" fontId="0" fillId="0" borderId="0" xfId="1" applyFont="1" applyFill="1"/>
    <xf numFmtId="0" fontId="0" fillId="0" borderId="0" xfId="0" applyFont="1" applyFill="1"/>
    <xf numFmtId="3" fontId="0" fillId="0" borderId="0" xfId="0" applyNumberFormat="1" applyFont="1" applyFill="1"/>
    <xf numFmtId="1" fontId="0" fillId="0" borderId="0" xfId="0" applyNumberFormat="1" applyFont="1" applyFill="1"/>
    <xf numFmtId="0" fontId="3" fillId="0" borderId="0" xfId="0" applyFont="1" applyFill="1" applyBorder="1" applyAlignment="1">
      <alignment vertical="top" wrapText="1"/>
    </xf>
    <xf numFmtId="168" fontId="0" fillId="0" borderId="0" xfId="0" applyNumberFormat="1" applyFont="1" applyFill="1" applyAlignment="1">
      <alignment horizontal="right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left" indent="1"/>
    </xf>
    <xf numFmtId="3" fontId="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indent="4"/>
    </xf>
    <xf numFmtId="0" fontId="4" fillId="0" borderId="0" xfId="0" applyFont="1" applyFill="1" applyAlignment="1">
      <alignment horizontal="left"/>
    </xf>
    <xf numFmtId="3" fontId="5" fillId="0" borderId="0" xfId="1" applyNumberFormat="1" applyFont="1" applyFill="1" applyAlignment="1">
      <alignment horizontal="right"/>
    </xf>
    <xf numFmtId="3" fontId="5" fillId="0" borderId="0" xfId="0" applyNumberFormat="1" applyFont="1" applyFill="1"/>
    <xf numFmtId="0" fontId="5" fillId="0" borderId="0" xfId="0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5" fillId="0" borderId="0" xfId="0" applyNumberFormat="1" applyFont="1" applyFill="1"/>
    <xf numFmtId="166" fontId="5" fillId="0" borderId="0" xfId="0" applyNumberFormat="1" applyFont="1" applyFill="1"/>
    <xf numFmtId="0" fontId="5" fillId="0" borderId="3" xfId="0" applyFont="1" applyFill="1" applyBorder="1"/>
    <xf numFmtId="0" fontId="5" fillId="0" borderId="0" xfId="0" applyFont="1" applyFill="1" applyBorder="1"/>
    <xf numFmtId="165" fontId="5" fillId="0" borderId="0" xfId="0" applyNumberFormat="1" applyFont="1" applyFill="1"/>
    <xf numFmtId="167" fontId="5" fillId="0" borderId="0" xfId="1" applyNumberFormat="1" applyFont="1" applyFill="1" applyAlignment="1"/>
    <xf numFmtId="0" fontId="7" fillId="0" borderId="0" xfId="0" applyFont="1" applyFill="1"/>
    <xf numFmtId="4" fontId="5" fillId="0" borderId="3" xfId="0" applyNumberFormat="1" applyFont="1" applyFill="1" applyBorder="1"/>
    <xf numFmtId="14" fontId="0" fillId="0" borderId="0" xfId="0" applyNumberFormat="1" applyFont="1" applyFill="1"/>
    <xf numFmtId="3" fontId="9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0"/>
  <tableStyles count="0" defaultTableStyle="TableStyleMedium9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Indicadores de cobertura potencial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672-480C-BED9-72944B464687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191-4D73-828C-8EC2CF87DB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Anual!$A$49:$A$50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Anual!$B$49:$B$50</c:f>
              <c:numCache>
                <c:formatCode>#,##0.00</c:formatCode>
                <c:ptCount val="2"/>
                <c:pt idx="0">
                  <c:v>284.96042216358842</c:v>
                </c:pt>
                <c:pt idx="1">
                  <c:v>246.26209322779243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1-4D73-828C-8EC2CF87D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5491184"/>
        <c:axId val="1235477872"/>
      </c:barChart>
      <c:valAx>
        <c:axId val="1235477872"/>
        <c:scaling>
          <c:orientation val="minMax"/>
          <c:max val="3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235491184"/>
        <c:crosses val="autoZero"/>
        <c:crossBetween val="between"/>
      </c:valAx>
      <c:catAx>
        <c:axId val="1235491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5477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resultado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5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6.1011279812291638E-2"/>
          <c:y val="0.17251241347828922"/>
          <c:w val="0.91546455428525431"/>
          <c:h val="0.5671459439257662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Anual!$B$53:$E$53</c:f>
              <c:numCache>
                <c:formatCode>#,##0.00</c:formatCode>
                <c:ptCount val="4"/>
                <c:pt idx="0">
                  <c:v>86.41975308641976</c:v>
                </c:pt>
                <c:pt idx="1">
                  <c:v>77.100000000000009</c:v>
                </c:pt>
                <c:pt idx="2">
                  <c:v>104.41666666666667</c:v>
                </c:pt>
                <c:pt idx="3">
                  <c:v>89.21052631578948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1-4F20-8CB5-77AAB239B56D}"/>
            </c:ext>
          </c:extLst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Anual!$B$54:$E$54</c:f>
              <c:numCache>
                <c:formatCode>#,##0.00</c:formatCode>
                <c:ptCount val="4"/>
                <c:pt idx="0">
                  <c:v>80.087487895373101</c:v>
                </c:pt>
                <c:pt idx="1">
                  <c:v>95.442883168787148</c:v>
                </c:pt>
                <c:pt idx="2">
                  <c:v>85.058280527801983</c:v>
                </c:pt>
                <c:pt idx="3">
                  <c:v>60.827601729513027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1-4F20-8CB5-77AAB239B56D}"/>
            </c:ext>
          </c:extLst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Anual!$B$55:$E$55</c:f>
              <c:numCache>
                <c:formatCode>#,##0.00</c:formatCode>
                <c:ptCount val="4"/>
                <c:pt idx="0">
                  <c:v>83.253620490896424</c:v>
                </c:pt>
                <c:pt idx="1">
                  <c:v>86.271441584393585</c:v>
                </c:pt>
                <c:pt idx="2">
                  <c:v>94.737473597234327</c:v>
                </c:pt>
                <c:pt idx="3">
                  <c:v>75.01906402265125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1-4F20-8CB5-77AAB239B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858688"/>
        <c:axId val="55860224"/>
        <c:axId val="0"/>
      </c:bar3DChart>
      <c:catAx>
        <c:axId val="5585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55860224"/>
        <c:crosses val="autoZero"/>
        <c:auto val="1"/>
        <c:lblAlgn val="ctr"/>
        <c:lblOffset val="100"/>
        <c:noMultiLvlLbl val="0"/>
      </c:catAx>
      <c:valAx>
        <c:axId val="55860224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55858688"/>
        <c:crosses val="autoZero"/>
        <c:crossBetween val="between"/>
        <c:majorUnit val="30"/>
      </c:valAx>
    </c:plotArea>
    <c:legend>
      <c:legendPos val="b"/>
      <c:layout>
        <c:manualLayout>
          <c:xMode val="edge"/>
          <c:yMode val="edge"/>
          <c:x val="6.7607174343847387E-2"/>
          <c:y val="0.92989350794676329"/>
          <c:w val="0.8947324647291488"/>
          <c:h val="4.996955882489939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 b="1"/>
              <a:t>Indicadores de avance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Anual!$B$58:$E$58</c:f>
              <c:numCache>
                <c:formatCode>#,##0.00</c:formatCode>
                <c:ptCount val="4"/>
                <c:pt idx="0">
                  <c:v>86.41975308641976</c:v>
                </c:pt>
                <c:pt idx="1">
                  <c:v>77.100000000000009</c:v>
                </c:pt>
                <c:pt idx="2">
                  <c:v>104.41666666666667</c:v>
                </c:pt>
                <c:pt idx="3">
                  <c:v>89.21052631578948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0-4D07-AD97-317B7EB9B6D6}"/>
            </c:ext>
          </c:extLst>
        </c:ser>
        <c:ser>
          <c:idx val="1"/>
          <c:order val="1"/>
          <c:tx>
            <c:strRef>
              <c:f>Anual!$A$59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Anual!$B$59:$E$59</c:f>
              <c:numCache>
                <c:formatCode>#,##0.00</c:formatCode>
                <c:ptCount val="4"/>
                <c:pt idx="0">
                  <c:v>80.087487721099492</c:v>
                </c:pt>
                <c:pt idx="1">
                  <c:v>95.442882966406287</c:v>
                </c:pt>
                <c:pt idx="2">
                  <c:v>85.058280326565168</c:v>
                </c:pt>
                <c:pt idx="3">
                  <c:v>60.827601591211831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0-4D07-AD97-317B7EB9B6D6}"/>
            </c:ext>
          </c:extLst>
        </c:ser>
        <c:ser>
          <c:idx val="2"/>
          <c:order val="2"/>
          <c:tx>
            <c:strRef>
              <c:f>Anual!$A$60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Anual!$B$60:$E$60</c:f>
              <c:numCache>
                <c:formatCode>#,##0.00</c:formatCode>
                <c:ptCount val="4"/>
                <c:pt idx="0">
                  <c:v>83.253620403759626</c:v>
                </c:pt>
                <c:pt idx="1">
                  <c:v>86.271441483203148</c:v>
                </c:pt>
                <c:pt idx="2">
                  <c:v>94.73747349661592</c:v>
                </c:pt>
                <c:pt idx="3">
                  <c:v>75.019063953500648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D0-4D07-AD97-317B7EB9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875072"/>
        <c:axId val="55876608"/>
        <c:axId val="0"/>
      </c:bar3DChart>
      <c:catAx>
        <c:axId val="5587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876608"/>
        <c:crosses val="autoZero"/>
        <c:auto val="1"/>
        <c:lblAlgn val="ctr"/>
        <c:lblOffset val="100"/>
        <c:noMultiLvlLbl val="0"/>
      </c:catAx>
      <c:valAx>
        <c:axId val="55876608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875072"/>
        <c:crosses val="autoZero"/>
        <c:crossBetween val="between"/>
        <c:majorUnit val="30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expansión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Anual!$B$66:$E$66</c:f>
              <c:numCache>
                <c:formatCode>#,##0.00</c:formatCode>
                <c:ptCount val="4"/>
                <c:pt idx="0">
                  <c:v>-5.4533175755529513</c:v>
                </c:pt>
                <c:pt idx="1">
                  <c:v>-13.012410680707088</c:v>
                </c:pt>
                <c:pt idx="2">
                  <c:v>13.086642599277987</c:v>
                </c:pt>
                <c:pt idx="3">
                  <c:v>-5.6586270871985089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C-49C5-9481-44A9ECB85E3D}"/>
            </c:ext>
          </c:extLst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Anual!$B$67:$E$67</c:f>
              <c:numCache>
                <c:formatCode>#,##0.00</c:formatCode>
                <c:ptCount val="4"/>
                <c:pt idx="0">
                  <c:v>-3.767876458718411</c:v>
                </c:pt>
                <c:pt idx="1">
                  <c:v>-12.612979510722578</c:v>
                </c:pt>
                <c:pt idx="2">
                  <c:v>23.021147347779937</c:v>
                </c:pt>
                <c:pt idx="3">
                  <c:v>0.22688826098833381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C-49C5-9481-44A9ECB85E3D}"/>
            </c:ext>
          </c:extLst>
        </c:ser>
        <c:ser>
          <c:idx val="2"/>
          <c:order val="2"/>
          <c:tx>
            <c:strRef>
              <c:f>Anual!$A$68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Anual!$B$68:$E$68</c:f>
              <c:numCache>
                <c:formatCode>#,##0.00</c:formatCode>
                <c:ptCount val="4"/>
                <c:pt idx="0">
                  <c:v>1.7826549526805291</c:v>
                </c:pt>
                <c:pt idx="1">
                  <c:v>0.45918179031076978</c:v>
                </c:pt>
                <c:pt idx="2">
                  <c:v>8.7848613418516805</c:v>
                </c:pt>
                <c:pt idx="3">
                  <c:v>6.2385305263966684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9C-49C5-9481-44A9ECB85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7567872"/>
        <c:axId val="57577856"/>
        <c:axId val="0"/>
      </c:bar3DChart>
      <c:catAx>
        <c:axId val="5756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577856"/>
        <c:crosses val="autoZero"/>
        <c:auto val="1"/>
        <c:lblAlgn val="ctr"/>
        <c:lblOffset val="100"/>
        <c:noMultiLvlLbl val="0"/>
      </c:catAx>
      <c:valAx>
        <c:axId val="57577856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567872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5.7238677732362811E-3"/>
          <c:y val="0.91290828778356004"/>
          <c:w val="0.89999993964185898"/>
          <c:h val="6.508469120560421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gasto medio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Anual!$B$75:$E$75</c:f>
              <c:numCache>
                <c:formatCode>#,##0.00</c:formatCode>
                <c:ptCount val="4"/>
                <c:pt idx="0">
                  <c:v>1623430.2447590169</c:v>
                </c:pt>
                <c:pt idx="1">
                  <c:v>1481420.4375087377</c:v>
                </c:pt>
                <c:pt idx="2">
                  <c:v>1804696.6480803222</c:v>
                </c:pt>
                <c:pt idx="3">
                  <c:v>1609618.7262350137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4-4362-B4DD-B1A97FEE8F35}"/>
            </c:ext>
          </c:extLst>
        </c:ser>
        <c:ser>
          <c:idx val="1"/>
          <c:order val="1"/>
          <c:tx>
            <c:strRef>
              <c:f>Anual!$A$76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Anual!$B$76:$E$76</c:f>
              <c:numCache>
                <c:formatCode>#,##0.00</c:formatCode>
                <c:ptCount val="4"/>
                <c:pt idx="0">
                  <c:v>1504476.0651665356</c:v>
                </c:pt>
                <c:pt idx="1">
                  <c:v>1833865.5997535666</c:v>
                </c:pt>
                <c:pt idx="2">
                  <c:v>1470113.9067198723</c:v>
                </c:pt>
                <c:pt idx="3">
                  <c:v>1097507.7814159291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4-4362-B4DD-B1A97FEE8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603584"/>
        <c:axId val="57605120"/>
        <c:axId val="0"/>
      </c:bar3DChart>
      <c:catAx>
        <c:axId val="57603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605120"/>
        <c:crosses val="autoZero"/>
        <c:auto val="1"/>
        <c:lblAlgn val="ctr"/>
        <c:lblOffset val="100"/>
        <c:noMultiLvlLbl val="0"/>
      </c:catAx>
      <c:valAx>
        <c:axId val="57605120"/>
        <c:scaling>
          <c:orientation val="minMax"/>
          <c:max val="2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603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Indicadores de giro de recursos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523-44ED-899B-66E70E246447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5F3-49A4-A7D5-3C8A4F591C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Anual!$A$79:$A$80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Anual!$B$79:$B$80</c:f>
              <c:numCache>
                <c:formatCode>#,##0.00</c:formatCode>
                <c:ptCount val="2"/>
                <c:pt idx="0">
                  <c:v>89.162170830629918</c:v>
                </c:pt>
                <c:pt idx="1">
                  <c:v>89.822272326124903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3-49A4-A7D5-3C8A4F591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15242816"/>
        <c:axId val="1115240320"/>
      </c:barChart>
      <c:valAx>
        <c:axId val="1115240320"/>
        <c:scaling>
          <c:orientation val="minMax"/>
          <c:max val="1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115242816"/>
        <c:crosses val="autoZero"/>
        <c:crossBetween val="between"/>
      </c:valAx>
      <c:catAx>
        <c:axId val="1115242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524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>
                <a:solidFill>
                  <a:schemeClr val="tx1"/>
                </a:solidFill>
              </a:rPr>
              <a:t>Índice de transferencia efectiva del gasto (ITG)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  <a:sp3d>
          <a:contourClr>
            <a:schemeClr val="tx1">
              <a:lumMod val="15000"/>
              <a:lumOff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solidFill>
              <a:schemeClr val="accent1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1B1-469E-B869-BD1DF1173738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1B1-469E-B869-BD1DF11737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Anual!$B$63</c:f>
              <c:numCache>
                <c:formatCode>#,##0.00</c:formatCode>
                <c:ptCount val="1"/>
                <c:pt idx="0">
                  <c:v>98.706819855938406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B1-469E-B869-BD1DF1173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261170192"/>
        <c:axId val="1261161872"/>
        <c:axId val="0"/>
      </c:bar3DChart>
      <c:valAx>
        <c:axId val="1261161872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261170192"/>
        <c:crosses val="autoZero"/>
        <c:crossBetween val="between"/>
        <c:majorUnit val="30"/>
      </c:valAx>
      <c:catAx>
        <c:axId val="126117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1161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 b="1">
                <a:solidFill>
                  <a:schemeClr val="tx1"/>
                </a:solidFill>
              </a:rPr>
              <a:t>Índice</a:t>
            </a:r>
            <a:r>
              <a:rPr lang="es-CR" b="1" baseline="0">
                <a:solidFill>
                  <a:schemeClr val="tx1"/>
                </a:solidFill>
              </a:rPr>
              <a:t> de eficiencia </a:t>
            </a:r>
            <a:r>
              <a:rPr lang="es-CR" b="1">
                <a:solidFill>
                  <a:schemeClr val="tx1"/>
                </a:solidFill>
              </a:rPr>
              <a:t>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Anual!$A$74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Anual!$B$74:$E$74</c:f>
              <c:numCache>
                <c:formatCode>#,##0.00</c:formatCode>
                <c:ptCount val="4"/>
                <c:pt idx="0">
                  <c:v>77.153348455451848</c:v>
                </c:pt>
                <c:pt idx="1">
                  <c:v>106.79630505761506</c:v>
                </c:pt>
                <c:pt idx="2">
                  <c:v>77.173566854545484</c:v>
                </c:pt>
                <c:pt idx="3">
                  <c:v>51.151247918184495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82-4FC2-9319-70732ECA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875072"/>
        <c:axId val="55876608"/>
        <c:axId val="0"/>
      </c:bar3DChart>
      <c:catAx>
        <c:axId val="5587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876608"/>
        <c:crosses val="autoZero"/>
        <c:auto val="1"/>
        <c:lblAlgn val="ctr"/>
        <c:lblOffset val="100"/>
        <c:noMultiLvlLbl val="0"/>
      </c:catAx>
      <c:valAx>
        <c:axId val="55876608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875072"/>
        <c:crosses val="autoZero"/>
        <c:crossBetween val="between"/>
        <c:majorUnit val="3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8.xml"/><Relationship Id="rId5" Type="http://schemas.openxmlformats.org/officeDocument/2006/relationships/chart" Target="../charts/chart5.xml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580938" cy="773905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2580938" cy="773905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6</xdr:row>
      <xdr:rowOff>47629</xdr:rowOff>
    </xdr:from>
    <xdr:to>
      <xdr:col>5</xdr:col>
      <xdr:colOff>1587500</xdr:colOff>
      <xdr:row>7</xdr:row>
      <xdr:rowOff>369094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25" y="1143004"/>
          <a:ext cx="12446000" cy="702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11-06-2021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7144</xdr:colOff>
      <xdr:row>6</xdr:row>
      <xdr:rowOff>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89594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297657</xdr:colOff>
      <xdr:row>5</xdr:row>
      <xdr:rowOff>119063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580938" cy="77390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2580938" cy="773905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6</xdr:row>
      <xdr:rowOff>47629</xdr:rowOff>
    </xdr:from>
    <xdr:to>
      <xdr:col>6</xdr:col>
      <xdr:colOff>11906</xdr:colOff>
      <xdr:row>7</xdr:row>
      <xdr:rowOff>369094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7625" y="1190629"/>
          <a:ext cx="11946731" cy="702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21-09-2021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7144</xdr:colOff>
      <xdr:row>6</xdr:row>
      <xdr:rowOff>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89594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297657</xdr:colOff>
      <xdr:row>5</xdr:row>
      <xdr:rowOff>119063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596812" cy="77390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2596812" cy="773905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6</xdr:row>
      <xdr:rowOff>47629</xdr:rowOff>
    </xdr:from>
    <xdr:to>
      <xdr:col>6</xdr:col>
      <xdr:colOff>11906</xdr:colOff>
      <xdr:row>7</xdr:row>
      <xdr:rowOff>369094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7625" y="1190629"/>
          <a:ext cx="11946731" cy="702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21-09-2021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7144</xdr:colOff>
      <xdr:row>6</xdr:row>
      <xdr:rowOff>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89594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297657</xdr:colOff>
      <xdr:row>5</xdr:row>
      <xdr:rowOff>119063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588874" cy="77390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2588874" cy="773905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6</xdr:row>
      <xdr:rowOff>47629</xdr:rowOff>
    </xdr:from>
    <xdr:to>
      <xdr:col>6</xdr:col>
      <xdr:colOff>11906</xdr:colOff>
      <xdr:row>7</xdr:row>
      <xdr:rowOff>369094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7625" y="1190629"/>
          <a:ext cx="11946731" cy="702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21-12-2021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7144</xdr:colOff>
      <xdr:row>6</xdr:row>
      <xdr:rowOff>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89594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297657</xdr:colOff>
      <xdr:row>5</xdr:row>
      <xdr:rowOff>119063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588874" cy="77390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2588874" cy="773905"/>
        </a:xfrm>
        <a:prstGeom prst="rect">
          <a:avLst/>
        </a:prstGeom>
      </xdr:spPr>
    </xdr:pic>
    <xdr:clientData/>
  </xdr:oneCellAnchor>
  <xdr:twoCellAnchor>
    <xdr:from>
      <xdr:col>0</xdr:col>
      <xdr:colOff>47625</xdr:colOff>
      <xdr:row>6</xdr:row>
      <xdr:rowOff>47629</xdr:rowOff>
    </xdr:from>
    <xdr:to>
      <xdr:col>6</xdr:col>
      <xdr:colOff>11906</xdr:colOff>
      <xdr:row>7</xdr:row>
      <xdr:rowOff>369094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7625" y="1190629"/>
          <a:ext cx="11946731" cy="702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21-12-2021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7144</xdr:colOff>
      <xdr:row>6</xdr:row>
      <xdr:rowOff>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89594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297657</xdr:colOff>
      <xdr:row>5</xdr:row>
      <xdr:rowOff>119063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565062" cy="761999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2565062" cy="761999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23812</xdr:rowOff>
    </xdr:from>
    <xdr:to>
      <xdr:col>5</xdr:col>
      <xdr:colOff>1559717</xdr:colOff>
      <xdr:row>7</xdr:row>
      <xdr:rowOff>369094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0" y="1166812"/>
          <a:ext cx="11961017" cy="726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Período: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IV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25-04-2022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2378</xdr:colOff>
      <xdr:row>6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80066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307182</xdr:colOff>
      <xdr:row>5</xdr:row>
      <xdr:rowOff>119063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459048</xdr:colOff>
      <xdr:row>13</xdr:row>
      <xdr:rowOff>205315</xdr:rowOff>
    </xdr:from>
    <xdr:to>
      <xdr:col>19</xdr:col>
      <xdr:colOff>357187</xdr:colOff>
      <xdr:row>31</xdr:row>
      <xdr:rowOff>11906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431268</xdr:colOff>
      <xdr:row>13</xdr:row>
      <xdr:rowOff>207964</xdr:rowOff>
    </xdr:from>
    <xdr:to>
      <xdr:col>30</xdr:col>
      <xdr:colOff>321467</xdr:colOff>
      <xdr:row>31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473603</xdr:colOff>
      <xdr:row>31</xdr:row>
      <xdr:rowOff>83605</xdr:rowOff>
    </xdr:from>
    <xdr:to>
      <xdr:col>19</xdr:col>
      <xdr:colOff>345280</xdr:colOff>
      <xdr:row>49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498736</xdr:colOff>
      <xdr:row>49</xdr:row>
      <xdr:rowOff>153720</xdr:rowOff>
    </xdr:from>
    <xdr:to>
      <xdr:col>21</xdr:col>
      <xdr:colOff>533400</xdr:colOff>
      <xdr:row>67</xdr:row>
      <xdr:rowOff>83344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459052</xdr:colOff>
      <xdr:row>31</xdr:row>
      <xdr:rowOff>92869</xdr:rowOff>
    </xdr:from>
    <xdr:to>
      <xdr:col>30</xdr:col>
      <xdr:colOff>333375</xdr:colOff>
      <xdr:row>49</xdr:row>
      <xdr:rowOff>11906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685269</xdr:colOff>
      <xdr:row>49</xdr:row>
      <xdr:rowOff>159014</xdr:rowOff>
    </xdr:from>
    <xdr:to>
      <xdr:col>32</xdr:col>
      <xdr:colOff>154781</xdr:colOff>
      <xdr:row>67</xdr:row>
      <xdr:rowOff>83344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71437</xdr:colOff>
      <xdr:row>69</xdr:row>
      <xdr:rowOff>11905</xdr:rowOff>
    </xdr:from>
    <xdr:to>
      <xdr:col>27</xdr:col>
      <xdr:colOff>261936</xdr:colOff>
      <xdr:row>82</xdr:row>
      <xdr:rowOff>152400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0</xdr:colOff>
      <xdr:row>6</xdr:row>
      <xdr:rowOff>1</xdr:rowOff>
    </xdr:from>
    <xdr:ext cx="12596812" cy="76199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095376"/>
          <a:ext cx="12596812" cy="761999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23812</xdr:rowOff>
    </xdr:from>
    <xdr:to>
      <xdr:col>5</xdr:col>
      <xdr:colOff>1611312</xdr:colOff>
      <xdr:row>7</xdr:row>
      <xdr:rowOff>369094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0" y="1119187"/>
          <a:ext cx="12509500" cy="726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25-04-2022</a:t>
          </a: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23813</xdr:colOff>
      <xdr:row>6</xdr:row>
      <xdr:rowOff>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2580938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307182</xdr:colOff>
      <xdr:row>5</xdr:row>
      <xdr:rowOff>119063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  <xdr:twoCellAnchor>
    <xdr:from>
      <xdr:col>8</xdr:col>
      <xdr:colOff>654844</xdr:colOff>
      <xdr:row>69</xdr:row>
      <xdr:rowOff>11906</xdr:rowOff>
    </xdr:from>
    <xdr:to>
      <xdr:col>19</xdr:col>
      <xdr:colOff>526521</xdr:colOff>
      <xdr:row>81</xdr:row>
      <xdr:rowOff>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H155"/>
  <sheetViews>
    <sheetView showGridLines="0" tabSelected="1" zoomScale="80" zoomScaleNormal="80" workbookViewId="0">
      <pane ySplit="10" topLeftCell="A11" activePane="bottomLeft" state="frozen"/>
      <selection activeCell="E17" sqref="E17"/>
      <selection pane="bottomLeft" activeCell="A9" sqref="A9:A10"/>
    </sheetView>
  </sheetViews>
  <sheetFormatPr baseColWidth="10" defaultColWidth="11.453125" defaultRowHeight="14.5" x14ac:dyDescent="0.35"/>
  <cols>
    <col min="1" max="1" width="61.1796875" style="4" customWidth="1"/>
    <col min="2" max="6" width="23.7265625" style="4" customWidth="1"/>
    <col min="7" max="7" width="15.1796875" style="4" bestFit="1" customWidth="1"/>
    <col min="8" max="16384" width="11.453125" style="4"/>
  </cols>
  <sheetData>
    <row r="7" spans="1:7" ht="30" customHeight="1" x14ac:dyDescent="0.35"/>
    <row r="8" spans="1:7" ht="30" customHeight="1" x14ac:dyDescent="0.35"/>
    <row r="9" spans="1:7" ht="15.5" x14ac:dyDescent="0.35">
      <c r="A9" s="31" t="s">
        <v>0</v>
      </c>
      <c r="B9" s="31" t="s">
        <v>44</v>
      </c>
      <c r="C9" s="33" t="s">
        <v>1</v>
      </c>
      <c r="D9" s="33"/>
      <c r="E9" s="33"/>
      <c r="F9" s="33"/>
    </row>
    <row r="10" spans="1:7" ht="62.5" thickBot="1" x14ac:dyDescent="0.4">
      <c r="A10" s="32"/>
      <c r="B10" s="32"/>
      <c r="C10" s="9" t="s">
        <v>46</v>
      </c>
      <c r="D10" s="9" t="s">
        <v>47</v>
      </c>
      <c r="E10" s="9" t="s">
        <v>48</v>
      </c>
      <c r="F10" s="9" t="s">
        <v>49</v>
      </c>
    </row>
    <row r="11" spans="1:7" ht="16" thickTop="1" x14ac:dyDescent="0.4">
      <c r="A11" s="10"/>
      <c r="B11" s="10"/>
      <c r="C11" s="10"/>
      <c r="D11" s="10"/>
      <c r="E11" s="10"/>
      <c r="F11" s="10"/>
    </row>
    <row r="12" spans="1:7" ht="15.5" x14ac:dyDescent="0.4">
      <c r="A12" s="11" t="s">
        <v>3</v>
      </c>
      <c r="B12" s="10"/>
      <c r="C12" s="10"/>
      <c r="D12" s="10"/>
      <c r="E12" s="10"/>
      <c r="F12" s="10"/>
    </row>
    <row r="13" spans="1:7" ht="15.5" x14ac:dyDescent="0.4">
      <c r="A13" s="10"/>
      <c r="B13" s="10"/>
      <c r="C13" s="10"/>
      <c r="D13" s="10"/>
      <c r="E13" s="10"/>
      <c r="F13" s="10"/>
    </row>
    <row r="14" spans="1:7" ht="15.5" x14ac:dyDescent="0.4">
      <c r="A14" s="11" t="s">
        <v>4</v>
      </c>
      <c r="B14" s="10"/>
      <c r="C14" s="10"/>
      <c r="D14" s="10"/>
      <c r="E14" s="10"/>
      <c r="F14" s="10"/>
      <c r="G14" s="3"/>
    </row>
    <row r="15" spans="1:7" ht="15.5" x14ac:dyDescent="0.4">
      <c r="A15" s="12" t="s">
        <v>50</v>
      </c>
      <c r="B15" s="13">
        <f>+SUM(C15:E15)</f>
        <v>579</v>
      </c>
      <c r="C15" s="30">
        <v>240</v>
      </c>
      <c r="D15" s="30">
        <v>100</v>
      </c>
      <c r="E15" s="30">
        <v>239</v>
      </c>
      <c r="F15" s="17"/>
      <c r="G15" s="5"/>
    </row>
    <row r="16" spans="1:7" ht="15.5" x14ac:dyDescent="0.4">
      <c r="A16" s="14" t="s">
        <v>2</v>
      </c>
      <c r="B16" s="13">
        <f t="shared" ref="B16:B21" si="0">+SUM(C16:E16)</f>
        <v>2391</v>
      </c>
      <c r="C16" s="30">
        <v>1120</v>
      </c>
      <c r="D16" s="30">
        <v>406</v>
      </c>
      <c r="E16" s="30">
        <v>865</v>
      </c>
      <c r="F16" s="17"/>
      <c r="G16" s="5"/>
    </row>
    <row r="17" spans="1:7" ht="15.5" x14ac:dyDescent="0.4">
      <c r="A17" s="12" t="s">
        <v>84</v>
      </c>
      <c r="B17" s="13">
        <f t="shared" si="0"/>
        <v>540</v>
      </c>
      <c r="C17" s="13">
        <v>250</v>
      </c>
      <c r="D17" s="13">
        <v>100</v>
      </c>
      <c r="E17" s="13">
        <v>190</v>
      </c>
      <c r="F17" s="17"/>
      <c r="G17" s="5"/>
    </row>
    <row r="18" spans="1:7" ht="15.5" x14ac:dyDescent="0.4">
      <c r="A18" s="14" t="s">
        <v>2</v>
      </c>
      <c r="B18" s="13">
        <f t="shared" si="0"/>
        <v>1876.5</v>
      </c>
      <c r="C18" s="13">
        <v>772.5</v>
      </c>
      <c r="D18" s="13">
        <v>420</v>
      </c>
      <c r="E18" s="13">
        <v>684</v>
      </c>
      <c r="F18" s="17"/>
      <c r="G18" s="5"/>
    </row>
    <row r="19" spans="1:7" ht="15.5" x14ac:dyDescent="0.4">
      <c r="A19" s="12" t="s">
        <v>85</v>
      </c>
      <c r="B19" s="13">
        <f t="shared" si="0"/>
        <v>378</v>
      </c>
      <c r="C19" s="30">
        <v>177</v>
      </c>
      <c r="D19" s="30">
        <v>73</v>
      </c>
      <c r="E19" s="30">
        <v>128</v>
      </c>
      <c r="F19" s="17"/>
      <c r="G19" s="5"/>
    </row>
    <row r="20" spans="1:7" ht="15.5" x14ac:dyDescent="0.4">
      <c r="A20" s="14" t="s">
        <v>2</v>
      </c>
      <c r="B20" s="13">
        <f t="shared" si="0"/>
        <v>1636</v>
      </c>
      <c r="C20" s="30">
        <v>826</v>
      </c>
      <c r="D20" s="30">
        <v>298</v>
      </c>
      <c r="E20" s="30">
        <v>512</v>
      </c>
      <c r="F20" s="17"/>
      <c r="G20" s="5"/>
    </row>
    <row r="21" spans="1:7" ht="15.5" x14ac:dyDescent="0.4">
      <c r="A21" s="12" t="s">
        <v>86</v>
      </c>
      <c r="B21" s="13">
        <f t="shared" si="0"/>
        <v>2160</v>
      </c>
      <c r="C21" s="13">
        <v>1000</v>
      </c>
      <c r="D21" s="13">
        <v>400</v>
      </c>
      <c r="E21" s="13">
        <v>760</v>
      </c>
      <c r="F21" s="17"/>
      <c r="G21" s="5"/>
    </row>
    <row r="22" spans="1:7" ht="15.5" x14ac:dyDescent="0.4">
      <c r="A22" s="14" t="s">
        <v>2</v>
      </c>
      <c r="B22" s="13">
        <f>+SUM(C22:E22)</f>
        <v>8725</v>
      </c>
      <c r="C22" s="13">
        <v>3758</v>
      </c>
      <c r="D22" s="13">
        <v>1847</v>
      </c>
      <c r="E22" s="13">
        <v>3120</v>
      </c>
      <c r="F22" s="17"/>
      <c r="G22" s="5"/>
    </row>
    <row r="23" spans="1:7" ht="15.5" x14ac:dyDescent="0.4">
      <c r="A23" s="10"/>
      <c r="B23" s="13"/>
      <c r="C23" s="13"/>
      <c r="D23" s="13"/>
      <c r="E23" s="17"/>
      <c r="F23" s="17"/>
      <c r="G23" s="5"/>
    </row>
    <row r="24" spans="1:7" ht="15.5" x14ac:dyDescent="0.4">
      <c r="A24" s="15" t="s">
        <v>45</v>
      </c>
      <c r="B24" s="13"/>
      <c r="C24" s="13"/>
      <c r="D24" s="13"/>
      <c r="E24" s="17"/>
      <c r="F24" s="17"/>
      <c r="G24" s="5"/>
    </row>
    <row r="25" spans="1:7" ht="15.5" x14ac:dyDescent="0.4">
      <c r="A25" s="12" t="s">
        <v>51</v>
      </c>
      <c r="B25" s="13">
        <f>+SUM(C25:F25)</f>
        <v>822252749.97000003</v>
      </c>
      <c r="C25" s="13">
        <v>459766791.89000005</v>
      </c>
      <c r="D25" s="13">
        <v>115599213.94999999</v>
      </c>
      <c r="E25" s="13">
        <v>233185010.23000002</v>
      </c>
      <c r="F25" s="13">
        <v>13701733.9</v>
      </c>
      <c r="G25" s="5"/>
    </row>
    <row r="26" spans="1:7" ht="15.5" x14ac:dyDescent="0.4">
      <c r="A26" s="12" t="s">
        <v>87</v>
      </c>
      <c r="B26" s="13">
        <f t="shared" ref="B26:B28" si="1">+SUM(C26:F26)</f>
        <v>675211796.62473822</v>
      </c>
      <c r="C26" s="16">
        <v>269731475.0293687</v>
      </c>
      <c r="D26" s="13">
        <v>146650122.34606439</v>
      </c>
      <c r="E26" s="13">
        <v>238830199.24930519</v>
      </c>
      <c r="F26" s="13">
        <v>20000000.000000004</v>
      </c>
      <c r="G26" s="5"/>
    </row>
    <row r="27" spans="1:7" ht="15.5" x14ac:dyDescent="0.4">
      <c r="A27" s="12" t="s">
        <v>88</v>
      </c>
      <c r="B27" s="13">
        <f t="shared" si="1"/>
        <v>615524442.12999988</v>
      </c>
      <c r="C27" s="13">
        <v>319950276.26999998</v>
      </c>
      <c r="D27" s="13">
        <v>114277783.66</v>
      </c>
      <c r="E27" s="13">
        <v>177388170.94999999</v>
      </c>
      <c r="F27" s="13">
        <v>3908211.25</v>
      </c>
      <c r="G27" s="5"/>
    </row>
    <row r="28" spans="1:7" ht="15.5" x14ac:dyDescent="0.4">
      <c r="A28" s="12" t="s">
        <v>89</v>
      </c>
      <c r="B28" s="13">
        <f t="shared" si="1"/>
        <v>3126568999.999999</v>
      </c>
      <c r="C28" s="16">
        <v>1312256719.7788029</v>
      </c>
      <c r="D28" s="13">
        <v>644911371.36471701</v>
      </c>
      <c r="E28" s="13">
        <v>1089400908.8564789</v>
      </c>
      <c r="F28" s="13">
        <v>80000000.000000015</v>
      </c>
      <c r="G28" s="5"/>
    </row>
    <row r="29" spans="1:7" ht="15.5" x14ac:dyDescent="0.4">
      <c r="A29" s="12" t="s">
        <v>90</v>
      </c>
      <c r="B29" s="13">
        <f>+SUM(C29:E29)</f>
        <v>611616230.87999988</v>
      </c>
      <c r="C29" s="13">
        <f>+C27</f>
        <v>319950276.26999998</v>
      </c>
      <c r="D29" s="13">
        <f t="shared" ref="D29:E29" si="2">+D27</f>
        <v>114277783.66</v>
      </c>
      <c r="E29" s="13">
        <f t="shared" si="2"/>
        <v>177388170.94999999</v>
      </c>
      <c r="F29" s="13"/>
      <c r="G29" s="5"/>
    </row>
    <row r="30" spans="1:7" ht="15.5" x14ac:dyDescent="0.4">
      <c r="A30" s="10"/>
      <c r="B30" s="13"/>
      <c r="C30" s="13"/>
      <c r="D30" s="13"/>
      <c r="E30" s="17"/>
      <c r="F30" s="17"/>
      <c r="G30" s="5"/>
    </row>
    <row r="31" spans="1:7" ht="15.5" x14ac:dyDescent="0.4">
      <c r="A31" s="15" t="s">
        <v>6</v>
      </c>
      <c r="B31" s="13"/>
      <c r="C31" s="13"/>
      <c r="D31" s="13"/>
      <c r="E31" s="17"/>
      <c r="F31" s="17"/>
      <c r="G31" s="5"/>
    </row>
    <row r="32" spans="1:7" ht="15.5" x14ac:dyDescent="0.4">
      <c r="A32" s="12" t="s">
        <v>91</v>
      </c>
      <c r="B32" s="13">
        <f>B26</f>
        <v>675211796.62473822</v>
      </c>
      <c r="C32" s="13"/>
      <c r="D32" s="13"/>
      <c r="E32" s="17"/>
      <c r="F32" s="17"/>
      <c r="G32" s="5"/>
    </row>
    <row r="33" spans="1:7" ht="15.5" x14ac:dyDescent="0.4">
      <c r="A33" s="12" t="s">
        <v>92</v>
      </c>
      <c r="B33" s="13">
        <v>781642250</v>
      </c>
      <c r="C33" s="13"/>
      <c r="D33" s="13"/>
      <c r="E33" s="17"/>
      <c r="F33" s="17"/>
      <c r="G33" s="5"/>
    </row>
    <row r="34" spans="1:7" ht="15.5" x14ac:dyDescent="0.4">
      <c r="A34" s="10"/>
      <c r="B34" s="18"/>
      <c r="C34" s="18"/>
      <c r="D34" s="18"/>
      <c r="E34" s="10"/>
      <c r="F34" s="10"/>
    </row>
    <row r="35" spans="1:7" ht="15.5" x14ac:dyDescent="0.4">
      <c r="A35" s="11" t="s">
        <v>7</v>
      </c>
      <c r="B35" s="18"/>
      <c r="C35" s="18"/>
      <c r="D35" s="18"/>
      <c r="E35" s="10"/>
      <c r="F35" s="10"/>
    </row>
    <row r="36" spans="1:7" ht="15.5" x14ac:dyDescent="0.4">
      <c r="A36" s="12" t="s">
        <v>52</v>
      </c>
      <c r="B36" s="19">
        <v>1.0649999999999999</v>
      </c>
      <c r="C36" s="19">
        <v>1.0649999999999999</v>
      </c>
      <c r="D36" s="19">
        <v>1.0649999999999999</v>
      </c>
      <c r="E36" s="19">
        <v>1.0649999999999999</v>
      </c>
      <c r="F36" s="19">
        <v>1.0649999999999999</v>
      </c>
    </row>
    <row r="37" spans="1:7" ht="15.5" x14ac:dyDescent="0.4">
      <c r="A37" s="12" t="s">
        <v>93</v>
      </c>
      <c r="B37" s="19">
        <v>1.07</v>
      </c>
      <c r="C37" s="19">
        <v>1.07</v>
      </c>
      <c r="D37" s="19">
        <v>1.07</v>
      </c>
      <c r="E37" s="19">
        <v>1.07</v>
      </c>
      <c r="F37" s="19">
        <v>1.07</v>
      </c>
    </row>
    <row r="38" spans="1:7" ht="15.5" x14ac:dyDescent="0.4">
      <c r="A38" s="12" t="s">
        <v>8</v>
      </c>
      <c r="B38" s="13">
        <v>758</v>
      </c>
      <c r="C38" s="13"/>
      <c r="D38" s="13"/>
      <c r="E38" s="17"/>
      <c r="F38" s="17"/>
    </row>
    <row r="39" spans="1:7" ht="15.5" x14ac:dyDescent="0.4">
      <c r="A39" s="10"/>
      <c r="B39" s="13"/>
      <c r="C39" s="13"/>
      <c r="D39" s="13"/>
      <c r="E39" s="17"/>
      <c r="F39" s="17"/>
    </row>
    <row r="40" spans="1:7" ht="15.5" x14ac:dyDescent="0.4">
      <c r="A40" s="11" t="s">
        <v>9</v>
      </c>
      <c r="B40" s="13"/>
      <c r="C40" s="13"/>
      <c r="D40" s="13"/>
      <c r="E40" s="17"/>
      <c r="F40" s="17"/>
    </row>
    <row r="41" spans="1:7" ht="15.5" x14ac:dyDescent="0.4">
      <c r="A41" s="10" t="s">
        <v>53</v>
      </c>
      <c r="B41" s="13">
        <f>B25/B36</f>
        <v>772068309.83098602</v>
      </c>
      <c r="C41" s="13">
        <f t="shared" ref="C41:F41" si="3">C25/C36</f>
        <v>431705907.87793434</v>
      </c>
      <c r="D41" s="13">
        <f t="shared" si="3"/>
        <v>108543862.86384976</v>
      </c>
      <c r="E41" s="13">
        <f t="shared" si="3"/>
        <v>218953061.24882632</v>
      </c>
      <c r="F41" s="13">
        <f t="shared" si="3"/>
        <v>12865477.840375587</v>
      </c>
    </row>
    <row r="42" spans="1:7" ht="15.5" x14ac:dyDescent="0.4">
      <c r="A42" s="10" t="s">
        <v>94</v>
      </c>
      <c r="B42" s="13">
        <f>B27/B37</f>
        <v>575256487.97196245</v>
      </c>
      <c r="C42" s="13">
        <f t="shared" ref="C42:F42" si="4">C27/C37</f>
        <v>299018949.7850467</v>
      </c>
      <c r="D42" s="13">
        <f t="shared" si="4"/>
        <v>106801666.9719626</v>
      </c>
      <c r="E42" s="13">
        <f t="shared" si="4"/>
        <v>165783337.33644858</v>
      </c>
      <c r="F42" s="13">
        <f t="shared" si="4"/>
        <v>3652533.8785046726</v>
      </c>
    </row>
    <row r="43" spans="1:7" ht="15.5" x14ac:dyDescent="0.4">
      <c r="A43" s="10" t="s">
        <v>54</v>
      </c>
      <c r="B43" s="13">
        <f>B41/B15</f>
        <v>1333451.3123160379</v>
      </c>
      <c r="C43" s="13">
        <f t="shared" ref="C43:E43" si="5">C41/C15</f>
        <v>1798774.6161580598</v>
      </c>
      <c r="D43" s="13">
        <f t="shared" si="5"/>
        <v>1085438.6286384976</v>
      </c>
      <c r="E43" s="13">
        <f t="shared" si="5"/>
        <v>916121.59518337378</v>
      </c>
      <c r="F43" s="13"/>
    </row>
    <row r="44" spans="1:7" ht="15.5" x14ac:dyDescent="0.4">
      <c r="A44" s="10" t="s">
        <v>95</v>
      </c>
      <c r="B44" s="13">
        <f>B42/B19</f>
        <v>1521842.5607723875</v>
      </c>
      <c r="C44" s="13">
        <f t="shared" ref="C44:E44" si="6">C42/C19</f>
        <v>1689372.5976556311</v>
      </c>
      <c r="D44" s="13">
        <f t="shared" si="6"/>
        <v>1463036.5338625014</v>
      </c>
      <c r="E44" s="13">
        <f t="shared" si="6"/>
        <v>1295182.3229410045</v>
      </c>
      <c r="F44" s="13"/>
    </row>
    <row r="45" spans="1:7" ht="15.5" x14ac:dyDescent="0.4">
      <c r="A45" s="10"/>
      <c r="B45" s="13"/>
      <c r="C45" s="13"/>
      <c r="D45" s="13"/>
      <c r="E45" s="10"/>
      <c r="F45" s="10"/>
    </row>
    <row r="46" spans="1:7" ht="15.5" x14ac:dyDescent="0.4">
      <c r="A46" s="11" t="s">
        <v>10</v>
      </c>
      <c r="B46" s="18"/>
      <c r="C46" s="18"/>
      <c r="D46" s="18"/>
      <c r="E46" s="10"/>
      <c r="F46" s="10"/>
    </row>
    <row r="47" spans="1:7" ht="15.5" x14ac:dyDescent="0.4">
      <c r="A47" s="10"/>
      <c r="B47" s="18"/>
      <c r="C47" s="18"/>
      <c r="D47" s="18"/>
      <c r="E47" s="10"/>
      <c r="F47" s="10"/>
    </row>
    <row r="48" spans="1:7" ht="15.5" x14ac:dyDescent="0.4">
      <c r="A48" s="11" t="s">
        <v>11</v>
      </c>
      <c r="B48" s="18"/>
      <c r="C48" s="18"/>
      <c r="D48" s="18"/>
      <c r="E48" s="10"/>
      <c r="F48" s="10"/>
    </row>
    <row r="49" spans="1:6" ht="15.5" x14ac:dyDescent="0.4">
      <c r="A49" s="10" t="s">
        <v>12</v>
      </c>
      <c r="B49" s="20">
        <f>(B17/B38)*100</f>
        <v>71.240105540897105</v>
      </c>
      <c r="C49" s="20"/>
      <c r="D49" s="20"/>
      <c r="E49" s="21"/>
      <c r="F49" s="21"/>
    </row>
    <row r="50" spans="1:6" ht="15.5" x14ac:dyDescent="0.4">
      <c r="A50" s="10" t="s">
        <v>13</v>
      </c>
      <c r="B50" s="20">
        <f>(B19/B38)*100</f>
        <v>49.868073878627968</v>
      </c>
      <c r="C50" s="20"/>
      <c r="D50" s="20"/>
      <c r="E50" s="21"/>
      <c r="F50" s="21"/>
    </row>
    <row r="51" spans="1:6" ht="15.5" x14ac:dyDescent="0.4">
      <c r="A51" s="10"/>
      <c r="B51" s="20"/>
      <c r="C51" s="20"/>
      <c r="D51" s="20"/>
      <c r="E51" s="21"/>
      <c r="F51" s="21"/>
    </row>
    <row r="52" spans="1:6" ht="15.5" x14ac:dyDescent="0.4">
      <c r="A52" s="11" t="s">
        <v>14</v>
      </c>
      <c r="B52" s="20"/>
      <c r="C52" s="20"/>
      <c r="D52" s="20"/>
      <c r="E52" s="21"/>
      <c r="F52" s="21"/>
    </row>
    <row r="53" spans="1:6" ht="15.5" x14ac:dyDescent="0.4">
      <c r="A53" s="10" t="s">
        <v>15</v>
      </c>
      <c r="B53" s="20">
        <f>(B19/B17)*100</f>
        <v>70</v>
      </c>
      <c r="C53" s="20">
        <f t="shared" ref="C53:E53" si="7">(C19/C17)*100</f>
        <v>70.8</v>
      </c>
      <c r="D53" s="20">
        <f t="shared" si="7"/>
        <v>73</v>
      </c>
      <c r="E53" s="20">
        <f t="shared" si="7"/>
        <v>67.368421052631575</v>
      </c>
      <c r="F53" s="20"/>
    </row>
    <row r="54" spans="1:6" ht="15.5" x14ac:dyDescent="0.4">
      <c r="A54" s="10" t="s">
        <v>16</v>
      </c>
      <c r="B54" s="20">
        <f>B27/B26*100</f>
        <v>91.160202651508072</v>
      </c>
      <c r="C54" s="20">
        <f t="shared" ref="C54:F54" si="8">C27/C26*100</f>
        <v>118.61807237555921</v>
      </c>
      <c r="D54" s="20">
        <f t="shared" si="8"/>
        <v>77.925460839594621</v>
      </c>
      <c r="E54" s="20">
        <f t="shared" si="8"/>
        <v>74.273760817337703</v>
      </c>
      <c r="F54" s="20">
        <f t="shared" si="8"/>
        <v>19.541056249999997</v>
      </c>
    </row>
    <row r="55" spans="1:6" ht="15.5" x14ac:dyDescent="0.4">
      <c r="A55" s="10" t="s">
        <v>17</v>
      </c>
      <c r="B55" s="20">
        <f>AVERAGE(B53:B54)</f>
        <v>80.580101325754043</v>
      </c>
      <c r="C55" s="20">
        <f t="shared" ref="C55:E55" si="9">AVERAGE(C53:C54)</f>
        <v>94.709036187779603</v>
      </c>
      <c r="D55" s="20">
        <f t="shared" si="9"/>
        <v>75.46273041979731</v>
      </c>
      <c r="E55" s="20">
        <f t="shared" si="9"/>
        <v>70.821090934984639</v>
      </c>
      <c r="F55" s="20"/>
    </row>
    <row r="56" spans="1:6" ht="15.5" x14ac:dyDescent="0.4">
      <c r="A56" s="10"/>
      <c r="B56" s="20"/>
      <c r="C56" s="20"/>
      <c r="D56" s="20"/>
      <c r="E56" s="21"/>
      <c r="F56" s="21"/>
    </row>
    <row r="57" spans="1:6" ht="15.5" x14ac:dyDescent="0.4">
      <c r="A57" s="11" t="s">
        <v>18</v>
      </c>
      <c r="B57" s="20"/>
      <c r="C57" s="20"/>
      <c r="D57" s="20"/>
      <c r="E57" s="21"/>
      <c r="F57" s="21"/>
    </row>
    <row r="58" spans="1:6" ht="15.5" x14ac:dyDescent="0.4">
      <c r="A58" s="10" t="s">
        <v>19</v>
      </c>
      <c r="B58" s="20">
        <f>(B19/B21)*100</f>
        <v>17.5</v>
      </c>
      <c r="C58" s="20">
        <f t="shared" ref="C58:E58" si="10">(C19/C21)*100</f>
        <v>17.7</v>
      </c>
      <c r="D58" s="20">
        <f t="shared" si="10"/>
        <v>18.25</v>
      </c>
      <c r="E58" s="20">
        <f t="shared" si="10"/>
        <v>16.842105263157894</v>
      </c>
      <c r="F58" s="20"/>
    </row>
    <row r="59" spans="1:6" ht="15.5" x14ac:dyDescent="0.4">
      <c r="A59" s="10" t="s">
        <v>20</v>
      </c>
      <c r="B59" s="20">
        <f>B27/B28*100</f>
        <v>19.686897750537412</v>
      </c>
      <c r="C59" s="20">
        <f t="shared" ref="C59:F59" si="11">C27/C28*100</f>
        <v>24.381683206311305</v>
      </c>
      <c r="D59" s="20">
        <f t="shared" si="11"/>
        <v>17.719920710682029</v>
      </c>
      <c r="E59" s="20">
        <f t="shared" si="11"/>
        <v>16.283093717647123</v>
      </c>
      <c r="F59" s="20">
        <f t="shared" si="11"/>
        <v>4.8852640624999992</v>
      </c>
    </row>
    <row r="60" spans="1:6" ht="15.5" x14ac:dyDescent="0.4">
      <c r="A60" s="10" t="s">
        <v>21</v>
      </c>
      <c r="B60" s="20">
        <f>(B58+B59)/2</f>
        <v>18.593448875268706</v>
      </c>
      <c r="C60" s="20">
        <f t="shared" ref="C60:E60" si="12">(C58+C59)/2</f>
        <v>21.040841603155652</v>
      </c>
      <c r="D60" s="20">
        <f t="shared" si="12"/>
        <v>17.984960355341016</v>
      </c>
      <c r="E60" s="20">
        <f t="shared" si="12"/>
        <v>16.562599490402508</v>
      </c>
      <c r="F60" s="20"/>
    </row>
    <row r="61" spans="1:6" ht="15.5" x14ac:dyDescent="0.4">
      <c r="A61" s="10"/>
      <c r="B61" s="20"/>
      <c r="C61" s="20"/>
      <c r="D61" s="20"/>
      <c r="E61" s="21"/>
      <c r="F61" s="21"/>
    </row>
    <row r="62" spans="1:6" ht="15.5" x14ac:dyDescent="0.4">
      <c r="A62" s="11" t="s">
        <v>32</v>
      </c>
      <c r="B62" s="20"/>
      <c r="C62" s="20"/>
      <c r="D62" s="20"/>
      <c r="E62" s="21"/>
      <c r="F62" s="21"/>
    </row>
    <row r="63" spans="1:6" ht="15.5" x14ac:dyDescent="0.4">
      <c r="A63" s="10" t="s">
        <v>22</v>
      </c>
      <c r="B63" s="20">
        <f>(B29/B27)*100</f>
        <v>99.365059941977975</v>
      </c>
      <c r="C63" s="20"/>
      <c r="D63" s="20"/>
      <c r="E63" s="21"/>
      <c r="F63" s="21"/>
    </row>
    <row r="64" spans="1:6" ht="15.5" x14ac:dyDescent="0.4">
      <c r="A64" s="10"/>
      <c r="B64" s="20"/>
      <c r="C64" s="20"/>
      <c r="D64" s="20"/>
      <c r="E64" s="21"/>
      <c r="F64" s="21"/>
    </row>
    <row r="65" spans="1:6" ht="15.5" x14ac:dyDescent="0.4">
      <c r="A65" s="11" t="s">
        <v>23</v>
      </c>
      <c r="B65" s="20"/>
      <c r="C65" s="20"/>
      <c r="D65" s="20"/>
      <c r="E65" s="20"/>
      <c r="F65" s="20"/>
    </row>
    <row r="66" spans="1:6" ht="15.5" x14ac:dyDescent="0.4">
      <c r="A66" s="10" t="s">
        <v>24</v>
      </c>
      <c r="B66" s="20">
        <f>((B19/B15)-1)*100</f>
        <v>-34.715025906735754</v>
      </c>
      <c r="C66" s="20">
        <f t="shared" ref="C66:E66" si="13">((C19/C15)-1)*100</f>
        <v>-26.249999999999996</v>
      </c>
      <c r="D66" s="20">
        <f t="shared" si="13"/>
        <v>-27</v>
      </c>
      <c r="E66" s="20">
        <f t="shared" si="13"/>
        <v>-46.443514644351467</v>
      </c>
      <c r="F66" s="20"/>
    </row>
    <row r="67" spans="1:6" ht="15.5" x14ac:dyDescent="0.4">
      <c r="A67" s="10" t="s">
        <v>25</v>
      </c>
      <c r="B67" s="20">
        <f>((B42/B41)-1)*100</f>
        <v>-25.491503711907015</v>
      </c>
      <c r="C67" s="20">
        <f t="shared" ref="C67:F67" si="14">((C42/C41)-1)*100</f>
        <v>-30.735497400328637</v>
      </c>
      <c r="D67" s="20">
        <f t="shared" si="14"/>
        <v>-1.605061627549087</v>
      </c>
      <c r="E67" s="20">
        <f t="shared" si="14"/>
        <v>-24.283617506472631</v>
      </c>
      <c r="F67" s="20">
        <f t="shared" si="14"/>
        <v>-71.609807860832291</v>
      </c>
    </row>
    <row r="68" spans="1:6" ht="15.5" x14ac:dyDescent="0.4">
      <c r="A68" s="10" t="s">
        <v>26</v>
      </c>
      <c r="B68" s="20">
        <f>((B44/B43)-1)*100</f>
        <v>14.128093520650387</v>
      </c>
      <c r="C68" s="20">
        <f t="shared" ref="C68:E68" si="15">((C44/C43)-1)*100</f>
        <v>-6.0820303733269636</v>
      </c>
      <c r="D68" s="20">
        <f t="shared" si="15"/>
        <v>34.787586811576588</v>
      </c>
      <c r="E68" s="20">
        <f t="shared" si="15"/>
        <v>41.376682937133126</v>
      </c>
      <c r="F68" s="20"/>
    </row>
    <row r="69" spans="1:6" ht="15.5" x14ac:dyDescent="0.4">
      <c r="A69" s="10"/>
      <c r="B69" s="20"/>
      <c r="C69" s="20"/>
      <c r="D69" s="20"/>
      <c r="E69" s="21"/>
      <c r="F69" s="21"/>
    </row>
    <row r="70" spans="1:6" ht="15.5" x14ac:dyDescent="0.4">
      <c r="A70" s="11" t="s">
        <v>27</v>
      </c>
      <c r="B70" s="20"/>
      <c r="C70" s="20"/>
      <c r="D70" s="20"/>
      <c r="E70" s="21"/>
      <c r="F70" s="21"/>
    </row>
    <row r="71" spans="1:6" ht="15.5" x14ac:dyDescent="0.4">
      <c r="A71" s="10" t="s">
        <v>33</v>
      </c>
      <c r="B71" s="20">
        <f>B26/(B17*3)</f>
        <v>416797.40532391251</v>
      </c>
      <c r="C71" s="20">
        <f>C26/(C17*3)</f>
        <v>359641.96670582495</v>
      </c>
      <c r="D71" s="20">
        <f t="shared" ref="D71:E71" si="16">D26/(D17*3)</f>
        <v>488833.74115354795</v>
      </c>
      <c r="E71" s="20">
        <f t="shared" si="16"/>
        <v>419000.34956018452</v>
      </c>
      <c r="F71" s="20"/>
    </row>
    <row r="72" spans="1:6" ht="15.5" x14ac:dyDescent="0.4">
      <c r="A72" s="10" t="s">
        <v>34</v>
      </c>
      <c r="B72" s="20">
        <f>B27/(B19*3)</f>
        <v>542790.51334215153</v>
      </c>
      <c r="C72" s="20">
        <f>C27/(C19*3)</f>
        <v>602542.8931638418</v>
      </c>
      <c r="D72" s="20">
        <f t="shared" ref="D72:E72" si="17">D27/(D19*3)</f>
        <v>521816.36374429223</v>
      </c>
      <c r="E72" s="20">
        <f t="shared" si="17"/>
        <v>461948.3618489583</v>
      </c>
      <c r="F72" s="20"/>
    </row>
    <row r="73" spans="1:6" ht="15.5" x14ac:dyDescent="0.4">
      <c r="A73" s="10" t="s">
        <v>43</v>
      </c>
      <c r="B73" s="20"/>
      <c r="C73" s="20">
        <f>C27/C20</f>
        <v>387349.00274818402</v>
      </c>
      <c r="D73" s="20">
        <f t="shared" ref="D73:E73" si="18">D27/D20</f>
        <v>383482.49550335569</v>
      </c>
      <c r="E73" s="20">
        <f t="shared" si="18"/>
        <v>346461.27138671873</v>
      </c>
      <c r="F73" s="20"/>
    </row>
    <row r="74" spans="1:6" ht="15.5" x14ac:dyDescent="0.4">
      <c r="A74" s="10" t="s">
        <v>28</v>
      </c>
      <c r="B74" s="20">
        <f>(B72/B71)*B55</f>
        <v>104.93854809335416</v>
      </c>
      <c r="C74" s="20">
        <f>(C72/C71)*C55</f>
        <v>158.67518798222454</v>
      </c>
      <c r="D74" s="20">
        <f t="shared" ref="D74:E74" si="19">(D72/D71)*D55</f>
        <v>80.554356769545208</v>
      </c>
      <c r="E74" s="20">
        <f t="shared" si="19"/>
        <v>78.080333288774597</v>
      </c>
      <c r="F74" s="20"/>
    </row>
    <row r="75" spans="1:6" ht="15.5" x14ac:dyDescent="0.4">
      <c r="A75" s="22" t="s">
        <v>35</v>
      </c>
      <c r="B75" s="20">
        <f>B26/B17</f>
        <v>1250392.2159717374</v>
      </c>
      <c r="C75" s="20">
        <f>C26/C17</f>
        <v>1078925.9001174748</v>
      </c>
      <c r="D75" s="20">
        <f t="shared" ref="D75:E75" si="20">D26/D17</f>
        <v>1466501.2234606438</v>
      </c>
      <c r="E75" s="20">
        <f t="shared" si="20"/>
        <v>1257001.0486805537</v>
      </c>
      <c r="F75" s="20"/>
    </row>
    <row r="76" spans="1:6" ht="15.5" x14ac:dyDescent="0.4">
      <c r="A76" s="22" t="s">
        <v>36</v>
      </c>
      <c r="B76" s="20">
        <f>B27/(B19)</f>
        <v>1628371.5400264547</v>
      </c>
      <c r="C76" s="20">
        <f>C27/(C19)</f>
        <v>1807628.6794915253</v>
      </c>
      <c r="D76" s="20">
        <f t="shared" ref="D76:E76" si="21">D27/(D19)</f>
        <v>1565449.0912328768</v>
      </c>
      <c r="E76" s="20">
        <f t="shared" si="21"/>
        <v>1385845.0855468749</v>
      </c>
      <c r="F76" s="20"/>
    </row>
    <row r="77" spans="1:6" ht="15.5" x14ac:dyDescent="0.4">
      <c r="A77" s="10"/>
      <c r="B77" s="20"/>
      <c r="C77" s="20"/>
      <c r="D77" s="20"/>
      <c r="E77" s="21"/>
      <c r="F77" s="21"/>
    </row>
    <row r="78" spans="1:6" ht="15.5" x14ac:dyDescent="0.4">
      <c r="A78" s="11" t="s">
        <v>29</v>
      </c>
      <c r="B78" s="20"/>
      <c r="C78" s="20"/>
      <c r="D78" s="20"/>
      <c r="E78" s="21"/>
      <c r="F78" s="21"/>
    </row>
    <row r="79" spans="1:6" ht="15.5" x14ac:dyDescent="0.4">
      <c r="A79" s="10" t="s">
        <v>30</v>
      </c>
      <c r="B79" s="20">
        <f>(B33/B32)*100</f>
        <v>115.76252872169717</v>
      </c>
      <c r="C79" s="20"/>
      <c r="D79" s="20"/>
      <c r="E79" s="21"/>
      <c r="F79" s="21"/>
    </row>
    <row r="80" spans="1:6" ht="15.5" x14ac:dyDescent="0.4">
      <c r="A80" s="10" t="s">
        <v>31</v>
      </c>
      <c r="B80" s="20">
        <f>(B27/B33)*100</f>
        <v>78.747591002149619</v>
      </c>
      <c r="C80" s="20"/>
      <c r="D80" s="20"/>
      <c r="E80" s="21"/>
      <c r="F80" s="21"/>
    </row>
    <row r="81" spans="1:8" ht="16" thickBot="1" x14ac:dyDescent="0.45">
      <c r="A81" s="23"/>
      <c r="B81" s="23"/>
      <c r="C81" s="23"/>
      <c r="D81" s="23"/>
      <c r="E81" s="24"/>
      <c r="F81" s="24"/>
    </row>
    <row r="82" spans="1:8" ht="16" thickTop="1" x14ac:dyDescent="0.35">
      <c r="A82" s="34" t="s">
        <v>96</v>
      </c>
      <c r="B82" s="34"/>
      <c r="C82" s="34"/>
      <c r="D82" s="34"/>
      <c r="E82" s="34"/>
      <c r="F82" s="34"/>
      <c r="G82" s="7"/>
      <c r="H82" s="7"/>
    </row>
    <row r="83" spans="1:8" ht="15.5" x14ac:dyDescent="0.4">
      <c r="A83" s="10" t="s">
        <v>97</v>
      </c>
      <c r="B83" s="10"/>
      <c r="C83" s="10"/>
      <c r="D83" s="10"/>
      <c r="E83" s="10"/>
      <c r="F83" s="10"/>
    </row>
    <row r="84" spans="1:8" ht="15.5" x14ac:dyDescent="0.4">
      <c r="A84" s="10"/>
      <c r="B84" s="10"/>
      <c r="C84" s="10"/>
      <c r="D84" s="10"/>
      <c r="E84" s="10"/>
      <c r="F84" s="10"/>
    </row>
    <row r="85" spans="1:8" ht="15.5" x14ac:dyDescent="0.4">
      <c r="A85" s="10"/>
      <c r="B85" s="25"/>
      <c r="C85" s="25"/>
      <c r="D85" s="25"/>
      <c r="E85" s="10"/>
      <c r="F85" s="10"/>
    </row>
    <row r="86" spans="1:8" ht="15.5" x14ac:dyDescent="0.4">
      <c r="A86" s="26"/>
      <c r="B86" s="10"/>
      <c r="C86" s="10"/>
      <c r="D86" s="10"/>
      <c r="E86" s="10"/>
      <c r="F86" s="10"/>
    </row>
    <row r="87" spans="1:8" ht="15.5" x14ac:dyDescent="0.4">
      <c r="A87" s="26"/>
      <c r="B87" s="10"/>
      <c r="C87" s="10"/>
      <c r="D87" s="10"/>
      <c r="E87" s="10"/>
      <c r="F87" s="10"/>
    </row>
    <row r="88" spans="1:8" ht="15.5" x14ac:dyDescent="0.4">
      <c r="A88" s="10"/>
      <c r="B88" s="10"/>
      <c r="C88" s="10"/>
      <c r="D88" s="10"/>
      <c r="E88" s="10"/>
      <c r="F88" s="10"/>
    </row>
    <row r="89" spans="1:8" ht="15.5" x14ac:dyDescent="0.4">
      <c r="A89" s="27"/>
      <c r="B89" s="10"/>
      <c r="C89" s="10"/>
      <c r="D89" s="10"/>
      <c r="E89" s="10"/>
      <c r="F89" s="10"/>
    </row>
    <row r="90" spans="1:8" ht="15.5" x14ac:dyDescent="0.4">
      <c r="A90" s="27"/>
      <c r="B90" s="10"/>
      <c r="C90" s="10"/>
      <c r="D90" s="10"/>
      <c r="E90" s="10"/>
      <c r="F90" s="10"/>
    </row>
    <row r="91" spans="1:8" ht="15.5" x14ac:dyDescent="0.4">
      <c r="A91" s="27"/>
      <c r="B91" s="10"/>
      <c r="C91" s="10"/>
      <c r="D91" s="10"/>
      <c r="E91" s="10"/>
      <c r="F91" s="10"/>
    </row>
    <row r="92" spans="1:8" ht="15.5" x14ac:dyDescent="0.4">
      <c r="A92" s="10"/>
      <c r="B92" s="10"/>
      <c r="C92" s="10"/>
      <c r="D92" s="10"/>
      <c r="E92" s="10"/>
      <c r="F92" s="10"/>
    </row>
    <row r="93" spans="1:8" ht="15.5" x14ac:dyDescent="0.4">
      <c r="A93" s="10"/>
      <c r="B93" s="10"/>
      <c r="C93" s="10"/>
      <c r="D93" s="10"/>
      <c r="E93" s="10"/>
      <c r="F93" s="10"/>
    </row>
    <row r="94" spans="1:8" ht="15.5" x14ac:dyDescent="0.4">
      <c r="A94" s="10"/>
      <c r="B94" s="10"/>
      <c r="C94" s="10"/>
      <c r="D94" s="10"/>
      <c r="E94" s="10"/>
      <c r="F94" s="10"/>
    </row>
    <row r="154" spans="5:7" x14ac:dyDescent="0.35">
      <c r="E154" s="6"/>
      <c r="F154" s="6"/>
      <c r="G154" s="6"/>
    </row>
    <row r="155" spans="5:7" x14ac:dyDescent="0.35">
      <c r="E155" s="6"/>
      <c r="F155" s="6"/>
      <c r="G155" s="6"/>
    </row>
  </sheetData>
  <mergeCells count="4">
    <mergeCell ref="A9:A10"/>
    <mergeCell ref="B9:B10"/>
    <mergeCell ref="C9:F9"/>
    <mergeCell ref="A82:F8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H91"/>
  <sheetViews>
    <sheetView showGridLines="0" zoomScale="80" zoomScaleNormal="80" workbookViewId="0">
      <pane ySplit="10" topLeftCell="A11" activePane="bottomLeft" state="frozen"/>
      <selection activeCell="E17" sqref="E17"/>
      <selection pane="bottomLeft" activeCell="A9" sqref="A9:A10"/>
    </sheetView>
  </sheetViews>
  <sheetFormatPr baseColWidth="10" defaultColWidth="11.453125" defaultRowHeight="14.5" x14ac:dyDescent="0.35"/>
  <cols>
    <col min="1" max="1" width="61.1796875" style="4" customWidth="1"/>
    <col min="2" max="6" width="23.7265625" style="4" customWidth="1"/>
    <col min="7" max="16384" width="11.453125" style="4"/>
  </cols>
  <sheetData>
    <row r="7" spans="1:6" ht="30" customHeight="1" x14ac:dyDescent="0.35"/>
    <row r="8" spans="1:6" ht="30" customHeight="1" x14ac:dyDescent="0.35"/>
    <row r="9" spans="1:6" ht="15.5" x14ac:dyDescent="0.35">
      <c r="A9" s="31" t="s">
        <v>0</v>
      </c>
      <c r="B9" s="31" t="s">
        <v>44</v>
      </c>
      <c r="C9" s="33" t="s">
        <v>1</v>
      </c>
      <c r="D9" s="33"/>
      <c r="E9" s="33"/>
      <c r="F9" s="33"/>
    </row>
    <row r="10" spans="1:6" ht="62.5" thickBot="1" x14ac:dyDescent="0.4">
      <c r="A10" s="32"/>
      <c r="B10" s="32"/>
      <c r="C10" s="9" t="s">
        <v>46</v>
      </c>
      <c r="D10" s="9" t="s">
        <v>47</v>
      </c>
      <c r="E10" s="9" t="s">
        <v>48</v>
      </c>
      <c r="F10" s="9" t="s">
        <v>49</v>
      </c>
    </row>
    <row r="11" spans="1:6" ht="16" thickTop="1" x14ac:dyDescent="0.4">
      <c r="A11" s="10"/>
      <c r="B11" s="10"/>
      <c r="C11" s="10"/>
      <c r="D11" s="10"/>
      <c r="E11" s="10"/>
      <c r="F11" s="10"/>
    </row>
    <row r="12" spans="1:6" ht="15.5" x14ac:dyDescent="0.4">
      <c r="A12" s="11" t="s">
        <v>3</v>
      </c>
      <c r="B12" s="10"/>
      <c r="C12" s="10"/>
      <c r="D12" s="10"/>
      <c r="E12" s="10"/>
      <c r="F12" s="10"/>
    </row>
    <row r="13" spans="1:6" ht="15.5" x14ac:dyDescent="0.4">
      <c r="A13" s="10"/>
      <c r="B13" s="10"/>
      <c r="C13" s="10"/>
      <c r="D13" s="10"/>
      <c r="E13" s="10"/>
      <c r="F13" s="10"/>
    </row>
    <row r="14" spans="1:6" ht="15.5" x14ac:dyDescent="0.4">
      <c r="A14" s="11" t="s">
        <v>4</v>
      </c>
      <c r="B14" s="10"/>
      <c r="C14" s="10"/>
      <c r="D14" s="10"/>
      <c r="E14" s="10"/>
      <c r="F14" s="10"/>
    </row>
    <row r="15" spans="1:6" ht="15.5" x14ac:dyDescent="0.4">
      <c r="A15" s="12" t="s">
        <v>55</v>
      </c>
      <c r="B15" s="13">
        <f>+SUM(C15:E15)</f>
        <v>472</v>
      </c>
      <c r="C15" s="13">
        <v>239</v>
      </c>
      <c r="D15" s="13">
        <v>86</v>
      </c>
      <c r="E15" s="13">
        <v>147</v>
      </c>
      <c r="F15" s="17"/>
    </row>
    <row r="16" spans="1:6" ht="15.5" x14ac:dyDescent="0.4">
      <c r="A16" s="14" t="s">
        <v>2</v>
      </c>
      <c r="B16" s="13">
        <f t="shared" ref="B16:B22" si="0">+SUM(C16:E16)</f>
        <v>2248</v>
      </c>
      <c r="C16" s="13">
        <v>1248</v>
      </c>
      <c r="D16" s="13">
        <v>400</v>
      </c>
      <c r="E16" s="13">
        <v>600</v>
      </c>
      <c r="F16" s="17"/>
    </row>
    <row r="17" spans="1:6" ht="15.75" customHeight="1" x14ac:dyDescent="0.4">
      <c r="A17" s="12" t="s">
        <v>98</v>
      </c>
      <c r="B17" s="13">
        <f t="shared" si="0"/>
        <v>540</v>
      </c>
      <c r="C17" s="13">
        <v>250</v>
      </c>
      <c r="D17" s="13">
        <v>100</v>
      </c>
      <c r="E17" s="13">
        <v>190</v>
      </c>
      <c r="F17" s="17"/>
    </row>
    <row r="18" spans="1:6" ht="15.5" x14ac:dyDescent="0.4">
      <c r="A18" s="14" t="s">
        <v>2</v>
      </c>
      <c r="B18" s="13">
        <f t="shared" si="0"/>
        <v>1876.5</v>
      </c>
      <c r="C18" s="13">
        <v>772.5</v>
      </c>
      <c r="D18" s="13">
        <v>420</v>
      </c>
      <c r="E18" s="13">
        <v>684</v>
      </c>
      <c r="F18" s="17"/>
    </row>
    <row r="19" spans="1:6" ht="15.5" x14ac:dyDescent="0.4">
      <c r="A19" s="12" t="s">
        <v>99</v>
      </c>
      <c r="B19" s="13">
        <f t="shared" si="0"/>
        <v>417.66666666666669</v>
      </c>
      <c r="C19" s="13">
        <v>186</v>
      </c>
      <c r="D19" s="13">
        <v>90.666666666666671</v>
      </c>
      <c r="E19" s="13">
        <v>141</v>
      </c>
      <c r="F19" s="17"/>
    </row>
    <row r="20" spans="1:6" ht="15.5" x14ac:dyDescent="0.4">
      <c r="A20" s="14" t="s">
        <v>2</v>
      </c>
      <c r="B20" s="13">
        <f t="shared" si="0"/>
        <v>1772</v>
      </c>
      <c r="C20" s="13">
        <v>871</v>
      </c>
      <c r="D20" s="13">
        <v>364</v>
      </c>
      <c r="E20" s="13">
        <v>537</v>
      </c>
      <c r="F20" s="17"/>
    </row>
    <row r="21" spans="1:6" ht="15.5" x14ac:dyDescent="0.4">
      <c r="A21" s="12" t="s">
        <v>86</v>
      </c>
      <c r="B21" s="13">
        <f t="shared" si="0"/>
        <v>2160</v>
      </c>
      <c r="C21" s="13">
        <v>1000</v>
      </c>
      <c r="D21" s="13">
        <v>400</v>
      </c>
      <c r="E21" s="13">
        <v>760</v>
      </c>
      <c r="F21" s="17"/>
    </row>
    <row r="22" spans="1:6" ht="15.5" x14ac:dyDescent="0.4">
      <c r="A22" s="14" t="s">
        <v>2</v>
      </c>
      <c r="B22" s="13">
        <f t="shared" si="0"/>
        <v>8725</v>
      </c>
      <c r="C22" s="13">
        <v>3758</v>
      </c>
      <c r="D22" s="13">
        <v>1847</v>
      </c>
      <c r="E22" s="13">
        <v>3120</v>
      </c>
      <c r="F22" s="17"/>
    </row>
    <row r="23" spans="1:6" ht="15.5" x14ac:dyDescent="0.4">
      <c r="A23" s="10"/>
      <c r="B23" s="13"/>
      <c r="C23" s="13"/>
      <c r="D23" s="13"/>
      <c r="E23" s="17"/>
      <c r="F23" s="17"/>
    </row>
    <row r="24" spans="1:6" ht="15.5" x14ac:dyDescent="0.4">
      <c r="A24" s="15" t="s">
        <v>45</v>
      </c>
      <c r="B24" s="13"/>
      <c r="C24" s="13"/>
      <c r="D24" s="13"/>
      <c r="E24" s="17"/>
      <c r="F24" s="17"/>
    </row>
    <row r="25" spans="1:6" ht="15.5" x14ac:dyDescent="0.4">
      <c r="A25" s="12" t="s">
        <v>56</v>
      </c>
      <c r="B25" s="13">
        <f>+SUM(C25:F25)</f>
        <v>726239079.34660792</v>
      </c>
      <c r="C25" s="13">
        <v>426186194.52999997</v>
      </c>
      <c r="D25" s="13">
        <v>131365742.31</v>
      </c>
      <c r="E25" s="17">
        <v>154410582.13</v>
      </c>
      <c r="F25" s="17">
        <v>14276560.376608001</v>
      </c>
    </row>
    <row r="26" spans="1:6" ht="15.5" x14ac:dyDescent="0.4">
      <c r="A26" s="12" t="s">
        <v>100</v>
      </c>
      <c r="B26" s="13">
        <f t="shared" ref="B26:B28" si="1">+SUM(C26:F26)</f>
        <v>675211796.62473845</v>
      </c>
      <c r="C26" s="16">
        <v>269731475.02936882</v>
      </c>
      <c r="D26" s="13">
        <v>146650122.34606451</v>
      </c>
      <c r="E26" s="17">
        <v>238830199.24930519</v>
      </c>
      <c r="F26" s="17">
        <v>20000000.000000004</v>
      </c>
    </row>
    <row r="27" spans="1:6" ht="15.5" x14ac:dyDescent="0.4">
      <c r="A27" s="12" t="s">
        <v>101</v>
      </c>
      <c r="B27" s="13">
        <f t="shared" si="1"/>
        <v>696706308.18669999</v>
      </c>
      <c r="C27" s="13">
        <v>351127516.48000002</v>
      </c>
      <c r="D27" s="13">
        <v>145422478.69</v>
      </c>
      <c r="E27" s="17">
        <v>175563853.36000001</v>
      </c>
      <c r="F27" s="17">
        <v>24592459.656699996</v>
      </c>
    </row>
    <row r="28" spans="1:6" ht="15.5" x14ac:dyDescent="0.4">
      <c r="A28" s="12" t="s">
        <v>89</v>
      </c>
      <c r="B28" s="13">
        <f t="shared" si="1"/>
        <v>3126568999.9999962</v>
      </c>
      <c r="C28" s="16">
        <v>1312256719.7788</v>
      </c>
      <c r="D28" s="13">
        <v>644911371.36471701</v>
      </c>
      <c r="E28" s="17">
        <v>1089400908.8564789</v>
      </c>
      <c r="F28" s="17">
        <v>80000000.000000015</v>
      </c>
    </row>
    <row r="29" spans="1:6" ht="15.5" x14ac:dyDescent="0.4">
      <c r="A29" s="12" t="s">
        <v>102</v>
      </c>
      <c r="B29" s="13">
        <f>+SUM(C29:E29)</f>
        <v>672113848.52999997</v>
      </c>
      <c r="C29" s="13">
        <f>+C27</f>
        <v>351127516.48000002</v>
      </c>
      <c r="D29" s="13">
        <f t="shared" ref="D29:E29" si="2">+D27</f>
        <v>145422478.69</v>
      </c>
      <c r="E29" s="13">
        <f t="shared" si="2"/>
        <v>175563853.36000001</v>
      </c>
      <c r="F29" s="17"/>
    </row>
    <row r="30" spans="1:6" ht="15.5" x14ac:dyDescent="0.4">
      <c r="A30" s="10"/>
      <c r="B30" s="13"/>
      <c r="C30" s="13"/>
      <c r="D30" s="13"/>
      <c r="E30" s="17"/>
      <c r="F30" s="17"/>
    </row>
    <row r="31" spans="1:6" ht="15.5" x14ac:dyDescent="0.4">
      <c r="A31" s="15" t="s">
        <v>6</v>
      </c>
      <c r="B31" s="13"/>
      <c r="C31" s="13"/>
      <c r="D31" s="13"/>
      <c r="E31" s="17"/>
      <c r="F31" s="17"/>
    </row>
    <row r="32" spans="1:6" ht="15.5" x14ac:dyDescent="0.4">
      <c r="A32" s="12" t="s">
        <v>103</v>
      </c>
      <c r="B32" s="13">
        <f>B26</f>
        <v>675211796.62473845</v>
      </c>
      <c r="C32" s="13"/>
      <c r="D32" s="13"/>
      <c r="E32" s="17"/>
      <c r="F32" s="17"/>
    </row>
    <row r="33" spans="1:7" ht="15.5" x14ac:dyDescent="0.4">
      <c r="A33" s="12" t="s">
        <v>104</v>
      </c>
      <c r="B33" s="13">
        <v>781642250.00999999</v>
      </c>
      <c r="C33" s="13"/>
      <c r="D33" s="13"/>
      <c r="E33" s="17"/>
      <c r="F33" s="17"/>
    </row>
    <row r="34" spans="1:7" ht="15.5" x14ac:dyDescent="0.4">
      <c r="A34" s="10"/>
      <c r="B34" s="18"/>
      <c r="C34" s="18"/>
      <c r="D34" s="18"/>
      <c r="E34" s="10"/>
      <c r="F34" s="10"/>
    </row>
    <row r="35" spans="1:7" ht="15.5" x14ac:dyDescent="0.4">
      <c r="A35" s="11" t="s">
        <v>7</v>
      </c>
      <c r="B35" s="18"/>
      <c r="C35" s="18"/>
      <c r="D35" s="18"/>
      <c r="E35" s="10"/>
      <c r="F35" s="10"/>
    </row>
    <row r="36" spans="1:7" ht="15.5" x14ac:dyDescent="0.4">
      <c r="A36" s="12" t="s">
        <v>57</v>
      </c>
      <c r="B36" s="19">
        <v>1.0586</v>
      </c>
      <c r="C36" s="19">
        <v>1.0586</v>
      </c>
      <c r="D36" s="19">
        <v>1.0586</v>
      </c>
      <c r="E36" s="19">
        <v>1.0586</v>
      </c>
      <c r="F36" s="19">
        <v>1.0586</v>
      </c>
      <c r="G36" s="8"/>
    </row>
    <row r="37" spans="1:7" ht="15.5" x14ac:dyDescent="0.4">
      <c r="A37" s="12" t="s">
        <v>105</v>
      </c>
      <c r="B37" s="19">
        <v>1.0788</v>
      </c>
      <c r="C37" s="19">
        <v>1.0788</v>
      </c>
      <c r="D37" s="19">
        <v>1.0788</v>
      </c>
      <c r="E37" s="19">
        <v>1.0788</v>
      </c>
      <c r="F37" s="19">
        <v>1.0788</v>
      </c>
      <c r="G37" s="8"/>
    </row>
    <row r="38" spans="1:7" ht="15.5" x14ac:dyDescent="0.4">
      <c r="A38" s="12" t="s">
        <v>8</v>
      </c>
      <c r="B38" s="13">
        <v>758</v>
      </c>
      <c r="C38" s="13"/>
      <c r="D38" s="13"/>
      <c r="E38" s="17"/>
      <c r="F38" s="17"/>
    </row>
    <row r="39" spans="1:7" ht="15.5" x14ac:dyDescent="0.4">
      <c r="A39" s="10"/>
      <c r="B39" s="13"/>
      <c r="C39" s="13"/>
      <c r="D39" s="13"/>
      <c r="E39" s="17"/>
      <c r="F39" s="17"/>
    </row>
    <row r="40" spans="1:7" ht="15.5" x14ac:dyDescent="0.4">
      <c r="A40" s="11" t="s">
        <v>9</v>
      </c>
      <c r="B40" s="13"/>
      <c r="C40" s="13"/>
      <c r="D40" s="13"/>
      <c r="E40" s="17"/>
      <c r="F40" s="17"/>
    </row>
    <row r="41" spans="1:7" ht="15.5" x14ac:dyDescent="0.4">
      <c r="A41" s="10" t="s">
        <v>58</v>
      </c>
      <c r="B41" s="13">
        <f>B25/B36</f>
        <v>686037293.92273557</v>
      </c>
      <c r="C41" s="13">
        <f t="shared" ref="C41:F41" si="3">C25/C36</f>
        <v>402594175.82656336</v>
      </c>
      <c r="D41" s="13">
        <f t="shared" si="3"/>
        <v>124093843.10409977</v>
      </c>
      <c r="E41" s="17">
        <f t="shared" si="3"/>
        <v>145863009.75817117</v>
      </c>
      <c r="F41" s="17">
        <f t="shared" si="3"/>
        <v>13486265.23390138</v>
      </c>
    </row>
    <row r="42" spans="1:7" ht="15.5" x14ac:dyDescent="0.4">
      <c r="A42" s="10" t="s">
        <v>106</v>
      </c>
      <c r="B42" s="13">
        <f>B27/B37</f>
        <v>645816006.84714496</v>
      </c>
      <c r="C42" s="13">
        <f t="shared" ref="C42:F42" si="4">C27/C37</f>
        <v>325479714.94252878</v>
      </c>
      <c r="D42" s="13">
        <f t="shared" si="4"/>
        <v>134800221.25509825</v>
      </c>
      <c r="E42" s="17">
        <f t="shared" si="4"/>
        <v>162739945.64330739</v>
      </c>
      <c r="F42" s="17">
        <f t="shared" si="4"/>
        <v>22796125.006210603</v>
      </c>
    </row>
    <row r="43" spans="1:7" ht="15.5" x14ac:dyDescent="0.4">
      <c r="A43" s="10" t="s">
        <v>59</v>
      </c>
      <c r="B43" s="13">
        <f>B41/B15</f>
        <v>1453468.8430566431</v>
      </c>
      <c r="C43" s="13">
        <f t="shared" ref="C43:E43" si="5">C41/C15</f>
        <v>1684494.4595253698</v>
      </c>
      <c r="D43" s="13">
        <f t="shared" si="5"/>
        <v>1442951.6640011601</v>
      </c>
      <c r="E43" s="17">
        <f t="shared" si="5"/>
        <v>992265.37250456575</v>
      </c>
      <c r="F43" s="17"/>
    </row>
    <row r="44" spans="1:7" ht="15.5" x14ac:dyDescent="0.4">
      <c r="A44" s="10" t="s">
        <v>107</v>
      </c>
      <c r="B44" s="13">
        <f>B42/B19</f>
        <v>1546247.4226188625</v>
      </c>
      <c r="C44" s="13">
        <f t="shared" ref="C44:E44" si="6">C42/C19</f>
        <v>1749890.94055123</v>
      </c>
      <c r="D44" s="13">
        <f t="shared" si="6"/>
        <v>1486767.1461959365</v>
      </c>
      <c r="E44" s="17">
        <f t="shared" si="6"/>
        <v>1154184.0116546624</v>
      </c>
      <c r="F44" s="17"/>
    </row>
    <row r="45" spans="1:7" ht="15.5" x14ac:dyDescent="0.4">
      <c r="A45" s="10"/>
      <c r="B45" s="18"/>
      <c r="C45" s="18"/>
      <c r="D45" s="18"/>
      <c r="E45" s="10"/>
      <c r="F45" s="10"/>
    </row>
    <row r="46" spans="1:7" ht="15.5" x14ac:dyDescent="0.4">
      <c r="A46" s="11" t="s">
        <v>10</v>
      </c>
      <c r="B46" s="18"/>
      <c r="C46" s="18"/>
      <c r="D46" s="18"/>
      <c r="E46" s="10"/>
      <c r="F46" s="10"/>
    </row>
    <row r="47" spans="1:7" ht="15.5" x14ac:dyDescent="0.4">
      <c r="A47" s="10"/>
      <c r="B47" s="18"/>
      <c r="C47" s="18"/>
      <c r="D47" s="18"/>
      <c r="E47" s="10"/>
      <c r="F47" s="10"/>
    </row>
    <row r="48" spans="1:7" ht="15.5" x14ac:dyDescent="0.4">
      <c r="A48" s="11" t="s">
        <v>11</v>
      </c>
      <c r="B48" s="18"/>
      <c r="C48" s="18"/>
      <c r="D48" s="18"/>
      <c r="E48" s="10"/>
      <c r="F48" s="10"/>
    </row>
    <row r="49" spans="1:6" ht="15.5" x14ac:dyDescent="0.4">
      <c r="A49" s="10" t="s">
        <v>12</v>
      </c>
      <c r="B49" s="20">
        <f>(B17/B38)*100</f>
        <v>71.240105540897105</v>
      </c>
      <c r="C49" s="20"/>
      <c r="D49" s="20"/>
      <c r="E49" s="21"/>
      <c r="F49" s="21"/>
    </row>
    <row r="50" spans="1:6" ht="15.5" x14ac:dyDescent="0.4">
      <c r="A50" s="10" t="s">
        <v>13</v>
      </c>
      <c r="B50" s="20">
        <f>(B19/B38)*100</f>
        <v>55.101143359718563</v>
      </c>
      <c r="C50" s="20"/>
      <c r="D50" s="20"/>
      <c r="E50" s="21"/>
      <c r="F50" s="21"/>
    </row>
    <row r="51" spans="1:6" ht="15.5" x14ac:dyDescent="0.4">
      <c r="A51" s="10"/>
      <c r="B51" s="20"/>
      <c r="C51" s="20"/>
      <c r="D51" s="20"/>
      <c r="E51" s="21"/>
      <c r="F51" s="21"/>
    </row>
    <row r="52" spans="1:6" ht="15.5" x14ac:dyDescent="0.4">
      <c r="A52" s="11" t="s">
        <v>14</v>
      </c>
      <c r="B52" s="20"/>
      <c r="C52" s="20"/>
      <c r="D52" s="20"/>
      <c r="E52" s="21"/>
      <c r="F52" s="21"/>
    </row>
    <row r="53" spans="1:6" ht="15.5" x14ac:dyDescent="0.4">
      <c r="A53" s="10" t="s">
        <v>15</v>
      </c>
      <c r="B53" s="20">
        <f>(B19/B17)*100</f>
        <v>77.345679012345684</v>
      </c>
      <c r="C53" s="20">
        <f t="shared" ref="C53:E53" si="7">(C19/C17)*100</f>
        <v>74.400000000000006</v>
      </c>
      <c r="D53" s="20">
        <f t="shared" si="7"/>
        <v>90.666666666666671</v>
      </c>
      <c r="E53" s="21">
        <f t="shared" si="7"/>
        <v>74.210526315789465</v>
      </c>
      <c r="F53" s="21"/>
    </row>
    <row r="54" spans="1:6" ht="15.5" x14ac:dyDescent="0.4">
      <c r="A54" s="10" t="s">
        <v>16</v>
      </c>
      <c r="B54" s="20">
        <f>B27/B26*100</f>
        <v>103.18337322739453</v>
      </c>
      <c r="C54" s="20">
        <f t="shared" ref="C54:F54" si="8">C27/C26*100</f>
        <v>130.17669385516416</v>
      </c>
      <c r="D54" s="20">
        <f t="shared" si="8"/>
        <v>99.162875805062384</v>
      </c>
      <c r="E54" s="21">
        <f t="shared" si="8"/>
        <v>73.509905326811705</v>
      </c>
      <c r="F54" s="21">
        <f t="shared" si="8"/>
        <v>122.96229828349996</v>
      </c>
    </row>
    <row r="55" spans="1:6" ht="15.5" x14ac:dyDescent="0.4">
      <c r="A55" s="10" t="s">
        <v>17</v>
      </c>
      <c r="B55" s="20">
        <f>AVERAGE(B53:B54)</f>
        <v>90.264526119870112</v>
      </c>
      <c r="C55" s="20">
        <f t="shared" ref="C55:E55" si="9">AVERAGE(C53:C54)</f>
        <v>102.28834692758208</v>
      </c>
      <c r="D55" s="20">
        <f t="shared" si="9"/>
        <v>94.914771235864521</v>
      </c>
      <c r="E55" s="21">
        <f t="shared" si="9"/>
        <v>73.860215821300585</v>
      </c>
      <c r="F55" s="21"/>
    </row>
    <row r="56" spans="1:6" ht="15.5" x14ac:dyDescent="0.4">
      <c r="A56" s="10"/>
      <c r="B56" s="20"/>
      <c r="C56" s="20"/>
      <c r="D56" s="20"/>
      <c r="E56" s="21"/>
      <c r="F56" s="21"/>
    </row>
    <row r="57" spans="1:6" ht="15.5" x14ac:dyDescent="0.4">
      <c r="A57" s="11" t="s">
        <v>18</v>
      </c>
      <c r="B57" s="20"/>
      <c r="C57" s="20"/>
      <c r="D57" s="20"/>
      <c r="E57" s="21"/>
      <c r="F57" s="21"/>
    </row>
    <row r="58" spans="1:6" ht="15.5" x14ac:dyDescent="0.4">
      <c r="A58" s="10" t="s">
        <v>19</v>
      </c>
      <c r="B58" s="20">
        <f>(B19/B21)*100</f>
        <v>19.336419753086421</v>
      </c>
      <c r="C58" s="20">
        <f t="shared" ref="C58:E58" si="10">(C19/C21)*100</f>
        <v>18.600000000000001</v>
      </c>
      <c r="D58" s="20">
        <f t="shared" si="10"/>
        <v>22.666666666666668</v>
      </c>
      <c r="E58" s="21">
        <f t="shared" si="10"/>
        <v>18.552631578947366</v>
      </c>
      <c r="F58" s="21"/>
    </row>
    <row r="59" spans="1:6" ht="15.5" x14ac:dyDescent="0.4">
      <c r="A59" s="10" t="s">
        <v>20</v>
      </c>
      <c r="B59" s="20">
        <f>B27/B28*100</f>
        <v>22.283413805570927</v>
      </c>
      <c r="C59" s="20">
        <f t="shared" ref="C59:F59" si="11">C27/C28*100</f>
        <v>26.757532362965357</v>
      </c>
      <c r="D59" s="20">
        <f t="shared" si="11"/>
        <v>22.549219186857719</v>
      </c>
      <c r="E59" s="21">
        <f t="shared" si="11"/>
        <v>16.115633090877964</v>
      </c>
      <c r="F59" s="21">
        <f t="shared" si="11"/>
        <v>30.74057457087499</v>
      </c>
    </row>
    <row r="60" spans="1:6" ht="15.5" x14ac:dyDescent="0.4">
      <c r="A60" s="10" t="s">
        <v>21</v>
      </c>
      <c r="B60" s="20">
        <f>(B58+B59)/2</f>
        <v>20.809916779328674</v>
      </c>
      <c r="C60" s="20">
        <f t="shared" ref="C60:E60" si="12">(C58+C59)/2</f>
        <v>22.678766181482679</v>
      </c>
      <c r="D60" s="20">
        <f t="shared" si="12"/>
        <v>22.607942926762192</v>
      </c>
      <c r="E60" s="21">
        <f t="shared" si="12"/>
        <v>17.334132334912667</v>
      </c>
      <c r="F60" s="21"/>
    </row>
    <row r="61" spans="1:6" ht="15.5" x14ac:dyDescent="0.4">
      <c r="A61" s="10"/>
      <c r="B61" s="20"/>
      <c r="C61" s="20"/>
      <c r="D61" s="20"/>
      <c r="E61" s="21"/>
      <c r="F61" s="21"/>
    </row>
    <row r="62" spans="1:6" ht="15.5" x14ac:dyDescent="0.4">
      <c r="A62" s="11" t="s">
        <v>32</v>
      </c>
      <c r="B62" s="20"/>
      <c r="C62" s="20"/>
      <c r="D62" s="20"/>
      <c r="E62" s="21"/>
      <c r="F62" s="21"/>
    </row>
    <row r="63" spans="1:6" ht="15.5" x14ac:dyDescent="0.4">
      <c r="A63" s="10" t="s">
        <v>22</v>
      </c>
      <c r="B63" s="20">
        <f>(B29/B27)*100</f>
        <v>96.470182720075243</v>
      </c>
      <c r="C63" s="20"/>
      <c r="D63" s="20"/>
      <c r="E63" s="21"/>
      <c r="F63" s="21"/>
    </row>
    <row r="64" spans="1:6" ht="15.5" x14ac:dyDescent="0.4">
      <c r="A64" s="10"/>
      <c r="B64" s="20"/>
      <c r="C64" s="20"/>
      <c r="D64" s="20"/>
      <c r="E64" s="21"/>
      <c r="F64" s="21"/>
    </row>
    <row r="65" spans="1:6" ht="15.5" x14ac:dyDescent="0.4">
      <c r="A65" s="11" t="s">
        <v>23</v>
      </c>
      <c r="B65" s="20"/>
      <c r="C65" s="20"/>
      <c r="D65" s="20"/>
      <c r="E65" s="21"/>
      <c r="F65" s="21"/>
    </row>
    <row r="66" spans="1:6" ht="15.5" x14ac:dyDescent="0.4">
      <c r="A66" s="10" t="s">
        <v>24</v>
      </c>
      <c r="B66" s="20">
        <f>((B19/B15)-1)*100</f>
        <v>-11.511299435028244</v>
      </c>
      <c r="C66" s="20">
        <f t="shared" ref="C66:E66" si="13">((C19/C15)-1)*100</f>
        <v>-22.17573221757322</v>
      </c>
      <c r="D66" s="20">
        <f t="shared" si="13"/>
        <v>5.4263565891472965</v>
      </c>
      <c r="E66" s="20">
        <f t="shared" si="13"/>
        <v>-4.081632653061229</v>
      </c>
      <c r="F66" s="21"/>
    </row>
    <row r="67" spans="1:6" ht="15.5" x14ac:dyDescent="0.4">
      <c r="A67" s="10" t="s">
        <v>25</v>
      </c>
      <c r="B67" s="20">
        <f>((B42/B41)-1)*100</f>
        <v>-5.8628426518340993</v>
      </c>
      <c r="C67" s="20">
        <f t="shared" ref="C67:F67" si="14">((C42/C41)-1)*100</f>
        <v>-19.15439057848053</v>
      </c>
      <c r="D67" s="20">
        <f t="shared" si="14"/>
        <v>8.6276465320016982</v>
      </c>
      <c r="E67" s="20">
        <f t="shared" si="14"/>
        <v>11.570401511059437</v>
      </c>
      <c r="F67" s="21">
        <f t="shared" si="14"/>
        <v>69.03215687102437</v>
      </c>
    </row>
    <row r="68" spans="1:6" ht="15.5" x14ac:dyDescent="0.4">
      <c r="A68" s="10" t="s">
        <v>26</v>
      </c>
      <c r="B68" s="20">
        <f>((B44/B43)-1)*100</f>
        <v>6.3832520391084557</v>
      </c>
      <c r="C68" s="20">
        <f t="shared" ref="C68:E68" si="15">((C44/C43)-1)*100</f>
        <v>3.8822615685115691</v>
      </c>
      <c r="D68" s="20">
        <f t="shared" si="15"/>
        <v>3.0365176663839533</v>
      </c>
      <c r="E68" s="20">
        <f t="shared" si="15"/>
        <v>16.318078171104531</v>
      </c>
      <c r="F68" s="21"/>
    </row>
    <row r="69" spans="1:6" ht="15.5" x14ac:dyDescent="0.4">
      <c r="A69" s="10"/>
      <c r="B69" s="20"/>
      <c r="C69" s="20"/>
      <c r="D69" s="20"/>
      <c r="E69" s="21"/>
      <c r="F69" s="21"/>
    </row>
    <row r="70" spans="1:6" ht="15.5" x14ac:dyDescent="0.4">
      <c r="A70" s="11" t="s">
        <v>27</v>
      </c>
      <c r="B70" s="20"/>
      <c r="C70" s="20"/>
      <c r="D70" s="20"/>
      <c r="E70" s="21"/>
      <c r="F70" s="21"/>
    </row>
    <row r="71" spans="1:6" ht="15.5" x14ac:dyDescent="0.4">
      <c r="A71" s="10" t="s">
        <v>33</v>
      </c>
      <c r="B71" s="20">
        <f>B26/(B17*3)</f>
        <v>416797.40532391262</v>
      </c>
      <c r="C71" s="20">
        <f>C26/(C17*3)</f>
        <v>359641.96670582506</v>
      </c>
      <c r="D71" s="20">
        <f t="shared" ref="D71:E71" si="16">D26/(D17*3)</f>
        <v>488833.74115354836</v>
      </c>
      <c r="E71" s="21">
        <f t="shared" si="16"/>
        <v>419000.34956018452</v>
      </c>
      <c r="F71" s="21"/>
    </row>
    <row r="72" spans="1:6" ht="15.5" x14ac:dyDescent="0.4">
      <c r="A72" s="10" t="s">
        <v>34</v>
      </c>
      <c r="B72" s="20">
        <f>B27/(B19*3)</f>
        <v>556030.57317374297</v>
      </c>
      <c r="C72" s="20">
        <f>C27/(C19*3)</f>
        <v>629260.7822222223</v>
      </c>
      <c r="D72" s="20">
        <f t="shared" ref="D72:E72" si="17">D27/(D19*3)</f>
        <v>534641.46577205881</v>
      </c>
      <c r="E72" s="21">
        <f t="shared" si="17"/>
        <v>415044.57059101656</v>
      </c>
      <c r="F72" s="21"/>
    </row>
    <row r="73" spans="1:6" ht="15.5" x14ac:dyDescent="0.4">
      <c r="A73" s="10" t="s">
        <v>43</v>
      </c>
      <c r="B73" s="20"/>
      <c r="C73" s="20">
        <f>C27/C20</f>
        <v>403131.47701492539</v>
      </c>
      <c r="D73" s="20">
        <f t="shared" ref="D73:E73" si="18">D27/D20</f>
        <v>399512.30409340659</v>
      </c>
      <c r="E73" s="21">
        <f t="shared" si="18"/>
        <v>326934.55001862202</v>
      </c>
      <c r="F73" s="21"/>
    </row>
    <row r="74" spans="1:6" ht="15.5" x14ac:dyDescent="0.4">
      <c r="A74" s="10" t="s">
        <v>28</v>
      </c>
      <c r="B74" s="20">
        <f>(B72/B71)*B55</f>
        <v>120.41782303486947</v>
      </c>
      <c r="C74" s="20">
        <f>(C72/C71)*C55</f>
        <v>178.97256482449833</v>
      </c>
      <c r="D74" s="20">
        <f t="shared" ref="D74:E74" si="19">(D72/D71)*D55</f>
        <v>103.80906256023466</v>
      </c>
      <c r="E74" s="21">
        <f t="shared" si="19"/>
        <v>73.162902110916335</v>
      </c>
      <c r="F74" s="21"/>
    </row>
    <row r="75" spans="1:6" ht="15.5" x14ac:dyDescent="0.4">
      <c r="A75" s="22" t="s">
        <v>35</v>
      </c>
      <c r="B75" s="20">
        <f>B26/B17</f>
        <v>1250392.2159717379</v>
      </c>
      <c r="C75" s="20">
        <f>C26/C17</f>
        <v>1078925.9001174753</v>
      </c>
      <c r="D75" s="20">
        <f t="shared" ref="D75:E75" si="20">D26/D17</f>
        <v>1466501.2234606452</v>
      </c>
      <c r="E75" s="21">
        <f t="shared" si="20"/>
        <v>1257001.0486805537</v>
      </c>
      <c r="F75" s="21"/>
    </row>
    <row r="76" spans="1:6" ht="15.5" x14ac:dyDescent="0.4">
      <c r="A76" s="22" t="s">
        <v>36</v>
      </c>
      <c r="B76" s="20">
        <f>B27/(B19)</f>
        <v>1668091.7195212289</v>
      </c>
      <c r="C76" s="20">
        <f>C27/(C19)</f>
        <v>1887782.3466666667</v>
      </c>
      <c r="D76" s="20">
        <f t="shared" ref="D76:E76" si="21">D27/(D19)</f>
        <v>1603924.3973161764</v>
      </c>
      <c r="E76" s="21">
        <f t="shared" si="21"/>
        <v>1245133.7117730498</v>
      </c>
      <c r="F76" s="21"/>
    </row>
    <row r="77" spans="1:6" ht="15.5" x14ac:dyDescent="0.4">
      <c r="A77" s="10"/>
      <c r="B77" s="20"/>
      <c r="C77" s="20"/>
      <c r="D77" s="20"/>
      <c r="E77" s="21"/>
      <c r="F77" s="21"/>
    </row>
    <row r="78" spans="1:6" ht="15.5" x14ac:dyDescent="0.4">
      <c r="A78" s="11" t="s">
        <v>29</v>
      </c>
      <c r="B78" s="20"/>
      <c r="C78" s="20"/>
      <c r="D78" s="20"/>
      <c r="E78" s="21"/>
      <c r="F78" s="21"/>
    </row>
    <row r="79" spans="1:6" ht="15.5" x14ac:dyDescent="0.4">
      <c r="A79" s="10" t="s">
        <v>30</v>
      </c>
      <c r="B79" s="20">
        <f>(B33/B32)*100</f>
        <v>115.76252872317814</v>
      </c>
      <c r="C79" s="20"/>
      <c r="D79" s="20"/>
      <c r="E79" s="21"/>
      <c r="F79" s="21"/>
    </row>
    <row r="80" spans="1:6" ht="15.5" x14ac:dyDescent="0.4">
      <c r="A80" s="10" t="s">
        <v>31</v>
      </c>
      <c r="B80" s="20">
        <f>(B27/B33)*100</f>
        <v>89.133655221143258</v>
      </c>
      <c r="C80" s="20"/>
      <c r="D80" s="20"/>
      <c r="E80" s="21"/>
      <c r="F80" s="21"/>
    </row>
    <row r="81" spans="1:8" ht="16" thickBot="1" x14ac:dyDescent="0.45">
      <c r="A81" s="23"/>
      <c r="B81" s="28"/>
      <c r="C81" s="28"/>
      <c r="D81" s="28"/>
      <c r="E81" s="21"/>
      <c r="F81" s="21"/>
    </row>
    <row r="82" spans="1:8" ht="16" thickTop="1" x14ac:dyDescent="0.35">
      <c r="A82" s="34" t="s">
        <v>96</v>
      </c>
      <c r="B82" s="34"/>
      <c r="C82" s="34"/>
      <c r="D82" s="34"/>
      <c r="E82" s="34"/>
      <c r="F82" s="34"/>
      <c r="G82" s="7"/>
      <c r="H82" s="7"/>
    </row>
    <row r="83" spans="1:8" x14ac:dyDescent="0.35">
      <c r="A83" s="1"/>
    </row>
    <row r="84" spans="1:8" x14ac:dyDescent="0.35">
      <c r="A84" s="1"/>
    </row>
    <row r="90" spans="1:8" x14ac:dyDescent="0.35">
      <c r="A90" s="1"/>
    </row>
    <row r="91" spans="1:8" x14ac:dyDescent="0.35">
      <c r="A91" s="1"/>
    </row>
  </sheetData>
  <mergeCells count="4">
    <mergeCell ref="A9:A10"/>
    <mergeCell ref="B9:B10"/>
    <mergeCell ref="C9:F9"/>
    <mergeCell ref="A82:F8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H84"/>
  <sheetViews>
    <sheetView showGridLines="0" zoomScale="80" zoomScaleNormal="80" workbookViewId="0">
      <pane ySplit="10" topLeftCell="A11" activePane="bottomLeft" state="frozen"/>
      <selection activeCell="E17" sqref="E17"/>
      <selection pane="bottomLeft" activeCell="A9" sqref="A9:A10"/>
    </sheetView>
  </sheetViews>
  <sheetFormatPr baseColWidth="10" defaultColWidth="11.453125" defaultRowHeight="14.5" x14ac:dyDescent="0.35"/>
  <cols>
    <col min="1" max="1" width="61.1796875" style="4" customWidth="1"/>
    <col min="2" max="6" width="23.7265625" style="4" customWidth="1"/>
    <col min="7" max="16384" width="11.453125" style="4"/>
  </cols>
  <sheetData>
    <row r="7" spans="1:6" ht="30" customHeight="1" x14ac:dyDescent="0.35"/>
    <row r="8" spans="1:6" ht="30" customHeight="1" x14ac:dyDescent="0.35"/>
    <row r="9" spans="1:6" ht="15.5" x14ac:dyDescent="0.35">
      <c r="A9" s="31" t="s">
        <v>0</v>
      </c>
      <c r="B9" s="31" t="s">
        <v>44</v>
      </c>
      <c r="C9" s="33" t="s">
        <v>1</v>
      </c>
      <c r="D9" s="33"/>
      <c r="E9" s="33"/>
      <c r="F9" s="33"/>
    </row>
    <row r="10" spans="1:6" ht="62.5" thickBot="1" x14ac:dyDescent="0.4">
      <c r="A10" s="32"/>
      <c r="B10" s="32"/>
      <c r="C10" s="9" t="s">
        <v>46</v>
      </c>
      <c r="D10" s="9" t="s">
        <v>47</v>
      </c>
      <c r="E10" s="9" t="s">
        <v>48</v>
      </c>
      <c r="F10" s="9" t="s">
        <v>49</v>
      </c>
    </row>
    <row r="11" spans="1:6" ht="16" thickTop="1" x14ac:dyDescent="0.4">
      <c r="A11" s="10"/>
      <c r="B11" s="10"/>
      <c r="C11" s="10"/>
      <c r="D11" s="10"/>
      <c r="E11" s="10"/>
      <c r="F11" s="10"/>
    </row>
    <row r="12" spans="1:6" ht="15.5" x14ac:dyDescent="0.4">
      <c r="A12" s="11" t="s">
        <v>3</v>
      </c>
      <c r="B12" s="10"/>
      <c r="C12" s="10"/>
      <c r="D12" s="10"/>
      <c r="E12" s="10"/>
      <c r="F12" s="10"/>
    </row>
    <row r="13" spans="1:6" ht="15.5" x14ac:dyDescent="0.4">
      <c r="A13" s="10"/>
      <c r="B13" s="10"/>
      <c r="C13" s="10"/>
      <c r="D13" s="10"/>
      <c r="E13" s="10"/>
      <c r="F13" s="10"/>
    </row>
    <row r="14" spans="1:6" ht="15.5" x14ac:dyDescent="0.4">
      <c r="A14" s="11" t="s">
        <v>4</v>
      </c>
      <c r="B14" s="10"/>
      <c r="C14" s="10"/>
      <c r="D14" s="10"/>
      <c r="E14" s="10"/>
      <c r="F14" s="10"/>
    </row>
    <row r="15" spans="1:6" ht="15.5" x14ac:dyDescent="0.4">
      <c r="A15" s="12" t="s">
        <v>60</v>
      </c>
      <c r="B15" s="13">
        <f>+SUM(C15:E15)</f>
        <v>1051</v>
      </c>
      <c r="C15" s="13">
        <f>+('I Trimestre'!C15+'II Trimestre'!C15)</f>
        <v>479</v>
      </c>
      <c r="D15" s="13">
        <f>+('I Trimestre'!D15+'II Trimestre'!D15)</f>
        <v>186</v>
      </c>
      <c r="E15" s="13">
        <f>+('I Trimestre'!E15+'II Trimestre'!E15)</f>
        <v>386</v>
      </c>
      <c r="F15" s="17"/>
    </row>
    <row r="16" spans="1:6" ht="15.5" x14ac:dyDescent="0.4">
      <c r="A16" s="14" t="s">
        <v>2</v>
      </c>
      <c r="B16" s="13">
        <f t="shared" ref="B16:B22" si="0">+SUM(C16:E16)</f>
        <v>4639</v>
      </c>
      <c r="C16" s="13">
        <f>+('I Trimestre'!C16+'II Trimestre'!C16)</f>
        <v>2368</v>
      </c>
      <c r="D16" s="13">
        <f>+('I Trimestre'!D16+'II Trimestre'!D16)</f>
        <v>806</v>
      </c>
      <c r="E16" s="13">
        <f>+('I Trimestre'!E16+'II Trimestre'!E16)</f>
        <v>1465</v>
      </c>
      <c r="F16" s="17"/>
    </row>
    <row r="17" spans="1:6" ht="15.5" x14ac:dyDescent="0.4">
      <c r="A17" s="12" t="s">
        <v>108</v>
      </c>
      <c r="B17" s="13">
        <f t="shared" si="0"/>
        <v>1080</v>
      </c>
      <c r="C17" s="13">
        <f>+('I Trimestre'!C17+'II Trimestre'!C17)</f>
        <v>500</v>
      </c>
      <c r="D17" s="13">
        <f>+('I Trimestre'!D17+'II Trimestre'!D17)</f>
        <v>200</v>
      </c>
      <c r="E17" s="13">
        <f>+('I Trimestre'!E17+'II Trimestre'!E17)</f>
        <v>380</v>
      </c>
      <c r="F17" s="13"/>
    </row>
    <row r="18" spans="1:6" ht="15.5" x14ac:dyDescent="0.4">
      <c r="A18" s="14" t="s">
        <v>2</v>
      </c>
      <c r="B18" s="13">
        <f t="shared" si="0"/>
        <v>3753</v>
      </c>
      <c r="C18" s="13">
        <f>+('I Trimestre'!C18+'II Trimestre'!C18)</f>
        <v>1545</v>
      </c>
      <c r="D18" s="13">
        <f>+('I Trimestre'!D18+'II Trimestre'!D18)</f>
        <v>840</v>
      </c>
      <c r="E18" s="13">
        <f>+('I Trimestre'!E18+'II Trimestre'!E18)</f>
        <v>1368</v>
      </c>
      <c r="F18" s="13"/>
    </row>
    <row r="19" spans="1:6" ht="15.5" x14ac:dyDescent="0.4">
      <c r="A19" s="12" t="s">
        <v>109</v>
      </c>
      <c r="B19" s="13">
        <f t="shared" si="0"/>
        <v>795.66666666666674</v>
      </c>
      <c r="C19" s="13">
        <f>+('I Trimestre'!C19+'II Trimestre'!C19)</f>
        <v>363</v>
      </c>
      <c r="D19" s="13">
        <f>+('I Trimestre'!D19+'II Trimestre'!D19)</f>
        <v>163.66666666666669</v>
      </c>
      <c r="E19" s="13">
        <f>+('I Trimestre'!E19+'II Trimestre'!E19)</f>
        <v>269</v>
      </c>
      <c r="F19" s="13"/>
    </row>
    <row r="20" spans="1:6" ht="15.5" x14ac:dyDescent="0.4">
      <c r="A20" s="14" t="s">
        <v>2</v>
      </c>
      <c r="B20" s="13">
        <f t="shared" si="0"/>
        <v>3408</v>
      </c>
      <c r="C20" s="13">
        <f>+('I Trimestre'!C20+'II Trimestre'!C20)</f>
        <v>1697</v>
      </c>
      <c r="D20" s="13">
        <f>+('I Trimestre'!D20+'II Trimestre'!D20)</f>
        <v>662</v>
      </c>
      <c r="E20" s="13">
        <f>+('I Trimestre'!E20+'II Trimestre'!E20)</f>
        <v>1049</v>
      </c>
      <c r="F20" s="13"/>
    </row>
    <row r="21" spans="1:6" ht="15.5" x14ac:dyDescent="0.4">
      <c r="A21" s="12" t="s">
        <v>86</v>
      </c>
      <c r="B21" s="13">
        <f t="shared" si="0"/>
        <v>2160</v>
      </c>
      <c r="C21" s="13">
        <f>'II Trimestre'!C21</f>
        <v>1000</v>
      </c>
      <c r="D21" s="13">
        <f>'II Trimestre'!D21</f>
        <v>400</v>
      </c>
      <c r="E21" s="13">
        <f>'II Trimestre'!E21</f>
        <v>760</v>
      </c>
      <c r="F21" s="13"/>
    </row>
    <row r="22" spans="1:6" ht="15.5" x14ac:dyDescent="0.4">
      <c r="A22" s="14" t="s">
        <v>2</v>
      </c>
      <c r="B22" s="13">
        <f t="shared" si="0"/>
        <v>8725</v>
      </c>
      <c r="C22" s="13">
        <f>'II Trimestre'!C22</f>
        <v>3758</v>
      </c>
      <c r="D22" s="13">
        <f>'II Trimestre'!D22</f>
        <v>1847</v>
      </c>
      <c r="E22" s="13">
        <f>'II Trimestre'!E22</f>
        <v>3120</v>
      </c>
      <c r="F22" s="13"/>
    </row>
    <row r="23" spans="1:6" ht="15.5" x14ac:dyDescent="0.4">
      <c r="A23" s="10"/>
      <c r="B23" s="13"/>
      <c r="C23" s="13"/>
      <c r="D23" s="13"/>
      <c r="E23" s="17"/>
      <c r="F23" s="17"/>
    </row>
    <row r="24" spans="1:6" ht="15.5" x14ac:dyDescent="0.4">
      <c r="A24" s="15" t="s">
        <v>5</v>
      </c>
      <c r="B24" s="13"/>
      <c r="C24" s="13"/>
      <c r="D24" s="13"/>
      <c r="E24" s="17"/>
      <c r="F24" s="17"/>
    </row>
    <row r="25" spans="1:6" ht="15.5" x14ac:dyDescent="0.4">
      <c r="A25" s="12" t="s">
        <v>61</v>
      </c>
      <c r="B25" s="13">
        <f>+SUM(C25:F25)</f>
        <v>1548491829.316608</v>
      </c>
      <c r="C25" s="13">
        <f>+'I Trimestre'!C25+'II Trimestre'!C25</f>
        <v>885952986.42000008</v>
      </c>
      <c r="D25" s="13">
        <f>+'I Trimestre'!D25+'II Trimestre'!D25</f>
        <v>246964956.25999999</v>
      </c>
      <c r="E25" s="13">
        <f>+'I Trimestre'!E25+'II Trimestre'!E25</f>
        <v>387595592.36000001</v>
      </c>
      <c r="F25" s="13">
        <f>+'I Trimestre'!F25+'II Trimestre'!F25</f>
        <v>27978294.276608001</v>
      </c>
    </row>
    <row r="26" spans="1:6" ht="15.5" x14ac:dyDescent="0.4">
      <c r="A26" s="12" t="s">
        <v>110</v>
      </c>
      <c r="B26" s="13">
        <f t="shared" ref="B26:B28" si="1">+SUM(C26:F26)</f>
        <v>1350423593.2494769</v>
      </c>
      <c r="C26" s="13">
        <f>+'I Trimestre'!C26+'II Trimestre'!C26</f>
        <v>539462950.05873752</v>
      </c>
      <c r="D26" s="13">
        <f>+'I Trimestre'!D26+'II Trimestre'!D26</f>
        <v>293300244.6921289</v>
      </c>
      <c r="E26" s="13">
        <f>+'I Trimestre'!E26+'II Trimestre'!E26</f>
        <v>477660398.49861038</v>
      </c>
      <c r="F26" s="13">
        <f>+'I Trimestre'!F26+'II Trimestre'!F26</f>
        <v>40000000.000000007</v>
      </c>
    </row>
    <row r="27" spans="1:6" ht="15.5" x14ac:dyDescent="0.4">
      <c r="A27" s="12" t="s">
        <v>111</v>
      </c>
      <c r="B27" s="13">
        <f t="shared" si="1"/>
        <v>1312230750.3167</v>
      </c>
      <c r="C27" s="13">
        <f>+'I Trimestre'!C27+'II Trimestre'!C27</f>
        <v>671077792.75</v>
      </c>
      <c r="D27" s="13">
        <f>+'I Trimestre'!D27+'II Trimestre'!D27</f>
        <v>259700262.34999999</v>
      </c>
      <c r="E27" s="13">
        <f>+'I Trimestre'!E27+'II Trimestre'!E27</f>
        <v>352952024.31</v>
      </c>
      <c r="F27" s="13">
        <f>+'I Trimestre'!F27+'II Trimestre'!F27</f>
        <v>28500670.906699996</v>
      </c>
    </row>
    <row r="28" spans="1:6" ht="15.5" x14ac:dyDescent="0.4">
      <c r="A28" s="12" t="s">
        <v>89</v>
      </c>
      <c r="B28" s="13">
        <f t="shared" si="1"/>
        <v>3126568999.9999962</v>
      </c>
      <c r="C28" s="13">
        <f>+'II Trimestre'!C28</f>
        <v>1312256719.7788</v>
      </c>
      <c r="D28" s="13">
        <f>+'II Trimestre'!D28</f>
        <v>644911371.36471701</v>
      </c>
      <c r="E28" s="13">
        <f>+'II Trimestre'!E28</f>
        <v>1089400908.8564789</v>
      </c>
      <c r="F28" s="13">
        <f>+'II Trimestre'!F28</f>
        <v>80000000.000000015</v>
      </c>
    </row>
    <row r="29" spans="1:6" ht="15.5" x14ac:dyDescent="0.4">
      <c r="A29" s="12" t="s">
        <v>112</v>
      </c>
      <c r="B29" s="13">
        <f>+SUM(C29:E29)</f>
        <v>1283730079.4100001</v>
      </c>
      <c r="C29" s="13">
        <f>C27</f>
        <v>671077792.75</v>
      </c>
      <c r="D29" s="13">
        <f t="shared" ref="D29:E29" si="2">D27</f>
        <v>259700262.34999999</v>
      </c>
      <c r="E29" s="13">
        <f t="shared" si="2"/>
        <v>352952024.31</v>
      </c>
      <c r="F29" s="13"/>
    </row>
    <row r="30" spans="1:6" ht="15.5" x14ac:dyDescent="0.4">
      <c r="A30" s="10"/>
      <c r="B30" s="13"/>
      <c r="C30" s="13"/>
      <c r="D30" s="13"/>
      <c r="E30" s="17"/>
      <c r="F30" s="17"/>
    </row>
    <row r="31" spans="1:6" ht="15.5" x14ac:dyDescent="0.4">
      <c r="A31" s="15" t="s">
        <v>6</v>
      </c>
      <c r="B31" s="13"/>
      <c r="C31" s="13"/>
      <c r="D31" s="13"/>
      <c r="E31" s="17"/>
      <c r="F31" s="17"/>
    </row>
    <row r="32" spans="1:6" ht="15.5" x14ac:dyDescent="0.4">
      <c r="A32" s="12" t="s">
        <v>113</v>
      </c>
      <c r="B32" s="13">
        <f>B26</f>
        <v>1350423593.2494769</v>
      </c>
      <c r="C32" s="13"/>
      <c r="D32" s="13"/>
      <c r="E32" s="17"/>
      <c r="F32" s="17"/>
    </row>
    <row r="33" spans="1:6" ht="15.5" x14ac:dyDescent="0.4">
      <c r="A33" s="12" t="s">
        <v>114</v>
      </c>
      <c r="B33" s="13">
        <f>'I Trimestre'!B33+'II Trimestre'!B33</f>
        <v>1563284500.01</v>
      </c>
      <c r="C33" s="13"/>
      <c r="D33" s="13"/>
      <c r="E33" s="17"/>
      <c r="F33" s="17"/>
    </row>
    <row r="34" spans="1:6" ht="15.5" x14ac:dyDescent="0.4">
      <c r="A34" s="10"/>
      <c r="B34" s="18"/>
      <c r="C34" s="18"/>
      <c r="D34" s="18"/>
      <c r="E34" s="10"/>
      <c r="F34" s="10"/>
    </row>
    <row r="35" spans="1:6" ht="15.5" x14ac:dyDescent="0.4">
      <c r="A35" s="11" t="s">
        <v>7</v>
      </c>
      <c r="B35" s="18"/>
      <c r="C35" s="18"/>
      <c r="D35" s="18"/>
      <c r="E35" s="10"/>
      <c r="F35" s="10"/>
    </row>
    <row r="36" spans="1:6" ht="15.5" x14ac:dyDescent="0.4">
      <c r="A36" s="12" t="s">
        <v>62</v>
      </c>
      <c r="B36" s="19">
        <v>1.0586</v>
      </c>
      <c r="C36" s="19">
        <v>1.0586</v>
      </c>
      <c r="D36" s="19">
        <v>1.0586</v>
      </c>
      <c r="E36" s="19">
        <v>1.0586</v>
      </c>
      <c r="F36" s="19">
        <v>1.0586</v>
      </c>
    </row>
    <row r="37" spans="1:6" ht="18" customHeight="1" x14ac:dyDescent="0.4">
      <c r="A37" s="12" t="s">
        <v>115</v>
      </c>
      <c r="B37" s="19">
        <v>1.0788</v>
      </c>
      <c r="C37" s="19">
        <v>1.0788</v>
      </c>
      <c r="D37" s="19">
        <v>1.0788</v>
      </c>
      <c r="E37" s="19">
        <v>1.0788</v>
      </c>
      <c r="F37" s="19">
        <v>1.0788</v>
      </c>
    </row>
    <row r="38" spans="1:6" ht="15.5" x14ac:dyDescent="0.4">
      <c r="A38" s="12" t="s">
        <v>8</v>
      </c>
      <c r="B38" s="13">
        <v>758</v>
      </c>
      <c r="C38" s="13"/>
      <c r="D38" s="13"/>
      <c r="E38" s="17"/>
      <c r="F38" s="17"/>
    </row>
    <row r="39" spans="1:6" ht="15.5" x14ac:dyDescent="0.4">
      <c r="A39" s="10"/>
      <c r="B39" s="13"/>
      <c r="C39" s="13"/>
      <c r="D39" s="13"/>
      <c r="E39" s="17"/>
      <c r="F39" s="17"/>
    </row>
    <row r="40" spans="1:6" ht="15.5" x14ac:dyDescent="0.4">
      <c r="A40" s="11" t="s">
        <v>9</v>
      </c>
      <c r="B40" s="13"/>
      <c r="C40" s="13"/>
      <c r="D40" s="13"/>
      <c r="E40" s="17"/>
      <c r="F40" s="17"/>
    </row>
    <row r="41" spans="1:6" ht="15.5" x14ac:dyDescent="0.4">
      <c r="A41" s="10" t="s">
        <v>63</v>
      </c>
      <c r="B41" s="13">
        <f>B25/B36</f>
        <v>1462773313.1651313</v>
      </c>
      <c r="C41" s="13">
        <f t="shared" ref="C41:F41" si="3">C25/C36</f>
        <v>836910057.07538271</v>
      </c>
      <c r="D41" s="13">
        <f t="shared" si="3"/>
        <v>233293931.85339126</v>
      </c>
      <c r="E41" s="17">
        <f t="shared" si="3"/>
        <v>366139800.07557154</v>
      </c>
      <c r="F41" s="17">
        <f t="shared" si="3"/>
        <v>26429524.160785947</v>
      </c>
    </row>
    <row r="42" spans="1:6" ht="15.5" x14ac:dyDescent="0.4">
      <c r="A42" s="10" t="s">
        <v>116</v>
      </c>
      <c r="B42" s="13">
        <f>B27/B37</f>
        <v>1216380005.8553021</v>
      </c>
      <c r="C42" s="13">
        <f t="shared" ref="C42:F42" si="4">C27/C37</f>
        <v>622059503.84686685</v>
      </c>
      <c r="D42" s="13">
        <f t="shared" si="4"/>
        <v>240730684.41787171</v>
      </c>
      <c r="E42" s="17">
        <f t="shared" si="4"/>
        <v>327170953.19799781</v>
      </c>
      <c r="F42" s="17">
        <f t="shared" si="4"/>
        <v>26418864.392565809</v>
      </c>
    </row>
    <row r="43" spans="1:6" ht="15.5" x14ac:dyDescent="0.4">
      <c r="A43" s="10" t="s">
        <v>64</v>
      </c>
      <c r="B43" s="13">
        <f>B41/B15</f>
        <v>1391791.9249906102</v>
      </c>
      <c r="C43" s="13">
        <f t="shared" ref="C43:E43" si="5">C41/C15</f>
        <v>1747202.6243744942</v>
      </c>
      <c r="D43" s="13">
        <f t="shared" si="5"/>
        <v>1254268.4508246842</v>
      </c>
      <c r="E43" s="13">
        <f t="shared" si="5"/>
        <v>948548.70485899365</v>
      </c>
      <c r="F43" s="13"/>
    </row>
    <row r="44" spans="1:6" ht="15.5" x14ac:dyDescent="0.4">
      <c r="A44" s="10" t="s">
        <v>117</v>
      </c>
      <c r="B44" s="13">
        <f>B42/B19</f>
        <v>1528755.7677276523</v>
      </c>
      <c r="C44" s="13">
        <f t="shared" ref="C44:E44" si="6">C42/C19</f>
        <v>1713662.545032691</v>
      </c>
      <c r="D44" s="13">
        <f t="shared" si="6"/>
        <v>1470859.578927933</v>
      </c>
      <c r="E44" s="17">
        <f t="shared" si="6"/>
        <v>1216248.8966468321</v>
      </c>
      <c r="F44" s="17"/>
    </row>
    <row r="45" spans="1:6" ht="15.5" x14ac:dyDescent="0.4">
      <c r="A45" s="10"/>
      <c r="B45" s="18"/>
      <c r="C45" s="18"/>
      <c r="D45" s="18"/>
      <c r="E45" s="10"/>
      <c r="F45" s="10"/>
    </row>
    <row r="46" spans="1:6" ht="15.5" x14ac:dyDescent="0.4">
      <c r="A46" s="11" t="s">
        <v>10</v>
      </c>
      <c r="B46" s="18"/>
      <c r="C46" s="18"/>
      <c r="D46" s="18"/>
      <c r="E46" s="10"/>
      <c r="F46" s="10"/>
    </row>
    <row r="47" spans="1:6" ht="15.5" x14ac:dyDescent="0.4">
      <c r="A47" s="10"/>
      <c r="B47" s="18"/>
      <c r="C47" s="18"/>
      <c r="D47" s="18"/>
      <c r="E47" s="10"/>
      <c r="F47" s="10"/>
    </row>
    <row r="48" spans="1:6" ht="15.5" x14ac:dyDescent="0.4">
      <c r="A48" s="11" t="s">
        <v>11</v>
      </c>
      <c r="B48" s="18"/>
      <c r="C48" s="18"/>
      <c r="D48" s="18"/>
      <c r="E48" s="10"/>
      <c r="F48" s="10"/>
    </row>
    <row r="49" spans="1:6" ht="15.5" x14ac:dyDescent="0.4">
      <c r="A49" s="10" t="s">
        <v>12</v>
      </c>
      <c r="B49" s="20">
        <f>(B17/B38)*100</f>
        <v>142.48021108179421</v>
      </c>
      <c r="C49" s="20"/>
      <c r="D49" s="20"/>
      <c r="E49" s="21"/>
      <c r="F49" s="21"/>
    </row>
    <row r="50" spans="1:6" ht="15.5" x14ac:dyDescent="0.4">
      <c r="A50" s="10" t="s">
        <v>13</v>
      </c>
      <c r="B50" s="20">
        <f>(B19*100)/(B38)</f>
        <v>104.96921723834653</v>
      </c>
      <c r="C50" s="20"/>
      <c r="D50" s="20"/>
      <c r="E50" s="21"/>
      <c r="F50" s="21"/>
    </row>
    <row r="51" spans="1:6" ht="15.5" x14ac:dyDescent="0.4">
      <c r="A51" s="10"/>
      <c r="B51" s="20"/>
      <c r="C51" s="20"/>
      <c r="D51" s="20"/>
      <c r="E51" s="21"/>
      <c r="F51" s="21"/>
    </row>
    <row r="52" spans="1:6" ht="15.5" x14ac:dyDescent="0.4">
      <c r="A52" s="11" t="s">
        <v>14</v>
      </c>
      <c r="B52" s="20"/>
      <c r="C52" s="20"/>
      <c r="D52" s="20"/>
      <c r="E52" s="21"/>
      <c r="F52" s="21"/>
    </row>
    <row r="53" spans="1:6" ht="15.5" x14ac:dyDescent="0.4">
      <c r="A53" s="10" t="s">
        <v>15</v>
      </c>
      <c r="B53" s="20">
        <f>(B19/B17)*100</f>
        <v>73.672839506172849</v>
      </c>
      <c r="C53" s="20">
        <f t="shared" ref="C53:E53" si="7">(C19/C17)*100</f>
        <v>72.599999999999994</v>
      </c>
      <c r="D53" s="20">
        <f t="shared" si="7"/>
        <v>81.833333333333343</v>
      </c>
      <c r="E53" s="21">
        <f t="shared" si="7"/>
        <v>70.78947368421052</v>
      </c>
      <c r="F53" s="21"/>
    </row>
    <row r="54" spans="1:6" ht="15.5" x14ac:dyDescent="0.4">
      <c r="A54" s="10" t="s">
        <v>16</v>
      </c>
      <c r="B54" s="20">
        <f>B27/B26*100</f>
        <v>97.171787939451292</v>
      </c>
      <c r="C54" s="20">
        <f t="shared" ref="C54:E54" si="8">C27/C26*100</f>
        <v>124.39738311536168</v>
      </c>
      <c r="D54" s="20">
        <f t="shared" si="8"/>
        <v>88.544168322328503</v>
      </c>
      <c r="E54" s="21">
        <f t="shared" si="8"/>
        <v>73.891833072074704</v>
      </c>
      <c r="F54" s="21">
        <f>F27/F26*100</f>
        <v>71.251677266749979</v>
      </c>
    </row>
    <row r="55" spans="1:6" ht="15.5" x14ac:dyDescent="0.4">
      <c r="A55" s="10" t="s">
        <v>17</v>
      </c>
      <c r="B55" s="20">
        <f>AVERAGE(B53:B54)</f>
        <v>85.422313722812078</v>
      </c>
      <c r="C55" s="20">
        <f t="shared" ref="C55:E55" si="9">AVERAGE(C53:C54)</f>
        <v>98.498691557680843</v>
      </c>
      <c r="D55" s="20">
        <f t="shared" si="9"/>
        <v>85.188750827830916</v>
      </c>
      <c r="E55" s="21">
        <f t="shared" si="9"/>
        <v>72.340653378142605</v>
      </c>
      <c r="F55" s="21"/>
    </row>
    <row r="56" spans="1:6" ht="15.5" x14ac:dyDescent="0.4">
      <c r="A56" s="10"/>
      <c r="B56" s="20"/>
      <c r="C56" s="20"/>
      <c r="D56" s="20"/>
      <c r="E56" s="21"/>
      <c r="F56" s="21"/>
    </row>
    <row r="57" spans="1:6" ht="15.5" x14ac:dyDescent="0.4">
      <c r="A57" s="11" t="s">
        <v>18</v>
      </c>
      <c r="B57" s="20"/>
      <c r="C57" s="20"/>
      <c r="D57" s="20"/>
      <c r="E57" s="21"/>
      <c r="F57" s="21"/>
    </row>
    <row r="58" spans="1:6" ht="15.5" x14ac:dyDescent="0.4">
      <c r="A58" s="10" t="s">
        <v>19</v>
      </c>
      <c r="B58" s="20">
        <f>(B19/B21)*100</f>
        <v>36.836419753086425</v>
      </c>
      <c r="C58" s="20">
        <f t="shared" ref="C58:E58" si="10">(C19/C21)*100</f>
        <v>36.299999999999997</v>
      </c>
      <c r="D58" s="20">
        <f t="shared" si="10"/>
        <v>40.916666666666671</v>
      </c>
      <c r="E58" s="21">
        <f t="shared" si="10"/>
        <v>35.39473684210526</v>
      </c>
      <c r="F58" s="21"/>
    </row>
    <row r="59" spans="1:6" ht="15.5" x14ac:dyDescent="0.4">
      <c r="A59" s="10" t="s">
        <v>20</v>
      </c>
      <c r="B59" s="20">
        <f>B27/B28*100</f>
        <v>41.970311556108356</v>
      </c>
      <c r="C59" s="20">
        <f t="shared" ref="C59:E59" si="11">C27/C28*100</f>
        <v>51.139215569276722</v>
      </c>
      <c r="D59" s="20">
        <f t="shared" si="11"/>
        <v>40.269139897539752</v>
      </c>
      <c r="E59" s="21">
        <f t="shared" si="11"/>
        <v>32.398726808525083</v>
      </c>
      <c r="F59" s="21">
        <f>F27/F28*100</f>
        <v>35.62583863337499</v>
      </c>
    </row>
    <row r="60" spans="1:6" ht="15.5" x14ac:dyDescent="0.4">
      <c r="A60" s="10" t="s">
        <v>21</v>
      </c>
      <c r="B60" s="20">
        <f>(B58+B59)/2</f>
        <v>39.403365654597394</v>
      </c>
      <c r="C60" s="20">
        <f t="shared" ref="C60:E60" si="12">(C58+C59)/2</f>
        <v>43.719607784638356</v>
      </c>
      <c r="D60" s="20">
        <f t="shared" si="12"/>
        <v>40.592903282103208</v>
      </c>
      <c r="E60" s="21">
        <f t="shared" si="12"/>
        <v>33.896731825315172</v>
      </c>
      <c r="F60" s="21"/>
    </row>
    <row r="61" spans="1:6" ht="15.5" x14ac:dyDescent="0.4">
      <c r="A61" s="10"/>
      <c r="B61" s="20"/>
      <c r="C61" s="20"/>
      <c r="D61" s="20"/>
      <c r="E61" s="21"/>
      <c r="F61" s="21"/>
    </row>
    <row r="62" spans="1:6" ht="15.5" x14ac:dyDescent="0.4">
      <c r="A62" s="11" t="s">
        <v>32</v>
      </c>
      <c r="B62" s="20"/>
      <c r="C62" s="20"/>
      <c r="D62" s="20"/>
      <c r="E62" s="21"/>
      <c r="F62" s="21"/>
    </row>
    <row r="63" spans="1:6" ht="15.5" x14ac:dyDescent="0.4">
      <c r="A63" s="10" t="s">
        <v>22</v>
      </c>
      <c r="B63" s="20">
        <f>(B29/B27)*100</f>
        <v>97.82807475744481</v>
      </c>
      <c r="C63" s="20"/>
      <c r="D63" s="20"/>
      <c r="E63" s="21"/>
      <c r="F63" s="21"/>
    </row>
    <row r="64" spans="1:6" ht="15.5" x14ac:dyDescent="0.4">
      <c r="A64" s="10"/>
      <c r="B64" s="20"/>
      <c r="C64" s="20"/>
      <c r="D64" s="20"/>
      <c r="E64" s="21"/>
      <c r="F64" s="21"/>
    </row>
    <row r="65" spans="1:6" ht="15.5" x14ac:dyDescent="0.4">
      <c r="A65" s="11" t="s">
        <v>23</v>
      </c>
      <c r="B65" s="20"/>
      <c r="C65" s="20"/>
      <c r="D65" s="20"/>
      <c r="E65" s="21"/>
      <c r="F65" s="21"/>
    </row>
    <row r="66" spans="1:6" ht="15.5" x14ac:dyDescent="0.4">
      <c r="A66" s="10" t="s">
        <v>24</v>
      </c>
      <c r="B66" s="20">
        <f>((B19/B15)-1)*100</f>
        <v>-24.294322867110687</v>
      </c>
      <c r="C66" s="20">
        <f t="shared" ref="C66:E66" si="13">((C19/C15)-1)*100</f>
        <v>-24.217118997912312</v>
      </c>
      <c r="D66" s="20">
        <f t="shared" si="13"/>
        <v>-12.007168458781347</v>
      </c>
      <c r="E66" s="20">
        <f t="shared" si="13"/>
        <v>-30.310880829015542</v>
      </c>
      <c r="F66" s="20"/>
    </row>
    <row r="67" spans="1:6" ht="15.5" x14ac:dyDescent="0.4">
      <c r="A67" s="10" t="s">
        <v>25</v>
      </c>
      <c r="B67" s="20">
        <f>((B42/B41)-1)*100</f>
        <v>-16.844257759713045</v>
      </c>
      <c r="C67" s="20">
        <f t="shared" ref="C67:F67" si="14">((C42/C41)-1)*100</f>
        <v>-25.671880916250444</v>
      </c>
      <c r="D67" s="20">
        <f t="shared" si="14"/>
        <v>3.1877179596569771</v>
      </c>
      <c r="E67" s="20">
        <f t="shared" si="14"/>
        <v>-10.643160582250422</v>
      </c>
      <c r="F67" s="20">
        <f t="shared" si="14"/>
        <v>-4.0332804159803892E-2</v>
      </c>
    </row>
    <row r="68" spans="1:6" ht="15.5" x14ac:dyDescent="0.4">
      <c r="A68" s="10" t="s">
        <v>26</v>
      </c>
      <c r="B68" s="20">
        <f>((B44/B43)-1)*100</f>
        <v>9.8408275172286341</v>
      </c>
      <c r="C68" s="20">
        <f t="shared" ref="C68:E68" si="15">((C44/C43)-1)*100</f>
        <v>-1.9196445148318531</v>
      </c>
      <c r="D68" s="20">
        <f t="shared" si="15"/>
        <v>17.268323058021551</v>
      </c>
      <c r="E68" s="20">
        <f t="shared" si="15"/>
        <v>28.222081841083057</v>
      </c>
      <c r="F68" s="20"/>
    </row>
    <row r="69" spans="1:6" ht="15.5" x14ac:dyDescent="0.4">
      <c r="A69" s="10"/>
      <c r="B69" s="20"/>
      <c r="C69" s="20"/>
      <c r="D69" s="20"/>
      <c r="E69" s="21"/>
      <c r="F69" s="21"/>
    </row>
    <row r="70" spans="1:6" ht="15.5" x14ac:dyDescent="0.4">
      <c r="A70" s="11" t="s">
        <v>27</v>
      </c>
      <c r="B70" s="20"/>
      <c r="C70" s="20"/>
      <c r="D70" s="20"/>
      <c r="E70" s="21"/>
      <c r="F70" s="21"/>
    </row>
    <row r="71" spans="1:6" ht="15.5" x14ac:dyDescent="0.4">
      <c r="A71" s="10" t="s">
        <v>33</v>
      </c>
      <c r="B71" s="20">
        <f>B26/(B17*3)</f>
        <v>416797.40532391262</v>
      </c>
      <c r="C71" s="20">
        <f>C26/(C17*3)</f>
        <v>359641.96670582501</v>
      </c>
      <c r="D71" s="20">
        <f>D26/(D17*3)</f>
        <v>488833.74115354818</v>
      </c>
      <c r="E71" s="21">
        <f>E26/(E17*3)</f>
        <v>419000.34956018452</v>
      </c>
      <c r="F71" s="21"/>
    </row>
    <row r="72" spans="1:6" ht="15.5" x14ac:dyDescent="0.4">
      <c r="A72" s="10" t="s">
        <v>34</v>
      </c>
      <c r="B72" s="20">
        <f>B27/(B19*3)</f>
        <v>549740.57407486381</v>
      </c>
      <c r="C72" s="20">
        <f>C27/(C19*3)</f>
        <v>616233.0511937557</v>
      </c>
      <c r="D72" s="20">
        <f>D27/(D19*3)</f>
        <v>528921.1045824847</v>
      </c>
      <c r="E72" s="21">
        <f>E27/(E19*3)</f>
        <v>437363.10323420074</v>
      </c>
      <c r="F72" s="21"/>
    </row>
    <row r="73" spans="1:6" ht="15.5" x14ac:dyDescent="0.4">
      <c r="A73" s="10" t="s">
        <v>43</v>
      </c>
      <c r="B73" s="20"/>
      <c r="C73" s="20">
        <f t="shared" ref="C73:D73" si="16">C27/C20</f>
        <v>395449.49484384205</v>
      </c>
      <c r="D73" s="20">
        <f t="shared" si="16"/>
        <v>392296.46880664653</v>
      </c>
      <c r="E73" s="21">
        <f>E27/E20</f>
        <v>336465.22813155386</v>
      </c>
      <c r="F73" s="21"/>
    </row>
    <row r="74" spans="1:6" ht="15.5" x14ac:dyDescent="0.4">
      <c r="A74" s="10" t="s">
        <v>28</v>
      </c>
      <c r="B74" s="20">
        <f t="shared" ref="B74" si="17">(B72/B71)*B55</f>
        <v>112.66891584482622</v>
      </c>
      <c r="C74" s="20">
        <f>(C72/C71)*C55</f>
        <v>168.77382190168962</v>
      </c>
      <c r="D74" s="20">
        <f>(D72/D71)*D55</f>
        <v>92.174750620794654</v>
      </c>
      <c r="E74" s="21">
        <f>(E72/E71)*E55</f>
        <v>75.510993450637983</v>
      </c>
      <c r="F74" s="21"/>
    </row>
    <row r="75" spans="1:6" ht="15.5" x14ac:dyDescent="0.4">
      <c r="A75" s="22" t="s">
        <v>39</v>
      </c>
      <c r="B75" s="20">
        <f>B26/B17</f>
        <v>1250392.2159717379</v>
      </c>
      <c r="C75" s="20">
        <f t="shared" ref="C75:D75" si="18">C26/C17</f>
        <v>1078925.9001174751</v>
      </c>
      <c r="D75" s="20">
        <f t="shared" si="18"/>
        <v>1466501.2234606445</v>
      </c>
      <c r="E75" s="21">
        <f>E26/E17</f>
        <v>1257001.0486805537</v>
      </c>
      <c r="F75" s="21"/>
    </row>
    <row r="76" spans="1:6" ht="15.5" x14ac:dyDescent="0.4">
      <c r="A76" s="22" t="s">
        <v>40</v>
      </c>
      <c r="B76" s="20">
        <f>B27/(B19)</f>
        <v>1649221.7222245913</v>
      </c>
      <c r="C76" s="20">
        <f t="shared" ref="C76:D76" si="19">C27/(C19)</f>
        <v>1848699.1535812672</v>
      </c>
      <c r="D76" s="20">
        <f t="shared" si="19"/>
        <v>1586763.313747454</v>
      </c>
      <c r="E76" s="21">
        <f>E27/(E19)</f>
        <v>1312089.3097026022</v>
      </c>
      <c r="F76" s="21"/>
    </row>
    <row r="77" spans="1:6" ht="15.5" x14ac:dyDescent="0.4">
      <c r="A77" s="10"/>
      <c r="B77" s="20"/>
      <c r="C77" s="20"/>
      <c r="D77" s="20"/>
      <c r="E77" s="21"/>
      <c r="F77" s="21"/>
    </row>
    <row r="78" spans="1:6" ht="15.5" x14ac:dyDescent="0.4">
      <c r="A78" s="11" t="s">
        <v>29</v>
      </c>
      <c r="B78" s="20"/>
      <c r="C78" s="20"/>
      <c r="D78" s="20"/>
      <c r="E78" s="21"/>
      <c r="F78" s="21"/>
    </row>
    <row r="79" spans="1:6" ht="15.5" x14ac:dyDescent="0.4">
      <c r="A79" s="10" t="s">
        <v>30</v>
      </c>
      <c r="B79" s="20">
        <f>(B33/B32)*100</f>
        <v>115.76252872243762</v>
      </c>
      <c r="C79" s="20"/>
      <c r="D79" s="20"/>
      <c r="E79" s="21"/>
      <c r="F79" s="21"/>
    </row>
    <row r="80" spans="1:6" ht="15.5" x14ac:dyDescent="0.4">
      <c r="A80" s="10" t="s">
        <v>31</v>
      </c>
      <c r="B80" s="20">
        <f>(B27/B33)*100</f>
        <v>83.94062311167967</v>
      </c>
      <c r="C80" s="20"/>
      <c r="D80" s="20"/>
      <c r="E80" s="21"/>
      <c r="F80" s="21"/>
    </row>
    <row r="81" spans="1:8" ht="16" thickBot="1" x14ac:dyDescent="0.45">
      <c r="A81" s="23"/>
      <c r="B81" s="28"/>
      <c r="C81" s="28"/>
      <c r="D81" s="28"/>
      <c r="E81" s="21"/>
      <c r="F81" s="21"/>
    </row>
    <row r="82" spans="1:8" ht="16" thickTop="1" x14ac:dyDescent="0.35">
      <c r="A82" s="34" t="s">
        <v>96</v>
      </c>
      <c r="B82" s="34"/>
      <c r="C82" s="34"/>
      <c r="D82" s="34"/>
      <c r="E82" s="34"/>
      <c r="F82" s="34"/>
      <c r="G82" s="7"/>
      <c r="H82" s="7"/>
    </row>
    <row r="83" spans="1:8" x14ac:dyDescent="0.35">
      <c r="A83" s="1"/>
    </row>
    <row r="84" spans="1:8" x14ac:dyDescent="0.35">
      <c r="A84" s="1"/>
    </row>
  </sheetData>
  <mergeCells count="4">
    <mergeCell ref="A9:A10"/>
    <mergeCell ref="B9:B10"/>
    <mergeCell ref="C9:F9"/>
    <mergeCell ref="A82:F82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82"/>
  <sheetViews>
    <sheetView showGridLines="0" zoomScale="80" zoomScaleNormal="80" workbookViewId="0">
      <pane ySplit="10" topLeftCell="A11" activePane="bottomLeft" state="frozen"/>
      <selection activeCell="E17" sqref="E17"/>
      <selection pane="bottomLeft" activeCell="A9" sqref="A9:A10"/>
    </sheetView>
  </sheetViews>
  <sheetFormatPr baseColWidth="10" defaultColWidth="11.453125" defaultRowHeight="14.5" x14ac:dyDescent="0.35"/>
  <cols>
    <col min="1" max="1" width="61.1796875" style="4" customWidth="1"/>
    <col min="2" max="6" width="23.7265625" style="4" customWidth="1"/>
    <col min="7" max="16384" width="11.453125" style="4"/>
  </cols>
  <sheetData>
    <row r="7" spans="1:6" ht="30" customHeight="1" x14ac:dyDescent="0.35"/>
    <row r="8" spans="1:6" ht="30" customHeight="1" x14ac:dyDescent="0.35"/>
    <row r="9" spans="1:6" ht="15.5" x14ac:dyDescent="0.35">
      <c r="A9" s="31" t="s">
        <v>0</v>
      </c>
      <c r="B9" s="31" t="s">
        <v>44</v>
      </c>
      <c r="C9" s="33" t="s">
        <v>1</v>
      </c>
      <c r="D9" s="33"/>
      <c r="E9" s="33"/>
      <c r="F9" s="33"/>
    </row>
    <row r="10" spans="1:6" ht="62.5" thickBot="1" x14ac:dyDescent="0.4">
      <c r="A10" s="32"/>
      <c r="B10" s="32"/>
      <c r="C10" s="9" t="s">
        <v>46</v>
      </c>
      <c r="D10" s="9" t="s">
        <v>47</v>
      </c>
      <c r="E10" s="9" t="s">
        <v>48</v>
      </c>
      <c r="F10" s="9" t="s">
        <v>49</v>
      </c>
    </row>
    <row r="11" spans="1:6" ht="16" thickTop="1" x14ac:dyDescent="0.4">
      <c r="A11" s="10"/>
      <c r="B11" s="10"/>
      <c r="C11" s="10"/>
      <c r="D11" s="10"/>
      <c r="E11" s="10"/>
      <c r="F11" s="10"/>
    </row>
    <row r="12" spans="1:6" ht="15.5" x14ac:dyDescent="0.4">
      <c r="A12" s="11" t="s">
        <v>3</v>
      </c>
      <c r="B12" s="10"/>
      <c r="C12" s="10"/>
      <c r="D12" s="10"/>
      <c r="E12" s="10"/>
      <c r="F12" s="10"/>
    </row>
    <row r="13" spans="1:6" ht="15.5" x14ac:dyDescent="0.4">
      <c r="A13" s="10"/>
      <c r="B13" s="10"/>
      <c r="C13" s="10"/>
      <c r="D13" s="10"/>
      <c r="E13" s="10"/>
      <c r="F13" s="10"/>
    </row>
    <row r="14" spans="1:6" ht="15.5" x14ac:dyDescent="0.4">
      <c r="A14" s="11" t="s">
        <v>4</v>
      </c>
      <c r="B14" s="10"/>
      <c r="C14" s="10"/>
      <c r="D14" s="10"/>
      <c r="E14" s="10"/>
      <c r="F14" s="10"/>
    </row>
    <row r="15" spans="1:6" ht="15.5" x14ac:dyDescent="0.4">
      <c r="A15" s="12" t="s">
        <v>65</v>
      </c>
      <c r="B15" s="13">
        <f>+SUM(C15:E15)</f>
        <v>557.66666666666697</v>
      </c>
      <c r="C15" s="13">
        <v>243.666666666667</v>
      </c>
      <c r="D15" s="13">
        <v>109.33333333333333</v>
      </c>
      <c r="E15" s="13">
        <v>204.66666666666666</v>
      </c>
      <c r="F15" s="13"/>
    </row>
    <row r="16" spans="1:6" ht="15.5" x14ac:dyDescent="0.4">
      <c r="A16" s="14" t="s">
        <v>2</v>
      </c>
      <c r="B16" s="13">
        <f t="shared" ref="B16:B22" si="0">+SUM(C16:E16)</f>
        <v>3002</v>
      </c>
      <c r="C16" s="13">
        <v>1609</v>
      </c>
      <c r="D16" s="13">
        <v>515</v>
      </c>
      <c r="E16" s="13">
        <v>878</v>
      </c>
      <c r="F16" s="13"/>
    </row>
    <row r="17" spans="1:6" ht="15.5" x14ac:dyDescent="0.4">
      <c r="A17" s="12" t="s">
        <v>118</v>
      </c>
      <c r="B17" s="13">
        <f t="shared" si="0"/>
        <v>540</v>
      </c>
      <c r="C17" s="13">
        <v>250</v>
      </c>
      <c r="D17" s="13">
        <v>100</v>
      </c>
      <c r="E17" s="13">
        <v>190</v>
      </c>
      <c r="F17" s="13"/>
    </row>
    <row r="18" spans="1:6" ht="15.5" x14ac:dyDescent="0.4">
      <c r="A18" s="14" t="s">
        <v>2</v>
      </c>
      <c r="B18" s="13">
        <f t="shared" si="0"/>
        <v>3095.75</v>
      </c>
      <c r="C18" s="13">
        <v>1440.75</v>
      </c>
      <c r="D18" s="13">
        <v>587</v>
      </c>
      <c r="E18" s="13">
        <v>1068</v>
      </c>
      <c r="F18" s="13"/>
    </row>
    <row r="19" spans="1:6" ht="15.5" x14ac:dyDescent="0.4">
      <c r="A19" s="12" t="s">
        <v>119</v>
      </c>
      <c r="B19" s="13">
        <f t="shared" si="0"/>
        <v>598</v>
      </c>
      <c r="C19" s="13">
        <v>227</v>
      </c>
      <c r="D19" s="13">
        <v>140</v>
      </c>
      <c r="E19" s="13">
        <v>231</v>
      </c>
      <c r="F19" s="13"/>
    </row>
    <row r="20" spans="1:6" ht="15.5" x14ac:dyDescent="0.4">
      <c r="A20" s="14" t="s">
        <v>2</v>
      </c>
      <c r="B20" s="13">
        <f t="shared" si="0"/>
        <v>3032</v>
      </c>
      <c r="C20" s="13">
        <v>1411</v>
      </c>
      <c r="D20" s="13">
        <v>673</v>
      </c>
      <c r="E20" s="13">
        <v>948</v>
      </c>
      <c r="F20" s="13"/>
    </row>
    <row r="21" spans="1:6" ht="15.5" x14ac:dyDescent="0.4">
      <c r="A21" s="12" t="s">
        <v>86</v>
      </c>
      <c r="B21" s="13">
        <f t="shared" si="0"/>
        <v>2160</v>
      </c>
      <c r="C21" s="13">
        <v>1000</v>
      </c>
      <c r="D21" s="13">
        <v>400</v>
      </c>
      <c r="E21" s="13">
        <v>760</v>
      </c>
      <c r="F21" s="13"/>
    </row>
    <row r="22" spans="1:6" ht="15.5" x14ac:dyDescent="0.4">
      <c r="A22" s="14" t="s">
        <v>2</v>
      </c>
      <c r="B22" s="13">
        <f t="shared" si="0"/>
        <v>8725</v>
      </c>
      <c r="C22" s="13">
        <v>3758</v>
      </c>
      <c r="D22" s="13">
        <v>1847</v>
      </c>
      <c r="E22" s="13">
        <v>3120</v>
      </c>
      <c r="F22" s="13"/>
    </row>
    <row r="23" spans="1:6" ht="15.5" x14ac:dyDescent="0.4">
      <c r="A23" s="10"/>
      <c r="B23" s="13"/>
      <c r="C23" s="13"/>
      <c r="D23" s="13"/>
      <c r="E23" s="17"/>
      <c r="F23" s="17"/>
    </row>
    <row r="24" spans="1:6" ht="15.5" x14ac:dyDescent="0.4">
      <c r="A24" s="15" t="s">
        <v>5</v>
      </c>
      <c r="B24" s="13"/>
      <c r="C24" s="13"/>
      <c r="D24" s="13"/>
      <c r="E24" s="17"/>
      <c r="F24" s="17"/>
    </row>
    <row r="25" spans="1:6" ht="15.5" x14ac:dyDescent="0.4">
      <c r="A25" s="12" t="s">
        <v>66</v>
      </c>
      <c r="B25" s="13">
        <f>+SUM(C25:F25)</f>
        <v>695132755.44990087</v>
      </c>
      <c r="C25" s="16">
        <v>382708163.71999997</v>
      </c>
      <c r="D25" s="16">
        <v>131195814.69</v>
      </c>
      <c r="E25" s="13">
        <v>165881327.94999996</v>
      </c>
      <c r="F25" s="13">
        <v>15347449.089901</v>
      </c>
    </row>
    <row r="26" spans="1:6" ht="15.5" x14ac:dyDescent="0.4">
      <c r="A26" s="12" t="s">
        <v>120</v>
      </c>
      <c r="B26" s="13">
        <f t="shared" ref="B26:B28" si="1">+SUM(C26:F26)</f>
        <v>1337548785.3149998</v>
      </c>
      <c r="C26" s="16">
        <v>613182076.21499991</v>
      </c>
      <c r="D26" s="16">
        <v>249826742.13999999</v>
      </c>
      <c r="E26" s="13">
        <v>454539966.95999998</v>
      </c>
      <c r="F26" s="13">
        <v>20000000.000000004</v>
      </c>
    </row>
    <row r="27" spans="1:6" ht="15.5" x14ac:dyDescent="0.4">
      <c r="A27" s="12" t="s">
        <v>121</v>
      </c>
      <c r="B27" s="13">
        <f t="shared" si="1"/>
        <v>780085428.51999998</v>
      </c>
      <c r="C27" s="16">
        <v>385904801.14999998</v>
      </c>
      <c r="D27" s="16">
        <v>194997218.88999999</v>
      </c>
      <c r="E27" s="13">
        <v>195275197.24000001</v>
      </c>
      <c r="F27" s="13">
        <v>3908211.24</v>
      </c>
    </row>
    <row r="28" spans="1:6" ht="15.5" x14ac:dyDescent="0.4">
      <c r="A28" s="12" t="s">
        <v>89</v>
      </c>
      <c r="B28" s="13">
        <f t="shared" si="1"/>
        <v>3506609336.3100004</v>
      </c>
      <c r="C28" s="16">
        <v>1481420440.6500001</v>
      </c>
      <c r="D28" s="13">
        <v>721878660.93999994</v>
      </c>
      <c r="E28" s="13">
        <v>1223310234.72</v>
      </c>
      <c r="F28" s="13">
        <v>80000000.000000015</v>
      </c>
    </row>
    <row r="29" spans="1:6" ht="15.5" x14ac:dyDescent="0.4">
      <c r="A29" s="12" t="s">
        <v>122</v>
      </c>
      <c r="B29" s="13">
        <f>+SUM(C29:E29)</f>
        <v>776177217.27999997</v>
      </c>
      <c r="C29" s="13">
        <f>C27</f>
        <v>385904801.14999998</v>
      </c>
      <c r="D29" s="13">
        <f t="shared" ref="D29:E29" si="2">D27</f>
        <v>194997218.88999999</v>
      </c>
      <c r="E29" s="13">
        <f t="shared" si="2"/>
        <v>195275197.24000001</v>
      </c>
      <c r="F29" s="13"/>
    </row>
    <row r="30" spans="1:6" ht="15.5" x14ac:dyDescent="0.4">
      <c r="A30" s="10"/>
      <c r="B30" s="13"/>
      <c r="C30" s="13"/>
      <c r="D30" s="13"/>
      <c r="E30" s="17"/>
      <c r="F30" s="17"/>
    </row>
    <row r="31" spans="1:6" ht="15.5" x14ac:dyDescent="0.4">
      <c r="A31" s="15" t="s">
        <v>6</v>
      </c>
      <c r="B31" s="13"/>
      <c r="C31" s="13"/>
      <c r="D31" s="13"/>
      <c r="E31" s="17"/>
      <c r="F31" s="17"/>
    </row>
    <row r="32" spans="1:6" ht="15.5" x14ac:dyDescent="0.4">
      <c r="A32" s="12" t="s">
        <v>123</v>
      </c>
      <c r="B32" s="13">
        <f>B26</f>
        <v>1337548785.3149998</v>
      </c>
      <c r="C32" s="13"/>
      <c r="D32" s="13"/>
      <c r="E32" s="17"/>
      <c r="F32" s="17"/>
    </row>
    <row r="33" spans="1:6" ht="15.5" x14ac:dyDescent="0.4">
      <c r="A33" s="12" t="s">
        <v>124</v>
      </c>
      <c r="B33" s="13">
        <v>781642250.49000001</v>
      </c>
      <c r="C33" s="13"/>
      <c r="D33" s="13"/>
      <c r="E33" s="17"/>
      <c r="F33" s="17"/>
    </row>
    <row r="34" spans="1:6" ht="15.5" x14ac:dyDescent="0.4">
      <c r="A34" s="10"/>
      <c r="B34" s="18"/>
      <c r="C34" s="18"/>
      <c r="D34" s="18"/>
      <c r="E34" s="10"/>
      <c r="F34" s="10"/>
    </row>
    <row r="35" spans="1:6" ht="15.5" x14ac:dyDescent="0.4">
      <c r="A35" s="11" t="s">
        <v>7</v>
      </c>
      <c r="B35" s="18"/>
      <c r="C35" s="18"/>
      <c r="D35" s="18"/>
      <c r="E35" s="10"/>
      <c r="F35" s="10"/>
    </row>
    <row r="36" spans="1:6" ht="15.5" x14ac:dyDescent="0.4">
      <c r="A36" s="12" t="s">
        <v>67</v>
      </c>
      <c r="B36" s="19">
        <v>1.0641</v>
      </c>
      <c r="C36" s="19">
        <v>1.0641</v>
      </c>
      <c r="D36" s="19">
        <v>1.0641</v>
      </c>
      <c r="E36" s="19">
        <v>1.0641</v>
      </c>
      <c r="F36" s="19">
        <v>1.0641</v>
      </c>
    </row>
    <row r="37" spans="1:6" ht="15.5" x14ac:dyDescent="0.4">
      <c r="A37" s="12" t="s">
        <v>125</v>
      </c>
      <c r="B37" s="19">
        <v>1.0863</v>
      </c>
      <c r="C37" s="19">
        <v>1.0863</v>
      </c>
      <c r="D37" s="19">
        <v>1.0863</v>
      </c>
      <c r="E37" s="19">
        <v>1.0863</v>
      </c>
      <c r="F37" s="19">
        <v>1.0863</v>
      </c>
    </row>
    <row r="38" spans="1:6" ht="15.5" x14ac:dyDescent="0.4">
      <c r="A38" s="12" t="s">
        <v>8</v>
      </c>
      <c r="B38" s="13">
        <v>758</v>
      </c>
      <c r="C38" s="13"/>
      <c r="D38" s="13"/>
      <c r="E38" s="17"/>
      <c r="F38" s="17"/>
    </row>
    <row r="39" spans="1:6" ht="15.5" x14ac:dyDescent="0.4">
      <c r="A39" s="10"/>
      <c r="B39" s="13"/>
      <c r="C39" s="13"/>
      <c r="D39" s="13"/>
      <c r="E39" s="17"/>
      <c r="F39" s="17"/>
    </row>
    <row r="40" spans="1:6" ht="15.5" x14ac:dyDescent="0.4">
      <c r="A40" s="11" t="s">
        <v>9</v>
      </c>
      <c r="B40" s="13"/>
      <c r="C40" s="13"/>
      <c r="D40" s="13"/>
      <c r="E40" s="17"/>
      <c r="F40" s="17"/>
    </row>
    <row r="41" spans="1:6" ht="15.5" x14ac:dyDescent="0.4">
      <c r="A41" s="10" t="s">
        <v>68</v>
      </c>
      <c r="B41" s="13">
        <f>B25/B36</f>
        <v>653258862.37186432</v>
      </c>
      <c r="C41" s="13">
        <f>C25/C36</f>
        <v>359654321.69908839</v>
      </c>
      <c r="D41" s="13">
        <f>D25/D36</f>
        <v>123292749.45023963</v>
      </c>
      <c r="E41" s="17">
        <f>E25/E36</f>
        <v>155888852.50446382</v>
      </c>
      <c r="F41" s="17">
        <f>F25/F36</f>
        <v>14422938.718072549</v>
      </c>
    </row>
    <row r="42" spans="1:6" ht="15.5" x14ac:dyDescent="0.4">
      <c r="A42" s="10" t="s">
        <v>126</v>
      </c>
      <c r="B42" s="13">
        <f>B27/B37</f>
        <v>718112334.08818924</v>
      </c>
      <c r="C42" s="13">
        <f>C27/C37</f>
        <v>355246986.23768753</v>
      </c>
      <c r="D42" s="13">
        <f>D27/D37</f>
        <v>179505862.92000365</v>
      </c>
      <c r="E42" s="17">
        <f>E27/E37</f>
        <v>179761757.56236768</v>
      </c>
      <c r="F42" s="17">
        <f>F27/F37</f>
        <v>3597727.368130351</v>
      </c>
    </row>
    <row r="43" spans="1:6" ht="15.5" x14ac:dyDescent="0.4">
      <c r="A43" s="10" t="s">
        <v>69</v>
      </c>
      <c r="B43" s="13">
        <f>B41/B15</f>
        <v>1171414.5768772217</v>
      </c>
      <c r="C43" s="13">
        <f>C41/C15</f>
        <v>1476009.5281768313</v>
      </c>
      <c r="D43" s="13">
        <f>D41/D15</f>
        <v>1127677.5864351187</v>
      </c>
      <c r="E43" s="17">
        <f>E41/E15</f>
        <v>761671.91777425329</v>
      </c>
      <c r="F43" s="17"/>
    </row>
    <row r="44" spans="1:6" ht="15.5" x14ac:dyDescent="0.4">
      <c r="A44" s="10" t="s">
        <v>127</v>
      </c>
      <c r="B44" s="13">
        <f>B42/B19</f>
        <v>1200856.7459668717</v>
      </c>
      <c r="C44" s="13">
        <f>C42/C19</f>
        <v>1564964.697082324</v>
      </c>
      <c r="D44" s="13">
        <f>D42/D19</f>
        <v>1282184.7351428831</v>
      </c>
      <c r="E44" s="17">
        <f>E42/E19</f>
        <v>778189.42667691631</v>
      </c>
      <c r="F44" s="17"/>
    </row>
    <row r="45" spans="1:6" ht="15.5" x14ac:dyDescent="0.4">
      <c r="A45" s="10"/>
      <c r="B45" s="18"/>
      <c r="C45" s="18"/>
      <c r="D45" s="18"/>
      <c r="E45" s="10"/>
      <c r="F45" s="10"/>
    </row>
    <row r="46" spans="1:6" ht="15.5" x14ac:dyDescent="0.4">
      <c r="A46" s="11" t="s">
        <v>10</v>
      </c>
      <c r="B46" s="18"/>
      <c r="C46" s="18"/>
      <c r="D46" s="18"/>
      <c r="E46" s="10"/>
      <c r="F46" s="10"/>
    </row>
    <row r="47" spans="1:6" ht="15.5" x14ac:dyDescent="0.4">
      <c r="A47" s="10"/>
      <c r="B47" s="18"/>
      <c r="C47" s="18"/>
      <c r="D47" s="18"/>
      <c r="E47" s="10"/>
      <c r="F47" s="10"/>
    </row>
    <row r="48" spans="1:6" ht="15.5" x14ac:dyDescent="0.4">
      <c r="A48" s="11" t="s">
        <v>11</v>
      </c>
      <c r="B48" s="18"/>
      <c r="C48" s="18"/>
      <c r="D48" s="18"/>
      <c r="E48" s="10"/>
      <c r="F48" s="10"/>
    </row>
    <row r="49" spans="1:6" ht="15.5" x14ac:dyDescent="0.4">
      <c r="A49" s="10" t="s">
        <v>12</v>
      </c>
      <c r="B49" s="20">
        <f>(B17/B38)*100</f>
        <v>71.240105540897105</v>
      </c>
      <c r="C49" s="20"/>
      <c r="D49" s="20"/>
      <c r="E49" s="21"/>
      <c r="F49" s="21"/>
    </row>
    <row r="50" spans="1:6" ht="15.5" x14ac:dyDescent="0.4">
      <c r="A50" s="10" t="s">
        <v>13</v>
      </c>
      <c r="B50" s="20">
        <f>(B19/B38)*100</f>
        <v>78.891820580474942</v>
      </c>
      <c r="C50" s="20"/>
      <c r="D50" s="20"/>
      <c r="E50" s="21"/>
      <c r="F50" s="21"/>
    </row>
    <row r="51" spans="1:6" ht="15.5" x14ac:dyDescent="0.4">
      <c r="A51" s="10"/>
      <c r="B51" s="20"/>
      <c r="C51" s="20"/>
      <c r="D51" s="20"/>
      <c r="E51" s="21"/>
      <c r="F51" s="21"/>
    </row>
    <row r="52" spans="1:6" ht="15.5" x14ac:dyDescent="0.4">
      <c r="A52" s="11" t="s">
        <v>14</v>
      </c>
      <c r="B52" s="20"/>
      <c r="C52" s="20"/>
      <c r="D52" s="20"/>
      <c r="E52" s="21"/>
      <c r="F52" s="21"/>
    </row>
    <row r="53" spans="1:6" ht="15.5" x14ac:dyDescent="0.4">
      <c r="A53" s="10" t="s">
        <v>15</v>
      </c>
      <c r="B53" s="20">
        <f>(B19/B17)*100</f>
        <v>110.74074074074073</v>
      </c>
      <c r="C53" s="20">
        <f t="shared" ref="C53:E53" si="3">(C19/C17)*100</f>
        <v>90.8</v>
      </c>
      <c r="D53" s="20">
        <f t="shared" si="3"/>
        <v>140</v>
      </c>
      <c r="E53" s="21">
        <f t="shared" si="3"/>
        <v>121.57894736842105</v>
      </c>
      <c r="F53" s="21"/>
    </row>
    <row r="54" spans="1:6" ht="15.5" x14ac:dyDescent="0.4">
      <c r="A54" s="10" t="s">
        <v>16</v>
      </c>
      <c r="B54" s="20">
        <f>B27/B26*100</f>
        <v>58.322016892736052</v>
      </c>
      <c r="C54" s="20">
        <f t="shared" ref="C54:F54" si="4">C27/C26*100</f>
        <v>62.934781709876695</v>
      </c>
      <c r="D54" s="20">
        <f t="shared" si="4"/>
        <v>78.052980725628572</v>
      </c>
      <c r="E54" s="21">
        <f t="shared" si="4"/>
        <v>42.96106204829826</v>
      </c>
      <c r="F54" s="21">
        <f t="shared" si="4"/>
        <v>19.5410562</v>
      </c>
    </row>
    <row r="55" spans="1:6" ht="15.5" x14ac:dyDescent="0.4">
      <c r="A55" s="10" t="s">
        <v>17</v>
      </c>
      <c r="B55" s="20">
        <f>AVERAGE(B53:B54)</f>
        <v>84.531378816738396</v>
      </c>
      <c r="C55" s="20">
        <f t="shared" ref="C55:E55" si="5">AVERAGE(C53:C54)</f>
        <v>76.86739085493835</v>
      </c>
      <c r="D55" s="20">
        <f t="shared" si="5"/>
        <v>109.02649036281429</v>
      </c>
      <c r="E55" s="21">
        <f t="shared" si="5"/>
        <v>82.270004708359664</v>
      </c>
      <c r="F55" s="21"/>
    </row>
    <row r="56" spans="1:6" ht="15.5" x14ac:dyDescent="0.4">
      <c r="A56" s="10"/>
      <c r="B56" s="20"/>
      <c r="C56" s="20"/>
      <c r="D56" s="20"/>
      <c r="E56" s="21"/>
      <c r="F56" s="21"/>
    </row>
    <row r="57" spans="1:6" ht="15.5" x14ac:dyDescent="0.4">
      <c r="A57" s="11" t="s">
        <v>18</v>
      </c>
      <c r="B57" s="20"/>
      <c r="C57" s="20"/>
      <c r="D57" s="20"/>
      <c r="E57" s="21"/>
      <c r="F57" s="21"/>
    </row>
    <row r="58" spans="1:6" ht="15.5" x14ac:dyDescent="0.4">
      <c r="A58" s="10" t="s">
        <v>19</v>
      </c>
      <c r="B58" s="20">
        <f>(B19/B21)*100</f>
        <v>27.685185185185183</v>
      </c>
      <c r="C58" s="20">
        <f t="shared" ref="C58:E58" si="6">(C19/C21)*100</f>
        <v>22.7</v>
      </c>
      <c r="D58" s="20">
        <f t="shared" si="6"/>
        <v>35</v>
      </c>
      <c r="E58" s="21">
        <f t="shared" si="6"/>
        <v>30.394736842105264</v>
      </c>
      <c r="F58" s="21"/>
    </row>
    <row r="59" spans="1:6" ht="15.5" x14ac:dyDescent="0.4">
      <c r="A59" s="10" t="s">
        <v>20</v>
      </c>
      <c r="B59" s="20">
        <f>B27/B28*100</f>
        <v>22.246145883501317</v>
      </c>
      <c r="C59" s="20">
        <f t="shared" ref="C59:F59" si="7">C27/C28*100</f>
        <v>26.049647389817114</v>
      </c>
      <c r="D59" s="20">
        <f t="shared" si="7"/>
        <v>27.012464759116554</v>
      </c>
      <c r="E59" s="21">
        <f t="shared" si="7"/>
        <v>15.962851588885464</v>
      </c>
      <c r="F59" s="21">
        <f t="shared" si="7"/>
        <v>4.88526405</v>
      </c>
    </row>
    <row r="60" spans="1:6" ht="15.5" x14ac:dyDescent="0.4">
      <c r="A60" s="10" t="s">
        <v>21</v>
      </c>
      <c r="B60" s="20">
        <f>(B58+B59)/2</f>
        <v>24.965665534343252</v>
      </c>
      <c r="C60" s="20">
        <f t="shared" ref="C60:E60" si="8">(C58+C59)/2</f>
        <v>24.374823694908557</v>
      </c>
      <c r="D60" s="20">
        <f t="shared" si="8"/>
        <v>31.006232379558277</v>
      </c>
      <c r="E60" s="21">
        <f t="shared" si="8"/>
        <v>23.178794215495365</v>
      </c>
      <c r="F60" s="21"/>
    </row>
    <row r="61" spans="1:6" ht="15.5" x14ac:dyDescent="0.4">
      <c r="A61" s="10"/>
      <c r="B61" s="20"/>
      <c r="C61" s="20"/>
      <c r="D61" s="20"/>
      <c r="E61" s="21"/>
      <c r="F61" s="21"/>
    </row>
    <row r="62" spans="1:6" ht="15.5" x14ac:dyDescent="0.4">
      <c r="A62" s="11" t="s">
        <v>32</v>
      </c>
      <c r="B62" s="20"/>
      <c r="C62" s="20"/>
      <c r="D62" s="20"/>
      <c r="E62" s="21"/>
      <c r="F62" s="21"/>
    </row>
    <row r="63" spans="1:6" ht="15.5" x14ac:dyDescent="0.4">
      <c r="A63" s="10" t="s">
        <v>22</v>
      </c>
      <c r="B63" s="20">
        <f>(B29/B27)*100</f>
        <v>99.499002148083349</v>
      </c>
      <c r="C63" s="20"/>
      <c r="D63" s="20"/>
      <c r="E63" s="21"/>
      <c r="F63" s="21"/>
    </row>
    <row r="64" spans="1:6" ht="15.5" x14ac:dyDescent="0.4">
      <c r="A64" s="10"/>
      <c r="B64" s="20"/>
      <c r="C64" s="20"/>
      <c r="D64" s="20"/>
      <c r="E64" s="21"/>
      <c r="F64" s="21"/>
    </row>
    <row r="65" spans="1:6" ht="15.5" x14ac:dyDescent="0.4">
      <c r="A65" s="11" t="s">
        <v>23</v>
      </c>
      <c r="B65" s="20"/>
      <c r="C65" s="20"/>
      <c r="D65" s="20"/>
      <c r="E65" s="21"/>
      <c r="F65" s="21"/>
    </row>
    <row r="66" spans="1:6" ht="15.5" x14ac:dyDescent="0.4">
      <c r="A66" s="10" t="s">
        <v>24</v>
      </c>
      <c r="B66" s="20">
        <f>((B19/B15)-1)*100</f>
        <v>7.2325164375373063</v>
      </c>
      <c r="C66" s="20">
        <f t="shared" ref="C66:E66" si="9">((C19/C15)-1)*100</f>
        <v>-6.8399452804378864</v>
      </c>
      <c r="D66" s="20">
        <f t="shared" si="9"/>
        <v>28.04878048780488</v>
      </c>
      <c r="E66" s="20">
        <f t="shared" si="9"/>
        <v>12.866449511400656</v>
      </c>
      <c r="F66" s="21"/>
    </row>
    <row r="67" spans="1:6" ht="15.5" x14ac:dyDescent="0.4">
      <c r="A67" s="10" t="s">
        <v>25</v>
      </c>
      <c r="B67" s="20">
        <f>((B42/B41)-1)*100</f>
        <v>9.9276834118795954</v>
      </c>
      <c r="C67" s="20">
        <f t="shared" ref="C67:F67" si="10">((C42/C41)-1)*100</f>
        <v>-1.2254365359992359</v>
      </c>
      <c r="D67" s="20">
        <f t="shared" si="10"/>
        <v>45.593202942117351</v>
      </c>
      <c r="E67" s="20">
        <f t="shared" si="10"/>
        <v>15.314055286422912</v>
      </c>
      <c r="F67" s="21">
        <f t="shared" si="10"/>
        <v>-75.055517890939598</v>
      </c>
    </row>
    <row r="68" spans="1:6" ht="15.5" x14ac:dyDescent="0.4">
      <c r="A68" s="10" t="s">
        <v>26</v>
      </c>
      <c r="B68" s="20">
        <f>((B44/B43)-1)*100</f>
        <v>2.51338592423338</v>
      </c>
      <c r="C68" s="20">
        <f t="shared" ref="C68:E68" si="11">((C44/C43)-1)*100</f>
        <v>6.0267340560714588</v>
      </c>
      <c r="D68" s="20">
        <f t="shared" si="11"/>
        <v>13.701358488129722</v>
      </c>
      <c r="E68" s="20">
        <f t="shared" si="11"/>
        <v>2.1685857804670361</v>
      </c>
      <c r="F68" s="21"/>
    </row>
    <row r="69" spans="1:6" ht="15.5" x14ac:dyDescent="0.4">
      <c r="A69" s="10"/>
      <c r="B69" s="20"/>
      <c r="C69" s="20"/>
      <c r="D69" s="20"/>
      <c r="E69" s="21"/>
      <c r="F69" s="21"/>
    </row>
    <row r="70" spans="1:6" ht="15.5" x14ac:dyDescent="0.4">
      <c r="A70" s="11" t="s">
        <v>27</v>
      </c>
      <c r="B70" s="20"/>
      <c r="C70" s="20"/>
      <c r="D70" s="20"/>
      <c r="E70" s="21"/>
      <c r="F70" s="21"/>
    </row>
    <row r="71" spans="1:6" ht="15.5" x14ac:dyDescent="0.4">
      <c r="A71" s="10" t="s">
        <v>33</v>
      </c>
      <c r="B71" s="20">
        <f>B26/(B17*3)</f>
        <v>825647.39834259253</v>
      </c>
      <c r="C71" s="20">
        <f>C26/(C17*3)</f>
        <v>817576.10161999986</v>
      </c>
      <c r="D71" s="20">
        <f t="shared" ref="D71:E71" si="12">D26/(D17*3)</f>
        <v>832755.80713333329</v>
      </c>
      <c r="E71" s="21">
        <f t="shared" si="12"/>
        <v>797438.53852631571</v>
      </c>
      <c r="F71" s="21"/>
    </row>
    <row r="72" spans="1:6" ht="15.5" x14ac:dyDescent="0.4">
      <c r="A72" s="10" t="s">
        <v>34</v>
      </c>
      <c r="B72" s="20">
        <f>B27/(B19*3)</f>
        <v>434830.22771460423</v>
      </c>
      <c r="C72" s="20">
        <f>C27/(C19*3)</f>
        <v>566673.71681350947</v>
      </c>
      <c r="D72" s="20">
        <f t="shared" ref="D72:E72" si="13">D27/(D19*3)</f>
        <v>464279.09259523806</v>
      </c>
      <c r="E72" s="21">
        <f t="shared" si="13"/>
        <v>281782.39139971143</v>
      </c>
      <c r="F72" s="21"/>
    </row>
    <row r="73" spans="1:6" ht="15.5" x14ac:dyDescent="0.4">
      <c r="A73" s="10" t="s">
        <v>43</v>
      </c>
      <c r="B73" s="20"/>
      <c r="C73" s="20">
        <f>C27/C20</f>
        <v>273497.37856130401</v>
      </c>
      <c r="D73" s="20">
        <f t="shared" ref="D73:E73" si="14">D27/D20</f>
        <v>289743.26729569089</v>
      </c>
      <c r="E73" s="21">
        <f t="shared" si="14"/>
        <v>205986.49497890298</v>
      </c>
      <c r="F73" s="21"/>
    </row>
    <row r="74" spans="1:6" ht="15.5" x14ac:dyDescent="0.4">
      <c r="A74" s="10" t="s">
        <v>28</v>
      </c>
      <c r="B74" s="20">
        <f>(B72/B71)*B55</f>
        <v>44.518760397837568</v>
      </c>
      <c r="C74" s="20">
        <f>(C72/C71)*C55</f>
        <v>53.277890573384553</v>
      </c>
      <c r="D74" s="20">
        <f t="shared" ref="D74:E74" si="15">(D72/D71)*D55</f>
        <v>60.784589649083372</v>
      </c>
      <c r="E74" s="21">
        <f t="shared" si="15"/>
        <v>29.07087825229566</v>
      </c>
      <c r="F74" s="21"/>
    </row>
    <row r="75" spans="1:6" ht="15.5" x14ac:dyDescent="0.4">
      <c r="A75" s="22" t="s">
        <v>35</v>
      </c>
      <c r="B75" s="20">
        <f>B26/B17</f>
        <v>2476942.1950277775</v>
      </c>
      <c r="C75" s="20">
        <f>C26/C17</f>
        <v>2452728.3048599996</v>
      </c>
      <c r="D75" s="20">
        <f t="shared" ref="D75:E75" si="16">D26/D17</f>
        <v>2498267.4213999999</v>
      </c>
      <c r="E75" s="21">
        <f t="shared" si="16"/>
        <v>2392315.6155789471</v>
      </c>
      <c r="F75" s="21"/>
    </row>
    <row r="76" spans="1:6" ht="15.5" x14ac:dyDescent="0.4">
      <c r="A76" s="22" t="s">
        <v>36</v>
      </c>
      <c r="B76" s="20">
        <f>B27/(B19)</f>
        <v>1304490.6831438127</v>
      </c>
      <c r="C76" s="20">
        <f>C27/(C19)</f>
        <v>1700021.1504405285</v>
      </c>
      <c r="D76" s="20">
        <f t="shared" ref="D76:E76" si="17">D27/(D19)</f>
        <v>1392837.2777857143</v>
      </c>
      <c r="E76" s="21">
        <f t="shared" si="17"/>
        <v>845347.17419913423</v>
      </c>
      <c r="F76" s="21"/>
    </row>
    <row r="77" spans="1:6" ht="15.5" x14ac:dyDescent="0.4">
      <c r="A77" s="10"/>
      <c r="B77" s="20"/>
      <c r="C77" s="20"/>
      <c r="D77" s="20"/>
      <c r="E77" s="21"/>
      <c r="F77" s="21"/>
    </row>
    <row r="78" spans="1:6" ht="15.5" x14ac:dyDescent="0.4">
      <c r="A78" s="11" t="s">
        <v>29</v>
      </c>
      <c r="B78" s="20"/>
      <c r="C78" s="20"/>
      <c r="D78" s="20"/>
      <c r="E78" s="21"/>
      <c r="F78" s="21"/>
    </row>
    <row r="79" spans="1:6" ht="15.5" x14ac:dyDescent="0.4">
      <c r="A79" s="10" t="s">
        <v>30</v>
      </c>
      <c r="B79" s="20">
        <f>(B33/B32)*100</f>
        <v>58.43841055157619</v>
      </c>
      <c r="C79" s="20"/>
      <c r="D79" s="20"/>
      <c r="E79" s="21"/>
      <c r="F79" s="21"/>
    </row>
    <row r="80" spans="1:6" ht="15.5" x14ac:dyDescent="0.4">
      <c r="A80" s="10" t="s">
        <v>31</v>
      </c>
      <c r="B80" s="20">
        <f>(B27/B33)*100</f>
        <v>99.80082678885077</v>
      </c>
      <c r="C80" s="20"/>
      <c r="D80" s="20"/>
      <c r="E80" s="21"/>
      <c r="F80" s="21"/>
    </row>
    <row r="81" spans="1:8" ht="16" thickBot="1" x14ac:dyDescent="0.45">
      <c r="A81" s="23"/>
      <c r="B81" s="28"/>
      <c r="C81" s="28"/>
      <c r="D81" s="28"/>
      <c r="E81" s="21"/>
      <c r="F81" s="21"/>
    </row>
    <row r="82" spans="1:8" ht="16" thickTop="1" x14ac:dyDescent="0.35">
      <c r="A82" s="34" t="s">
        <v>96</v>
      </c>
      <c r="B82" s="34"/>
      <c r="C82" s="34"/>
      <c r="D82" s="34"/>
      <c r="E82" s="34"/>
      <c r="F82" s="34"/>
      <c r="G82" s="7"/>
      <c r="H82" s="7"/>
    </row>
  </sheetData>
  <mergeCells count="4">
    <mergeCell ref="A82:F82"/>
    <mergeCell ref="A9:A10"/>
    <mergeCell ref="B9:B10"/>
    <mergeCell ref="C9:F9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F93"/>
  <sheetViews>
    <sheetView showGridLines="0" zoomScale="80" zoomScaleNormal="80" workbookViewId="0">
      <pane ySplit="10" topLeftCell="A11" activePane="bottomLeft" state="frozen"/>
      <selection activeCell="E17" sqref="E17"/>
      <selection pane="bottomLeft" activeCell="A9" sqref="A9:A10"/>
    </sheetView>
  </sheetViews>
  <sheetFormatPr baseColWidth="10" defaultColWidth="11.453125" defaultRowHeight="14.5" x14ac:dyDescent="0.35"/>
  <cols>
    <col min="1" max="1" width="61.1796875" style="4" customWidth="1"/>
    <col min="2" max="6" width="23.7265625" style="4" customWidth="1"/>
    <col min="7" max="16384" width="11.453125" style="4"/>
  </cols>
  <sheetData>
    <row r="7" spans="1:6" ht="30" customHeight="1" x14ac:dyDescent="0.35"/>
    <row r="8" spans="1:6" ht="30" customHeight="1" x14ac:dyDescent="0.35"/>
    <row r="9" spans="1:6" ht="15.5" x14ac:dyDescent="0.35">
      <c r="A9" s="31" t="s">
        <v>0</v>
      </c>
      <c r="B9" s="31" t="s">
        <v>44</v>
      </c>
      <c r="C9" s="33" t="s">
        <v>1</v>
      </c>
      <c r="D9" s="33"/>
      <c r="E9" s="33"/>
      <c r="F9" s="33"/>
    </row>
    <row r="10" spans="1:6" ht="62.5" thickBot="1" x14ac:dyDescent="0.4">
      <c r="A10" s="32"/>
      <c r="B10" s="32"/>
      <c r="C10" s="9" t="s">
        <v>46</v>
      </c>
      <c r="D10" s="9" t="s">
        <v>47</v>
      </c>
      <c r="E10" s="9" t="s">
        <v>48</v>
      </c>
      <c r="F10" s="9" t="s">
        <v>49</v>
      </c>
    </row>
    <row r="11" spans="1:6" ht="16" thickTop="1" x14ac:dyDescent="0.4">
      <c r="A11" s="10"/>
      <c r="B11" s="10"/>
      <c r="C11" s="10"/>
      <c r="D11" s="10"/>
      <c r="E11" s="10"/>
      <c r="F11" s="10"/>
    </row>
    <row r="12" spans="1:6" ht="15.5" x14ac:dyDescent="0.4">
      <c r="A12" s="11" t="s">
        <v>3</v>
      </c>
      <c r="B12" s="10"/>
      <c r="C12" s="10"/>
      <c r="D12" s="10"/>
      <c r="E12" s="10"/>
      <c r="F12" s="10"/>
    </row>
    <row r="13" spans="1:6" ht="15.5" x14ac:dyDescent="0.4">
      <c r="A13" s="10"/>
      <c r="B13" s="10"/>
      <c r="C13" s="10"/>
      <c r="D13" s="10"/>
      <c r="E13" s="10"/>
      <c r="F13" s="10"/>
    </row>
    <row r="14" spans="1:6" ht="15.5" x14ac:dyDescent="0.4">
      <c r="A14" s="11" t="s">
        <v>4</v>
      </c>
      <c r="B14" s="10"/>
      <c r="C14" s="10"/>
      <c r="D14" s="10"/>
      <c r="E14" s="10"/>
      <c r="F14" s="10"/>
    </row>
    <row r="15" spans="1:6" ht="15.5" x14ac:dyDescent="0.4">
      <c r="A15" s="12" t="s">
        <v>70</v>
      </c>
      <c r="B15" s="13">
        <f>+SUM(C15:E15)</f>
        <v>1608.666666666667</v>
      </c>
      <c r="C15" s="13">
        <f>+'I Trimestre'!C15+'II Trimestre'!C15+'III Trimestre'!C15</f>
        <v>722.66666666666697</v>
      </c>
      <c r="D15" s="13">
        <f>+'I Trimestre'!D15+'II Trimestre'!D15+'III Trimestre'!D15</f>
        <v>295.33333333333331</v>
      </c>
      <c r="E15" s="13">
        <f>+'I Trimestre'!E15+'II Trimestre'!E15+'III Trimestre'!E15</f>
        <v>590.66666666666663</v>
      </c>
      <c r="F15" s="17"/>
    </row>
    <row r="16" spans="1:6" ht="15.5" x14ac:dyDescent="0.4">
      <c r="A16" s="14" t="s">
        <v>2</v>
      </c>
      <c r="B16" s="13">
        <f t="shared" ref="B16:B22" si="0">+SUM(C16:E16)</f>
        <v>7641</v>
      </c>
      <c r="C16" s="13">
        <f>+'I Trimestre'!C16+'II Trimestre'!C16+'III Trimestre'!C16</f>
        <v>3977</v>
      </c>
      <c r="D16" s="13">
        <f>+'I Trimestre'!D16+'II Trimestre'!D16+'III Trimestre'!D16</f>
        <v>1321</v>
      </c>
      <c r="E16" s="13">
        <f>+'I Trimestre'!E16+'II Trimestre'!E16+'III Trimestre'!E16</f>
        <v>2343</v>
      </c>
      <c r="F16" s="17"/>
    </row>
    <row r="17" spans="1:6" ht="15.5" x14ac:dyDescent="0.4">
      <c r="A17" s="12" t="s">
        <v>128</v>
      </c>
      <c r="B17" s="13">
        <f t="shared" si="0"/>
        <v>1620</v>
      </c>
      <c r="C17" s="13">
        <f>+'I Trimestre'!C17+'II Trimestre'!C17+'III Trimestre'!C17</f>
        <v>750</v>
      </c>
      <c r="D17" s="13">
        <f>+'I Trimestre'!D17+'II Trimestre'!D17+'III Trimestre'!D17</f>
        <v>300</v>
      </c>
      <c r="E17" s="13">
        <f>+'I Trimestre'!E17+'II Trimestre'!E17+'III Trimestre'!E17</f>
        <v>570</v>
      </c>
      <c r="F17" s="17"/>
    </row>
    <row r="18" spans="1:6" ht="15.5" x14ac:dyDescent="0.4">
      <c r="A18" s="14" t="s">
        <v>2</v>
      </c>
      <c r="B18" s="13">
        <f t="shared" si="0"/>
        <v>6848.75</v>
      </c>
      <c r="C18" s="13">
        <f>+'I Trimestre'!C18+'II Trimestre'!C18+'III Trimestre'!C18</f>
        <v>2985.75</v>
      </c>
      <c r="D18" s="13">
        <f>+'I Trimestre'!D18+'II Trimestre'!D18+'III Trimestre'!D18</f>
        <v>1427</v>
      </c>
      <c r="E18" s="13">
        <f>+'I Trimestre'!E18+'II Trimestre'!E18+'III Trimestre'!E18</f>
        <v>2436</v>
      </c>
      <c r="F18" s="17"/>
    </row>
    <row r="19" spans="1:6" ht="15.5" x14ac:dyDescent="0.4">
      <c r="A19" s="12" t="s">
        <v>129</v>
      </c>
      <c r="B19" s="13">
        <f t="shared" si="0"/>
        <v>1393.6666666666667</v>
      </c>
      <c r="C19" s="13">
        <f>+'I Trimestre'!C19+'II Trimestre'!C19+'III Trimestre'!C19</f>
        <v>590</v>
      </c>
      <c r="D19" s="13">
        <f>+'I Trimestre'!D19+'II Trimestre'!D19+'III Trimestre'!D19</f>
        <v>303.66666666666669</v>
      </c>
      <c r="E19" s="13">
        <f>+'I Trimestre'!E19+'II Trimestre'!E19+'III Trimestre'!E19</f>
        <v>500</v>
      </c>
      <c r="F19" s="17"/>
    </row>
    <row r="20" spans="1:6" ht="15.5" x14ac:dyDescent="0.4">
      <c r="A20" s="14" t="s">
        <v>2</v>
      </c>
      <c r="B20" s="13">
        <f t="shared" si="0"/>
        <v>6440</v>
      </c>
      <c r="C20" s="13">
        <f>+'I Trimestre'!C20+'II Trimestre'!C20+'III Trimestre'!C20</f>
        <v>3108</v>
      </c>
      <c r="D20" s="13">
        <f>+'I Trimestre'!D20+'II Trimestre'!D20+'III Trimestre'!D20</f>
        <v>1335</v>
      </c>
      <c r="E20" s="13">
        <f>+'I Trimestre'!E20+'II Trimestre'!E20+'III Trimestre'!E20</f>
        <v>1997</v>
      </c>
      <c r="F20" s="17"/>
    </row>
    <row r="21" spans="1:6" ht="15.5" x14ac:dyDescent="0.4">
      <c r="A21" s="12" t="s">
        <v>86</v>
      </c>
      <c r="B21" s="13">
        <f t="shared" si="0"/>
        <v>2160</v>
      </c>
      <c r="C21" s="13">
        <f>+'III Trimestre'!C21</f>
        <v>1000</v>
      </c>
      <c r="D21" s="13">
        <f>+'III Trimestre'!D21</f>
        <v>400</v>
      </c>
      <c r="E21" s="13">
        <f>+'III Trimestre'!E21</f>
        <v>760</v>
      </c>
      <c r="F21" s="17"/>
    </row>
    <row r="22" spans="1:6" ht="15.5" x14ac:dyDescent="0.4">
      <c r="A22" s="14" t="s">
        <v>2</v>
      </c>
      <c r="B22" s="13">
        <f t="shared" si="0"/>
        <v>8725</v>
      </c>
      <c r="C22" s="13">
        <f>+'III Trimestre'!C22</f>
        <v>3758</v>
      </c>
      <c r="D22" s="13">
        <f>+'III Trimestre'!D22</f>
        <v>1847</v>
      </c>
      <c r="E22" s="13">
        <f>+'III Trimestre'!E22</f>
        <v>3120</v>
      </c>
      <c r="F22" s="17"/>
    </row>
    <row r="23" spans="1:6" ht="15.5" x14ac:dyDescent="0.4">
      <c r="A23" s="10"/>
      <c r="B23" s="13"/>
      <c r="C23" s="13"/>
      <c r="D23" s="13"/>
      <c r="E23" s="17"/>
      <c r="F23" s="17"/>
    </row>
    <row r="24" spans="1:6" ht="15.5" x14ac:dyDescent="0.4">
      <c r="A24" s="15" t="s">
        <v>5</v>
      </c>
      <c r="B24" s="13"/>
      <c r="C24" s="13"/>
      <c r="D24" s="13"/>
      <c r="E24" s="17"/>
      <c r="F24" s="17"/>
    </row>
    <row r="25" spans="1:6" ht="15.5" x14ac:dyDescent="0.4">
      <c r="A25" s="12" t="s">
        <v>71</v>
      </c>
      <c r="B25" s="13">
        <f>+SUM(C25:F25)</f>
        <v>2243624584.7665091</v>
      </c>
      <c r="C25" s="13">
        <f>+'I Trimestre'!C25+'II Trimestre'!C25+'III Trimestre'!C25</f>
        <v>1268661150.1400001</v>
      </c>
      <c r="D25" s="13">
        <f>+'I Trimestre'!D25+'II Trimestre'!D25+'III Trimestre'!D25</f>
        <v>378160770.94999999</v>
      </c>
      <c r="E25" s="13">
        <f>+'I Trimestre'!E25+'II Trimestre'!E25+'III Trimestre'!E25</f>
        <v>553476920.30999994</v>
      </c>
      <c r="F25" s="13">
        <f>+'I Trimestre'!F25+'II Trimestre'!F25+'III Trimestre'!F25</f>
        <v>43325743.366509005</v>
      </c>
    </row>
    <row r="26" spans="1:6" ht="15.5" x14ac:dyDescent="0.4">
      <c r="A26" s="12" t="s">
        <v>130</v>
      </c>
      <c r="B26" s="13">
        <f t="shared" ref="B26:B28" si="1">+SUM(C26:F26)</f>
        <v>2687972378.564477</v>
      </c>
      <c r="C26" s="13">
        <f>+'I Trimestre'!C26+'II Trimestre'!C26+'III Trimestre'!C26</f>
        <v>1152645026.2737374</v>
      </c>
      <c r="D26" s="13">
        <f>+'I Trimestre'!D26+'II Trimestre'!D26+'III Trimestre'!D26</f>
        <v>543126986.83212888</v>
      </c>
      <c r="E26" s="13">
        <f>+'I Trimestre'!E26+'II Trimestre'!E26+'III Trimestre'!E26</f>
        <v>932200365.4586103</v>
      </c>
      <c r="F26" s="13">
        <f>+'I Trimestre'!F26+'II Trimestre'!F26+'III Trimestre'!F26</f>
        <v>60000000.000000015</v>
      </c>
    </row>
    <row r="27" spans="1:6" ht="15.5" x14ac:dyDescent="0.4">
      <c r="A27" s="12" t="s">
        <v>131</v>
      </c>
      <c r="B27" s="13">
        <f t="shared" si="1"/>
        <v>2092316178.8366997</v>
      </c>
      <c r="C27" s="13">
        <f>+'I Trimestre'!C27+'II Trimestre'!C27+'III Trimestre'!C27</f>
        <v>1056982593.9</v>
      </c>
      <c r="D27" s="13">
        <f>+'I Trimestre'!D27+'II Trimestre'!D27+'III Trimestre'!D27</f>
        <v>454697481.24000001</v>
      </c>
      <c r="E27" s="13">
        <f>+'I Trimestre'!E27+'II Trimestre'!E27+'III Trimestre'!E27</f>
        <v>548227221.54999995</v>
      </c>
      <c r="F27" s="13">
        <f>+'I Trimestre'!F27+'II Trimestre'!F27+'III Trimestre'!F27</f>
        <v>32408882.146699995</v>
      </c>
    </row>
    <row r="28" spans="1:6" ht="15.5" x14ac:dyDescent="0.4">
      <c r="A28" s="12" t="s">
        <v>89</v>
      </c>
      <c r="B28" s="13">
        <f t="shared" si="1"/>
        <v>3506609336.3100004</v>
      </c>
      <c r="C28" s="13">
        <f>+'III Trimestre'!C28</f>
        <v>1481420440.6500001</v>
      </c>
      <c r="D28" s="13">
        <f>+'III Trimestre'!D28</f>
        <v>721878660.93999994</v>
      </c>
      <c r="E28" s="13">
        <f>+'III Trimestre'!E28</f>
        <v>1223310234.72</v>
      </c>
      <c r="F28" s="13">
        <f>+'III Trimestre'!F28</f>
        <v>80000000.000000015</v>
      </c>
    </row>
    <row r="29" spans="1:6" ht="15.5" x14ac:dyDescent="0.4">
      <c r="A29" s="12" t="s">
        <v>132</v>
      </c>
      <c r="B29" s="13">
        <f>+SUM(C29:E29)</f>
        <v>2059907296.6899998</v>
      </c>
      <c r="C29" s="13">
        <f>C27</f>
        <v>1056982593.9</v>
      </c>
      <c r="D29" s="13">
        <f t="shared" ref="D29:E29" si="2">D27</f>
        <v>454697481.24000001</v>
      </c>
      <c r="E29" s="13">
        <f t="shared" si="2"/>
        <v>548227221.54999995</v>
      </c>
      <c r="F29" s="13"/>
    </row>
    <row r="30" spans="1:6" ht="15.5" x14ac:dyDescent="0.4">
      <c r="A30" s="11"/>
      <c r="B30" s="13"/>
      <c r="C30" s="13"/>
      <c r="D30" s="13"/>
      <c r="E30" s="17"/>
      <c r="F30" s="17"/>
    </row>
    <row r="31" spans="1:6" ht="15.5" x14ac:dyDescent="0.4">
      <c r="A31" s="15" t="s">
        <v>6</v>
      </c>
      <c r="B31" s="13"/>
      <c r="C31" s="13"/>
      <c r="D31" s="13"/>
      <c r="E31" s="17"/>
      <c r="F31" s="17"/>
    </row>
    <row r="32" spans="1:6" ht="15.5" x14ac:dyDescent="0.4">
      <c r="A32" s="12" t="s">
        <v>133</v>
      </c>
      <c r="B32" s="13">
        <f>B26</f>
        <v>2687972378.564477</v>
      </c>
      <c r="C32" s="13"/>
      <c r="D32" s="13"/>
      <c r="E32" s="17"/>
      <c r="F32" s="17"/>
    </row>
    <row r="33" spans="1:6" ht="15.5" x14ac:dyDescent="0.4">
      <c r="A33" s="12" t="s">
        <v>134</v>
      </c>
      <c r="B33" s="13">
        <f>'I Trimestre'!B33+'II Trimestre'!B33+'III Trimestre'!B33</f>
        <v>2344926750.5</v>
      </c>
      <c r="C33" s="13"/>
      <c r="D33" s="13"/>
      <c r="E33" s="17"/>
      <c r="F33" s="17"/>
    </row>
    <row r="34" spans="1:6" ht="15.5" x14ac:dyDescent="0.4">
      <c r="A34" s="10"/>
      <c r="B34" s="18"/>
      <c r="C34" s="18"/>
      <c r="D34" s="18"/>
      <c r="E34" s="10"/>
      <c r="F34" s="10"/>
    </row>
    <row r="35" spans="1:6" ht="15.5" x14ac:dyDescent="0.4">
      <c r="A35" s="11" t="s">
        <v>7</v>
      </c>
      <c r="B35" s="18"/>
      <c r="C35" s="18"/>
      <c r="D35" s="18"/>
      <c r="E35" s="10"/>
      <c r="F35" s="10"/>
    </row>
    <row r="36" spans="1:6" ht="15.5" x14ac:dyDescent="0.4">
      <c r="A36" s="12" t="s">
        <v>72</v>
      </c>
      <c r="B36" s="19">
        <v>1.0641</v>
      </c>
      <c r="C36" s="19">
        <v>1.0641</v>
      </c>
      <c r="D36" s="19">
        <v>1.0641</v>
      </c>
      <c r="E36" s="19">
        <v>1.0641</v>
      </c>
      <c r="F36" s="19">
        <v>1.0641</v>
      </c>
    </row>
    <row r="37" spans="1:6" ht="15.5" x14ac:dyDescent="0.4">
      <c r="A37" s="12" t="s">
        <v>135</v>
      </c>
      <c r="B37" s="19">
        <v>1.0863</v>
      </c>
      <c r="C37" s="19">
        <v>1.0863</v>
      </c>
      <c r="D37" s="19">
        <v>1.0863</v>
      </c>
      <c r="E37" s="19">
        <v>1.0863</v>
      </c>
      <c r="F37" s="19">
        <v>1.0863</v>
      </c>
    </row>
    <row r="38" spans="1:6" ht="15.5" x14ac:dyDescent="0.4">
      <c r="A38" s="12" t="s">
        <v>8</v>
      </c>
      <c r="B38" s="13">
        <v>758</v>
      </c>
      <c r="C38" s="13"/>
      <c r="D38" s="13"/>
      <c r="E38" s="17"/>
      <c r="F38" s="17"/>
    </row>
    <row r="39" spans="1:6" ht="15.5" x14ac:dyDescent="0.4">
      <c r="A39" s="10"/>
      <c r="B39" s="13"/>
      <c r="C39" s="13"/>
      <c r="D39" s="13"/>
      <c r="E39" s="17"/>
      <c r="F39" s="17"/>
    </row>
    <row r="40" spans="1:6" ht="15.5" x14ac:dyDescent="0.4">
      <c r="A40" s="11" t="s">
        <v>9</v>
      </c>
      <c r="B40" s="13"/>
      <c r="C40" s="13"/>
      <c r="D40" s="13"/>
      <c r="E40" s="17"/>
      <c r="F40" s="17"/>
    </row>
    <row r="41" spans="1:6" ht="15.5" x14ac:dyDescent="0.4">
      <c r="A41" s="10" t="s">
        <v>73</v>
      </c>
      <c r="B41" s="13">
        <f>B25/B36</f>
        <v>2108471557.9048107</v>
      </c>
      <c r="C41" s="13">
        <f t="shared" ref="C41:D41" si="3">C25/C36</f>
        <v>1192238652.5138614</v>
      </c>
      <c r="D41" s="13">
        <f t="shared" si="3"/>
        <v>355380857.95507938</v>
      </c>
      <c r="E41" s="13">
        <f>E25/E36</f>
        <v>520136190.49901319</v>
      </c>
      <c r="F41" s="13">
        <f>F25/F36</f>
        <v>40715856.936856501</v>
      </c>
    </row>
    <row r="42" spans="1:6" ht="15.5" x14ac:dyDescent="0.4">
      <c r="A42" s="10" t="s">
        <v>136</v>
      </c>
      <c r="B42" s="13">
        <f>B27/B37</f>
        <v>1926094245.4540179</v>
      </c>
      <c r="C42" s="13">
        <f t="shared" ref="C42:D42" si="4">C27/C37</f>
        <v>973011685.44600928</v>
      </c>
      <c r="D42" s="13">
        <f t="shared" si="4"/>
        <v>418574501.73985088</v>
      </c>
      <c r="E42" s="13">
        <f>E27/E37</f>
        <v>504673866.84157223</v>
      </c>
      <c r="F42" s="13">
        <f>F27/F37</f>
        <v>29834191.426585652</v>
      </c>
    </row>
    <row r="43" spans="1:6" ht="15.5" x14ac:dyDescent="0.4">
      <c r="A43" s="10" t="s">
        <v>74</v>
      </c>
      <c r="B43" s="13">
        <f>B41/B15</f>
        <v>1310695.1250962352</v>
      </c>
      <c r="C43" s="13">
        <f t="shared" ref="C43:D43" si="5">C41/C15</f>
        <v>1649776.733183387</v>
      </c>
      <c r="D43" s="13">
        <f t="shared" si="5"/>
        <v>1203321.1894641514</v>
      </c>
      <c r="E43" s="13">
        <f>E41/E15</f>
        <v>880591.74463715556</v>
      </c>
      <c r="F43" s="13"/>
    </row>
    <row r="44" spans="1:6" ht="15.5" x14ac:dyDescent="0.4">
      <c r="A44" s="10" t="s">
        <v>137</v>
      </c>
      <c r="B44" s="13">
        <f>B42/B19</f>
        <v>1382033.6609332822</v>
      </c>
      <c r="C44" s="13">
        <f t="shared" ref="C44:D44" si="6">C42/C19</f>
        <v>1649172.3482135751</v>
      </c>
      <c r="D44" s="13">
        <f t="shared" si="6"/>
        <v>1378401.2131938008</v>
      </c>
      <c r="E44" s="13">
        <f>E42/E19</f>
        <v>1009347.7336831444</v>
      </c>
      <c r="F44" s="13"/>
    </row>
    <row r="45" spans="1:6" ht="15.5" x14ac:dyDescent="0.4">
      <c r="A45" s="10"/>
      <c r="B45" s="18"/>
      <c r="C45" s="18"/>
      <c r="D45" s="18"/>
      <c r="E45" s="10"/>
      <c r="F45" s="10"/>
    </row>
    <row r="46" spans="1:6" ht="15.5" x14ac:dyDescent="0.4">
      <c r="A46" s="11" t="s">
        <v>10</v>
      </c>
      <c r="B46" s="18"/>
      <c r="C46" s="18"/>
      <c r="D46" s="18"/>
      <c r="E46" s="10"/>
      <c r="F46" s="10"/>
    </row>
    <row r="47" spans="1:6" ht="15.5" x14ac:dyDescent="0.4">
      <c r="A47" s="10"/>
      <c r="B47" s="18"/>
      <c r="C47" s="18"/>
      <c r="D47" s="18"/>
      <c r="E47" s="10"/>
      <c r="F47" s="10"/>
    </row>
    <row r="48" spans="1:6" ht="15.5" x14ac:dyDescent="0.4">
      <c r="A48" s="11" t="s">
        <v>11</v>
      </c>
      <c r="B48" s="18"/>
      <c r="C48" s="18"/>
      <c r="D48" s="18"/>
      <c r="E48" s="10"/>
      <c r="F48" s="10"/>
    </row>
    <row r="49" spans="1:6" ht="15.5" x14ac:dyDescent="0.4">
      <c r="A49" s="10" t="s">
        <v>12</v>
      </c>
      <c r="B49" s="20">
        <f>(B17/B38)*100</f>
        <v>213.72031662269131</v>
      </c>
      <c r="C49" s="20"/>
      <c r="D49" s="20"/>
      <c r="E49" s="20"/>
      <c r="F49" s="20"/>
    </row>
    <row r="50" spans="1:6" ht="15.5" x14ac:dyDescent="0.4">
      <c r="A50" s="10" t="s">
        <v>13</v>
      </c>
      <c r="B50" s="20">
        <f>(B19*100)/(B38)</f>
        <v>183.86103781882147</v>
      </c>
      <c r="C50" s="20"/>
      <c r="D50" s="20"/>
      <c r="E50" s="20"/>
      <c r="F50" s="20"/>
    </row>
    <row r="51" spans="1:6" ht="15.5" x14ac:dyDescent="0.4">
      <c r="A51" s="10"/>
      <c r="B51" s="20"/>
      <c r="C51" s="20"/>
      <c r="D51" s="20"/>
      <c r="E51" s="20"/>
      <c r="F51" s="20"/>
    </row>
    <row r="52" spans="1:6" ht="15.5" x14ac:dyDescent="0.4">
      <c r="A52" s="11" t="s">
        <v>14</v>
      </c>
      <c r="B52" s="20"/>
      <c r="C52" s="20"/>
      <c r="D52" s="20"/>
      <c r="E52" s="20"/>
      <c r="F52" s="20"/>
    </row>
    <row r="53" spans="1:6" ht="15.5" x14ac:dyDescent="0.4">
      <c r="A53" s="10" t="s">
        <v>15</v>
      </c>
      <c r="B53" s="20">
        <f>(B19/B17)*100</f>
        <v>86.028806584362144</v>
      </c>
      <c r="C53" s="20">
        <f t="shared" ref="C53:E53" si="7">(C19/C17)*100</f>
        <v>78.666666666666657</v>
      </c>
      <c r="D53" s="20">
        <f t="shared" si="7"/>
        <v>101.22222222222223</v>
      </c>
      <c r="E53" s="20">
        <f t="shared" si="7"/>
        <v>87.719298245614027</v>
      </c>
      <c r="F53" s="20"/>
    </row>
    <row r="54" spans="1:6" ht="15.5" x14ac:dyDescent="0.4">
      <c r="A54" s="10" t="s">
        <v>16</v>
      </c>
      <c r="B54" s="20">
        <f>B27/B26*100</f>
        <v>77.839943428068636</v>
      </c>
      <c r="C54" s="20">
        <f t="shared" ref="C54:E54" si="8">C27/C26*100</f>
        <v>91.700616391588113</v>
      </c>
      <c r="D54" s="20">
        <f t="shared" si="8"/>
        <v>83.718447483542022</v>
      </c>
      <c r="E54" s="20">
        <f t="shared" si="8"/>
        <v>58.810020019708006</v>
      </c>
      <c r="F54" s="20">
        <f>F27/F26*100</f>
        <v>54.014803577833312</v>
      </c>
    </row>
    <row r="55" spans="1:6" ht="15.5" x14ac:dyDescent="0.4">
      <c r="A55" s="10" t="s">
        <v>17</v>
      </c>
      <c r="B55" s="20">
        <f>AVERAGE(B53:B54)</f>
        <v>81.93437500621539</v>
      </c>
      <c r="C55" s="20">
        <f t="shared" ref="C55:E55" si="9">AVERAGE(C53:C54)</f>
        <v>85.183641529127385</v>
      </c>
      <c r="D55" s="20">
        <f t="shared" si="9"/>
        <v>92.470334852882132</v>
      </c>
      <c r="E55" s="20">
        <f t="shared" si="9"/>
        <v>73.264659132661023</v>
      </c>
      <c r="F55" s="20"/>
    </row>
    <row r="56" spans="1:6" ht="15.5" x14ac:dyDescent="0.4">
      <c r="A56" s="10"/>
      <c r="B56" s="20"/>
      <c r="C56" s="20"/>
      <c r="D56" s="20"/>
      <c r="E56" s="20"/>
      <c r="F56" s="20"/>
    </row>
    <row r="57" spans="1:6" ht="15.5" x14ac:dyDescent="0.4">
      <c r="A57" s="11" t="s">
        <v>18</v>
      </c>
      <c r="B57" s="20"/>
      <c r="C57" s="20"/>
      <c r="D57" s="20"/>
      <c r="E57" s="20"/>
      <c r="F57" s="20"/>
    </row>
    <row r="58" spans="1:6" ht="15.5" x14ac:dyDescent="0.4">
      <c r="A58" s="10" t="s">
        <v>19</v>
      </c>
      <c r="B58" s="20">
        <f>(B19/B21)*100</f>
        <v>64.521604938271608</v>
      </c>
      <c r="C58" s="20">
        <f t="shared" ref="C58:E58" si="10">(C19/C21)*100</f>
        <v>59</v>
      </c>
      <c r="D58" s="20">
        <f t="shared" si="10"/>
        <v>75.916666666666671</v>
      </c>
      <c r="E58" s="20">
        <f t="shared" si="10"/>
        <v>65.789473684210535</v>
      </c>
      <c r="F58" s="20"/>
    </row>
    <row r="59" spans="1:6" ht="15.5" x14ac:dyDescent="0.4">
      <c r="A59" s="10" t="s">
        <v>20</v>
      </c>
      <c r="B59" s="20">
        <f>B27/B28*100</f>
        <v>59.6677866898752</v>
      </c>
      <c r="C59" s="20">
        <f t="shared" ref="C59:E59" si="11">C27/C28*100</f>
        <v>71.34926486070556</v>
      </c>
      <c r="D59" s="20">
        <f t="shared" si="11"/>
        <v>62.988076229862799</v>
      </c>
      <c r="E59" s="20">
        <f t="shared" si="11"/>
        <v>44.815060480180001</v>
      </c>
      <c r="F59" s="20">
        <f>F27/F28*100</f>
        <v>40.511102683374986</v>
      </c>
    </row>
    <row r="60" spans="1:6" ht="15.5" x14ac:dyDescent="0.4">
      <c r="A60" s="10" t="s">
        <v>21</v>
      </c>
      <c r="B60" s="20">
        <f>(B58+B59)/2</f>
        <v>62.094695814073404</v>
      </c>
      <c r="C60" s="20">
        <f t="shared" ref="C60:E60" si="12">(C58+C59)/2</f>
        <v>65.174632430352773</v>
      </c>
      <c r="D60" s="20">
        <f t="shared" si="12"/>
        <v>69.452371448264728</v>
      </c>
      <c r="E60" s="20">
        <f t="shared" si="12"/>
        <v>55.302267082195272</v>
      </c>
      <c r="F60" s="20"/>
    </row>
    <row r="61" spans="1:6" ht="15.5" x14ac:dyDescent="0.4">
      <c r="A61" s="10"/>
      <c r="B61" s="20"/>
      <c r="C61" s="20"/>
      <c r="D61" s="20"/>
      <c r="E61" s="20"/>
      <c r="F61" s="20"/>
    </row>
    <row r="62" spans="1:6" ht="15.5" x14ac:dyDescent="0.4">
      <c r="A62" s="11" t="s">
        <v>32</v>
      </c>
      <c r="B62" s="20"/>
      <c r="C62" s="20"/>
      <c r="D62" s="20"/>
      <c r="E62" s="20"/>
      <c r="F62" s="20"/>
    </row>
    <row r="63" spans="1:6" ht="15.5" x14ac:dyDescent="0.4">
      <c r="A63" s="10" t="s">
        <v>22</v>
      </c>
      <c r="B63" s="20">
        <f>(B29/B27)*100</f>
        <v>98.45105235649811</v>
      </c>
      <c r="C63" s="20"/>
      <c r="D63" s="20"/>
      <c r="E63" s="20"/>
      <c r="F63" s="20"/>
    </row>
    <row r="64" spans="1:6" ht="15.5" x14ac:dyDescent="0.4">
      <c r="A64" s="10"/>
      <c r="B64" s="20"/>
      <c r="C64" s="20"/>
      <c r="D64" s="20"/>
      <c r="E64" s="20"/>
      <c r="F64" s="20"/>
    </row>
    <row r="65" spans="1:6" ht="15.5" x14ac:dyDescent="0.4">
      <c r="A65" s="11" t="s">
        <v>23</v>
      </c>
      <c r="B65" s="20"/>
      <c r="C65" s="20"/>
      <c r="D65" s="20"/>
      <c r="E65" s="20"/>
      <c r="F65" s="20"/>
    </row>
    <row r="66" spans="1:6" ht="15.5" x14ac:dyDescent="0.4">
      <c r="A66" s="10" t="s">
        <v>24</v>
      </c>
      <c r="B66" s="20">
        <f>((B19/B15)-1)*100</f>
        <v>-13.365105677579791</v>
      </c>
      <c r="C66" s="20">
        <f t="shared" ref="C66:E66" si="13">((C19/C15)-1)*100</f>
        <v>-18.357933579335828</v>
      </c>
      <c r="D66" s="20">
        <f t="shared" si="13"/>
        <v>2.8216704288939187</v>
      </c>
      <c r="E66" s="20">
        <f t="shared" si="13"/>
        <v>-15.349887133182838</v>
      </c>
      <c r="F66" s="20"/>
    </row>
    <row r="67" spans="1:6" ht="15.5" x14ac:dyDescent="0.4">
      <c r="A67" s="10" t="s">
        <v>25</v>
      </c>
      <c r="B67" s="20">
        <f>((B42/B41)-1)*100</f>
        <v>-8.649740223767644</v>
      </c>
      <c r="C67" s="20">
        <f t="shared" ref="C67:F67" si="14">((C42/C41)-1)*100</f>
        <v>-18.387842619060134</v>
      </c>
      <c r="D67" s="20">
        <f t="shared" si="14"/>
        <v>17.781949244086537</v>
      </c>
      <c r="E67" s="20">
        <f t="shared" si="14"/>
        <v>-2.9727452040217761</v>
      </c>
      <c r="F67" s="20">
        <f t="shared" si="14"/>
        <v>-26.725866355082484</v>
      </c>
    </row>
    <row r="68" spans="1:6" ht="15.5" x14ac:dyDescent="0.4">
      <c r="A68" s="10" t="s">
        <v>26</v>
      </c>
      <c r="B68" s="20">
        <f>((B44/B43)-1)*100</f>
        <v>5.4428016455626338</v>
      </c>
      <c r="C68" s="20">
        <f t="shared" ref="C68:E68" si="15">((C44/C43)-1)*100</f>
        <v>-3.6634349221642548E-2</v>
      </c>
      <c r="D68" s="20">
        <f t="shared" si="15"/>
        <v>14.549733293370659</v>
      </c>
      <c r="E68" s="20">
        <f t="shared" si="15"/>
        <v>14.621530332315613</v>
      </c>
      <c r="F68" s="20"/>
    </row>
    <row r="69" spans="1:6" ht="15.5" x14ac:dyDescent="0.4">
      <c r="A69" s="10"/>
      <c r="B69" s="20"/>
      <c r="C69" s="20"/>
      <c r="D69" s="20"/>
      <c r="E69" s="20"/>
      <c r="F69" s="20"/>
    </row>
    <row r="70" spans="1:6" ht="15.5" x14ac:dyDescent="0.4">
      <c r="A70" s="11" t="s">
        <v>27</v>
      </c>
      <c r="B70" s="20"/>
      <c r="C70" s="20"/>
      <c r="D70" s="20"/>
      <c r="E70" s="20"/>
      <c r="F70" s="20"/>
    </row>
    <row r="71" spans="1:6" ht="15.5" x14ac:dyDescent="0.4">
      <c r="A71" s="10" t="s">
        <v>33</v>
      </c>
      <c r="B71" s="20">
        <f>B26/(B17*3)</f>
        <v>553080.73633013933</v>
      </c>
      <c r="C71" s="20">
        <f>C26/(C17*3)</f>
        <v>512286.67834388331</v>
      </c>
      <c r="D71" s="20">
        <f>D26/(D17*3)</f>
        <v>603474.42981347651</v>
      </c>
      <c r="E71" s="20">
        <f>E26/(E17*3)</f>
        <v>545146.41254889488</v>
      </c>
      <c r="F71" s="20"/>
    </row>
    <row r="72" spans="1:6" ht="15.5" x14ac:dyDescent="0.4">
      <c r="A72" s="10" t="s">
        <v>34</v>
      </c>
      <c r="B72" s="20">
        <f>B27/(B19*3)</f>
        <v>500434.38862394157</v>
      </c>
      <c r="C72" s="20">
        <f>C27/(C19*3)</f>
        <v>597165.30728813563</v>
      </c>
      <c r="D72" s="20">
        <f>D27/(D19*3)</f>
        <v>499119.07929747528</v>
      </c>
      <c r="E72" s="20">
        <f>E27/(E19*3)</f>
        <v>365484.81436666666</v>
      </c>
      <c r="F72" s="20"/>
    </row>
    <row r="73" spans="1:6" ht="15.5" x14ac:dyDescent="0.4">
      <c r="A73" s="10" t="s">
        <v>43</v>
      </c>
      <c r="B73" s="20"/>
      <c r="C73" s="20">
        <f t="shared" ref="C73:D73" si="16">C27/C20</f>
        <v>340084.48967181466</v>
      </c>
      <c r="D73" s="20">
        <f t="shared" si="16"/>
        <v>340597.36422471912</v>
      </c>
      <c r="E73" s="20">
        <f>E27/E20</f>
        <v>274525.39887330995</v>
      </c>
      <c r="F73" s="20"/>
    </row>
    <row r="74" spans="1:6" ht="15.5" x14ac:dyDescent="0.4">
      <c r="A74" s="10" t="s">
        <v>28</v>
      </c>
      <c r="B74" s="20">
        <f t="shared" ref="B74:D74" si="17">(B72/B71)*B55</f>
        <v>74.135250371557319</v>
      </c>
      <c r="C74" s="20">
        <f t="shared" si="17"/>
        <v>99.297361458064387</v>
      </c>
      <c r="D74" s="20">
        <f t="shared" si="17"/>
        <v>76.479973490119676</v>
      </c>
      <c r="E74" s="20">
        <f>(E72/E71)*E55</f>
        <v>49.119135201749216</v>
      </c>
      <c r="F74" s="20"/>
    </row>
    <row r="75" spans="1:6" ht="15.5" x14ac:dyDescent="0.4">
      <c r="A75" s="22" t="s">
        <v>41</v>
      </c>
      <c r="B75" s="20">
        <f>B26/B17</f>
        <v>1659242.2089904179</v>
      </c>
      <c r="C75" s="20">
        <f t="shared" ref="C75:D75" si="18">C26/C17</f>
        <v>1536860.03503165</v>
      </c>
      <c r="D75" s="20">
        <f t="shared" si="18"/>
        <v>1810423.2894404295</v>
      </c>
      <c r="E75" s="20">
        <f>E26/E17</f>
        <v>1635439.2376466847</v>
      </c>
      <c r="F75" s="20"/>
    </row>
    <row r="76" spans="1:6" ht="15.5" x14ac:dyDescent="0.4">
      <c r="A76" s="22" t="s">
        <v>42</v>
      </c>
      <c r="B76" s="20">
        <f>B27/(B19)</f>
        <v>1501303.1658718246</v>
      </c>
      <c r="C76" s="20">
        <f t="shared" ref="C76:D76" si="19">C27/(C19)</f>
        <v>1791495.9218644067</v>
      </c>
      <c r="D76" s="20">
        <f t="shared" si="19"/>
        <v>1497357.2378924259</v>
      </c>
      <c r="E76" s="20">
        <f>E27/(E19)</f>
        <v>1096454.4430999998</v>
      </c>
      <c r="F76" s="20"/>
    </row>
    <row r="77" spans="1:6" ht="15.5" x14ac:dyDescent="0.4">
      <c r="A77" s="10"/>
      <c r="B77" s="20"/>
      <c r="C77" s="20"/>
      <c r="D77" s="20"/>
      <c r="E77" s="20"/>
      <c r="F77" s="20"/>
    </row>
    <row r="78" spans="1:6" ht="15.5" x14ac:dyDescent="0.4">
      <c r="A78" s="11" t="s">
        <v>29</v>
      </c>
      <c r="B78" s="20"/>
      <c r="C78" s="20"/>
      <c r="D78" s="20"/>
      <c r="E78" s="20"/>
      <c r="F78" s="20"/>
    </row>
    <row r="79" spans="1:6" ht="15.5" x14ac:dyDescent="0.4">
      <c r="A79" s="10" t="s">
        <v>30</v>
      </c>
      <c r="B79" s="20">
        <f>(B33/B32)*100</f>
        <v>87.237754718012312</v>
      </c>
      <c r="C79" s="20"/>
      <c r="D79" s="20"/>
      <c r="E79" s="20"/>
      <c r="F79" s="20"/>
    </row>
    <row r="80" spans="1:6" ht="15.5" x14ac:dyDescent="0.4">
      <c r="A80" s="10" t="s">
        <v>31</v>
      </c>
      <c r="B80" s="20">
        <f>(B27/B33)*100</f>
        <v>89.227357672923603</v>
      </c>
      <c r="C80" s="20"/>
      <c r="D80" s="20"/>
      <c r="E80" s="20"/>
      <c r="F80" s="20"/>
    </row>
    <row r="81" spans="1:6" ht="16" thickBot="1" x14ac:dyDescent="0.45">
      <c r="A81" s="23"/>
      <c r="B81" s="23"/>
      <c r="C81" s="23"/>
      <c r="D81" s="23"/>
      <c r="E81" s="10"/>
      <c r="F81" s="10"/>
    </row>
    <row r="82" spans="1:6" ht="16" thickTop="1" x14ac:dyDescent="0.35">
      <c r="A82" s="34" t="s">
        <v>96</v>
      </c>
      <c r="B82" s="34"/>
      <c r="C82" s="34"/>
      <c r="D82" s="34"/>
      <c r="E82" s="34"/>
      <c r="F82" s="34"/>
    </row>
    <row r="83" spans="1:6" x14ac:dyDescent="0.35">
      <c r="A83" s="2"/>
    </row>
    <row r="85" spans="1:6" x14ac:dyDescent="0.35">
      <c r="A85" s="1"/>
    </row>
    <row r="86" spans="1:6" x14ac:dyDescent="0.35">
      <c r="A86" s="1"/>
    </row>
    <row r="87" spans="1:6" x14ac:dyDescent="0.35">
      <c r="A87" s="1"/>
    </row>
    <row r="89" spans="1:6" x14ac:dyDescent="0.35">
      <c r="B89" s="29"/>
    </row>
    <row r="90" spans="1:6" x14ac:dyDescent="0.35">
      <c r="A90" s="1"/>
    </row>
    <row r="91" spans="1:6" x14ac:dyDescent="0.35">
      <c r="A91" s="1"/>
    </row>
    <row r="93" spans="1:6" x14ac:dyDescent="0.35">
      <c r="B93" s="29"/>
    </row>
  </sheetData>
  <mergeCells count="4">
    <mergeCell ref="A9:A10"/>
    <mergeCell ref="B9:B10"/>
    <mergeCell ref="C9:F9"/>
    <mergeCell ref="A82:F8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F85"/>
  <sheetViews>
    <sheetView showGridLines="0" zoomScale="80" zoomScaleNormal="80" workbookViewId="0">
      <pane ySplit="10" topLeftCell="A11" activePane="bottomLeft" state="frozen"/>
      <selection activeCell="E17" sqref="E17"/>
      <selection pane="bottomLeft" activeCell="A9" sqref="A9:A10"/>
    </sheetView>
  </sheetViews>
  <sheetFormatPr baseColWidth="10" defaultColWidth="11.453125" defaultRowHeight="14.5" x14ac:dyDescent="0.35"/>
  <cols>
    <col min="1" max="1" width="61" style="4" customWidth="1"/>
    <col min="2" max="6" width="23.7265625" style="4" customWidth="1"/>
    <col min="7" max="16384" width="11.453125" style="4"/>
  </cols>
  <sheetData>
    <row r="7" spans="1:6" ht="30" customHeight="1" x14ac:dyDescent="0.35"/>
    <row r="8" spans="1:6" ht="30" customHeight="1" x14ac:dyDescent="0.35"/>
    <row r="9" spans="1:6" ht="15.5" x14ac:dyDescent="0.35">
      <c r="A9" s="31" t="s">
        <v>0</v>
      </c>
      <c r="B9" s="31" t="s">
        <v>44</v>
      </c>
      <c r="C9" s="33" t="s">
        <v>1</v>
      </c>
      <c r="D9" s="33"/>
      <c r="E9" s="33"/>
      <c r="F9" s="33"/>
    </row>
    <row r="10" spans="1:6" ht="62.5" thickBot="1" x14ac:dyDescent="0.4">
      <c r="A10" s="32"/>
      <c r="B10" s="32"/>
      <c r="C10" s="9" t="s">
        <v>46</v>
      </c>
      <c r="D10" s="9" t="s">
        <v>47</v>
      </c>
      <c r="E10" s="9" t="s">
        <v>48</v>
      </c>
      <c r="F10" s="9" t="s">
        <v>49</v>
      </c>
    </row>
    <row r="11" spans="1:6" ht="15" thickTop="1" x14ac:dyDescent="0.35"/>
    <row r="12" spans="1:6" ht="15.5" x14ac:dyDescent="0.4">
      <c r="A12" s="11" t="s">
        <v>3</v>
      </c>
      <c r="B12" s="10"/>
      <c r="C12" s="10"/>
      <c r="D12" s="10"/>
      <c r="E12" s="10"/>
      <c r="F12" s="10"/>
    </row>
    <row r="13" spans="1:6" ht="15.5" x14ac:dyDescent="0.4">
      <c r="A13" s="10"/>
      <c r="B13" s="10"/>
      <c r="C13" s="10"/>
      <c r="D13" s="10"/>
      <c r="E13" s="10"/>
      <c r="F13" s="10"/>
    </row>
    <row r="14" spans="1:6" ht="15.5" x14ac:dyDescent="0.4">
      <c r="A14" s="11" t="s">
        <v>4</v>
      </c>
      <c r="B14" s="10"/>
      <c r="C14" s="10"/>
      <c r="D14" s="10"/>
      <c r="E14" s="10"/>
      <c r="F14" s="10"/>
    </row>
    <row r="15" spans="1:6" ht="15.5" x14ac:dyDescent="0.4">
      <c r="A15" s="12" t="s">
        <v>75</v>
      </c>
      <c r="B15" s="13">
        <f>+SUM(C15:E15)</f>
        <v>365.66666666666697</v>
      </c>
      <c r="C15" s="13">
        <v>163.666666666667</v>
      </c>
      <c r="D15" s="13">
        <v>74</v>
      </c>
      <c r="E15" s="17">
        <v>128</v>
      </c>
      <c r="F15" s="17"/>
    </row>
    <row r="16" spans="1:6" ht="15.5" x14ac:dyDescent="0.4">
      <c r="A16" s="14" t="s">
        <v>2</v>
      </c>
      <c r="B16" s="13">
        <f t="shared" ref="B16:B22" si="0">+SUM(C16:E16)</f>
        <v>1668</v>
      </c>
      <c r="C16" s="13">
        <v>849</v>
      </c>
      <c r="D16" s="13">
        <v>319</v>
      </c>
      <c r="E16" s="17">
        <v>500</v>
      </c>
      <c r="F16" s="17"/>
    </row>
    <row r="17" spans="1:6" ht="15.5" x14ac:dyDescent="0.4">
      <c r="A17" s="12" t="s">
        <v>138</v>
      </c>
      <c r="B17" s="13">
        <f t="shared" si="0"/>
        <v>540</v>
      </c>
      <c r="C17" s="13">
        <v>250</v>
      </c>
      <c r="D17" s="13">
        <v>100</v>
      </c>
      <c r="E17" s="17">
        <v>190</v>
      </c>
      <c r="F17" s="17"/>
    </row>
    <row r="18" spans="1:6" ht="15.5" x14ac:dyDescent="0.4">
      <c r="A18" s="14" t="s">
        <v>2</v>
      </c>
      <c r="B18" s="13">
        <f t="shared" si="0"/>
        <v>1876.5</v>
      </c>
      <c r="C18" s="13">
        <v>772.5</v>
      </c>
      <c r="D18" s="13">
        <v>420</v>
      </c>
      <c r="E18" s="17">
        <v>684</v>
      </c>
      <c r="F18" s="17"/>
    </row>
    <row r="19" spans="1:6" ht="15.5" x14ac:dyDescent="0.4">
      <c r="A19" s="12" t="s">
        <v>139</v>
      </c>
      <c r="B19" s="13">
        <f t="shared" si="0"/>
        <v>473</v>
      </c>
      <c r="C19" s="13">
        <v>181</v>
      </c>
      <c r="D19" s="13">
        <v>114</v>
      </c>
      <c r="E19" s="17">
        <v>178</v>
      </c>
      <c r="F19" s="17"/>
    </row>
    <row r="20" spans="1:6" ht="15.5" x14ac:dyDescent="0.4">
      <c r="A20" s="14" t="s">
        <v>2</v>
      </c>
      <c r="B20" s="13">
        <f t="shared" si="0"/>
        <v>1942</v>
      </c>
      <c r="C20" s="13">
        <v>840</v>
      </c>
      <c r="D20" s="13">
        <v>468</v>
      </c>
      <c r="E20" s="17">
        <v>634</v>
      </c>
      <c r="F20" s="17"/>
    </row>
    <row r="21" spans="1:6" ht="15.5" x14ac:dyDescent="0.4">
      <c r="A21" s="12" t="s">
        <v>86</v>
      </c>
      <c r="B21" s="13">
        <f t="shared" si="0"/>
        <v>2160</v>
      </c>
      <c r="C21" s="13">
        <v>1000</v>
      </c>
      <c r="D21" s="13">
        <v>400</v>
      </c>
      <c r="E21" s="13">
        <v>760</v>
      </c>
      <c r="F21" s="17"/>
    </row>
    <row r="22" spans="1:6" ht="15.5" x14ac:dyDescent="0.4">
      <c r="A22" s="14" t="s">
        <v>2</v>
      </c>
      <c r="B22" s="13">
        <f t="shared" si="0"/>
        <v>8725.25</v>
      </c>
      <c r="C22" s="13">
        <v>3758.25</v>
      </c>
      <c r="D22" s="13">
        <v>1847</v>
      </c>
      <c r="E22" s="13">
        <v>3120</v>
      </c>
      <c r="F22" s="17"/>
    </row>
    <row r="23" spans="1:6" ht="15.5" x14ac:dyDescent="0.4">
      <c r="A23" s="10"/>
      <c r="B23" s="13"/>
      <c r="C23" s="13"/>
      <c r="D23" s="13"/>
      <c r="E23" s="17"/>
      <c r="F23" s="17"/>
    </row>
    <row r="24" spans="1:6" ht="15.5" x14ac:dyDescent="0.4">
      <c r="A24" s="15" t="s">
        <v>5</v>
      </c>
      <c r="B24" s="13"/>
      <c r="C24" s="13"/>
      <c r="D24" s="13"/>
      <c r="E24" s="17"/>
      <c r="F24" s="17"/>
    </row>
    <row r="25" spans="1:6" ht="15.5" x14ac:dyDescent="0.4">
      <c r="A25" s="12" t="s">
        <v>76</v>
      </c>
      <c r="B25" s="13">
        <f>+SUM(C25:F25)</f>
        <v>632511595.26661897</v>
      </c>
      <c r="C25" s="13">
        <v>325941235.26999998</v>
      </c>
      <c r="D25" s="13">
        <v>113741116</v>
      </c>
      <c r="E25" s="17">
        <v>178218799.30000001</v>
      </c>
      <c r="F25" s="17">
        <v>14610444.696619</v>
      </c>
    </row>
    <row r="26" spans="1:6" ht="15.5" x14ac:dyDescent="0.4">
      <c r="A26" s="12" t="s">
        <v>140</v>
      </c>
      <c r="B26" s="13">
        <f t="shared" ref="B26:B28" si="1">+SUM(C26:F26)</f>
        <v>818636950.11500001</v>
      </c>
      <c r="C26" s="16">
        <v>328775411.23500001</v>
      </c>
      <c r="D26" s="16">
        <v>178751672.40000001</v>
      </c>
      <c r="E26" s="17">
        <v>291109866.48000002</v>
      </c>
      <c r="F26" s="17">
        <v>20000000.000000004</v>
      </c>
    </row>
    <row r="27" spans="1:6" ht="15.5" x14ac:dyDescent="0.4">
      <c r="A27" s="12" t="s">
        <v>141</v>
      </c>
      <c r="B27" s="13">
        <f t="shared" si="1"/>
        <v>716039142.80749989</v>
      </c>
      <c r="C27" s="13">
        <v>356927783.50999999</v>
      </c>
      <c r="D27" s="13">
        <v>159320093.80000001</v>
      </c>
      <c r="E27" s="17">
        <v>195883054.25</v>
      </c>
      <c r="F27" s="17">
        <v>3908211.2475000001</v>
      </c>
    </row>
    <row r="28" spans="1:6" ht="15.5" x14ac:dyDescent="0.4">
      <c r="A28" s="12" t="s">
        <v>89</v>
      </c>
      <c r="B28" s="13">
        <f t="shared" si="1"/>
        <v>3506609336.3100004</v>
      </c>
      <c r="C28" s="16">
        <v>1481420440.6500001</v>
      </c>
      <c r="D28" s="13">
        <v>721878660.93999994</v>
      </c>
      <c r="E28" s="17">
        <v>1223310234.72</v>
      </c>
      <c r="F28" s="17">
        <v>80000000.000000015</v>
      </c>
    </row>
    <row r="29" spans="1:6" ht="15.5" x14ac:dyDescent="0.4">
      <c r="A29" s="12" t="s">
        <v>142</v>
      </c>
      <c r="B29" s="13">
        <f>+SUM(C29:E29)</f>
        <v>712130931.55999994</v>
      </c>
      <c r="C29" s="13">
        <f>C27</f>
        <v>356927783.50999999</v>
      </c>
      <c r="D29" s="13">
        <f t="shared" ref="D29:E29" si="2">D27</f>
        <v>159320093.80000001</v>
      </c>
      <c r="E29" s="13">
        <f t="shared" si="2"/>
        <v>195883054.25</v>
      </c>
      <c r="F29" s="17"/>
    </row>
    <row r="30" spans="1:6" ht="15.5" x14ac:dyDescent="0.4">
      <c r="A30" s="10"/>
      <c r="B30" s="13"/>
      <c r="C30" s="13"/>
      <c r="D30" s="13"/>
      <c r="E30" s="17"/>
      <c r="F30" s="17"/>
    </row>
    <row r="31" spans="1:6" ht="15.5" x14ac:dyDescent="0.4">
      <c r="A31" s="15" t="s">
        <v>6</v>
      </c>
      <c r="B31" s="13"/>
      <c r="C31" s="13"/>
      <c r="D31" s="13"/>
      <c r="E31" s="17"/>
      <c r="F31" s="17"/>
    </row>
    <row r="32" spans="1:6" ht="15.5" x14ac:dyDescent="0.4">
      <c r="A32" s="12" t="s">
        <v>143</v>
      </c>
      <c r="B32" s="13">
        <f>B26</f>
        <v>818636950.11500001</v>
      </c>
      <c r="C32" s="13"/>
      <c r="D32" s="13"/>
      <c r="E32" s="17"/>
      <c r="F32" s="17"/>
    </row>
    <row r="33" spans="1:6" ht="15.5" x14ac:dyDescent="0.4">
      <c r="A33" s="12" t="s">
        <v>144</v>
      </c>
      <c r="B33" s="13">
        <v>781642249.5</v>
      </c>
      <c r="C33" s="13"/>
      <c r="D33" s="13"/>
      <c r="E33" s="17"/>
      <c r="F33" s="17"/>
    </row>
    <row r="34" spans="1:6" ht="15.5" x14ac:dyDescent="0.4">
      <c r="A34" s="10"/>
      <c r="B34" s="18"/>
      <c r="C34" s="18"/>
      <c r="D34" s="18"/>
      <c r="E34" s="10"/>
      <c r="F34" s="10"/>
    </row>
    <row r="35" spans="1:6" ht="15.5" x14ac:dyDescent="0.4">
      <c r="A35" s="11" t="s">
        <v>7</v>
      </c>
      <c r="B35" s="18"/>
      <c r="C35" s="18"/>
      <c r="D35" s="18"/>
      <c r="E35" s="10"/>
      <c r="F35" s="10"/>
    </row>
    <row r="36" spans="1:6" ht="15.5" x14ac:dyDescent="0.4">
      <c r="A36" s="12" t="s">
        <v>77</v>
      </c>
      <c r="B36" s="19">
        <v>1.0706</v>
      </c>
      <c r="C36" s="19">
        <v>1.0706</v>
      </c>
      <c r="D36" s="19">
        <v>1.0706</v>
      </c>
      <c r="E36" s="19">
        <v>1.0706</v>
      </c>
      <c r="F36" s="19">
        <v>1.0706</v>
      </c>
    </row>
    <row r="37" spans="1:6" ht="15.5" x14ac:dyDescent="0.4">
      <c r="A37" s="12" t="s">
        <v>145</v>
      </c>
      <c r="B37" s="19">
        <v>1.0863</v>
      </c>
      <c r="C37" s="19">
        <v>1.0863</v>
      </c>
      <c r="D37" s="19">
        <v>1.0863</v>
      </c>
      <c r="E37" s="19">
        <v>1.0863</v>
      </c>
      <c r="F37" s="19">
        <v>1.0863</v>
      </c>
    </row>
    <row r="38" spans="1:6" ht="15.5" x14ac:dyDescent="0.4">
      <c r="A38" s="12" t="s">
        <v>8</v>
      </c>
      <c r="B38" s="13">
        <v>758</v>
      </c>
      <c r="C38" s="13"/>
      <c r="D38" s="13"/>
      <c r="E38" s="17"/>
      <c r="F38" s="17"/>
    </row>
    <row r="39" spans="1:6" ht="15.5" x14ac:dyDescent="0.4">
      <c r="A39" s="10"/>
      <c r="B39" s="13"/>
      <c r="C39" s="13"/>
      <c r="D39" s="13"/>
      <c r="E39" s="17"/>
      <c r="F39" s="17"/>
    </row>
    <row r="40" spans="1:6" ht="15.5" x14ac:dyDescent="0.4">
      <c r="A40" s="11" t="s">
        <v>9</v>
      </c>
      <c r="B40" s="13"/>
      <c r="C40" s="13"/>
      <c r="D40" s="13"/>
      <c r="E40" s="17"/>
      <c r="F40" s="17"/>
    </row>
    <row r="41" spans="1:6" ht="15.5" x14ac:dyDescent="0.4">
      <c r="A41" s="10" t="s">
        <v>78</v>
      </c>
      <c r="B41" s="13">
        <f>B25/B36</f>
        <v>590801041.72110868</v>
      </c>
      <c r="C41" s="13">
        <f>C25/C36</f>
        <v>304447258.7988044</v>
      </c>
      <c r="D41" s="13">
        <f>D25/D36</f>
        <v>106240534.27984308</v>
      </c>
      <c r="E41" s="17">
        <f>E25/E36</f>
        <v>166466279.93648422</v>
      </c>
      <c r="F41" s="17">
        <f>F25/F36</f>
        <v>13646968.705977023</v>
      </c>
    </row>
    <row r="42" spans="1:6" ht="15.5" x14ac:dyDescent="0.4">
      <c r="A42" s="10" t="s">
        <v>146</v>
      </c>
      <c r="B42" s="13">
        <f>B27/B37</f>
        <v>659154140.48375201</v>
      </c>
      <c r="C42" s="13">
        <f>C27/C37</f>
        <v>328572018.32827026</v>
      </c>
      <c r="D42" s="13">
        <f>D27/D37</f>
        <v>146663070.79075763</v>
      </c>
      <c r="E42" s="17">
        <f>E27/E37</f>
        <v>180321323.98968977</v>
      </c>
      <c r="F42" s="17">
        <f>F27/F37</f>
        <v>3597727.3750345209</v>
      </c>
    </row>
    <row r="43" spans="1:6" ht="15.5" x14ac:dyDescent="0.4">
      <c r="A43" s="10" t="s">
        <v>79</v>
      </c>
      <c r="B43" s="13">
        <f>B41/B15</f>
        <v>1615681.9737131491</v>
      </c>
      <c r="C43" s="13">
        <f>C41/C15</f>
        <v>1860166.5507055221</v>
      </c>
      <c r="D43" s="13">
        <f>D41/D15</f>
        <v>1435682.8956735551</v>
      </c>
      <c r="E43" s="17">
        <f>E41/E15</f>
        <v>1300517.812003783</v>
      </c>
      <c r="F43" s="17"/>
    </row>
    <row r="44" spans="1:6" ht="15.5" x14ac:dyDescent="0.4">
      <c r="A44" s="10" t="s">
        <v>147</v>
      </c>
      <c r="B44" s="13">
        <f>B42/B19</f>
        <v>1393560.5507056068</v>
      </c>
      <c r="C44" s="13">
        <f>C42/C19</f>
        <v>1815315.0183882334</v>
      </c>
      <c r="D44" s="13">
        <f>D42/D19</f>
        <v>1286518.1648312071</v>
      </c>
      <c r="E44" s="17">
        <f>E42/E19</f>
        <v>1013041.146009493</v>
      </c>
      <c r="F44" s="17"/>
    </row>
    <row r="45" spans="1:6" ht="15.5" x14ac:dyDescent="0.4">
      <c r="A45" s="10"/>
      <c r="B45" s="18"/>
      <c r="C45" s="18"/>
      <c r="D45" s="18"/>
      <c r="E45" s="10"/>
      <c r="F45" s="10"/>
    </row>
    <row r="46" spans="1:6" ht="15.5" x14ac:dyDescent="0.4">
      <c r="A46" s="11" t="s">
        <v>10</v>
      </c>
      <c r="B46" s="18"/>
      <c r="C46" s="18"/>
      <c r="D46" s="18"/>
      <c r="E46" s="10"/>
      <c r="F46" s="10"/>
    </row>
    <row r="47" spans="1:6" ht="15.5" x14ac:dyDescent="0.4">
      <c r="A47" s="10"/>
      <c r="B47" s="18"/>
      <c r="C47" s="18"/>
      <c r="D47" s="18"/>
      <c r="E47" s="10"/>
      <c r="F47" s="10"/>
    </row>
    <row r="48" spans="1:6" ht="15.5" x14ac:dyDescent="0.4">
      <c r="A48" s="11" t="s">
        <v>11</v>
      </c>
      <c r="B48" s="18"/>
      <c r="C48" s="18"/>
      <c r="D48" s="18"/>
      <c r="E48" s="10"/>
      <c r="F48" s="10"/>
    </row>
    <row r="49" spans="1:6" ht="15.5" x14ac:dyDescent="0.4">
      <c r="A49" s="10" t="s">
        <v>12</v>
      </c>
      <c r="B49" s="20">
        <f>(B17/B38)*100</f>
        <v>71.240105540897105</v>
      </c>
      <c r="C49" s="20"/>
      <c r="D49" s="20"/>
      <c r="E49" s="21"/>
      <c r="F49" s="21"/>
    </row>
    <row r="50" spans="1:6" ht="15.5" x14ac:dyDescent="0.4">
      <c r="A50" s="10" t="s">
        <v>13</v>
      </c>
      <c r="B50" s="20">
        <f>(B19/B38)*100</f>
        <v>62.401055408970976</v>
      </c>
      <c r="C50" s="20"/>
      <c r="D50" s="20"/>
      <c r="E50" s="21"/>
      <c r="F50" s="21"/>
    </row>
    <row r="51" spans="1:6" ht="15.5" x14ac:dyDescent="0.4">
      <c r="A51" s="10"/>
      <c r="B51" s="20"/>
      <c r="C51" s="20"/>
      <c r="D51" s="20"/>
      <c r="E51" s="21"/>
      <c r="F51" s="21"/>
    </row>
    <row r="52" spans="1:6" ht="15.5" x14ac:dyDescent="0.4">
      <c r="A52" s="11" t="s">
        <v>14</v>
      </c>
      <c r="B52" s="20"/>
      <c r="C52" s="20"/>
      <c r="D52" s="20"/>
      <c r="E52" s="21"/>
      <c r="F52" s="21"/>
    </row>
    <row r="53" spans="1:6" ht="15.5" x14ac:dyDescent="0.4">
      <c r="A53" s="10" t="s">
        <v>15</v>
      </c>
      <c r="B53" s="20">
        <f>(B19/B17)*100</f>
        <v>87.592592592592595</v>
      </c>
      <c r="C53" s="20">
        <f t="shared" ref="C53:E53" si="3">(C19/C17)*100</f>
        <v>72.399999999999991</v>
      </c>
      <c r="D53" s="20">
        <f t="shared" si="3"/>
        <v>113.99999999999999</v>
      </c>
      <c r="E53" s="21">
        <f t="shared" si="3"/>
        <v>93.684210526315795</v>
      </c>
      <c r="F53" s="21"/>
    </row>
    <row r="54" spans="1:6" ht="15.5" x14ac:dyDescent="0.4">
      <c r="A54" s="10" t="s">
        <v>16</v>
      </c>
      <c r="B54" s="20">
        <f>B27/B26*100</f>
        <v>87.467239623976482</v>
      </c>
      <c r="C54" s="20">
        <f t="shared" ref="C54:F54" si="4">C27/C26*100</f>
        <v>108.56279737260444</v>
      </c>
      <c r="D54" s="20">
        <f t="shared" si="4"/>
        <v>89.129288504491782</v>
      </c>
      <c r="E54" s="21">
        <f t="shared" si="4"/>
        <v>67.288359758654096</v>
      </c>
      <c r="F54" s="21">
        <f t="shared" si="4"/>
        <v>19.541056237499994</v>
      </c>
    </row>
    <row r="55" spans="1:6" ht="15.5" x14ac:dyDescent="0.4">
      <c r="A55" s="10" t="s">
        <v>17</v>
      </c>
      <c r="B55" s="20">
        <f>AVERAGE(B53:B54)</f>
        <v>87.529916108284539</v>
      </c>
      <c r="C55" s="20">
        <f t="shared" ref="C55:E55" si="5">AVERAGE(C53:C54)</f>
        <v>90.481398686302214</v>
      </c>
      <c r="D55" s="20">
        <f t="shared" si="5"/>
        <v>101.56464425224588</v>
      </c>
      <c r="E55" s="21">
        <f t="shared" si="5"/>
        <v>80.486285142484945</v>
      </c>
      <c r="F55" s="21"/>
    </row>
    <row r="56" spans="1:6" ht="15.5" x14ac:dyDescent="0.4">
      <c r="A56" s="10"/>
      <c r="B56" s="20"/>
      <c r="C56" s="20"/>
      <c r="D56" s="20"/>
      <c r="E56" s="21"/>
      <c r="F56" s="21"/>
    </row>
    <row r="57" spans="1:6" ht="15.5" x14ac:dyDescent="0.4">
      <c r="A57" s="11" t="s">
        <v>18</v>
      </c>
      <c r="B57" s="20"/>
      <c r="C57" s="20"/>
      <c r="D57" s="20"/>
      <c r="E57" s="21"/>
      <c r="F57" s="21"/>
    </row>
    <row r="58" spans="1:6" ht="15.5" x14ac:dyDescent="0.4">
      <c r="A58" s="10" t="s">
        <v>19</v>
      </c>
      <c r="B58" s="20">
        <f>(B19/B21)*100</f>
        <v>21.898148148148149</v>
      </c>
      <c r="C58" s="20">
        <f t="shared" ref="C58:E58" si="6">(C19/C21)*100</f>
        <v>18.099999999999998</v>
      </c>
      <c r="D58" s="20">
        <f t="shared" si="6"/>
        <v>28.499999999999996</v>
      </c>
      <c r="E58" s="21">
        <f t="shared" si="6"/>
        <v>23.421052631578949</v>
      </c>
      <c r="F58" s="21"/>
    </row>
    <row r="59" spans="1:6" ht="15.5" x14ac:dyDescent="0.4">
      <c r="A59" s="10" t="s">
        <v>20</v>
      </c>
      <c r="B59" s="20">
        <f>B27/B28*100</f>
        <v>20.419701031224275</v>
      </c>
      <c r="C59" s="20">
        <f t="shared" ref="C59:F59" si="7">C27/C28*100</f>
        <v>24.093618105700731</v>
      </c>
      <c r="D59" s="20">
        <f t="shared" si="7"/>
        <v>22.070204096702362</v>
      </c>
      <c r="E59" s="21">
        <f t="shared" si="7"/>
        <v>16.01254111103183</v>
      </c>
      <c r="F59" s="21">
        <f t="shared" si="7"/>
        <v>4.8852640593749985</v>
      </c>
    </row>
    <row r="60" spans="1:6" ht="15.5" x14ac:dyDescent="0.4">
      <c r="A60" s="10" t="s">
        <v>21</v>
      </c>
      <c r="B60" s="20">
        <f>(B58+B59)/2</f>
        <v>21.158924589686212</v>
      </c>
      <c r="C60" s="20">
        <f t="shared" ref="C60:E60" si="8">(C58+C59)/2</f>
        <v>21.096809052850364</v>
      </c>
      <c r="D60" s="20">
        <f t="shared" si="8"/>
        <v>25.285102048351177</v>
      </c>
      <c r="E60" s="21">
        <f t="shared" si="8"/>
        <v>19.716796871305391</v>
      </c>
      <c r="F60" s="21"/>
    </row>
    <row r="61" spans="1:6" ht="15.5" x14ac:dyDescent="0.4">
      <c r="A61" s="10"/>
      <c r="B61" s="20"/>
      <c r="C61" s="20"/>
      <c r="D61" s="20"/>
      <c r="E61" s="21"/>
      <c r="F61" s="21"/>
    </row>
    <row r="62" spans="1:6" ht="15.5" x14ac:dyDescent="0.4">
      <c r="A62" s="11" t="s">
        <v>32</v>
      </c>
      <c r="B62" s="20"/>
      <c r="C62" s="20"/>
      <c r="D62" s="20"/>
      <c r="E62" s="21"/>
      <c r="F62" s="21"/>
    </row>
    <row r="63" spans="1:6" ht="15.5" x14ac:dyDescent="0.4">
      <c r="A63" s="10" t="s">
        <v>22</v>
      </c>
      <c r="B63" s="20">
        <f>(B29/B27)*100</f>
        <v>99.454190279015151</v>
      </c>
      <c r="C63" s="20"/>
      <c r="D63" s="20"/>
      <c r="E63" s="21"/>
      <c r="F63" s="21"/>
    </row>
    <row r="64" spans="1:6" ht="15.5" x14ac:dyDescent="0.4">
      <c r="A64" s="10"/>
      <c r="B64" s="20"/>
      <c r="C64" s="20"/>
      <c r="D64" s="20"/>
      <c r="E64" s="21"/>
      <c r="F64" s="21"/>
    </row>
    <row r="65" spans="1:6" ht="15.5" x14ac:dyDescent="0.4">
      <c r="A65" s="11" t="s">
        <v>23</v>
      </c>
      <c r="B65" s="20"/>
      <c r="C65" s="20"/>
      <c r="D65" s="20"/>
      <c r="E65" s="21"/>
      <c r="F65" s="21"/>
    </row>
    <row r="66" spans="1:6" ht="15.5" x14ac:dyDescent="0.4">
      <c r="A66" s="10" t="s">
        <v>24</v>
      </c>
      <c r="B66" s="20">
        <f>((B19/B15)-1)*100</f>
        <v>29.352780309936087</v>
      </c>
      <c r="C66" s="20">
        <f t="shared" ref="C66:E66" si="9">((C19/C15)-1)*100</f>
        <v>10.590631364561887</v>
      </c>
      <c r="D66" s="20">
        <f t="shared" si="9"/>
        <v>54.054054054054056</v>
      </c>
      <c r="E66" s="20">
        <f t="shared" si="9"/>
        <v>39.0625</v>
      </c>
      <c r="F66" s="21"/>
    </row>
    <row r="67" spans="1:6" ht="15.5" x14ac:dyDescent="0.4">
      <c r="A67" s="10" t="s">
        <v>25</v>
      </c>
      <c r="B67" s="20">
        <f>((B42/B41)-1)*100</f>
        <v>11.569563006104143</v>
      </c>
      <c r="C67" s="20">
        <f t="shared" ref="C67:F67" si="10">((C42/C41)-1)*100</f>
        <v>7.9241178339558793</v>
      </c>
      <c r="D67" s="20">
        <f t="shared" si="10"/>
        <v>38.048129920393194</v>
      </c>
      <c r="E67" s="20">
        <f t="shared" si="10"/>
        <v>8.3230333845941686</v>
      </c>
      <c r="F67" s="21">
        <f t="shared" si="10"/>
        <v>-73.637168425111071</v>
      </c>
    </row>
    <row r="68" spans="1:6" ht="15.5" x14ac:dyDescent="0.4">
      <c r="A68" s="10" t="s">
        <v>26</v>
      </c>
      <c r="B68" s="20">
        <f>((B44/B43)-1)*100</f>
        <v>-13.747843116493053</v>
      </c>
      <c r="C68" s="20">
        <f t="shared" ref="C68:E68" si="11">((C44/C43)-1)*100</f>
        <v>-2.4111568020765417</v>
      </c>
      <c r="D68" s="20">
        <f t="shared" si="11"/>
        <v>-10.389810402551802</v>
      </c>
      <c r="E68" s="20">
        <f t="shared" si="11"/>
        <v>-22.104784981864878</v>
      </c>
      <c r="F68" s="21"/>
    </row>
    <row r="69" spans="1:6" ht="15.5" x14ac:dyDescent="0.4">
      <c r="A69" s="10"/>
      <c r="B69" s="20"/>
      <c r="C69" s="20"/>
      <c r="D69" s="20"/>
      <c r="E69" s="21"/>
      <c r="F69" s="21"/>
    </row>
    <row r="70" spans="1:6" ht="15.5" x14ac:dyDescent="0.4">
      <c r="A70" s="11" t="s">
        <v>27</v>
      </c>
      <c r="B70" s="20"/>
      <c r="C70" s="20"/>
      <c r="D70" s="20"/>
      <c r="E70" s="21"/>
      <c r="F70" s="21"/>
    </row>
    <row r="71" spans="1:6" ht="15.5" x14ac:dyDescent="0.4">
      <c r="A71" s="10" t="s">
        <v>33</v>
      </c>
      <c r="B71" s="20">
        <f>B26/(B17*3)</f>
        <v>505331.45068827161</v>
      </c>
      <c r="C71" s="20">
        <f>C26/(C17*3)</f>
        <v>438367.21498000005</v>
      </c>
      <c r="D71" s="20">
        <f t="shared" ref="D71:E71" si="12">D26/(D17*3)</f>
        <v>595838.90800000005</v>
      </c>
      <c r="E71" s="21">
        <f t="shared" si="12"/>
        <v>510719.06400000001</v>
      </c>
      <c r="F71" s="21"/>
    </row>
    <row r="72" spans="1:6" ht="15.5" x14ac:dyDescent="0.4">
      <c r="A72" s="10" t="s">
        <v>34</v>
      </c>
      <c r="B72" s="20">
        <f>B27/(B19*3)</f>
        <v>504608.2754105003</v>
      </c>
      <c r="C72" s="20">
        <f>C27/(C19*3)</f>
        <v>657325.56815837941</v>
      </c>
      <c r="D72" s="20">
        <f t="shared" ref="D72:E72" si="13">D27/(D19*3)</f>
        <v>465848.22748538014</v>
      </c>
      <c r="E72" s="21">
        <f t="shared" si="13"/>
        <v>366822.19897003745</v>
      </c>
      <c r="F72" s="21"/>
    </row>
    <row r="73" spans="1:6" ht="15.5" x14ac:dyDescent="0.4">
      <c r="A73" s="10" t="s">
        <v>43</v>
      </c>
      <c r="B73" s="20"/>
      <c r="C73" s="20">
        <f>C27/C20</f>
        <v>424914.02798809524</v>
      </c>
      <c r="D73" s="20">
        <f t="shared" ref="D73:E73" si="14">D27/D20</f>
        <v>340427.55085470091</v>
      </c>
      <c r="E73" s="21">
        <f t="shared" si="14"/>
        <v>308963.8079652997</v>
      </c>
      <c r="F73" s="21"/>
    </row>
    <row r="74" spans="1:6" ht="15.5" x14ac:dyDescent="0.4">
      <c r="A74" s="10" t="s">
        <v>28</v>
      </c>
      <c r="B74" s="20">
        <f>(B72/B71)*B55</f>
        <v>87.404652835419384</v>
      </c>
      <c r="C74" s="20">
        <f>(C72/C71)*C55</f>
        <v>135.67560430346495</v>
      </c>
      <c r="D74" s="20">
        <f t="shared" ref="D74:E74" si="15">(D72/D71)*D55</f>
        <v>79.406881398372761</v>
      </c>
      <c r="E74" s="21">
        <f t="shared" si="15"/>
        <v>57.808995559436916</v>
      </c>
      <c r="F74" s="21"/>
    </row>
    <row r="75" spans="1:6" ht="15.5" x14ac:dyDescent="0.4">
      <c r="A75" s="22" t="s">
        <v>35</v>
      </c>
      <c r="B75" s="20">
        <f>B26/B17</f>
        <v>1515994.3520648149</v>
      </c>
      <c r="C75" s="20">
        <f>C26/C17</f>
        <v>1315101.64494</v>
      </c>
      <c r="D75" s="20">
        <f t="shared" ref="D75:E75" si="16">D26/D17</f>
        <v>1787516.7240000002</v>
      </c>
      <c r="E75" s="21">
        <f t="shared" si="16"/>
        <v>1532157.192</v>
      </c>
      <c r="F75" s="21"/>
    </row>
    <row r="76" spans="1:6" ht="15.5" x14ac:dyDescent="0.4">
      <c r="A76" s="22" t="s">
        <v>36</v>
      </c>
      <c r="B76" s="20">
        <f>B27/(B19)</f>
        <v>1513824.8262315008</v>
      </c>
      <c r="C76" s="20">
        <f>C27/(C19)</f>
        <v>1971976.7044751381</v>
      </c>
      <c r="D76" s="20">
        <f t="shared" ref="D76:E76" si="17">D27/(D19)</f>
        <v>1397544.6824561404</v>
      </c>
      <c r="E76" s="21">
        <f t="shared" si="17"/>
        <v>1100466.5969101123</v>
      </c>
      <c r="F76" s="21"/>
    </row>
    <row r="77" spans="1:6" ht="15.5" x14ac:dyDescent="0.4">
      <c r="A77" s="10"/>
      <c r="B77" s="20"/>
      <c r="C77" s="20"/>
      <c r="D77" s="20"/>
      <c r="E77" s="21"/>
      <c r="F77" s="21"/>
    </row>
    <row r="78" spans="1:6" ht="15.5" x14ac:dyDescent="0.4">
      <c r="A78" s="11" t="s">
        <v>29</v>
      </c>
      <c r="B78" s="20"/>
      <c r="C78" s="20"/>
      <c r="D78" s="20"/>
      <c r="E78" s="21"/>
      <c r="F78" s="21"/>
    </row>
    <row r="79" spans="1:6" ht="15.5" x14ac:dyDescent="0.4">
      <c r="A79" s="10" t="s">
        <v>30</v>
      </c>
      <c r="B79" s="20">
        <f>(B33/B32)*100</f>
        <v>95.480939308957034</v>
      </c>
      <c r="C79" s="20"/>
      <c r="D79" s="20"/>
      <c r="E79" s="21"/>
      <c r="F79" s="21"/>
    </row>
    <row r="80" spans="1:6" ht="15.5" x14ac:dyDescent="0.4">
      <c r="A80" s="10" t="s">
        <v>31</v>
      </c>
      <c r="B80" s="20">
        <f>(B27/B33)*100</f>
        <v>91.607016287250971</v>
      </c>
      <c r="C80" s="20"/>
      <c r="D80" s="20"/>
      <c r="E80" s="21"/>
      <c r="F80" s="21"/>
    </row>
    <row r="81" spans="1:6" ht="16" thickBot="1" x14ac:dyDescent="0.45">
      <c r="A81" s="23"/>
      <c r="B81" s="23"/>
      <c r="C81" s="23"/>
      <c r="D81" s="23"/>
      <c r="E81" s="23"/>
      <c r="F81" s="23"/>
    </row>
    <row r="82" spans="1:6" ht="16" thickTop="1" x14ac:dyDescent="0.35">
      <c r="A82" s="34" t="s">
        <v>96</v>
      </c>
      <c r="B82" s="34"/>
      <c r="C82" s="34"/>
      <c r="D82" s="34"/>
      <c r="E82" s="34"/>
      <c r="F82" s="34"/>
    </row>
    <row r="83" spans="1:6" ht="15.5" x14ac:dyDescent="0.4">
      <c r="A83" s="27"/>
      <c r="B83" s="10"/>
      <c r="C83" s="10"/>
      <c r="D83" s="10"/>
      <c r="E83" s="10"/>
      <c r="F83" s="10"/>
    </row>
    <row r="84" spans="1:6" ht="15.5" x14ac:dyDescent="0.4">
      <c r="A84" s="27"/>
      <c r="B84" s="10"/>
      <c r="C84" s="10"/>
      <c r="D84" s="10"/>
      <c r="E84" s="10"/>
      <c r="F84" s="10"/>
    </row>
    <row r="85" spans="1:6" ht="15.5" x14ac:dyDescent="0.4">
      <c r="A85" s="27"/>
      <c r="B85" s="10"/>
      <c r="C85" s="10"/>
      <c r="D85" s="10"/>
      <c r="E85" s="10"/>
      <c r="F85" s="10"/>
    </row>
  </sheetData>
  <mergeCells count="4">
    <mergeCell ref="A9:A10"/>
    <mergeCell ref="B9:B10"/>
    <mergeCell ref="C9:F9"/>
    <mergeCell ref="A82:F82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H87"/>
  <sheetViews>
    <sheetView showGridLines="0" zoomScale="80" zoomScaleNormal="80" workbookViewId="0">
      <pane ySplit="10" topLeftCell="A11" activePane="bottomLeft" state="frozen"/>
      <selection activeCell="E17" sqref="E17"/>
      <selection pane="bottomLeft" activeCell="A9" sqref="A9:A10"/>
    </sheetView>
  </sheetViews>
  <sheetFormatPr baseColWidth="10" defaultColWidth="11.453125" defaultRowHeight="14.5" x14ac:dyDescent="0.35"/>
  <cols>
    <col min="1" max="1" width="61" style="4" customWidth="1"/>
    <col min="2" max="6" width="23.7265625" style="4" customWidth="1"/>
    <col min="7" max="16384" width="11.453125" style="4"/>
  </cols>
  <sheetData>
    <row r="7" spans="1:8" ht="30" customHeight="1" x14ac:dyDescent="0.35"/>
    <row r="8" spans="1:8" ht="30" customHeight="1" x14ac:dyDescent="0.35"/>
    <row r="9" spans="1:8" ht="15.5" x14ac:dyDescent="0.35">
      <c r="A9" s="31" t="s">
        <v>0</v>
      </c>
      <c r="B9" s="31" t="s">
        <v>44</v>
      </c>
      <c r="C9" s="33" t="s">
        <v>1</v>
      </c>
      <c r="D9" s="33"/>
      <c r="E9" s="33"/>
      <c r="F9" s="33"/>
    </row>
    <row r="10" spans="1:8" ht="62.5" thickBot="1" x14ac:dyDescent="0.4">
      <c r="A10" s="32"/>
      <c r="B10" s="32"/>
      <c r="C10" s="9" t="s">
        <v>46</v>
      </c>
      <c r="D10" s="9" t="s">
        <v>47</v>
      </c>
      <c r="E10" s="9" t="s">
        <v>48</v>
      </c>
      <c r="F10" s="9" t="s">
        <v>49</v>
      </c>
    </row>
    <row r="11" spans="1:8" ht="15" thickTop="1" x14ac:dyDescent="0.35"/>
    <row r="12" spans="1:8" ht="15.5" x14ac:dyDescent="0.4">
      <c r="A12" s="11" t="s">
        <v>3</v>
      </c>
      <c r="B12" s="10"/>
      <c r="C12" s="10"/>
      <c r="D12" s="10"/>
      <c r="E12" s="10"/>
      <c r="F12" s="10"/>
      <c r="G12" s="10"/>
      <c r="H12" s="10"/>
    </row>
    <row r="13" spans="1:8" ht="15.5" x14ac:dyDescent="0.4">
      <c r="A13" s="10"/>
      <c r="B13" s="10"/>
      <c r="C13" s="10"/>
      <c r="D13" s="10"/>
      <c r="E13" s="10"/>
      <c r="F13" s="10"/>
      <c r="G13" s="10"/>
      <c r="H13" s="10"/>
    </row>
    <row r="14" spans="1:8" ht="15.5" x14ac:dyDescent="0.4">
      <c r="A14" s="11" t="s">
        <v>4</v>
      </c>
      <c r="B14" s="10"/>
      <c r="C14" s="10"/>
      <c r="D14" s="10"/>
      <c r="E14" s="10"/>
      <c r="F14" s="10"/>
      <c r="G14" s="10"/>
      <c r="H14" s="10"/>
    </row>
    <row r="15" spans="1:8" ht="15.5" x14ac:dyDescent="0.4">
      <c r="A15" s="12" t="s">
        <v>148</v>
      </c>
      <c r="B15" s="13">
        <f>+SUM(C15:E15)</f>
        <v>1974.3333333333339</v>
      </c>
      <c r="C15" s="13">
        <f>+('I Trimestre'!C15+'II Trimestre'!C15+'III Trimestre'!C15+'IV Trimestre'!C15)</f>
        <v>886.33333333333394</v>
      </c>
      <c r="D15" s="13">
        <f>+('I Trimestre'!D15+'II Trimestre'!D15+'III Trimestre'!D15+'IV Trimestre'!D15)</f>
        <v>369.33333333333331</v>
      </c>
      <c r="E15" s="13">
        <f>+('I Trimestre'!E15+'II Trimestre'!E15+'III Trimestre'!E15+'IV Trimestre'!E15)</f>
        <v>718.66666666666663</v>
      </c>
      <c r="F15" s="17"/>
      <c r="G15" s="10"/>
      <c r="H15" s="10"/>
    </row>
    <row r="16" spans="1:8" ht="15.5" x14ac:dyDescent="0.4">
      <c r="A16" s="14" t="s">
        <v>2</v>
      </c>
      <c r="B16" s="13">
        <f t="shared" ref="B16:B22" si="0">+SUM(C16:E16)</f>
        <v>9309</v>
      </c>
      <c r="C16" s="13">
        <f>+('I Trimestre'!C16+'II Trimestre'!C16+'III Trimestre'!C16+'IV Trimestre'!C16)</f>
        <v>4826</v>
      </c>
      <c r="D16" s="13">
        <f>+('I Trimestre'!D16+'II Trimestre'!D16+'III Trimestre'!D16+'IV Trimestre'!D16)</f>
        <v>1640</v>
      </c>
      <c r="E16" s="13">
        <f>+('I Trimestre'!E16+'II Trimestre'!E16+'III Trimestre'!E16+'IV Trimestre'!E16)</f>
        <v>2843</v>
      </c>
      <c r="F16" s="17"/>
      <c r="G16" s="10"/>
      <c r="H16" s="10"/>
    </row>
    <row r="17" spans="1:8" ht="15.5" x14ac:dyDescent="0.4">
      <c r="A17" s="12" t="s">
        <v>149</v>
      </c>
      <c r="B17" s="13">
        <f t="shared" si="0"/>
        <v>2160</v>
      </c>
      <c r="C17" s="13">
        <f>+('I Trimestre'!C17+'II Trimestre'!C17+'III Trimestre'!C17+'IV Trimestre'!C17)</f>
        <v>1000</v>
      </c>
      <c r="D17" s="13">
        <f>+('I Trimestre'!D17+'II Trimestre'!D17+'III Trimestre'!D17+'IV Trimestre'!D17)</f>
        <v>400</v>
      </c>
      <c r="E17" s="13">
        <f>+('I Trimestre'!E17+'II Trimestre'!E17+'III Trimestre'!E17+'IV Trimestre'!E17)</f>
        <v>760</v>
      </c>
      <c r="F17" s="17"/>
      <c r="G17" s="10"/>
      <c r="H17" s="10"/>
    </row>
    <row r="18" spans="1:8" ht="15.5" x14ac:dyDescent="0.4">
      <c r="A18" s="14" t="s">
        <v>2</v>
      </c>
      <c r="B18" s="13">
        <f>+SUM(C18:E18)</f>
        <v>8725.25</v>
      </c>
      <c r="C18" s="13">
        <f>+('I Trimestre'!C18+'II Trimestre'!C18+'III Trimestre'!C18+'IV Trimestre'!C18)</f>
        <v>3758.25</v>
      </c>
      <c r="D18" s="13">
        <f>+('I Trimestre'!D18+'II Trimestre'!D18+'III Trimestre'!D18+'IV Trimestre'!D18)</f>
        <v>1847</v>
      </c>
      <c r="E18" s="13">
        <f>+('I Trimestre'!E18+'II Trimestre'!E18+'III Trimestre'!E18+'IV Trimestre'!E18)</f>
        <v>3120</v>
      </c>
      <c r="F18" s="17"/>
      <c r="G18" s="10"/>
      <c r="H18" s="10"/>
    </row>
    <row r="19" spans="1:8" ht="15.5" x14ac:dyDescent="0.4">
      <c r="A19" s="12" t="s">
        <v>150</v>
      </c>
      <c r="B19" s="13">
        <f t="shared" si="0"/>
        <v>1866.6666666666667</v>
      </c>
      <c r="C19" s="13">
        <f>+('I Trimestre'!C19+'II Trimestre'!C19+'III Trimestre'!C19+'IV Trimestre'!C19)</f>
        <v>771</v>
      </c>
      <c r="D19" s="13">
        <f>+('I Trimestre'!D19+'II Trimestre'!D19+'III Trimestre'!D19+'IV Trimestre'!D19)</f>
        <v>417.66666666666669</v>
      </c>
      <c r="E19" s="13">
        <f>+('I Trimestre'!E19+'II Trimestre'!E19+'III Trimestre'!E19+'IV Trimestre'!E19)</f>
        <v>678</v>
      </c>
      <c r="F19" s="17"/>
      <c r="G19" s="10"/>
      <c r="H19" s="10"/>
    </row>
    <row r="20" spans="1:8" ht="15.5" x14ac:dyDescent="0.4">
      <c r="A20" s="14" t="s">
        <v>2</v>
      </c>
      <c r="B20" s="13">
        <f t="shared" si="0"/>
        <v>8382</v>
      </c>
      <c r="C20" s="13">
        <f>+('I Trimestre'!C20+'II Trimestre'!C20+'III Trimestre'!C20+'IV Trimestre'!C20)</f>
        <v>3948</v>
      </c>
      <c r="D20" s="13">
        <f>+('I Trimestre'!D20+'II Trimestre'!D20+'III Trimestre'!D20+'IV Trimestre'!D20)</f>
        <v>1803</v>
      </c>
      <c r="E20" s="13">
        <f>+('I Trimestre'!E20+'II Trimestre'!E20+'III Trimestre'!E20+'IV Trimestre'!E20)</f>
        <v>2631</v>
      </c>
      <c r="F20" s="17"/>
      <c r="G20" s="10"/>
      <c r="H20" s="10"/>
    </row>
    <row r="21" spans="1:8" ht="15.5" x14ac:dyDescent="0.4">
      <c r="A21" s="12" t="s">
        <v>86</v>
      </c>
      <c r="B21" s="13">
        <f t="shared" si="0"/>
        <v>2160</v>
      </c>
      <c r="C21" s="13">
        <f>'IV Trimestre'!C21</f>
        <v>1000</v>
      </c>
      <c r="D21" s="13">
        <f>'IV Trimestre'!D21</f>
        <v>400</v>
      </c>
      <c r="E21" s="13">
        <f>'IV Trimestre'!E21</f>
        <v>760</v>
      </c>
      <c r="F21" s="17"/>
      <c r="G21" s="10"/>
      <c r="H21" s="10"/>
    </row>
    <row r="22" spans="1:8" ht="15.5" x14ac:dyDescent="0.4">
      <c r="A22" s="14" t="s">
        <v>2</v>
      </c>
      <c r="B22" s="13">
        <f t="shared" si="0"/>
        <v>8725.25</v>
      </c>
      <c r="C22" s="13">
        <f>'IV Trimestre'!C22</f>
        <v>3758.25</v>
      </c>
      <c r="D22" s="13">
        <f>'IV Trimestre'!D22</f>
        <v>1847</v>
      </c>
      <c r="E22" s="13">
        <f>'IV Trimestre'!E22</f>
        <v>3120</v>
      </c>
      <c r="F22" s="17"/>
      <c r="G22" s="10"/>
      <c r="H22" s="10"/>
    </row>
    <row r="23" spans="1:8" ht="15.5" x14ac:dyDescent="0.4">
      <c r="A23" s="10"/>
      <c r="B23" s="13"/>
      <c r="C23" s="13"/>
      <c r="D23" s="13"/>
      <c r="E23" s="17"/>
      <c r="F23" s="17"/>
      <c r="G23" s="10"/>
      <c r="H23" s="10"/>
    </row>
    <row r="24" spans="1:8" ht="15.5" x14ac:dyDescent="0.4">
      <c r="A24" s="15" t="s">
        <v>5</v>
      </c>
      <c r="B24" s="13"/>
      <c r="C24" s="13"/>
      <c r="D24" s="13"/>
      <c r="E24" s="17"/>
      <c r="F24" s="17"/>
      <c r="G24" s="10"/>
      <c r="H24" s="10"/>
    </row>
    <row r="25" spans="1:8" ht="15.5" x14ac:dyDescent="0.4">
      <c r="A25" s="12" t="s">
        <v>80</v>
      </c>
      <c r="B25" s="13">
        <f>+SUM(C25:F25)</f>
        <v>2876136180.0331283</v>
      </c>
      <c r="C25" s="13">
        <f>+'I Trimestre'!C25+'II Trimestre'!C25+'III Trimestre'!C25+'IV Trimestre'!C25</f>
        <v>1594602385.4100001</v>
      </c>
      <c r="D25" s="13">
        <f>+'I Trimestre'!D25+'II Trimestre'!D25+'III Trimestre'!D25+'IV Trimestre'!D25</f>
        <v>491901886.94999999</v>
      </c>
      <c r="E25" s="13">
        <f>+'I Trimestre'!E25+'II Trimestre'!E25+'III Trimestre'!E25+'IV Trimestre'!E25</f>
        <v>731695719.6099999</v>
      </c>
      <c r="F25" s="13">
        <f>+'I Trimestre'!F25+'II Trimestre'!F25+'III Trimestre'!F25+'IV Trimestre'!F25</f>
        <v>57936188.063128009</v>
      </c>
      <c r="G25" s="10"/>
      <c r="H25" s="10"/>
    </row>
    <row r="26" spans="1:8" ht="15.5" x14ac:dyDescent="0.4">
      <c r="A26" s="12" t="s">
        <v>151</v>
      </c>
      <c r="B26" s="13">
        <f t="shared" ref="B26:B28" si="1">+SUM(C26:F26)</f>
        <v>3506609328.6794767</v>
      </c>
      <c r="C26" s="13">
        <f>+'I Trimestre'!C26+'II Trimestre'!C26+'III Trimestre'!C26+'IV Trimestre'!C26</f>
        <v>1481420437.5087376</v>
      </c>
      <c r="D26" s="13">
        <f>+'I Trimestre'!D26+'II Trimestre'!D26+'III Trimestre'!D26+'IV Trimestre'!D26</f>
        <v>721878659.23212886</v>
      </c>
      <c r="E26" s="13">
        <f>+'I Trimestre'!E26+'II Trimestre'!E26+'III Trimestre'!E26+'IV Trimestre'!E26</f>
        <v>1223310231.9386103</v>
      </c>
      <c r="F26" s="13">
        <f>+'I Trimestre'!F26+'II Trimestre'!F26+'III Trimestre'!F26+'IV Trimestre'!F26</f>
        <v>80000000.000000015</v>
      </c>
      <c r="G26" s="10"/>
      <c r="H26" s="10"/>
    </row>
    <row r="27" spans="1:8" ht="15.5" x14ac:dyDescent="0.4">
      <c r="A27" s="12" t="s">
        <v>152</v>
      </c>
      <c r="B27" s="13">
        <f t="shared" si="1"/>
        <v>2808355321.6441998</v>
      </c>
      <c r="C27" s="13">
        <f>+'I Trimestre'!C27+'II Trimestre'!C27+'III Trimestre'!C27+'IV Trimestre'!C27</f>
        <v>1413910377.4099998</v>
      </c>
      <c r="D27" s="13">
        <f>+'I Trimestre'!D27+'II Trimestre'!D27+'III Trimestre'!D27+'IV Trimestre'!D27</f>
        <v>614017575.03999996</v>
      </c>
      <c r="E27" s="13">
        <f>+'I Trimestre'!E27+'II Trimestre'!E27+'III Trimestre'!E27+'IV Trimestre'!E27</f>
        <v>744110275.79999995</v>
      </c>
      <c r="F27" s="13">
        <f>+'I Trimestre'!F27+'II Trimestre'!F27+'III Trimestre'!F27+'IV Trimestre'!F27</f>
        <v>36317093.394199997</v>
      </c>
      <c r="G27" s="13"/>
      <c r="H27" s="10"/>
    </row>
    <row r="28" spans="1:8" ht="15.5" x14ac:dyDescent="0.4">
      <c r="A28" s="12" t="s">
        <v>89</v>
      </c>
      <c r="B28" s="13">
        <f t="shared" si="1"/>
        <v>3506609336.3100004</v>
      </c>
      <c r="C28" s="13">
        <f>+'IV Trimestre'!C28</f>
        <v>1481420440.6500001</v>
      </c>
      <c r="D28" s="13">
        <f>+'IV Trimestre'!D28</f>
        <v>721878660.93999994</v>
      </c>
      <c r="E28" s="13">
        <f>+'IV Trimestre'!E28</f>
        <v>1223310234.72</v>
      </c>
      <c r="F28" s="13">
        <f>+'IV Trimestre'!F28</f>
        <v>80000000.000000015</v>
      </c>
      <c r="G28" s="10"/>
      <c r="H28" s="10"/>
    </row>
    <row r="29" spans="1:8" ht="15.5" x14ac:dyDescent="0.4">
      <c r="A29" s="12" t="s">
        <v>153</v>
      </c>
      <c r="B29" s="13">
        <f>+SUM(C29:E29)</f>
        <v>2772038228.25</v>
      </c>
      <c r="C29" s="13">
        <f>+C27</f>
        <v>1413910377.4099998</v>
      </c>
      <c r="D29" s="13">
        <f t="shared" ref="D29:E29" si="2">+D27</f>
        <v>614017575.03999996</v>
      </c>
      <c r="E29" s="13">
        <f t="shared" si="2"/>
        <v>744110275.79999995</v>
      </c>
      <c r="F29" s="13"/>
      <c r="G29" s="10"/>
      <c r="H29" s="10"/>
    </row>
    <row r="30" spans="1:8" ht="15.5" x14ac:dyDescent="0.4">
      <c r="A30" s="10"/>
      <c r="B30" s="13"/>
      <c r="C30" s="13"/>
      <c r="D30" s="13"/>
      <c r="E30" s="17"/>
      <c r="F30" s="17"/>
      <c r="G30" s="10"/>
      <c r="H30" s="10"/>
    </row>
    <row r="31" spans="1:8" ht="15.5" x14ac:dyDescent="0.4">
      <c r="A31" s="15" t="s">
        <v>6</v>
      </c>
      <c r="B31" s="13"/>
      <c r="C31" s="13"/>
      <c r="D31" s="13"/>
      <c r="E31" s="17"/>
      <c r="F31" s="17"/>
      <c r="G31" s="10"/>
      <c r="H31" s="10"/>
    </row>
    <row r="32" spans="1:8" ht="15.5" x14ac:dyDescent="0.4">
      <c r="A32" s="12" t="s">
        <v>154</v>
      </c>
      <c r="B32" s="13">
        <f>B26</f>
        <v>3506609328.6794767</v>
      </c>
      <c r="C32" s="13"/>
      <c r="D32" s="13"/>
      <c r="E32" s="17"/>
      <c r="F32" s="17"/>
      <c r="G32" s="10"/>
      <c r="H32" s="10"/>
    </row>
    <row r="33" spans="1:8" ht="15.5" x14ac:dyDescent="0.4">
      <c r="A33" s="12" t="s">
        <v>155</v>
      </c>
      <c r="B33" s="13">
        <f>'I Trimestre'!B33+'II Trimestre'!B33+'III Trimestre'!B33+'IV Trimestre'!B33</f>
        <v>3126569000</v>
      </c>
      <c r="C33" s="13"/>
      <c r="D33" s="13"/>
      <c r="E33" s="17"/>
      <c r="F33" s="17"/>
      <c r="G33" s="10"/>
      <c r="H33" s="10"/>
    </row>
    <row r="34" spans="1:8" ht="15.5" x14ac:dyDescent="0.4">
      <c r="A34" s="10"/>
      <c r="B34" s="18"/>
      <c r="C34" s="13"/>
      <c r="D34" s="18"/>
      <c r="E34" s="10"/>
      <c r="F34" s="10"/>
      <c r="G34" s="10"/>
      <c r="H34" s="10"/>
    </row>
    <row r="35" spans="1:8" ht="15.5" x14ac:dyDescent="0.4">
      <c r="A35" s="11" t="s">
        <v>7</v>
      </c>
      <c r="B35" s="18"/>
      <c r="C35" s="18"/>
      <c r="D35" s="18"/>
      <c r="E35" s="10"/>
      <c r="F35" s="10"/>
      <c r="G35" s="10"/>
      <c r="H35" s="10"/>
    </row>
    <row r="36" spans="1:8" ht="15.5" x14ac:dyDescent="0.4">
      <c r="A36" s="12" t="s">
        <v>81</v>
      </c>
      <c r="B36" s="19">
        <v>1.0706</v>
      </c>
      <c r="C36" s="19">
        <v>1.0706</v>
      </c>
      <c r="D36" s="19">
        <v>1.0706</v>
      </c>
      <c r="E36" s="19">
        <v>1.0706</v>
      </c>
      <c r="F36" s="19">
        <v>1.0706</v>
      </c>
      <c r="G36" s="10"/>
      <c r="H36" s="10"/>
    </row>
    <row r="37" spans="1:8" ht="15.5" x14ac:dyDescent="0.4">
      <c r="A37" s="12" t="s">
        <v>156</v>
      </c>
      <c r="B37" s="19">
        <v>1.0863</v>
      </c>
      <c r="C37" s="19">
        <v>1.0863</v>
      </c>
      <c r="D37" s="19">
        <v>1.0863</v>
      </c>
      <c r="E37" s="19">
        <v>1.0863</v>
      </c>
      <c r="F37" s="19">
        <v>1.0863</v>
      </c>
      <c r="G37" s="10"/>
      <c r="H37" s="10"/>
    </row>
    <row r="38" spans="1:8" ht="15.5" x14ac:dyDescent="0.4">
      <c r="A38" s="12" t="s">
        <v>8</v>
      </c>
      <c r="B38" s="13">
        <v>758</v>
      </c>
      <c r="C38" s="13"/>
      <c r="D38" s="13"/>
      <c r="E38" s="17"/>
      <c r="F38" s="17"/>
    </row>
    <row r="39" spans="1:8" ht="15.5" x14ac:dyDescent="0.4">
      <c r="A39" s="10"/>
      <c r="B39" s="13"/>
      <c r="C39" s="13"/>
      <c r="D39" s="13"/>
      <c r="E39" s="17"/>
      <c r="F39" s="17"/>
      <c r="G39" s="10"/>
      <c r="H39" s="10"/>
    </row>
    <row r="40" spans="1:8" ht="15.5" x14ac:dyDescent="0.4">
      <c r="A40" s="11" t="s">
        <v>9</v>
      </c>
      <c r="B40" s="13"/>
      <c r="C40" s="13"/>
      <c r="D40" s="13"/>
      <c r="E40" s="17"/>
      <c r="F40" s="17"/>
      <c r="G40" s="10"/>
      <c r="H40" s="10"/>
    </row>
    <row r="41" spans="1:8" ht="15.5" x14ac:dyDescent="0.4">
      <c r="A41" s="10" t="s">
        <v>82</v>
      </c>
      <c r="B41" s="13">
        <f>B25/B36</f>
        <v>2686471305.8407698</v>
      </c>
      <c r="C41" s="13">
        <f>C25/C36</f>
        <v>1489447399.0379229</v>
      </c>
      <c r="D41" s="13">
        <f>D25/D36</f>
        <v>459463746.45058846</v>
      </c>
      <c r="E41" s="17">
        <f>E25/E36</f>
        <v>683444535.41005039</v>
      </c>
      <c r="F41" s="17">
        <f>F25/F36</f>
        <v>54115624.942208119</v>
      </c>
      <c r="G41" s="10"/>
      <c r="H41" s="10"/>
    </row>
    <row r="42" spans="1:8" ht="15.5" x14ac:dyDescent="0.4">
      <c r="A42" s="10" t="s">
        <v>157</v>
      </c>
      <c r="B42" s="13">
        <f>B27/B37</f>
        <v>2585248385.9377704</v>
      </c>
      <c r="C42" s="13">
        <f>C27/C37</f>
        <v>1301583703.7742794</v>
      </c>
      <c r="D42" s="13">
        <f>D27/D37</f>
        <v>565237572.53060842</v>
      </c>
      <c r="E42" s="17">
        <f>E27/E37</f>
        <v>684995190.83126199</v>
      </c>
      <c r="F42" s="17">
        <f>F27/F37</f>
        <v>33431918.801620174</v>
      </c>
      <c r="G42" s="10"/>
      <c r="H42" s="10"/>
    </row>
    <row r="43" spans="1:8" ht="15.5" x14ac:dyDescent="0.4">
      <c r="A43" s="10" t="s">
        <v>83</v>
      </c>
      <c r="B43" s="13">
        <f>B41/B15</f>
        <v>1360697.94319134</v>
      </c>
      <c r="C43" s="13">
        <f>C41/C15</f>
        <v>1680459.6453981819</v>
      </c>
      <c r="D43" s="13">
        <f>D41/D15</f>
        <v>1244035.4145774057</v>
      </c>
      <c r="E43" s="17">
        <f>E41/E15</f>
        <v>950989.61327929096</v>
      </c>
      <c r="F43" s="17"/>
      <c r="G43" s="10"/>
      <c r="H43" s="10"/>
    </row>
    <row r="44" spans="1:8" ht="15.5" x14ac:dyDescent="0.4">
      <c r="A44" s="10" t="s">
        <v>158</v>
      </c>
      <c r="B44" s="13">
        <f>B42/B19</f>
        <v>1384954.4924666625</v>
      </c>
      <c r="C44" s="13">
        <f>C42/C19</f>
        <v>1688176.0100833713</v>
      </c>
      <c r="D44" s="13">
        <f>D42/D19</f>
        <v>1353322.2007915603</v>
      </c>
      <c r="E44" s="17">
        <f>E42/E19</f>
        <v>1010317.3906065811</v>
      </c>
      <c r="F44" s="17"/>
      <c r="G44" s="10"/>
      <c r="H44" s="10"/>
    </row>
    <row r="45" spans="1:8" ht="15.5" x14ac:dyDescent="0.4">
      <c r="A45" s="10"/>
      <c r="B45" s="13"/>
      <c r="C45" s="13"/>
      <c r="D45" s="13"/>
      <c r="E45" s="10"/>
      <c r="F45" s="10"/>
      <c r="G45" s="10"/>
      <c r="H45" s="10"/>
    </row>
    <row r="46" spans="1:8" ht="15.5" x14ac:dyDescent="0.4">
      <c r="A46" s="11" t="s">
        <v>10</v>
      </c>
      <c r="B46" s="18"/>
      <c r="C46" s="18"/>
      <c r="D46" s="18"/>
      <c r="E46" s="10"/>
      <c r="F46" s="10"/>
      <c r="G46" s="10"/>
      <c r="H46" s="10"/>
    </row>
    <row r="47" spans="1:8" ht="15.5" x14ac:dyDescent="0.4">
      <c r="A47" s="10"/>
      <c r="B47" s="18"/>
      <c r="C47" s="18"/>
      <c r="D47" s="18"/>
      <c r="E47" s="10"/>
      <c r="F47" s="10"/>
      <c r="G47" s="10"/>
      <c r="H47" s="10"/>
    </row>
    <row r="48" spans="1:8" ht="15.5" x14ac:dyDescent="0.4">
      <c r="A48" s="11" t="s">
        <v>11</v>
      </c>
      <c r="B48" s="18"/>
      <c r="C48" s="18"/>
      <c r="D48" s="18"/>
      <c r="E48" s="10"/>
      <c r="F48" s="10"/>
      <c r="G48" s="10"/>
      <c r="H48" s="10"/>
    </row>
    <row r="49" spans="1:8" ht="15.5" x14ac:dyDescent="0.4">
      <c r="A49" s="10" t="s">
        <v>12</v>
      </c>
      <c r="B49" s="20">
        <f>(B17/B38)*100</f>
        <v>284.96042216358842</v>
      </c>
      <c r="C49" s="20"/>
      <c r="D49" s="20"/>
      <c r="E49" s="21"/>
      <c r="F49" s="21"/>
      <c r="G49" s="10"/>
      <c r="H49" s="10"/>
    </row>
    <row r="50" spans="1:8" ht="15.5" x14ac:dyDescent="0.4">
      <c r="A50" s="10" t="s">
        <v>13</v>
      </c>
      <c r="B50" s="20">
        <f>(B19/B38)*100</f>
        <v>246.26209322779243</v>
      </c>
      <c r="C50" s="20"/>
      <c r="D50" s="20"/>
      <c r="E50" s="21"/>
      <c r="F50" s="21"/>
      <c r="G50" s="10"/>
      <c r="H50" s="10"/>
    </row>
    <row r="51" spans="1:8" ht="15.5" x14ac:dyDescent="0.4">
      <c r="A51" s="10"/>
      <c r="B51" s="20"/>
      <c r="C51" s="20"/>
      <c r="D51" s="20"/>
      <c r="E51" s="21"/>
      <c r="F51" s="21"/>
      <c r="G51" s="10"/>
      <c r="H51" s="10"/>
    </row>
    <row r="52" spans="1:8" ht="15.5" x14ac:dyDescent="0.4">
      <c r="A52" s="11" t="s">
        <v>14</v>
      </c>
      <c r="B52" s="20"/>
      <c r="C52" s="20"/>
      <c r="D52" s="20"/>
      <c r="E52" s="21"/>
      <c r="F52" s="21"/>
      <c r="G52" s="10"/>
      <c r="H52" s="10"/>
    </row>
    <row r="53" spans="1:8" ht="15.5" x14ac:dyDescent="0.4">
      <c r="A53" s="10" t="s">
        <v>15</v>
      </c>
      <c r="B53" s="20">
        <f>(B19/B17)*100</f>
        <v>86.41975308641976</v>
      </c>
      <c r="C53" s="20">
        <f t="shared" ref="C53:E53" si="3">(C19/C17)*100</f>
        <v>77.100000000000009</v>
      </c>
      <c r="D53" s="20">
        <f t="shared" si="3"/>
        <v>104.41666666666667</v>
      </c>
      <c r="E53" s="21">
        <f t="shared" si="3"/>
        <v>89.21052631578948</v>
      </c>
      <c r="F53" s="21"/>
      <c r="G53" s="10"/>
      <c r="H53" s="10"/>
    </row>
    <row r="54" spans="1:8" ht="15.5" x14ac:dyDescent="0.4">
      <c r="A54" s="10" t="s">
        <v>16</v>
      </c>
      <c r="B54" s="20">
        <f>B27/B26*100</f>
        <v>80.087487895373101</v>
      </c>
      <c r="C54" s="20">
        <f t="shared" ref="C54:F54" si="4">C27/C26*100</f>
        <v>95.442883168787148</v>
      </c>
      <c r="D54" s="20">
        <f t="shared" si="4"/>
        <v>85.058280527801983</v>
      </c>
      <c r="E54" s="21">
        <f t="shared" si="4"/>
        <v>60.827601729513027</v>
      </c>
      <c r="F54" s="21">
        <f t="shared" si="4"/>
        <v>45.39636674274999</v>
      </c>
      <c r="G54" s="10"/>
      <c r="H54" s="10"/>
    </row>
    <row r="55" spans="1:8" ht="15.5" x14ac:dyDescent="0.4">
      <c r="A55" s="10" t="s">
        <v>17</v>
      </c>
      <c r="B55" s="20">
        <f>AVERAGE(B53:B54)</f>
        <v>83.253620490896424</v>
      </c>
      <c r="C55" s="20">
        <f t="shared" ref="C55:E55" si="5">AVERAGE(C53:C54)</f>
        <v>86.271441584393585</v>
      </c>
      <c r="D55" s="20">
        <f t="shared" si="5"/>
        <v>94.737473597234327</v>
      </c>
      <c r="E55" s="21">
        <f t="shared" si="5"/>
        <v>75.01906402265125</v>
      </c>
      <c r="F55" s="21"/>
      <c r="G55" s="10"/>
      <c r="H55" s="10"/>
    </row>
    <row r="56" spans="1:8" ht="15.5" x14ac:dyDescent="0.4">
      <c r="A56" s="10"/>
      <c r="B56" s="20"/>
      <c r="C56" s="20"/>
      <c r="D56" s="20"/>
      <c r="E56" s="21"/>
      <c r="F56" s="21"/>
      <c r="G56" s="10"/>
      <c r="H56" s="10"/>
    </row>
    <row r="57" spans="1:8" ht="15.5" x14ac:dyDescent="0.4">
      <c r="A57" s="11" t="s">
        <v>18</v>
      </c>
      <c r="B57" s="20"/>
      <c r="C57" s="20"/>
      <c r="D57" s="20"/>
      <c r="E57" s="21"/>
      <c r="F57" s="21"/>
      <c r="G57" s="10"/>
      <c r="H57" s="10"/>
    </row>
    <row r="58" spans="1:8" ht="15.5" x14ac:dyDescent="0.4">
      <c r="A58" s="10" t="s">
        <v>19</v>
      </c>
      <c r="B58" s="20">
        <f>(B19/B21)*100</f>
        <v>86.41975308641976</v>
      </c>
      <c r="C58" s="20">
        <f t="shared" ref="C58:E58" si="6">(C19/C21)*100</f>
        <v>77.100000000000009</v>
      </c>
      <c r="D58" s="20">
        <f t="shared" si="6"/>
        <v>104.41666666666667</v>
      </c>
      <c r="E58" s="21">
        <f t="shared" si="6"/>
        <v>89.21052631578948</v>
      </c>
      <c r="F58" s="21"/>
      <c r="G58" s="10"/>
      <c r="H58" s="10"/>
    </row>
    <row r="59" spans="1:8" ht="15.5" x14ac:dyDescent="0.4">
      <c r="A59" s="10" t="s">
        <v>20</v>
      </c>
      <c r="B59" s="20">
        <f>B27/B28*100</f>
        <v>80.087487721099492</v>
      </c>
      <c r="C59" s="20">
        <f t="shared" ref="C59:F59" si="7">C27/C28*100</f>
        <v>95.442882966406287</v>
      </c>
      <c r="D59" s="20">
        <f t="shared" si="7"/>
        <v>85.058280326565168</v>
      </c>
      <c r="E59" s="21">
        <f t="shared" si="7"/>
        <v>60.827601591211831</v>
      </c>
      <c r="F59" s="21">
        <f t="shared" si="7"/>
        <v>45.39636674274999</v>
      </c>
      <c r="G59" s="10"/>
      <c r="H59" s="10"/>
    </row>
    <row r="60" spans="1:8" ht="15.5" x14ac:dyDescent="0.4">
      <c r="A60" s="10" t="s">
        <v>21</v>
      </c>
      <c r="B60" s="20">
        <f>(B58+B59)/2</f>
        <v>83.253620403759626</v>
      </c>
      <c r="C60" s="20">
        <f t="shared" ref="C60:E60" si="8">(C58+C59)/2</f>
        <v>86.271441483203148</v>
      </c>
      <c r="D60" s="20">
        <f t="shared" si="8"/>
        <v>94.73747349661592</v>
      </c>
      <c r="E60" s="21">
        <f t="shared" si="8"/>
        <v>75.019063953500648</v>
      </c>
      <c r="F60" s="21"/>
      <c r="G60" s="10"/>
      <c r="H60" s="10"/>
    </row>
    <row r="61" spans="1:8" ht="15.5" x14ac:dyDescent="0.4">
      <c r="A61" s="10"/>
      <c r="B61" s="20"/>
      <c r="C61" s="20"/>
      <c r="D61" s="20"/>
      <c r="E61" s="21"/>
      <c r="F61" s="21"/>
      <c r="G61" s="10"/>
      <c r="H61" s="10"/>
    </row>
    <row r="62" spans="1:8" ht="15.5" x14ac:dyDescent="0.4">
      <c r="A62" s="11" t="s">
        <v>32</v>
      </c>
      <c r="B62" s="20"/>
      <c r="C62" s="20"/>
      <c r="D62" s="20"/>
      <c r="E62" s="21"/>
      <c r="F62" s="21"/>
      <c r="G62" s="10"/>
      <c r="H62" s="10"/>
    </row>
    <row r="63" spans="1:8" ht="15.5" x14ac:dyDescent="0.4">
      <c r="A63" s="10" t="s">
        <v>22</v>
      </c>
      <c r="B63" s="20">
        <f>(B29/B27)*100</f>
        <v>98.706819855938406</v>
      </c>
      <c r="C63" s="20"/>
      <c r="D63" s="20"/>
      <c r="E63" s="21"/>
      <c r="F63" s="21"/>
      <c r="G63" s="10"/>
      <c r="H63" s="10"/>
    </row>
    <row r="64" spans="1:8" ht="15.5" x14ac:dyDescent="0.4">
      <c r="A64" s="10"/>
      <c r="B64" s="20"/>
      <c r="C64" s="20"/>
      <c r="D64" s="20"/>
      <c r="E64" s="21"/>
      <c r="F64" s="21"/>
      <c r="G64" s="10"/>
      <c r="H64" s="10"/>
    </row>
    <row r="65" spans="1:8" ht="15.5" x14ac:dyDescent="0.4">
      <c r="A65" s="11" t="s">
        <v>23</v>
      </c>
      <c r="B65" s="20"/>
      <c r="C65" s="20"/>
      <c r="D65" s="20"/>
      <c r="E65" s="21"/>
      <c r="F65" s="21"/>
      <c r="G65" s="10"/>
      <c r="H65" s="10"/>
    </row>
    <row r="66" spans="1:8" ht="15.5" x14ac:dyDescent="0.4">
      <c r="A66" s="10" t="s">
        <v>24</v>
      </c>
      <c r="B66" s="20">
        <f>((B19/B15)-1)*100</f>
        <v>-5.4533175755529513</v>
      </c>
      <c r="C66" s="20">
        <f t="shared" ref="C66:E66" si="9">((C19/C15)-1)*100</f>
        <v>-13.012410680707088</v>
      </c>
      <c r="D66" s="20">
        <f t="shared" si="9"/>
        <v>13.086642599277987</v>
      </c>
      <c r="E66" s="20">
        <f t="shared" si="9"/>
        <v>-5.6586270871985089</v>
      </c>
      <c r="F66" s="21"/>
      <c r="G66" s="10"/>
      <c r="H66" s="10"/>
    </row>
    <row r="67" spans="1:8" ht="15.5" x14ac:dyDescent="0.4">
      <c r="A67" s="10" t="s">
        <v>25</v>
      </c>
      <c r="B67" s="20">
        <f>((B42/B41)-1)*100</f>
        <v>-3.767876458718411</v>
      </c>
      <c r="C67" s="20">
        <f t="shared" ref="C67:F67" si="10">((C42/C41)-1)*100</f>
        <v>-12.612979510722578</v>
      </c>
      <c r="D67" s="20">
        <f t="shared" si="10"/>
        <v>23.021147347779937</v>
      </c>
      <c r="E67" s="20">
        <f t="shared" si="10"/>
        <v>0.22688826098833381</v>
      </c>
      <c r="F67" s="21">
        <f t="shared" si="10"/>
        <v>-38.22131992872071</v>
      </c>
      <c r="G67" s="10"/>
      <c r="H67" s="10"/>
    </row>
    <row r="68" spans="1:8" ht="15.5" x14ac:dyDescent="0.4">
      <c r="A68" s="10" t="s">
        <v>26</v>
      </c>
      <c r="B68" s="20">
        <f>((B44/B43)-1)*100</f>
        <v>1.7826549526805291</v>
      </c>
      <c r="C68" s="20">
        <f t="shared" ref="C68:E68" si="11">((C44/C43)-1)*100</f>
        <v>0.45918179031076978</v>
      </c>
      <c r="D68" s="20">
        <f t="shared" si="11"/>
        <v>8.7848613418516805</v>
      </c>
      <c r="E68" s="20">
        <f t="shared" si="11"/>
        <v>6.2385305263966684</v>
      </c>
      <c r="F68" s="21"/>
      <c r="G68" s="10"/>
      <c r="H68" s="10"/>
    </row>
    <row r="69" spans="1:8" ht="15.5" x14ac:dyDescent="0.4">
      <c r="A69" s="10"/>
      <c r="B69" s="20"/>
      <c r="C69" s="20"/>
      <c r="D69" s="20"/>
      <c r="E69" s="21"/>
      <c r="F69" s="21"/>
      <c r="G69" s="10"/>
      <c r="H69" s="10"/>
    </row>
    <row r="70" spans="1:8" ht="15.5" x14ac:dyDescent="0.4">
      <c r="A70" s="11" t="s">
        <v>27</v>
      </c>
      <c r="B70" s="20"/>
      <c r="C70" s="20"/>
      <c r="D70" s="20"/>
      <c r="E70" s="21"/>
      <c r="F70" s="21"/>
      <c r="G70" s="10"/>
      <c r="H70" s="10"/>
    </row>
    <row r="71" spans="1:8" ht="15.5" x14ac:dyDescent="0.4">
      <c r="A71" s="10" t="s">
        <v>33</v>
      </c>
      <c r="B71" s="20">
        <f>B26/(B17*3)</f>
        <v>541143.4149196723</v>
      </c>
      <c r="C71" s="20">
        <f>C26/(C17*3)</f>
        <v>493806.81250291254</v>
      </c>
      <c r="D71" s="20">
        <f t="shared" ref="D71:E71" si="12">D26/(D17*3)</f>
        <v>601565.5493601074</v>
      </c>
      <c r="E71" s="20">
        <f t="shared" si="12"/>
        <v>536539.57541167119</v>
      </c>
      <c r="F71" s="21"/>
      <c r="G71" s="10"/>
      <c r="H71" s="10"/>
    </row>
    <row r="72" spans="1:8" ht="15.5" x14ac:dyDescent="0.4">
      <c r="A72" s="10" t="s">
        <v>34</v>
      </c>
      <c r="B72" s="20">
        <f>B27/(B19*3)</f>
        <v>501492.02172217856</v>
      </c>
      <c r="C72" s="20">
        <f>C27/(C19*3)</f>
        <v>611288.53325118881</v>
      </c>
      <c r="D72" s="20">
        <f t="shared" ref="D72:E72" si="13">D27/(D19*3)</f>
        <v>490037.96890662407</v>
      </c>
      <c r="E72" s="20">
        <f t="shared" si="13"/>
        <v>365835.92713864305</v>
      </c>
      <c r="F72" s="21"/>
      <c r="G72" s="10"/>
      <c r="H72" s="10"/>
    </row>
    <row r="73" spans="1:8" ht="15.5" x14ac:dyDescent="0.4">
      <c r="A73" s="10" t="s">
        <v>43</v>
      </c>
      <c r="B73" s="20"/>
      <c r="C73" s="20">
        <f>C27/C20</f>
        <v>358133.32761144877</v>
      </c>
      <c r="D73" s="20">
        <f t="shared" ref="D73:E73" si="14">D27/D20</f>
        <v>340553.2862118691</v>
      </c>
      <c r="E73" s="20">
        <f t="shared" si="14"/>
        <v>282824.12611174455</v>
      </c>
      <c r="F73" s="21"/>
      <c r="G73" s="10"/>
      <c r="H73" s="10"/>
    </row>
    <row r="74" spans="1:8" ht="15.5" x14ac:dyDescent="0.4">
      <c r="A74" s="10" t="s">
        <v>28</v>
      </c>
      <c r="B74" s="20">
        <f>(B72/B71)*B55</f>
        <v>77.153348455451848</v>
      </c>
      <c r="C74" s="20">
        <f>(C72/C71)*C55</f>
        <v>106.79630505761506</v>
      </c>
      <c r="D74" s="20">
        <f t="shared" ref="D74:E74" si="15">(D72/D71)*D55</f>
        <v>77.173566854545484</v>
      </c>
      <c r="E74" s="20">
        <f t="shared" si="15"/>
        <v>51.151247918184495</v>
      </c>
      <c r="F74" s="21"/>
      <c r="G74" s="10"/>
      <c r="H74" s="10"/>
    </row>
    <row r="75" spans="1:8" ht="15.5" x14ac:dyDescent="0.4">
      <c r="A75" s="22" t="s">
        <v>37</v>
      </c>
      <c r="B75" s="20">
        <f>B26/B17</f>
        <v>1623430.2447590169</v>
      </c>
      <c r="C75" s="20">
        <f>C26/C17</f>
        <v>1481420.4375087377</v>
      </c>
      <c r="D75" s="20">
        <f t="shared" ref="D75:E75" si="16">D26/D17</f>
        <v>1804696.6480803222</v>
      </c>
      <c r="E75" s="20">
        <f t="shared" si="16"/>
        <v>1609618.7262350137</v>
      </c>
      <c r="F75" s="21"/>
      <c r="G75" s="10"/>
      <c r="H75" s="10"/>
    </row>
    <row r="76" spans="1:8" ht="15.5" x14ac:dyDescent="0.4">
      <c r="A76" s="22" t="s">
        <v>38</v>
      </c>
      <c r="B76" s="20">
        <f>B27/(B19)</f>
        <v>1504476.0651665356</v>
      </c>
      <c r="C76" s="20">
        <f>C27/(C19)</f>
        <v>1833865.5997535666</v>
      </c>
      <c r="D76" s="20">
        <f t="shared" ref="D76:E76" si="17">D27/(D19)</f>
        <v>1470113.9067198723</v>
      </c>
      <c r="E76" s="20">
        <f t="shared" si="17"/>
        <v>1097507.7814159291</v>
      </c>
      <c r="F76" s="21"/>
      <c r="G76" s="10"/>
      <c r="H76" s="10"/>
    </row>
    <row r="77" spans="1:8" ht="15.5" x14ac:dyDescent="0.4">
      <c r="A77" s="10"/>
      <c r="B77" s="20"/>
      <c r="C77" s="20"/>
      <c r="D77" s="20"/>
      <c r="E77" s="21"/>
      <c r="F77" s="21"/>
      <c r="G77" s="10"/>
      <c r="H77" s="10"/>
    </row>
    <row r="78" spans="1:8" ht="15.5" x14ac:dyDescent="0.4">
      <c r="A78" s="11" t="s">
        <v>29</v>
      </c>
      <c r="B78" s="20"/>
      <c r="C78" s="20"/>
      <c r="D78" s="20"/>
      <c r="E78" s="21"/>
      <c r="F78" s="21"/>
      <c r="G78" s="10"/>
      <c r="H78" s="10"/>
    </row>
    <row r="79" spans="1:8" ht="15.5" x14ac:dyDescent="0.4">
      <c r="A79" s="10" t="s">
        <v>30</v>
      </c>
      <c r="B79" s="20">
        <f>(B33/B32)*100</f>
        <v>89.162170830629918</v>
      </c>
      <c r="C79" s="20"/>
      <c r="D79" s="20"/>
      <c r="E79" s="21"/>
      <c r="F79" s="21"/>
      <c r="G79" s="10"/>
      <c r="H79" s="10"/>
    </row>
    <row r="80" spans="1:8" ht="15.5" x14ac:dyDescent="0.4">
      <c r="A80" s="10" t="s">
        <v>31</v>
      </c>
      <c r="B80" s="20">
        <f>(B27/B33)*100</f>
        <v>89.822272326124903</v>
      </c>
      <c r="C80" s="20"/>
      <c r="D80" s="20"/>
      <c r="E80" s="21"/>
      <c r="F80" s="21"/>
      <c r="G80" s="10"/>
      <c r="H80" s="10"/>
    </row>
    <row r="81" spans="1:8" ht="16" thickBot="1" x14ac:dyDescent="0.45">
      <c r="A81" s="23"/>
      <c r="B81" s="23"/>
      <c r="C81" s="23"/>
      <c r="D81" s="23"/>
      <c r="E81" s="23"/>
      <c r="F81" s="23"/>
      <c r="G81" s="10"/>
      <c r="H81" s="10"/>
    </row>
    <row r="82" spans="1:8" ht="16" thickTop="1" x14ac:dyDescent="0.35">
      <c r="A82" s="34" t="s">
        <v>96</v>
      </c>
      <c r="B82" s="34"/>
      <c r="C82" s="34"/>
      <c r="D82" s="34"/>
      <c r="E82" s="34"/>
      <c r="F82" s="34"/>
    </row>
    <row r="83" spans="1:8" ht="15.5" x14ac:dyDescent="0.4">
      <c r="A83" s="26"/>
      <c r="B83" s="10"/>
      <c r="C83" s="10"/>
      <c r="D83" s="10"/>
      <c r="E83" s="10"/>
      <c r="F83" s="10"/>
      <c r="G83" s="10"/>
      <c r="H83" s="10"/>
    </row>
    <row r="84" spans="1:8" ht="15.5" x14ac:dyDescent="0.4">
      <c r="A84" s="10"/>
      <c r="B84" s="10"/>
      <c r="C84" s="10"/>
      <c r="D84" s="10"/>
      <c r="E84" s="10"/>
      <c r="F84" s="10"/>
      <c r="G84" s="10"/>
      <c r="H84" s="10"/>
    </row>
    <row r="85" spans="1:8" ht="15.5" x14ac:dyDescent="0.4">
      <c r="A85" s="27"/>
      <c r="B85" s="10"/>
      <c r="C85" s="10"/>
      <c r="D85" s="10"/>
      <c r="E85" s="10"/>
      <c r="F85" s="10"/>
      <c r="G85" s="10"/>
      <c r="H85" s="10"/>
    </row>
    <row r="86" spans="1:8" ht="15.5" x14ac:dyDescent="0.4">
      <c r="A86" s="27"/>
      <c r="B86" s="10"/>
      <c r="C86" s="10"/>
      <c r="D86" s="10"/>
      <c r="E86" s="10"/>
      <c r="F86" s="10"/>
      <c r="G86" s="10"/>
      <c r="H86" s="10"/>
    </row>
    <row r="87" spans="1:8" x14ac:dyDescent="0.35">
      <c r="A87" s="1"/>
    </row>
  </sheetData>
  <mergeCells count="4">
    <mergeCell ref="A9:A10"/>
    <mergeCell ref="B9:B10"/>
    <mergeCell ref="C9:F9"/>
    <mergeCell ref="A82:F8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Company>FAM ASTORGA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Stephanie Salas Soto</cp:lastModifiedBy>
  <dcterms:created xsi:type="dcterms:W3CDTF">2012-04-21T15:36:23Z</dcterms:created>
  <dcterms:modified xsi:type="dcterms:W3CDTF">2023-02-17T21:30:21Z</dcterms:modified>
</cp:coreProperties>
</file>