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ml.chartshapes+xml"/>
  <Override PartName="/xl/charts/chart2.xml" ContentType="application/vnd.openxmlformats-officedocument.drawingml.chart+xml"/>
  <Override PartName="/xl/drawings/drawing9.xml" ContentType="application/vnd.openxmlformats-officedocument.drawingml.chartshapes+xml"/>
  <Override PartName="/xl/charts/chart3.xml" ContentType="application/vnd.openxmlformats-officedocument.drawingml.chart+xml"/>
  <Override PartName="/xl/drawings/drawing10.xml" ContentType="application/vnd.openxmlformats-officedocument.drawingml.chartshapes+xml"/>
  <Override PartName="/xl/charts/chart4.xml" ContentType="application/vnd.openxmlformats-officedocument.drawingml.chart+xml"/>
  <Override PartName="/xl/drawings/drawing11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17e95e08daa8650/Escritorio/Indicadores/Página web - Indicadores 2021/PW/"/>
    </mc:Choice>
  </mc:AlternateContent>
  <xr:revisionPtr revIDLastSave="17" documentId="11_B004E79504F91ED0D3DFF0432C848DC0FE77E64F" xr6:coauthVersionLast="47" xr6:coauthVersionMax="47" xr10:uidLastSave="{F464D50D-8F4A-4A30-ABF4-F903237EA30A}"/>
  <bookViews>
    <workbookView xWindow="-110" yWindow="-110" windowWidth="19420" windowHeight="10300" tabRatio="754" xr2:uid="{00000000-000D-0000-FFFF-FFFF00000000}"/>
  </bookViews>
  <sheets>
    <sheet name="I Trimestre" sheetId="4" r:id="rId1"/>
    <sheet name="II Trimestre" sheetId="6" r:id="rId2"/>
    <sheet name="I Semestre" sheetId="11" r:id="rId3"/>
    <sheet name="III Trimestre" sheetId="9" r:id="rId4"/>
    <sheet name="III T Acumulado" sheetId="10" r:id="rId5"/>
    <sheet name="IV Trimestre" sheetId="7" r:id="rId6"/>
    <sheet name="Anual" sheetId="8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5" i="4" l="1"/>
  <c r="B24" i="8" l="1"/>
  <c r="B22" i="8"/>
  <c r="B24" i="10" l="1"/>
  <c r="B75" i="9"/>
  <c r="B75" i="4"/>
  <c r="B29" i="10" l="1"/>
  <c r="B22" i="10"/>
  <c r="B28" i="10" s="1"/>
  <c r="B23" i="10"/>
  <c r="B25" i="10" s="1"/>
  <c r="B21" i="10"/>
  <c r="B18" i="10"/>
  <c r="B17" i="10"/>
  <c r="B16" i="10"/>
  <c r="B15" i="10"/>
  <c r="B29" i="8" l="1"/>
  <c r="B28" i="8"/>
  <c r="B23" i="8" l="1"/>
  <c r="B25" i="8" s="1"/>
  <c r="B59" i="8" s="1"/>
  <c r="B17" i="8"/>
  <c r="B46" i="8" s="1"/>
  <c r="B16" i="8"/>
  <c r="B45" i="8" s="1"/>
  <c r="B59" i="10"/>
  <c r="B46" i="10"/>
  <c r="B45" i="10"/>
  <c r="B23" i="11"/>
  <c r="B17" i="11"/>
  <c r="B46" i="11" s="1"/>
  <c r="B22" i="11"/>
  <c r="B28" i="11" s="1"/>
  <c r="B16" i="11"/>
  <c r="B68" i="7"/>
  <c r="B67" i="7"/>
  <c r="B49" i="7"/>
  <c r="B50" i="7"/>
  <c r="B68" i="9"/>
  <c r="B67" i="9"/>
  <c r="B49" i="9"/>
  <c r="B50" i="9"/>
  <c r="B68" i="6"/>
  <c r="B67" i="6"/>
  <c r="B49" i="6"/>
  <c r="B50" i="6"/>
  <c r="B68" i="4"/>
  <c r="B67" i="4"/>
  <c r="B49" i="4"/>
  <c r="B50" i="4"/>
  <c r="B21" i="8"/>
  <c r="B37" i="8" s="1"/>
  <c r="B18" i="8"/>
  <c r="B15" i="8"/>
  <c r="B37" i="10"/>
  <c r="B24" i="11"/>
  <c r="B21" i="11"/>
  <c r="B37" i="11" s="1"/>
  <c r="B18" i="11"/>
  <c r="B15" i="11"/>
  <c r="B37" i="6"/>
  <c r="B75" i="6"/>
  <c r="B38" i="9"/>
  <c r="B40" i="9" s="1"/>
  <c r="B46" i="9"/>
  <c r="B45" i="9"/>
  <c r="B28" i="6"/>
  <c r="B74" i="6" s="1"/>
  <c r="B45" i="6"/>
  <c r="B54" i="4"/>
  <c r="B54" i="6"/>
  <c r="B54" i="7"/>
  <c r="B70" i="4"/>
  <c r="B70" i="6"/>
  <c r="B70" i="9"/>
  <c r="B70" i="7"/>
  <c r="B25" i="4"/>
  <c r="B59" i="4" s="1"/>
  <c r="B71" i="4"/>
  <c r="B25" i="6"/>
  <c r="B59" i="6" s="1"/>
  <c r="B71" i="6"/>
  <c r="B25" i="9"/>
  <c r="B59" i="9" s="1"/>
  <c r="B71" i="9"/>
  <c r="B25" i="7"/>
  <c r="B59" i="7" s="1"/>
  <c r="B71" i="7"/>
  <c r="B54" i="9"/>
  <c r="B29" i="11"/>
  <c r="B37" i="9"/>
  <c r="B28" i="9"/>
  <c r="B74" i="9" s="1"/>
  <c r="B45" i="7"/>
  <c r="B62" i="6"/>
  <c r="B62" i="7"/>
  <c r="B37" i="7"/>
  <c r="B38" i="7"/>
  <c r="B40" i="7" s="1"/>
  <c r="B46" i="7"/>
  <c r="B55" i="7"/>
  <c r="B62" i="9"/>
  <c r="B55" i="9"/>
  <c r="B56" i="9" s="1"/>
  <c r="B38" i="6"/>
  <c r="B40" i="6" s="1"/>
  <c r="B46" i="6"/>
  <c r="B55" i="6"/>
  <c r="B28" i="7"/>
  <c r="B74" i="7" s="1"/>
  <c r="B37" i="4"/>
  <c r="B39" i="4" s="1"/>
  <c r="B62" i="4"/>
  <c r="B28" i="4"/>
  <c r="B74" i="4" s="1"/>
  <c r="B38" i="4"/>
  <c r="B46" i="4"/>
  <c r="B55" i="4"/>
  <c r="B54" i="11" l="1"/>
  <c r="B51" i="4"/>
  <c r="B63" i="9"/>
  <c r="B49" i="11"/>
  <c r="B51" i="9"/>
  <c r="B69" i="9" s="1"/>
  <c r="B55" i="11"/>
  <c r="B38" i="10"/>
  <c r="B63" i="10" s="1"/>
  <c r="B49" i="10"/>
  <c r="B68" i="10"/>
  <c r="B38" i="11"/>
  <c r="B40" i="11" s="1"/>
  <c r="B25" i="11"/>
  <c r="B59" i="11" s="1"/>
  <c r="B50" i="11"/>
  <c r="B51" i="11" s="1"/>
  <c r="B68" i="11"/>
  <c r="B38" i="8"/>
  <c r="B63" i="8" s="1"/>
  <c r="B75" i="8"/>
  <c r="B63" i="7"/>
  <c r="B39" i="9"/>
  <c r="B64" i="9" s="1"/>
  <c r="B55" i="8"/>
  <c r="B56" i="7"/>
  <c r="B51" i="7"/>
  <c r="B69" i="7" s="1"/>
  <c r="B39" i="7"/>
  <c r="B64" i="7" s="1"/>
  <c r="B62" i="10"/>
  <c r="B54" i="10"/>
  <c r="B71" i="10"/>
  <c r="B62" i="8"/>
  <c r="B74" i="8"/>
  <c r="B63" i="6"/>
  <c r="B75" i="10"/>
  <c r="B56" i="6"/>
  <c r="B50" i="10"/>
  <c r="B70" i="8"/>
  <c r="B51" i="6"/>
  <c r="B69" i="6" s="1"/>
  <c r="B74" i="11"/>
  <c r="B70" i="10"/>
  <c r="B67" i="8"/>
  <c r="B67" i="10"/>
  <c r="B67" i="11"/>
  <c r="B39" i="6"/>
  <c r="B64" i="6" s="1"/>
  <c r="B39" i="11"/>
  <c r="B63" i="4"/>
  <c r="B39" i="10"/>
  <c r="B62" i="11"/>
  <c r="B39" i="8"/>
  <c r="B74" i="10"/>
  <c r="B75" i="11"/>
  <c r="B55" i="10"/>
  <c r="B40" i="4"/>
  <c r="B64" i="4" s="1"/>
  <c r="B68" i="8"/>
  <c r="B71" i="8"/>
  <c r="B71" i="11"/>
  <c r="B54" i="8"/>
  <c r="B49" i="8"/>
  <c r="B56" i="4"/>
  <c r="B69" i="4"/>
  <c r="B50" i="8"/>
  <c r="B70" i="11"/>
  <c r="B45" i="11"/>
  <c r="B56" i="11" l="1"/>
  <c r="B56" i="10"/>
  <c r="B56" i="8"/>
  <c r="B40" i="8"/>
  <c r="B64" i="8" s="1"/>
  <c r="B51" i="10"/>
  <c r="B69" i="10" s="1"/>
  <c r="B40" i="10"/>
  <c r="B64" i="10" s="1"/>
  <c r="B69" i="11"/>
  <c r="B64" i="11"/>
  <c r="B63" i="11"/>
  <c r="B51" i="8"/>
  <c r="B69" i="8" s="1"/>
</calcChain>
</file>

<file path=xl/sharedStrings.xml><?xml version="1.0" encoding="utf-8"?>
<sst xmlns="http://schemas.openxmlformats.org/spreadsheetml/2006/main" count="386" uniqueCount="113">
  <si>
    <t>Indicador</t>
  </si>
  <si>
    <t>Insumos</t>
  </si>
  <si>
    <t xml:space="preserve">Beneficiarios 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</si>
  <si>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</si>
  <si>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</si>
  <si>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</si>
  <si>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</si>
  <si>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</si>
  <si>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</si>
  <si>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</si>
  <si>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</si>
  <si>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</si>
  <si>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</si>
  <si>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</si>
  <si>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</si>
  <si>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</si>
  <si>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</si>
  <si>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</si>
  <si>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</si>
  <si>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</si>
  <si>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</si>
  <si>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</si>
  <si>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</si>
  <si>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</si>
  <si>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</si>
  <si>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</si>
  <si>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</si>
  <si>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</si>
  <si>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</si>
  <si>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</si>
  <si>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</si>
  <si>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De Composición</t>
  </si>
  <si>
    <t xml:space="preserve">Gasto programado mensual por beneficiario (GPB) </t>
  </si>
  <si>
    <t xml:space="preserve">Gasto efectivo mensual por beneficiario (GEB) </t>
  </si>
  <si>
    <t xml:space="preserve">Gasto programado trimestral por beneficiario (GPB) </t>
  </si>
  <si>
    <t xml:space="preserve">Gasto efectivo trimestral por beneficiario (GEB) </t>
  </si>
  <si>
    <t xml:space="preserve">Gasto programado semestral por beneficiario (GPB) </t>
  </si>
  <si>
    <t xml:space="preserve">Gasto efectivo semestral por beneficiario (GEB) </t>
  </si>
  <si>
    <t xml:space="preserve">Gasto programado acumulado por beneficiario (GPB) </t>
  </si>
  <si>
    <t xml:space="preserve">Gasto efectivo acumulado por beneficiario (GEB) </t>
  </si>
  <si>
    <t xml:space="preserve">Gasto programado anual por beneficiario (GPB) </t>
  </si>
  <si>
    <t xml:space="preserve">Gasto efectivo anual por beneficiario (GEB) </t>
  </si>
  <si>
    <t>Aseguramiento</t>
  </si>
  <si>
    <t>Producto</t>
  </si>
  <si>
    <t>n.d.</t>
  </si>
  <si>
    <t>Efectivos 1T 2020</t>
  </si>
  <si>
    <t>IPC (1T 2020)</t>
  </si>
  <si>
    <t>Gasto efectivo real 1T 2020</t>
  </si>
  <si>
    <t>Gasto efectivo real por beneficiario 1T 2020</t>
  </si>
  <si>
    <t>Efectivos 2T 2020</t>
  </si>
  <si>
    <t>IPC (2T 2020)</t>
  </si>
  <si>
    <t>Gasto efectivo real 2T 2020</t>
  </si>
  <si>
    <t>Gasto efectivo real por beneficiario 2T 2020</t>
  </si>
  <si>
    <t>Efectivos IS 2020</t>
  </si>
  <si>
    <t>IPC (IS 2020)</t>
  </si>
  <si>
    <t>Efectivos 3T 2020</t>
  </si>
  <si>
    <t>IPC (3T 2020)</t>
  </si>
  <si>
    <t>Gasto efectivo real 3T 2020</t>
  </si>
  <si>
    <t>Gasto efectivo real por beneficiario 3T 2020</t>
  </si>
  <si>
    <t>Efectivos 3TA 2020</t>
  </si>
  <si>
    <t>IPC (3TA 2020)</t>
  </si>
  <si>
    <t>Gasto efectivo real 3TA 2020</t>
  </si>
  <si>
    <t>Gasto efectivo real por beneficiario 3TA 2020</t>
  </si>
  <si>
    <t>Gasto efectivo real 2020</t>
  </si>
  <si>
    <t>Gasto efectivo real por beneficiario 2020</t>
  </si>
  <si>
    <t>Efectivos 4T 2020</t>
  </si>
  <si>
    <t>IPC (4T 2020)</t>
  </si>
  <si>
    <t>Gasto efectivo real 4T 2020</t>
  </si>
  <si>
    <t>Gasto efectivo real por beneficiario 4T 2020</t>
  </si>
  <si>
    <t>Efectivos 2020</t>
  </si>
  <si>
    <t>IPC (2020)</t>
  </si>
  <si>
    <t>Programados 1T 2021</t>
  </si>
  <si>
    <t>Efectivos 1T 2021</t>
  </si>
  <si>
    <t>Programados año 2021</t>
  </si>
  <si>
    <t>En transferencias 1T 2021</t>
  </si>
  <si>
    <t>IPC (1T 2021)</t>
  </si>
  <si>
    <t>Gasto efectivo real 1T 2021</t>
  </si>
  <si>
    <t>Gasto efectivo real por beneficiario 1T 2021</t>
  </si>
  <si>
    <r>
      <rPr>
        <b/>
        <sz val="11"/>
        <color theme="1"/>
        <rFont val="Palatino Linotype"/>
        <family val="1"/>
      </rPr>
      <t xml:space="preserve">Fuentes: </t>
    </r>
    <r>
      <rPr>
        <sz val="11"/>
        <color theme="1"/>
        <rFont val="Palatino Linotype"/>
        <family val="1"/>
      </rPr>
      <t>Informes Trimestrales ACE 2020 y 2021 - Cronogramas de Metas e Inversión Modificaciones 2021 - IPC, INEC 2020 y 2021</t>
    </r>
  </si>
  <si>
    <t>Programados 2T 2021</t>
  </si>
  <si>
    <t>Efectivos 2T 2021</t>
  </si>
  <si>
    <t>En transferencias 2T 2021</t>
  </si>
  <si>
    <t>IPC (2T 2021)</t>
  </si>
  <si>
    <t>Gasto efectivo real 2T 2021</t>
  </si>
  <si>
    <t>Gasto efectivo real por beneficiario 2T 2021</t>
  </si>
  <si>
    <t>Programados IS 2021</t>
  </si>
  <si>
    <t>Efectivos IS 2021</t>
  </si>
  <si>
    <t>En transferencias IS 2021</t>
  </si>
  <si>
    <t>IPC (IS 2021)</t>
  </si>
  <si>
    <t>Gasto efectivo real 2021</t>
  </si>
  <si>
    <t>Gasto efectivo real por beneficiario 2021</t>
  </si>
  <si>
    <t>Programados 3T 2021</t>
  </si>
  <si>
    <t>Efectivos 3T 2021</t>
  </si>
  <si>
    <t>En transferencias 3T 2021</t>
  </si>
  <si>
    <t>IPC (3T 2021)</t>
  </si>
  <si>
    <t>Gasto efectivo real 3T 2021</t>
  </si>
  <si>
    <t>Gasto efectivo real por beneficiario 3T 2021</t>
  </si>
  <si>
    <t>Programados 3TA 2021</t>
  </si>
  <si>
    <t>Efectivos 3TA 2021</t>
  </si>
  <si>
    <t>En transferencias 3TA 2021</t>
  </si>
  <si>
    <t>IPC (3TA 2021)</t>
  </si>
  <si>
    <t>Gasto efectivo real 3TA 2021</t>
  </si>
  <si>
    <t>Gasto efectivo real por beneficiario 3TA 2021</t>
  </si>
  <si>
    <t>Programados 4T 2021</t>
  </si>
  <si>
    <t>Efectivos 4T 2021</t>
  </si>
  <si>
    <t>En transferencias 4T 2021</t>
  </si>
  <si>
    <t>IPC (4T 2021)</t>
  </si>
  <si>
    <t>Gasto efectivo real 4T 2021</t>
  </si>
  <si>
    <t>Gasto efectivo real por beneficiario 4T 2021</t>
  </si>
  <si>
    <t>Programados 2021</t>
  </si>
  <si>
    <t>Efectivos 2021</t>
  </si>
  <si>
    <t>En transferencias 2021</t>
  </si>
  <si>
    <t>IPC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</si>
</sst>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Palatino Linotype"/>
      <family val="1"/>
    </font>
    <font>
      <sz val="11"/>
      <color theme="1"/>
      <name val="Palatino Linotype"/>
      <family val="1"/>
    </font>
    <font>
      <sz val="11"/>
      <color rgb="FFFF0000"/>
      <name val="Palatino Linotype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166" fontId="0" fillId="0" borderId="0" xfId="1" applyNumberFormat="1" applyFont="1" applyFill="1"/>
    <xf numFmtId="165" fontId="0" fillId="0" borderId="0" xfId="1" applyNumberFormat="1" applyFont="1" applyFill="1"/>
    <xf numFmtId="4" fontId="0" fillId="0" borderId="0" xfId="0" applyNumberFormat="1" applyFont="1" applyFill="1"/>
    <xf numFmtId="4" fontId="0" fillId="0" borderId="0" xfId="0" applyNumberFormat="1" applyFont="1" applyFill="1" applyBorder="1"/>
    <xf numFmtId="3" fontId="0" fillId="0" borderId="0" xfId="0" applyNumberFormat="1" applyFont="1" applyFill="1"/>
    <xf numFmtId="4" fontId="2" fillId="0" borderId="0" xfId="0" applyNumberFormat="1" applyFont="1" applyFill="1"/>
    <xf numFmtId="4" fontId="4" fillId="0" borderId="2" xfId="0" applyNumberFormat="1" applyFont="1" applyFill="1" applyBorder="1" applyAlignment="1">
      <alignment horizontal="center"/>
    </xf>
    <xf numFmtId="4" fontId="4" fillId="0" borderId="3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4" fontId="4" fillId="0" borderId="0" xfId="0" applyNumberFormat="1" applyFont="1" applyFill="1"/>
    <xf numFmtId="3" fontId="5" fillId="0" borderId="0" xfId="0" applyNumberFormat="1" applyFont="1" applyFill="1"/>
    <xf numFmtId="4" fontId="5" fillId="0" borderId="3" xfId="0" applyNumberFormat="1" applyFont="1" applyFill="1" applyBorder="1"/>
    <xf numFmtId="4" fontId="5" fillId="0" borderId="3" xfId="0" applyNumberFormat="1" applyFont="1" applyFill="1" applyBorder="1" applyAlignment="1">
      <alignment horizontal="right"/>
    </xf>
    <xf numFmtId="165" fontId="5" fillId="0" borderId="0" xfId="1" applyNumberFormat="1" applyFont="1" applyFill="1"/>
    <xf numFmtId="4" fontId="5" fillId="0" borderId="0" xfId="0" applyNumberFormat="1" applyFont="1" applyFill="1" applyBorder="1" applyAlignment="1">
      <alignment horizontal="right"/>
    </xf>
    <xf numFmtId="4" fontId="5" fillId="0" borderId="0" xfId="0" applyNumberFormat="1" applyFont="1" applyFill="1" applyBorder="1"/>
    <xf numFmtId="4" fontId="6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4" fontId="5" fillId="0" borderId="0" xfId="0" applyNumberFormat="1" applyFont="1" applyFill="1" applyAlignment="1">
      <alignment horizontal="right"/>
    </xf>
    <xf numFmtId="4" fontId="4" fillId="0" borderId="0" xfId="0" applyNumberFormat="1" applyFont="1"/>
    <xf numFmtId="4" fontId="5" fillId="0" borderId="0" xfId="0" applyNumberFormat="1" applyFont="1"/>
    <xf numFmtId="165" fontId="5" fillId="0" borderId="0" xfId="1" applyNumberFormat="1" applyFont="1" applyFill="1" applyAlignment="1">
      <alignment horizontal="left"/>
    </xf>
    <xf numFmtId="0" fontId="5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4" fontId="0" fillId="0" borderId="0" xfId="0" applyNumberFormat="1"/>
    <xf numFmtId="3" fontId="5" fillId="0" borderId="0" xfId="0" applyNumberFormat="1" applyFont="1"/>
    <xf numFmtId="4" fontId="1" fillId="0" borderId="0" xfId="0" applyNumberFormat="1" applyFont="1" applyFill="1"/>
    <xf numFmtId="0" fontId="5" fillId="0" borderId="0" xfId="0" applyFont="1" applyFill="1" applyAlignment="1">
      <alignment vertical="top" wrapText="1"/>
    </xf>
    <xf numFmtId="0" fontId="3" fillId="0" borderId="0" xfId="0" applyFont="1" applyFill="1" applyAlignment="1">
      <alignment vertical="top" wrapText="1"/>
    </xf>
    <xf numFmtId="4" fontId="0" fillId="0" borderId="0" xfId="0" applyNumberFormat="1" applyFill="1"/>
    <xf numFmtId="2" fontId="5" fillId="0" borderId="0" xfId="0" applyNumberFormat="1" applyFont="1" applyFill="1" applyAlignment="1">
      <alignment horizontal="right"/>
    </xf>
    <xf numFmtId="4" fontId="4" fillId="0" borderId="1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4071B9"/>
      <color rgb="FF102D7C"/>
      <color rgb="FFA2BF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>
                <a:solidFill>
                  <a:schemeClr val="tx1"/>
                </a:solidFill>
              </a:rPr>
              <a:t>ACE: Indicadores de cobertura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050166182798417E-2"/>
          <c:y val="0.26566535786306705"/>
          <c:w val="0.93426798406561096"/>
          <c:h val="0.5301317711686990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Anual!$B$10</c:f>
              <c:strCache>
                <c:ptCount val="1"/>
                <c:pt idx="0">
                  <c:v>Aseguramiento</c:v>
                </c:pt>
              </c:strCache>
            </c:strRef>
          </c:tx>
          <c:spPr>
            <a:solidFill>
              <a:schemeClr val="accent1"/>
            </a:solidFill>
            <a:ln w="28575">
              <a:solidFill>
                <a:schemeClr val="lt1"/>
              </a:solidFill>
            </a:ln>
            <a:effectLst/>
            <a:sp3d contourW="28575">
              <a:contourClr>
                <a:schemeClr val="lt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28575"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8871-42A8-A548-59A7828C2428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28575">
                <a:noFill/>
              </a:ln>
              <a:effectLst/>
              <a:sp3d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871-42A8-A548-59A7828C24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Anual!$A$45:$A$46</c:f>
              <c:strCache>
                <c:ptCount val="2"/>
                <c:pt idx="0">
                  <c:v> Cobertura Programada </c:v>
                </c:pt>
                <c:pt idx="1">
                  <c:v> Cobertura Efectiva </c:v>
                </c:pt>
              </c:strCache>
            </c:strRef>
          </c:cat>
          <c:val>
            <c:numRef>
              <c:f>Anual!$B$45:$B$46</c:f>
              <c:numCache>
                <c:formatCode>#,##0.00</c:formatCode>
                <c:ptCount val="2"/>
                <c:pt idx="0">
                  <c:v>133.79854889714863</c:v>
                </c:pt>
                <c:pt idx="1">
                  <c:v>132.00772205020547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4-47DF-A274-9D015A9C2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487014648"/>
        <c:axId val="487011040"/>
        <c:axId val="0"/>
      </c:bar3DChart>
      <c:valAx>
        <c:axId val="487011040"/>
        <c:scaling>
          <c:orientation val="minMax"/>
          <c:max val="160"/>
          <c:min val="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487014648"/>
        <c:crosses val="autoZero"/>
        <c:crossBetween val="between"/>
        <c:majorUnit val="40"/>
      </c:valAx>
      <c:catAx>
        <c:axId val="4870146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70110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ACE: Indicadores de resultado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2019922768364871E-2"/>
          <c:y val="0.2140217317800284"/>
          <c:w val="0.93090917477497381"/>
          <c:h val="0.5760388570713403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Anual!$A$49</c:f>
              <c:strCache>
                <c:ptCount val="1"/>
                <c:pt idx="0">
                  <c:v> Índice efectividad en beneficiarios (IEB)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Anual!$B$49:$B$49</c:f>
              <c:numCache>
                <c:formatCode>#,##0.00</c:formatCode>
                <c:ptCount val="1"/>
                <c:pt idx="0">
                  <c:v>98.661549873519363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32-488B-AB3B-3F6C2F4C689C}"/>
            </c:ext>
          </c:extLst>
        </c:ser>
        <c:ser>
          <c:idx val="1"/>
          <c:order val="1"/>
          <c:tx>
            <c:strRef>
              <c:f>Anual!$A$50</c:f>
              <c:strCache>
                <c:ptCount val="1"/>
                <c:pt idx="0">
                  <c:v> Índice efectividad en gasto (IEG) 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Anual!$B$50:$B$50</c:f>
              <c:numCache>
                <c:formatCode>#,##0.00</c:formatCode>
                <c:ptCount val="1"/>
                <c:pt idx="0">
                  <c:v>96.869814480034307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32-488B-AB3B-3F6C2F4C689C}"/>
            </c:ext>
          </c:extLst>
        </c:ser>
        <c:ser>
          <c:idx val="2"/>
          <c:order val="2"/>
          <c:tx>
            <c:strRef>
              <c:f>Anual!$A$51</c:f>
              <c:strCache>
                <c:ptCount val="1"/>
                <c:pt idx="0">
                  <c:v> Índice efectividad total (IET)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Anual!$B$51:$B$51</c:f>
              <c:numCache>
                <c:formatCode>#,##0.00</c:formatCode>
                <c:ptCount val="1"/>
                <c:pt idx="0">
                  <c:v>97.765682176776835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32-488B-AB3B-3F6C2F4C68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654656"/>
        <c:axId val="55668736"/>
      </c:barChart>
      <c:catAx>
        <c:axId val="556546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668736"/>
        <c:crosses val="autoZero"/>
        <c:auto val="1"/>
        <c:lblAlgn val="ctr"/>
        <c:lblOffset val="100"/>
        <c:noMultiLvlLbl val="0"/>
      </c:catAx>
      <c:valAx>
        <c:axId val="5566873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654656"/>
        <c:crosses val="autoZero"/>
        <c:crossBetween val="between"/>
        <c:majorUnit val="30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4801338280448002E-3"/>
          <c:y val="0.91070288592651771"/>
          <c:w val="0.98887205356795693"/>
          <c:h val="6.717561595453537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ACE: Indicadores de avance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2.8185605163114101E-2"/>
          <c:y val="0.22519908168848421"/>
          <c:w val="0.933070870660614"/>
          <c:h val="0.5702333577346567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Anual!$B$10</c:f>
              <c:strCache>
                <c:ptCount val="1"/>
                <c:pt idx="0">
                  <c:v>Aseguramiento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Anual!$A$54:$A$56</c:f>
              <c:strCache>
                <c:ptCount val="3"/>
                <c:pt idx="0">
                  <c:v> Índice avance beneficiarios (IAB)  </c:v>
                </c:pt>
                <c:pt idx="1">
                  <c:v> Índice avance gasto (IAG) </c:v>
                </c:pt>
                <c:pt idx="2">
                  <c:v> Índice avance total (IAT)  </c:v>
                </c:pt>
              </c:strCache>
            </c:strRef>
          </c:cat>
          <c:val>
            <c:numRef>
              <c:f>Anual!$B$54:$B$56</c:f>
              <c:numCache>
                <c:formatCode>#,##0.00</c:formatCode>
                <c:ptCount val="3"/>
                <c:pt idx="0">
                  <c:v>98.661549873519363</c:v>
                </c:pt>
                <c:pt idx="1">
                  <c:v>96.869814480034307</c:v>
                </c:pt>
                <c:pt idx="2">
                  <c:v>97.765682176776835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59-49BB-9110-CE6B2CEB9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6834304"/>
        <c:axId val="56848384"/>
        <c:axId val="0"/>
      </c:bar3DChart>
      <c:catAx>
        <c:axId val="5683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848384"/>
        <c:crosses val="autoZero"/>
        <c:auto val="1"/>
        <c:lblAlgn val="ctr"/>
        <c:lblOffset val="100"/>
        <c:noMultiLvlLbl val="0"/>
      </c:catAx>
      <c:valAx>
        <c:axId val="56848384"/>
        <c:scaling>
          <c:orientation val="minMax"/>
          <c:max val="15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0"/>
        <c:majorTickMark val="none"/>
        <c:minorTickMark val="none"/>
        <c:tickLblPos val="nextTo"/>
        <c:spPr>
          <a:ln>
            <a:noFill/>
          </a:ln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834304"/>
        <c:crosses val="autoZero"/>
        <c:crossBetween val="between"/>
        <c:majorUnit val="30"/>
      </c:valAx>
    </c:plotArea>
    <c:legend>
      <c:legendPos val="b"/>
      <c:layout>
        <c:manualLayout>
          <c:xMode val="edge"/>
          <c:yMode val="edge"/>
          <c:x val="1.4598652651531607E-2"/>
          <c:y val="0.91752843416642571"/>
          <c:w val="0.97704982008298569"/>
          <c:h val="6.2959365715220719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ACE: Indicadores de expansión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5.4622893110546043E-2"/>
          <c:y val="0.21730887852240435"/>
          <c:w val="0.92837227079684148"/>
          <c:h val="0.4847888008103037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Anual!$A$62</c:f>
              <c:strCache>
                <c:ptCount val="1"/>
                <c:pt idx="0">
                  <c:v> Índice de crecimiento beneficiarios (ICB)  </c:v>
                </c:pt>
              </c:strCache>
            </c:strRef>
          </c:tx>
          <c:spPr>
            <a:solidFill>
              <a:srgbClr val="A2BFE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Anual!$B$62:$B$62</c:f>
              <c:numCache>
                <c:formatCode>#,##0.00</c:formatCode>
                <c:ptCount val="1"/>
                <c:pt idx="0">
                  <c:v>4.732845019076759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15-47C7-8738-97DF3282B5EC}"/>
            </c:ext>
          </c:extLst>
        </c:ser>
        <c:ser>
          <c:idx val="1"/>
          <c:order val="1"/>
          <c:tx>
            <c:strRef>
              <c:f>Anual!$A$63</c:f>
              <c:strCache>
                <c:ptCount val="1"/>
                <c:pt idx="0">
                  <c:v> Índice de crecimiento del gasto real (ICGR) 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Anual!$B$63:$B$63</c:f>
              <c:numCache>
                <c:formatCode>#,##0.00</c:formatCode>
                <c:ptCount val="1"/>
                <c:pt idx="0">
                  <c:v>4.1066590707165007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15-47C7-8738-97DF3282B5EC}"/>
            </c:ext>
          </c:extLst>
        </c:ser>
        <c:ser>
          <c:idx val="2"/>
          <c:order val="2"/>
          <c:tx>
            <c:strRef>
              <c:f>Anual!$A$64</c:f>
              <c:strCache>
                <c:ptCount val="1"/>
                <c:pt idx="0">
                  <c:v> Índice de crecimiento del gasto real por beneficiario (ICGRB)  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1DE-43A3-846F-224406B716A7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Anual!$B$64:$B$64</c:f>
              <c:numCache>
                <c:formatCode>#,##0.00</c:formatCode>
                <c:ptCount val="1"/>
                <c:pt idx="0">
                  <c:v>-0.59788879815706464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15-47C7-8738-97DF3282B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741824"/>
        <c:axId val="55764096"/>
      </c:barChart>
      <c:catAx>
        <c:axId val="557418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5764096"/>
        <c:crosses val="autoZero"/>
        <c:auto val="1"/>
        <c:lblAlgn val="ctr"/>
        <c:lblOffset val="100"/>
        <c:noMultiLvlLbl val="0"/>
      </c:catAx>
      <c:valAx>
        <c:axId val="55764096"/>
        <c:scaling>
          <c:orientation val="minMax"/>
          <c:max val="6"/>
          <c:min val="-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5741824"/>
        <c:crosses val="autoZero"/>
        <c:crossBetween val="between"/>
        <c:majorUnit val="2"/>
      </c:valAx>
      <c:spPr>
        <a:noFill/>
        <a:ln>
          <a:noFill/>
        </a:ln>
        <a:effectLst>
          <a:softEdge rad="25400"/>
        </a:effectLst>
      </c:spPr>
    </c:plotArea>
    <c:legend>
      <c:legendPos val="b"/>
      <c:layout>
        <c:manualLayout>
          <c:xMode val="edge"/>
          <c:yMode val="edge"/>
          <c:x val="3.8175631531610797E-3"/>
          <c:y val="0.83004947684487251"/>
          <c:w val="0.99212860803945735"/>
          <c:h val="0.1504897500210059"/>
        </c:manualLayout>
      </c:layout>
      <c:overlay val="0"/>
      <c:txPr>
        <a:bodyPr rot="0" vert="horz"/>
        <a:lstStyle/>
        <a:p>
          <a:pPr>
            <a:defRPr/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CR"/>
              <a:t>ACE: Indicadores de gasto medio 2021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Anual!$A$67</c:f>
              <c:strCache>
                <c:ptCount val="1"/>
                <c:pt idx="0">
                  <c:v> Gasto programado anual por beneficiario (GPB) 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Anual!$B$67:$B$67</c:f>
              <c:numCache>
                <c:formatCode>#,##0.00</c:formatCode>
                <c:ptCount val="1"/>
                <c:pt idx="0">
                  <c:v>519639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D4-475D-8D2B-7DD89D5C6480}"/>
            </c:ext>
          </c:extLst>
        </c:ser>
        <c:ser>
          <c:idx val="1"/>
          <c:order val="1"/>
          <c:tx>
            <c:strRef>
              <c:f>Anual!$A$68</c:f>
              <c:strCache>
                <c:ptCount val="1"/>
                <c:pt idx="0">
                  <c:v> Gasto efectivo anual por beneficiario (GEB)  </c:v>
                </c:pt>
              </c:strCache>
            </c:strRef>
          </c:tx>
          <c:spPr>
            <a:solidFill>
              <a:srgbClr val="4071B9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Anual!$B$68:$B$68</c:f>
              <c:numCache>
                <c:formatCode>#,##0.00</c:formatCode>
                <c:ptCount val="1"/>
                <c:pt idx="0">
                  <c:v>510202.13640593766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D4-475D-8D2B-7DD89D5C6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6903936"/>
        <c:axId val="56922112"/>
        <c:axId val="0"/>
      </c:bar3DChart>
      <c:catAx>
        <c:axId val="5690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6922112"/>
        <c:crosses val="autoZero"/>
        <c:auto val="1"/>
        <c:lblAlgn val="ctr"/>
        <c:lblOffset val="100"/>
        <c:noMultiLvlLbl val="0"/>
      </c:catAx>
      <c:valAx>
        <c:axId val="56922112"/>
        <c:scaling>
          <c:orientation val="minMax"/>
          <c:max val="8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es-CR"/>
          </a:p>
        </c:txPr>
        <c:crossAx val="569039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n-US"/>
              <a:t>ACE: Índice de eficiencia (IE) 2021 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0"/>
      <c:rotY val="0"/>
      <c:rAngAx val="0"/>
      <c:perspective val="10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Anual!$A$69</c:f>
              <c:strCache>
                <c:ptCount val="1"/>
                <c:pt idx="0">
                  <c:v> Índice de eficiencia (IE)  </c:v>
                </c:pt>
              </c:strCache>
            </c:strRef>
          </c:tx>
          <c:spPr>
            <a:solidFill>
              <a:srgbClr val="102D7C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Anual!$B$10:$B$10</c:f>
              <c:strCache>
                <c:ptCount val="1"/>
                <c:pt idx="0">
                  <c:v>Aseguramiento</c:v>
                </c:pt>
              </c:strCache>
            </c:strRef>
          </c:cat>
          <c:val>
            <c:numRef>
              <c:f>Anual!$B$69:$B$69</c:f>
              <c:numCache>
                <c:formatCode>#,##0.00</c:formatCode>
                <c:ptCount val="1"/>
                <c:pt idx="0">
                  <c:v>95.990216118835278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90-42D6-A099-9940B98B1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57024896"/>
        <c:axId val="57026432"/>
        <c:axId val="0"/>
      </c:bar3DChart>
      <c:catAx>
        <c:axId val="5702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026432"/>
        <c:crosses val="autoZero"/>
        <c:auto val="1"/>
        <c:lblAlgn val="ctr"/>
        <c:lblOffset val="100"/>
        <c:noMultiLvlLbl val="0"/>
      </c:catAx>
      <c:valAx>
        <c:axId val="57026432"/>
        <c:scaling>
          <c:orientation val="minMax"/>
          <c:max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CR"/>
          </a:p>
        </c:txPr>
        <c:crossAx val="57024896"/>
        <c:crosses val="autoZero"/>
        <c:crossBetween val="between"/>
        <c:majorUnit val="3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r>
              <a:rPr lang="es-CR" sz="1800" b="1"/>
              <a:t>ACE: Indicadores de giro de recursos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title>
    <c:autoTitleDeleted val="0"/>
    <c:view3D>
      <c:rotX val="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395432497485833E-2"/>
          <c:y val="0.25951941665454437"/>
          <c:w val="0.93111552264143382"/>
          <c:h val="0.53778903489054042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noFill/>
              </a:ln>
              <a:effectLst/>
              <a:sp3d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5565-41A8-B661-5164AF0A0A11}"/>
              </c:ext>
            </c:extLst>
          </c:dPt>
          <c:dPt>
            <c:idx val="1"/>
            <c:invertIfNegative val="0"/>
            <c:bubble3D val="0"/>
            <c:spPr>
              <a:solidFill>
                <a:srgbClr val="102D7C"/>
              </a:solidFill>
              <a:ln w="19050">
                <a:noFill/>
              </a:ln>
              <a:effectLst/>
              <a:sp3d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0-1293-4365-8E03-CCC7EFE3D6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Palatino Linotype" panose="02040502050505030304" pitchFamily="18" charset="0"/>
                    <a:ea typeface="+mn-ea"/>
                    <a:cs typeface="+mn-cs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Anual!$A$74:$A$75</c:f>
              <c:strCache>
                <c:ptCount val="2"/>
                <c:pt idx="0">
                  <c:v> Índice de giro efectivo (IGE) </c:v>
                </c:pt>
                <c:pt idx="1">
                  <c:v> Índice de uso de recursos (IUR)  </c:v>
                </c:pt>
              </c:strCache>
            </c:strRef>
          </c:cat>
          <c:val>
            <c:numRef>
              <c:f>Anual!$B$74:$B$75</c:f>
              <c:numCache>
                <c:formatCode>#,##0.00</c:formatCode>
                <c:ptCount val="2"/>
                <c:pt idx="0">
                  <c:v>15.963892006491893</c:v>
                </c:pt>
                <c:pt idx="1">
                  <c:v>606.80574912835243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3-4365-8E03-CCC7EFE3D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209545416"/>
        <c:axId val="209544104"/>
        <c:axId val="0"/>
      </c:bar3DChart>
      <c:valAx>
        <c:axId val="209544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Palatino Linotype" panose="02040502050505030304" pitchFamily="18" charset="0"/>
                <a:ea typeface="+mn-ea"/>
                <a:cs typeface="+mn-cs"/>
              </a:defRPr>
            </a:pPr>
            <a:endParaRPr lang="es-CR"/>
          </a:p>
        </c:txPr>
        <c:crossAx val="209545416"/>
        <c:crosses val="autoZero"/>
        <c:crossBetween val="between"/>
        <c:majorUnit val="200"/>
      </c:valAx>
      <c:catAx>
        <c:axId val="209545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2095441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Palatino Linotype" panose="02040502050505030304" pitchFamily="18" charset="0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Palatino Linotype" panose="02040502050505030304" pitchFamily="18" charset="0"/>
        </a:defRPr>
      </a:pPr>
      <a:endParaRPr lang="es-CR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3.png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774532" cy="1047750"/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095375"/>
          <a:ext cx="5774532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0" y="1166816"/>
          <a:ext cx="5476875" cy="9763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27-07-2021</a:t>
          </a: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</xdr:colOff>
      <xdr:row>6</xdr:row>
      <xdr:rowOff>23812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24500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0.29718</cdr:x>
      <cdr:y>0.11538</cdr:y>
    </cdr:from>
    <cdr:to>
      <cdr:x>0.72473</cdr:x>
      <cdr:y>0.15769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1812396" y="357187"/>
          <a:ext cx="2607469" cy="1309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CR" sz="1100"/>
        </a:p>
      </cdr:txBody>
    </cdr:sp>
  </cdr:relSizeAnchor>
  <cdr:relSizeAnchor xmlns:cdr="http://schemas.openxmlformats.org/drawingml/2006/chartDrawing">
    <cdr:from>
      <cdr:x>0.40846</cdr:x>
      <cdr:y>0.11154</cdr:y>
    </cdr:from>
    <cdr:to>
      <cdr:x>0.65119</cdr:x>
      <cdr:y>0.19919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2491052" y="435591"/>
          <a:ext cx="1480343" cy="342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CR" sz="1400">
              <a:solidFill>
                <a:schemeClr val="tx1"/>
              </a:solidFill>
              <a:latin typeface="Palatino Linotype" panose="02040502050505030304" pitchFamily="18" charset="0"/>
            </a:rPr>
            <a:t>Aseguramiento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0.41914</cdr:x>
      <cdr:y>0.10332</cdr:y>
    </cdr:from>
    <cdr:to>
      <cdr:x>0.63437</cdr:x>
      <cdr:y>0.18874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729707" y="368461"/>
          <a:ext cx="1401756" cy="3046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  <a:latin typeface="Palatino Linotype" panose="02040502050505030304" pitchFamily="18" charset="0"/>
            </a:rPr>
            <a:t>Aseguramiento</a:t>
          </a: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0.38653</cdr:x>
      <cdr:y>0.1186</cdr:y>
    </cdr:from>
    <cdr:to>
      <cdr:x>0.63085</cdr:x>
      <cdr:y>0.21886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217738" y="360362"/>
          <a:ext cx="1401731" cy="304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  <a:latin typeface="Palatino Linotype" panose="02040502050505030304" pitchFamily="18" charset="0"/>
            </a:rPr>
            <a:t>Aseguramiento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774532" cy="1039813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095375"/>
          <a:ext cx="5774532" cy="1039813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/>
      </xdr:nvSpPr>
      <xdr:spPr>
        <a:xfrm>
          <a:off x="0" y="1166816"/>
          <a:ext cx="5472112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16-11-2021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</xdr:colOff>
      <xdr:row>6</xdr:row>
      <xdr:rowOff>23812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973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774532" cy="1047750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095375"/>
          <a:ext cx="5774532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0" y="1166816"/>
          <a:ext cx="5472112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 Semestre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16-11-2021</a:t>
          </a: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</xdr:colOff>
      <xdr:row>6</xdr:row>
      <xdr:rowOff>23812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973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766594" cy="1047750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095375"/>
          <a:ext cx="5766594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0" y="1166816"/>
          <a:ext cx="5472112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21-12-2021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</xdr:colOff>
      <xdr:row>6</xdr:row>
      <xdr:rowOff>4762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973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774532" cy="1039813"/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095375"/>
          <a:ext cx="5774532" cy="1039813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0" y="1166816"/>
          <a:ext cx="5481637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III T Acumulado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21-12-2021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</xdr:colOff>
      <xdr:row>6</xdr:row>
      <xdr:rowOff>4762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9737" cy="114776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6</xdr:row>
      <xdr:rowOff>0</xdr:rowOff>
    </xdr:from>
    <xdr:ext cx="5766594" cy="1039813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06" y="1095375"/>
          <a:ext cx="5766594" cy="1039813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0" y="1166816"/>
          <a:ext cx="5472112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IV Trimestre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13-05-2022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</xdr:colOff>
      <xdr:row>6</xdr:row>
      <xdr:rowOff>14287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5519737" cy="1166812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646907</xdr:colOff>
      <xdr:row>16</xdr:row>
      <xdr:rowOff>135202</xdr:rowOff>
    </xdr:from>
    <xdr:to>
      <xdr:col>11</xdr:col>
      <xdr:colOff>563563</xdr:colOff>
      <xdr:row>32</xdr:row>
      <xdr:rowOff>79375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166688</xdr:colOff>
      <xdr:row>52</xdr:row>
      <xdr:rowOff>79637</xdr:rowOff>
    </xdr:from>
    <xdr:to>
      <xdr:col>20</xdr:col>
      <xdr:colOff>603250</xdr:colOff>
      <xdr:row>68</xdr:row>
      <xdr:rowOff>95250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624417</xdr:colOff>
      <xdr:row>33</xdr:row>
      <xdr:rowOff>55562</xdr:rowOff>
    </xdr:from>
    <xdr:to>
      <xdr:col>11</xdr:col>
      <xdr:colOff>627062</xdr:colOff>
      <xdr:row>51</xdr:row>
      <xdr:rowOff>103186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142880</xdr:colOff>
      <xdr:row>33</xdr:row>
      <xdr:rowOff>69056</xdr:rowOff>
    </xdr:from>
    <xdr:to>
      <xdr:col>20</xdr:col>
      <xdr:colOff>583406</xdr:colOff>
      <xdr:row>51</xdr:row>
      <xdr:rowOff>127000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190498</xdr:colOff>
      <xdr:row>16</xdr:row>
      <xdr:rowOff>136523</xdr:rowOff>
    </xdr:from>
    <xdr:to>
      <xdr:col>21</xdr:col>
      <xdr:colOff>47625</xdr:colOff>
      <xdr:row>32</xdr:row>
      <xdr:rowOff>67467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30425</xdr:colOff>
      <xdr:row>69</xdr:row>
      <xdr:rowOff>116680</xdr:rowOff>
    </xdr:from>
    <xdr:to>
      <xdr:col>15</xdr:col>
      <xdr:colOff>261938</xdr:colOff>
      <xdr:row>84</xdr:row>
      <xdr:rowOff>170655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672042</xdr:colOff>
      <xdr:row>52</xdr:row>
      <xdr:rowOff>57151</xdr:rowOff>
    </xdr:from>
    <xdr:to>
      <xdr:col>11</xdr:col>
      <xdr:colOff>603250</xdr:colOff>
      <xdr:row>68</xdr:row>
      <xdr:rowOff>23813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11906</xdr:colOff>
      <xdr:row>6</xdr:row>
      <xdr:rowOff>0</xdr:rowOff>
    </xdr:from>
    <xdr:ext cx="5774532" cy="1047750"/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1906" y="1095375"/>
          <a:ext cx="5774532" cy="104775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6</xdr:row>
      <xdr:rowOff>23816</xdr:rowOff>
    </xdr:from>
    <xdr:to>
      <xdr:col>1</xdr:col>
      <xdr:colOff>1357312</xdr:colOff>
      <xdr:row>7</xdr:row>
      <xdr:rowOff>488156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 txBox="1"/>
      </xdr:nvSpPr>
      <xdr:spPr>
        <a:xfrm>
          <a:off x="0" y="1166816"/>
          <a:ext cx="5472112" cy="9786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Caja Costarricense de Seguro Social 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bg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Programa  Asegurados por Cuenta  del Estado (ACE)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 b="1" baseline="0">
            <a:solidFill>
              <a:schemeClr val="dk1"/>
            </a:solidFill>
            <a:effectLst/>
            <a:latin typeface="Palatino Linotype" panose="02040502050505030304" pitchFamily="18" charset="0"/>
            <a:ea typeface="+mn-ea"/>
            <a:cs typeface="+mn-cs"/>
          </a:endParaRP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R" sz="1100" b="1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Período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:  Anual 2021</a:t>
          </a:r>
          <a:r>
            <a:rPr lang="es-CR" sz="1100" b="1" baseline="0">
              <a:solidFill>
                <a:schemeClr val="dk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          </a:t>
          </a:r>
          <a:r>
            <a:rPr lang="es-CR" sz="1100" b="1" baseline="0">
              <a:solidFill>
                <a:schemeClr val="bg1"/>
              </a:solidFill>
              <a:effectLst/>
              <a:latin typeface="Palatino Linotype" panose="02040502050505030304" pitchFamily="18" charset="0"/>
              <a:ea typeface="+mn-ea"/>
              <a:cs typeface="+mn-cs"/>
            </a:rPr>
            <a:t>Fecha Actualización: 13-05-2022</a:t>
          </a:r>
          <a:endParaRPr lang="es-CR" sz="1100">
            <a:solidFill>
              <a:schemeClr val="bg1"/>
            </a:solidFill>
            <a:effectLst/>
            <a:latin typeface="Palatino Linotype" panose="0204050205050503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500">
            <a:solidFill>
              <a:schemeClr val="bg1"/>
            </a:solidFill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 sz="1100" b="1" baseline="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CR">
            <a:solidFill>
              <a:schemeClr val="bg1"/>
            </a:solidFill>
            <a:effectLst/>
          </a:endParaRPr>
        </a:p>
        <a:p>
          <a:endParaRPr lang="es-CR" sz="11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23812</xdr:colOff>
      <xdr:row>6</xdr:row>
      <xdr:rowOff>4762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5519737" cy="1157287"/>
        </a:xfrm>
        <a:prstGeom prst="rect">
          <a:avLst/>
        </a:prstGeom>
      </xdr:spPr>
    </xdr:pic>
    <xdr:clientData/>
  </xdr:twoCellAnchor>
  <xdr:twoCellAnchor editAs="oneCell">
    <xdr:from>
      <xdr:col>0</xdr:col>
      <xdr:colOff>153081</xdr:colOff>
      <xdr:row>1</xdr:row>
      <xdr:rowOff>59532</xdr:rowOff>
    </xdr:from>
    <xdr:to>
      <xdr:col>0</xdr:col>
      <xdr:colOff>3112356</xdr:colOff>
      <xdr:row>5</xdr:row>
      <xdr:rowOff>95249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3081" y="250032"/>
          <a:ext cx="2959275" cy="79771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0.39063</cdr:x>
      <cdr:y>0.11159</cdr:y>
    </cdr:from>
    <cdr:to>
      <cdr:x>0.62376</cdr:x>
      <cdr:y>0.2126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2348706" y="336549"/>
          <a:ext cx="1401731" cy="304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  <a:latin typeface="Palatino Linotype" panose="02040502050505030304" pitchFamily="18" charset="0"/>
            </a:rPr>
            <a:t>Aseguramiento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0.38157</cdr:x>
      <cdr:y>0.10922</cdr:y>
    </cdr:from>
    <cdr:to>
      <cdr:x>0.60012</cdr:x>
      <cdr:y>0.21538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2492630" y="376221"/>
          <a:ext cx="1427691" cy="3656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CR" sz="1400">
              <a:solidFill>
                <a:schemeClr val="tx1"/>
              </a:solidFill>
              <a:latin typeface="Palatino Linotype" panose="02040502050505030304" pitchFamily="18" charset="0"/>
            </a:rPr>
            <a:t>Aseguramiento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175"/>
  <sheetViews>
    <sheetView showGridLines="0" tabSelected="1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7265625" style="3" customWidth="1"/>
    <col min="2" max="2" width="20.7265625" style="3" customWidth="1"/>
    <col min="3" max="4" width="11.453125" style="3"/>
    <col min="5" max="5" width="12.7265625" style="3" bestFit="1" customWidth="1"/>
    <col min="6" max="16384" width="11.453125" style="3"/>
  </cols>
  <sheetData>
    <row r="7" spans="1:3" ht="40.5" customHeight="1" x14ac:dyDescent="0.35"/>
    <row r="8" spans="1:3" ht="40.5" customHeight="1" x14ac:dyDescent="0.35"/>
    <row r="9" spans="1:3" ht="15.5" x14ac:dyDescent="0.4">
      <c r="A9" s="32" t="s">
        <v>0</v>
      </c>
      <c r="B9" s="7" t="s">
        <v>43</v>
      </c>
    </row>
    <row r="10" spans="1:3" ht="16" thickBot="1" x14ac:dyDescent="0.45">
      <c r="A10" s="33"/>
      <c r="B10" s="8" t="s">
        <v>42</v>
      </c>
      <c r="C10" s="4"/>
    </row>
    <row r="11" spans="1:3" ht="16" thickTop="1" x14ac:dyDescent="0.4">
      <c r="A11" s="9"/>
      <c r="B11" s="9"/>
      <c r="C11" s="4"/>
    </row>
    <row r="12" spans="1:3" ht="15.5" x14ac:dyDescent="0.4">
      <c r="A12" s="20" t="s">
        <v>1</v>
      </c>
      <c r="B12" s="9"/>
    </row>
    <row r="13" spans="1:3" ht="15.5" x14ac:dyDescent="0.4">
      <c r="A13" s="21"/>
      <c r="B13" s="9"/>
    </row>
    <row r="14" spans="1:3" ht="15.5" x14ac:dyDescent="0.4">
      <c r="A14" s="20" t="s">
        <v>2</v>
      </c>
      <c r="B14" s="9"/>
    </row>
    <row r="15" spans="1:3" ht="15.5" x14ac:dyDescent="0.4">
      <c r="A15" s="14" t="s">
        <v>45</v>
      </c>
      <c r="B15" s="26">
        <v>189232</v>
      </c>
    </row>
    <row r="16" spans="1:3" ht="15.5" x14ac:dyDescent="0.4">
      <c r="A16" s="14" t="s">
        <v>71</v>
      </c>
      <c r="B16" s="26">
        <v>202666</v>
      </c>
    </row>
    <row r="17" spans="1:2" ht="15.5" x14ac:dyDescent="0.4">
      <c r="A17" s="14" t="s">
        <v>72</v>
      </c>
      <c r="B17" s="26">
        <v>199806.66666666701</v>
      </c>
    </row>
    <row r="18" spans="1:2" ht="15.5" x14ac:dyDescent="0.4">
      <c r="A18" s="14" t="s">
        <v>73</v>
      </c>
      <c r="B18" s="26">
        <v>202666</v>
      </c>
    </row>
    <row r="19" spans="1:2" ht="15.5" x14ac:dyDescent="0.4">
      <c r="A19" s="21"/>
      <c r="B19" s="26"/>
    </row>
    <row r="20" spans="1:2" ht="15.5" x14ac:dyDescent="0.4">
      <c r="A20" s="20" t="s">
        <v>3</v>
      </c>
      <c r="B20" s="26"/>
    </row>
    <row r="21" spans="1:2" ht="15.5" x14ac:dyDescent="0.4">
      <c r="A21" s="14" t="s">
        <v>45</v>
      </c>
      <c r="B21" s="26">
        <v>23950776784.396801</v>
      </c>
    </row>
    <row r="22" spans="1:2" ht="15.5" x14ac:dyDescent="0.4">
      <c r="A22" s="14" t="s">
        <v>71</v>
      </c>
      <c r="B22" s="26">
        <v>26328289393.5</v>
      </c>
    </row>
    <row r="23" spans="1:2" ht="15.5" x14ac:dyDescent="0.4">
      <c r="A23" s="14" t="s">
        <v>72</v>
      </c>
      <c r="B23" s="26">
        <v>25497349194.000008</v>
      </c>
    </row>
    <row r="24" spans="1:2" ht="15.5" x14ac:dyDescent="0.4">
      <c r="A24" s="14" t="s">
        <v>73</v>
      </c>
      <c r="B24" s="26">
        <v>105313157574</v>
      </c>
    </row>
    <row r="25" spans="1:2" ht="15.5" x14ac:dyDescent="0.4">
      <c r="A25" s="14" t="s">
        <v>74</v>
      </c>
      <c r="B25" s="11">
        <f>B23</f>
        <v>25497349194.000008</v>
      </c>
    </row>
    <row r="26" spans="1:2" ht="15.5" x14ac:dyDescent="0.4">
      <c r="A26" s="21"/>
      <c r="B26" s="11"/>
    </row>
    <row r="27" spans="1:2" ht="15.5" x14ac:dyDescent="0.4">
      <c r="A27" s="20" t="s">
        <v>4</v>
      </c>
      <c r="B27" s="11"/>
    </row>
    <row r="28" spans="1:2" ht="15.5" x14ac:dyDescent="0.4">
      <c r="A28" s="14" t="s">
        <v>71</v>
      </c>
      <c r="B28" s="11">
        <f>B22</f>
        <v>26328289393.5</v>
      </c>
    </row>
    <row r="29" spans="1:2" ht="15.5" x14ac:dyDescent="0.4">
      <c r="A29" s="14" t="s">
        <v>72</v>
      </c>
      <c r="B29" s="26">
        <v>9178749999.8899994</v>
      </c>
    </row>
    <row r="30" spans="1:2" ht="15.5" x14ac:dyDescent="0.4">
      <c r="A30" s="21"/>
      <c r="B30" s="9"/>
    </row>
    <row r="31" spans="1:2" ht="15.5" x14ac:dyDescent="0.4">
      <c r="A31" s="20" t="s">
        <v>5</v>
      </c>
      <c r="B31" s="9"/>
    </row>
    <row r="32" spans="1:2" s="6" customFormat="1" ht="15.5" x14ac:dyDescent="0.4">
      <c r="A32" s="14" t="s">
        <v>46</v>
      </c>
      <c r="B32" s="21">
        <v>1.0649999999999999</v>
      </c>
    </row>
    <row r="33" spans="1:2" s="6" customFormat="1" ht="15.5" x14ac:dyDescent="0.4">
      <c r="A33" s="14" t="s">
        <v>75</v>
      </c>
      <c r="B33" s="21">
        <v>1.07</v>
      </c>
    </row>
    <row r="34" spans="1:2" ht="15.5" x14ac:dyDescent="0.4">
      <c r="A34" s="14" t="s">
        <v>6</v>
      </c>
      <c r="B34" s="18">
        <v>151471</v>
      </c>
    </row>
    <row r="35" spans="1:2" ht="15.5" x14ac:dyDescent="0.4">
      <c r="A35" s="21"/>
      <c r="B35" s="11"/>
    </row>
    <row r="36" spans="1:2" ht="15.5" x14ac:dyDescent="0.4">
      <c r="A36" s="20" t="s">
        <v>7</v>
      </c>
      <c r="B36" s="11"/>
    </row>
    <row r="37" spans="1:2" ht="15.5" x14ac:dyDescent="0.4">
      <c r="A37" s="14" t="s">
        <v>47</v>
      </c>
      <c r="B37" s="11">
        <f>B21/B32</f>
        <v>22488992285.818592</v>
      </c>
    </row>
    <row r="38" spans="1:2" ht="15.5" x14ac:dyDescent="0.4">
      <c r="A38" s="14" t="s">
        <v>76</v>
      </c>
      <c r="B38" s="11">
        <f>B23/B33</f>
        <v>23829298312.14954</v>
      </c>
    </row>
    <row r="39" spans="1:2" ht="15.5" x14ac:dyDescent="0.4">
      <c r="A39" s="14" t="s">
        <v>48</v>
      </c>
      <c r="B39" s="11">
        <f>B37/B15</f>
        <v>118843.49521126761</v>
      </c>
    </row>
    <row r="40" spans="1:2" ht="15.5" x14ac:dyDescent="0.4">
      <c r="A40" s="14" t="s">
        <v>77</v>
      </c>
      <c r="B40" s="11">
        <f>B38/B17</f>
        <v>119261.77794609539</v>
      </c>
    </row>
    <row r="41" spans="1:2" ht="15.5" x14ac:dyDescent="0.4">
      <c r="A41" s="21"/>
      <c r="B41" s="9"/>
    </row>
    <row r="42" spans="1:2" ht="15.5" x14ac:dyDescent="0.4">
      <c r="A42" s="20" t="s">
        <v>8</v>
      </c>
      <c r="B42" s="9"/>
    </row>
    <row r="43" spans="1:2" ht="15.5" x14ac:dyDescent="0.4">
      <c r="A43" s="21"/>
      <c r="B43" s="9"/>
    </row>
    <row r="44" spans="1:2" ht="15.5" x14ac:dyDescent="0.4">
      <c r="A44" s="20" t="s">
        <v>9</v>
      </c>
      <c r="B44" s="9"/>
    </row>
    <row r="45" spans="1:2" ht="15.5" x14ac:dyDescent="0.4">
      <c r="A45" s="22" t="s">
        <v>10</v>
      </c>
      <c r="B45" s="9">
        <f>B16/B34*100</f>
        <v>133.79854889714863</v>
      </c>
    </row>
    <row r="46" spans="1:2" ht="15.5" x14ac:dyDescent="0.4">
      <c r="A46" s="22" t="s">
        <v>11</v>
      </c>
      <c r="B46" s="9">
        <f>B17/B34*100</f>
        <v>131.9108388184319</v>
      </c>
    </row>
    <row r="47" spans="1:2" ht="15.5" x14ac:dyDescent="0.4">
      <c r="A47" s="21"/>
      <c r="B47" s="9"/>
    </row>
    <row r="48" spans="1:2" ht="15.5" x14ac:dyDescent="0.4">
      <c r="A48" s="20" t="s">
        <v>12</v>
      </c>
      <c r="B48" s="9"/>
    </row>
    <row r="49" spans="1:2" ht="15.5" x14ac:dyDescent="0.4">
      <c r="A49" s="14" t="s">
        <v>13</v>
      </c>
      <c r="B49" s="9">
        <f>B17/B16*100</f>
        <v>98.58914009585574</v>
      </c>
    </row>
    <row r="50" spans="1:2" ht="15.5" x14ac:dyDescent="0.4">
      <c r="A50" s="14" t="s">
        <v>14</v>
      </c>
      <c r="B50" s="9">
        <f>B23/B22*100</f>
        <v>96.84392636725903</v>
      </c>
    </row>
    <row r="51" spans="1:2" ht="15.5" x14ac:dyDescent="0.4">
      <c r="A51" s="14" t="s">
        <v>15</v>
      </c>
      <c r="B51" s="9">
        <f>AVERAGE(B49:B50)</f>
        <v>97.716533231557378</v>
      </c>
    </row>
    <row r="52" spans="1:2" ht="15.5" x14ac:dyDescent="0.4">
      <c r="A52" s="21"/>
      <c r="B52" s="9"/>
    </row>
    <row r="53" spans="1:2" ht="15.5" x14ac:dyDescent="0.4">
      <c r="A53" s="20" t="s">
        <v>16</v>
      </c>
      <c r="B53" s="9"/>
    </row>
    <row r="54" spans="1:2" ht="15.5" x14ac:dyDescent="0.4">
      <c r="A54" s="14" t="s">
        <v>17</v>
      </c>
      <c r="B54" s="9">
        <f>(B17/B18)*100</f>
        <v>98.58914009585574</v>
      </c>
    </row>
    <row r="55" spans="1:2" ht="15.5" x14ac:dyDescent="0.4">
      <c r="A55" s="14" t="s">
        <v>18</v>
      </c>
      <c r="B55" s="9">
        <f>B23/B24*100</f>
        <v>24.210981591814758</v>
      </c>
    </row>
    <row r="56" spans="1:2" ht="15.5" x14ac:dyDescent="0.4">
      <c r="A56" s="14" t="s">
        <v>19</v>
      </c>
      <c r="B56" s="9">
        <f>(B54+B55)/2</f>
        <v>61.400060843835249</v>
      </c>
    </row>
    <row r="57" spans="1:2" ht="15.5" x14ac:dyDescent="0.4">
      <c r="A57" s="21"/>
      <c r="B57" s="9"/>
    </row>
    <row r="58" spans="1:2" ht="15.5" x14ac:dyDescent="0.4">
      <c r="A58" s="20" t="s">
        <v>30</v>
      </c>
      <c r="B58" s="9"/>
    </row>
    <row r="59" spans="1:2" ht="15.5" x14ac:dyDescent="0.4">
      <c r="A59" s="14" t="s">
        <v>20</v>
      </c>
      <c r="B59" s="9">
        <f>B25/B23*100</f>
        <v>100</v>
      </c>
    </row>
    <row r="60" spans="1:2" ht="15.5" x14ac:dyDescent="0.4">
      <c r="A60" s="21"/>
      <c r="B60" s="9"/>
    </row>
    <row r="61" spans="1:2" ht="15.5" x14ac:dyDescent="0.4">
      <c r="A61" s="20" t="s">
        <v>21</v>
      </c>
      <c r="B61" s="9"/>
    </row>
    <row r="62" spans="1:2" ht="15.5" x14ac:dyDescent="0.4">
      <c r="A62" s="14" t="s">
        <v>22</v>
      </c>
      <c r="B62" s="9">
        <f>((B17/B15)-1)*100</f>
        <v>5.5882021363548473</v>
      </c>
    </row>
    <row r="63" spans="1:2" ht="15.5" x14ac:dyDescent="0.4">
      <c r="A63" s="14" t="s">
        <v>23</v>
      </c>
      <c r="B63" s="9">
        <f>((B38/B37)-1)*100</f>
        <v>5.9598314112817574</v>
      </c>
    </row>
    <row r="64" spans="1:2" ht="15.5" x14ac:dyDescent="0.4">
      <c r="A64" s="14" t="s">
        <v>24</v>
      </c>
      <c r="B64" s="9">
        <f>((B40/B39)-1)*100</f>
        <v>0.35196098371577111</v>
      </c>
    </row>
    <row r="65" spans="1:6" ht="15.5" x14ac:dyDescent="0.4">
      <c r="A65" s="21"/>
      <c r="B65" s="9"/>
    </row>
    <row r="66" spans="1:6" ht="15.5" x14ac:dyDescent="0.4">
      <c r="A66" s="20" t="s">
        <v>25</v>
      </c>
      <c r="B66" s="9"/>
    </row>
    <row r="67" spans="1:6" ht="15.5" x14ac:dyDescent="0.4">
      <c r="A67" s="14" t="s">
        <v>34</v>
      </c>
      <c r="B67" s="9">
        <f t="shared" ref="B67:B68" si="0">B22/B16</f>
        <v>129909.75</v>
      </c>
    </row>
    <row r="68" spans="1:6" ht="15.5" x14ac:dyDescent="0.4">
      <c r="A68" s="14" t="s">
        <v>35</v>
      </c>
      <c r="B68" s="9">
        <f t="shared" si="0"/>
        <v>127610.10240232207</v>
      </c>
    </row>
    <row r="69" spans="1:6" ht="15.5" x14ac:dyDescent="0.4">
      <c r="A69" s="14" t="s">
        <v>26</v>
      </c>
      <c r="B69" s="9">
        <f>(B68/B67)*B51</f>
        <v>95.986766290281864</v>
      </c>
    </row>
    <row r="70" spans="1:6" ht="15.5" x14ac:dyDescent="0.4">
      <c r="A70" s="14" t="s">
        <v>32</v>
      </c>
      <c r="B70" s="9">
        <f>B22/(B16*3)</f>
        <v>43303.25</v>
      </c>
    </row>
    <row r="71" spans="1:6" ht="15.5" x14ac:dyDescent="0.4">
      <c r="A71" s="14" t="s">
        <v>33</v>
      </c>
      <c r="B71" s="9">
        <f>B23/(B17*3)</f>
        <v>42536.700800774022</v>
      </c>
    </row>
    <row r="72" spans="1:6" ht="15.5" x14ac:dyDescent="0.4">
      <c r="A72" s="21"/>
      <c r="B72" s="9"/>
    </row>
    <row r="73" spans="1:6" ht="15.5" x14ac:dyDescent="0.4">
      <c r="A73" s="20" t="s">
        <v>27</v>
      </c>
      <c r="B73" s="9"/>
    </row>
    <row r="74" spans="1:6" ht="15.5" x14ac:dyDescent="0.4">
      <c r="A74" s="14" t="s">
        <v>28</v>
      </c>
      <c r="B74" s="9">
        <f>(B29/B28)*100</f>
        <v>34.862690327902861</v>
      </c>
    </row>
    <row r="75" spans="1:6" ht="15.5" x14ac:dyDescent="0.4">
      <c r="A75" s="14" t="s">
        <v>29</v>
      </c>
      <c r="B75" s="15">
        <f>(B23/B29)*100</f>
        <v>277.78672688879828</v>
      </c>
      <c r="C75" s="4"/>
    </row>
    <row r="76" spans="1:6" ht="16" thickBot="1" x14ac:dyDescent="0.45">
      <c r="A76" s="14"/>
      <c r="B76" s="15"/>
      <c r="C76" s="4"/>
    </row>
    <row r="77" spans="1:6" s="25" customFormat="1" ht="33.75" customHeight="1" thickTop="1" x14ac:dyDescent="0.35">
      <c r="A77" s="34" t="s">
        <v>78</v>
      </c>
      <c r="B77" s="34"/>
      <c r="C77" s="23"/>
      <c r="D77" s="24"/>
      <c r="E77" s="24"/>
      <c r="F77" s="24"/>
    </row>
    <row r="78" spans="1:6" ht="15.5" x14ac:dyDescent="0.4">
      <c r="A78" s="9"/>
      <c r="B78" s="9"/>
    </row>
    <row r="79" spans="1:6" ht="15.5" x14ac:dyDescent="0.4">
      <c r="A79" s="9"/>
      <c r="B79" s="9"/>
    </row>
    <row r="80" spans="1:6" ht="15.5" x14ac:dyDescent="0.4">
      <c r="A80" s="9"/>
      <c r="B80" s="9"/>
    </row>
    <row r="81" spans="1:2" ht="15.5" x14ac:dyDescent="0.4">
      <c r="A81" s="9"/>
      <c r="B81" s="9"/>
    </row>
    <row r="82" spans="1:2" ht="15.5" x14ac:dyDescent="0.4">
      <c r="A82" s="9"/>
      <c r="B82" s="9"/>
    </row>
    <row r="83" spans="1:2" ht="15.5" x14ac:dyDescent="0.4">
      <c r="A83" s="9"/>
      <c r="B83" s="9"/>
    </row>
    <row r="84" spans="1:2" ht="15.5" x14ac:dyDescent="0.4">
      <c r="A84" s="9"/>
      <c r="B84" s="9"/>
    </row>
    <row r="85" spans="1:2" ht="15.5" x14ac:dyDescent="0.4">
      <c r="A85" s="9"/>
      <c r="B85" s="9"/>
    </row>
    <row r="86" spans="1:2" ht="15.5" x14ac:dyDescent="0.4">
      <c r="A86" s="9"/>
      <c r="B86" s="9"/>
    </row>
    <row r="87" spans="1:2" ht="15.5" x14ac:dyDescent="0.4">
      <c r="A87" s="9"/>
      <c r="B87" s="9"/>
    </row>
    <row r="88" spans="1:2" ht="15.5" x14ac:dyDescent="0.4">
      <c r="A88" s="9"/>
      <c r="B88" s="9"/>
    </row>
    <row r="89" spans="1:2" ht="15.5" x14ac:dyDescent="0.4">
      <c r="A89" s="9"/>
      <c r="B89" s="9"/>
    </row>
    <row r="90" spans="1:2" ht="15.5" x14ac:dyDescent="0.4">
      <c r="A90" s="9"/>
      <c r="B90" s="9"/>
    </row>
    <row r="91" spans="1:2" ht="15.5" x14ac:dyDescent="0.4">
      <c r="A91" s="9"/>
      <c r="B91" s="9"/>
    </row>
    <row r="92" spans="1:2" ht="15.5" x14ac:dyDescent="0.4">
      <c r="A92" s="9"/>
      <c r="B92" s="9"/>
    </row>
    <row r="93" spans="1:2" ht="15.5" x14ac:dyDescent="0.4">
      <c r="A93" s="9"/>
      <c r="B93" s="9"/>
    </row>
    <row r="94" spans="1:2" ht="15.5" x14ac:dyDescent="0.4">
      <c r="A94" s="9"/>
      <c r="B94" s="9"/>
    </row>
    <row r="95" spans="1:2" ht="15.5" x14ac:dyDescent="0.4">
      <c r="A95" s="9"/>
      <c r="B95" s="9"/>
    </row>
    <row r="96" spans="1:2" ht="15.5" x14ac:dyDescent="0.4">
      <c r="A96" s="9"/>
      <c r="B96" s="9"/>
    </row>
    <row r="97" spans="1:2" ht="15.5" x14ac:dyDescent="0.4">
      <c r="A97" s="9"/>
      <c r="B97" s="9"/>
    </row>
    <row r="98" spans="1:2" ht="15.5" x14ac:dyDescent="0.4">
      <c r="A98" s="9"/>
      <c r="B98" s="9"/>
    </row>
    <row r="99" spans="1:2" ht="15.5" x14ac:dyDescent="0.4">
      <c r="A99" s="9"/>
      <c r="B99" s="9"/>
    </row>
    <row r="100" spans="1:2" ht="15.5" x14ac:dyDescent="0.4">
      <c r="A100" s="9"/>
      <c r="B100" s="9"/>
    </row>
    <row r="101" spans="1:2" ht="15.5" x14ac:dyDescent="0.4">
      <c r="A101" s="9"/>
      <c r="B101" s="9"/>
    </row>
    <row r="102" spans="1:2" ht="15.5" x14ac:dyDescent="0.4">
      <c r="A102" s="9"/>
      <c r="B102" s="9"/>
    </row>
    <row r="103" spans="1:2" ht="15.5" x14ac:dyDescent="0.4">
      <c r="A103" s="9"/>
      <c r="B103" s="9"/>
    </row>
    <row r="104" spans="1:2" ht="15.5" x14ac:dyDescent="0.4">
      <c r="A104" s="9"/>
      <c r="B104" s="9"/>
    </row>
    <row r="105" spans="1:2" ht="15.5" x14ac:dyDescent="0.4">
      <c r="A105" s="9"/>
      <c r="B105" s="9"/>
    </row>
    <row r="106" spans="1:2" ht="15.5" x14ac:dyDescent="0.4">
      <c r="A106" s="9"/>
      <c r="B106" s="9"/>
    </row>
    <row r="107" spans="1:2" ht="15.5" x14ac:dyDescent="0.4">
      <c r="A107" s="9"/>
      <c r="B107" s="9"/>
    </row>
    <row r="108" spans="1:2" ht="15.5" x14ac:dyDescent="0.4">
      <c r="A108" s="9"/>
      <c r="B108" s="9"/>
    </row>
    <row r="109" spans="1:2" ht="15.5" x14ac:dyDescent="0.4">
      <c r="A109" s="9"/>
      <c r="B109" s="9"/>
    </row>
    <row r="110" spans="1:2" ht="15.5" x14ac:dyDescent="0.4">
      <c r="A110" s="9"/>
      <c r="B110" s="9"/>
    </row>
    <row r="111" spans="1:2" ht="15.5" x14ac:dyDescent="0.4">
      <c r="A111" s="9"/>
      <c r="B111" s="9"/>
    </row>
    <row r="112" spans="1:2" ht="15.5" x14ac:dyDescent="0.4">
      <c r="A112" s="9"/>
      <c r="B112" s="9"/>
    </row>
    <row r="113" spans="1:2" ht="15.5" x14ac:dyDescent="0.4">
      <c r="A113" s="9"/>
      <c r="B113" s="9"/>
    </row>
    <row r="173" spans="7:11" x14ac:dyDescent="0.35">
      <c r="G173" s="2"/>
      <c r="H173" s="2"/>
      <c r="I173" s="2"/>
      <c r="J173" s="2"/>
      <c r="K173" s="2"/>
    </row>
    <row r="174" spans="7:11" x14ac:dyDescent="0.35">
      <c r="G174" s="2"/>
      <c r="H174" s="2"/>
      <c r="I174" s="2"/>
      <c r="J174" s="2"/>
      <c r="K174" s="2"/>
    </row>
    <row r="175" spans="7:11" x14ac:dyDescent="0.35">
      <c r="G175" s="2"/>
      <c r="H175" s="2"/>
      <c r="I175" s="2"/>
      <c r="J175" s="2"/>
      <c r="K175" s="2"/>
    </row>
  </sheetData>
  <mergeCells count="2">
    <mergeCell ref="A9:A10"/>
    <mergeCell ref="A77:B7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F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7265625" style="3" customWidth="1"/>
    <col min="2" max="2" width="20.7265625" style="3" customWidth="1"/>
    <col min="3" max="3" width="11.453125" style="3"/>
    <col min="4" max="4" width="15.26953125" style="3" bestFit="1" customWidth="1"/>
    <col min="5" max="16384" width="11.453125" style="3"/>
  </cols>
  <sheetData>
    <row r="7" spans="1:3" ht="40.5" customHeight="1" x14ac:dyDescent="0.35"/>
    <row r="8" spans="1:3" ht="40.5" customHeight="1" x14ac:dyDescent="0.35"/>
    <row r="9" spans="1:3" ht="15.5" x14ac:dyDescent="0.4">
      <c r="A9" s="32" t="s">
        <v>0</v>
      </c>
      <c r="B9" s="7" t="s">
        <v>43</v>
      </c>
    </row>
    <row r="10" spans="1:3" ht="16" thickBot="1" x14ac:dyDescent="0.45">
      <c r="A10" s="33"/>
      <c r="B10" s="8" t="s">
        <v>42</v>
      </c>
      <c r="C10" s="4"/>
    </row>
    <row r="11" spans="1:3" ht="16" thickTop="1" x14ac:dyDescent="0.4">
      <c r="A11" s="9"/>
      <c r="B11" s="9"/>
    </row>
    <row r="12" spans="1:3" ht="15.5" x14ac:dyDescent="0.4">
      <c r="A12" s="20" t="s">
        <v>1</v>
      </c>
      <c r="B12" s="9"/>
    </row>
    <row r="13" spans="1:3" ht="15.5" x14ac:dyDescent="0.4">
      <c r="A13" s="21"/>
      <c r="B13" s="9"/>
    </row>
    <row r="14" spans="1:3" ht="15.5" x14ac:dyDescent="0.4">
      <c r="A14" s="20" t="s">
        <v>2</v>
      </c>
      <c r="B14" s="9"/>
    </row>
    <row r="15" spans="1:3" ht="15.5" x14ac:dyDescent="0.4">
      <c r="A15" s="14" t="s">
        <v>49</v>
      </c>
      <c r="B15" s="26">
        <v>192405</v>
      </c>
    </row>
    <row r="16" spans="1:3" ht="15.5" x14ac:dyDescent="0.4">
      <c r="A16" s="14" t="s">
        <v>79</v>
      </c>
      <c r="B16" s="26">
        <v>202666</v>
      </c>
    </row>
    <row r="17" spans="1:4" ht="15.5" x14ac:dyDescent="0.4">
      <c r="A17" s="14" t="s">
        <v>80</v>
      </c>
      <c r="B17" s="26">
        <v>197420</v>
      </c>
    </row>
    <row r="18" spans="1:4" ht="15.5" x14ac:dyDescent="0.4">
      <c r="A18" s="14" t="s">
        <v>73</v>
      </c>
      <c r="B18" s="26">
        <v>202666</v>
      </c>
    </row>
    <row r="19" spans="1:4" ht="15.5" x14ac:dyDescent="0.4">
      <c r="A19" s="21"/>
      <c r="B19" s="26"/>
    </row>
    <row r="20" spans="1:4" ht="15.5" x14ac:dyDescent="0.4">
      <c r="A20" s="20" t="s">
        <v>3</v>
      </c>
      <c r="B20" s="26"/>
    </row>
    <row r="21" spans="1:4" ht="15.5" x14ac:dyDescent="0.4">
      <c r="A21" s="14" t="s">
        <v>49</v>
      </c>
      <c r="B21" s="26">
        <v>24272091566</v>
      </c>
      <c r="D21" s="5"/>
    </row>
    <row r="22" spans="1:4" ht="15.5" x14ac:dyDescent="0.4">
      <c r="A22" s="14" t="s">
        <v>79</v>
      </c>
      <c r="B22" s="26">
        <v>26328289393.5</v>
      </c>
    </row>
    <row r="23" spans="1:4" ht="15.5" x14ac:dyDescent="0.4">
      <c r="A23" s="14" t="s">
        <v>80</v>
      </c>
      <c r="B23" s="26">
        <v>25181018690.999992</v>
      </c>
    </row>
    <row r="24" spans="1:4" ht="15.5" x14ac:dyDescent="0.4">
      <c r="A24" s="14" t="s">
        <v>73</v>
      </c>
      <c r="B24" s="26">
        <v>105313157574</v>
      </c>
    </row>
    <row r="25" spans="1:4" ht="15.5" x14ac:dyDescent="0.4">
      <c r="A25" s="14" t="s">
        <v>81</v>
      </c>
      <c r="B25" s="11">
        <f>B23</f>
        <v>25181018690.999992</v>
      </c>
    </row>
    <row r="26" spans="1:4" ht="15.5" x14ac:dyDescent="0.4">
      <c r="A26" s="21"/>
      <c r="B26" s="11"/>
    </row>
    <row r="27" spans="1:4" ht="15.5" x14ac:dyDescent="0.4">
      <c r="A27" s="20" t="s">
        <v>4</v>
      </c>
      <c r="B27" s="11"/>
    </row>
    <row r="28" spans="1:4" ht="15.5" x14ac:dyDescent="0.4">
      <c r="A28" s="14" t="s">
        <v>79</v>
      </c>
      <c r="B28" s="11">
        <f>B22</f>
        <v>26328289393.5</v>
      </c>
    </row>
    <row r="29" spans="1:4" ht="15.5" x14ac:dyDescent="0.4">
      <c r="A29" s="14" t="s">
        <v>80</v>
      </c>
      <c r="B29" s="26">
        <v>2572119724.4699998</v>
      </c>
    </row>
    <row r="30" spans="1:4" ht="15.5" x14ac:dyDescent="0.4">
      <c r="A30" s="21"/>
      <c r="B30" s="9"/>
    </row>
    <row r="31" spans="1:4" ht="15.5" x14ac:dyDescent="0.4">
      <c r="A31" s="20" t="s">
        <v>5</v>
      </c>
      <c r="B31" s="9"/>
    </row>
    <row r="32" spans="1:4" s="6" customFormat="1" ht="15.5" x14ac:dyDescent="0.4">
      <c r="A32" s="14" t="s">
        <v>50</v>
      </c>
      <c r="B32" s="21">
        <v>1.0586</v>
      </c>
    </row>
    <row r="33" spans="1:2" s="6" customFormat="1" ht="15.5" x14ac:dyDescent="0.4">
      <c r="A33" s="14" t="s">
        <v>82</v>
      </c>
      <c r="B33" s="21">
        <v>1.0788</v>
      </c>
    </row>
    <row r="34" spans="1:2" ht="15.5" x14ac:dyDescent="0.4">
      <c r="A34" s="14" t="s">
        <v>6</v>
      </c>
      <c r="B34" s="18">
        <v>151471</v>
      </c>
    </row>
    <row r="35" spans="1:2" ht="15.5" x14ac:dyDescent="0.4">
      <c r="A35" s="21"/>
      <c r="B35" s="11"/>
    </row>
    <row r="36" spans="1:2" ht="15.5" x14ac:dyDescent="0.4">
      <c r="A36" s="20" t="s">
        <v>7</v>
      </c>
      <c r="B36" s="11"/>
    </row>
    <row r="37" spans="1:2" ht="15.5" x14ac:dyDescent="0.4">
      <c r="A37" s="14" t="s">
        <v>51</v>
      </c>
      <c r="B37" s="11">
        <f>B21/B32</f>
        <v>22928482491.970528</v>
      </c>
    </row>
    <row r="38" spans="1:2" ht="15.5" x14ac:dyDescent="0.4">
      <c r="A38" s="14" t="s">
        <v>83</v>
      </c>
      <c r="B38" s="11">
        <f>B23/B33</f>
        <v>23341693261.957726</v>
      </c>
    </row>
    <row r="39" spans="1:2" ht="15.5" x14ac:dyDescent="0.4">
      <c r="A39" s="14" t="s">
        <v>52</v>
      </c>
      <c r="B39" s="11">
        <f>B37/B15</f>
        <v>119167.81004636329</v>
      </c>
    </row>
    <row r="40" spans="1:2" ht="15.5" x14ac:dyDescent="0.4">
      <c r="A40" s="14" t="s">
        <v>84</v>
      </c>
      <c r="B40" s="11">
        <f>B38/B17</f>
        <v>118233.6807920055</v>
      </c>
    </row>
    <row r="41" spans="1:2" ht="15.5" x14ac:dyDescent="0.4">
      <c r="A41" s="21"/>
      <c r="B41" s="9"/>
    </row>
    <row r="42" spans="1:2" ht="15.5" x14ac:dyDescent="0.4">
      <c r="A42" s="20" t="s">
        <v>8</v>
      </c>
      <c r="B42" s="9"/>
    </row>
    <row r="43" spans="1:2" ht="15.5" x14ac:dyDescent="0.4">
      <c r="A43" s="21"/>
      <c r="B43" s="9"/>
    </row>
    <row r="44" spans="1:2" ht="15.5" x14ac:dyDescent="0.4">
      <c r="A44" s="20" t="s">
        <v>9</v>
      </c>
      <c r="B44" s="9"/>
    </row>
    <row r="45" spans="1:2" ht="15.5" x14ac:dyDescent="0.4">
      <c r="A45" s="14" t="s">
        <v>10</v>
      </c>
      <c r="B45" s="9">
        <f>B16/B34*100</f>
        <v>133.79854889714863</v>
      </c>
    </row>
    <row r="46" spans="1:2" ht="15.5" x14ac:dyDescent="0.4">
      <c r="A46" s="14" t="s">
        <v>11</v>
      </c>
      <c r="B46" s="9">
        <f>B17/B34*100</f>
        <v>130.33517967135623</v>
      </c>
    </row>
    <row r="47" spans="1:2" ht="15.5" x14ac:dyDescent="0.4">
      <c r="A47" s="21"/>
      <c r="B47" s="9"/>
    </row>
    <row r="48" spans="1:2" ht="15.5" x14ac:dyDescent="0.4">
      <c r="A48" s="20" t="s">
        <v>12</v>
      </c>
      <c r="B48" s="9"/>
    </row>
    <row r="49" spans="1:2" ht="15.5" x14ac:dyDescent="0.4">
      <c r="A49" s="14" t="s">
        <v>13</v>
      </c>
      <c r="B49" s="9">
        <f>B17/B16*100</f>
        <v>97.411504643107378</v>
      </c>
    </row>
    <row r="50" spans="1:2" ht="15.5" x14ac:dyDescent="0.4">
      <c r="A50" s="14" t="s">
        <v>14</v>
      </c>
      <c r="B50" s="9">
        <f>B23/B22*100</f>
        <v>95.642441157672593</v>
      </c>
    </row>
    <row r="51" spans="1:2" ht="15.5" x14ac:dyDescent="0.4">
      <c r="A51" s="14" t="s">
        <v>15</v>
      </c>
      <c r="B51" s="9">
        <f>AVERAGE(B49:B50)</f>
        <v>96.526972900389978</v>
      </c>
    </row>
    <row r="52" spans="1:2" ht="15.5" x14ac:dyDescent="0.4">
      <c r="A52" s="21"/>
      <c r="B52" s="9"/>
    </row>
    <row r="53" spans="1:2" ht="15.5" x14ac:dyDescent="0.4">
      <c r="A53" s="20" t="s">
        <v>16</v>
      </c>
      <c r="B53" s="9"/>
    </row>
    <row r="54" spans="1:2" ht="15.5" x14ac:dyDescent="0.4">
      <c r="A54" s="14" t="s">
        <v>17</v>
      </c>
      <c r="B54" s="9">
        <f>(B17/B18)*100</f>
        <v>97.411504643107378</v>
      </c>
    </row>
    <row r="55" spans="1:2" ht="15.5" x14ac:dyDescent="0.4">
      <c r="A55" s="14" t="s">
        <v>18</v>
      </c>
      <c r="B55" s="9">
        <f>B23/B24*100</f>
        <v>23.910610289418148</v>
      </c>
    </row>
    <row r="56" spans="1:2" ht="15.5" x14ac:dyDescent="0.4">
      <c r="A56" s="14" t="s">
        <v>19</v>
      </c>
      <c r="B56" s="9">
        <f>(B54+B55)/2</f>
        <v>60.661057466262761</v>
      </c>
    </row>
    <row r="57" spans="1:2" ht="15.5" x14ac:dyDescent="0.4">
      <c r="A57" s="21"/>
      <c r="B57" s="9"/>
    </row>
    <row r="58" spans="1:2" ht="15.5" x14ac:dyDescent="0.4">
      <c r="A58" s="20" t="s">
        <v>30</v>
      </c>
      <c r="B58" s="9"/>
    </row>
    <row r="59" spans="1:2" ht="15.5" x14ac:dyDescent="0.4">
      <c r="A59" s="14" t="s">
        <v>20</v>
      </c>
      <c r="B59" s="9">
        <f>B25/B23*100</f>
        <v>100</v>
      </c>
    </row>
    <row r="60" spans="1:2" ht="15.5" x14ac:dyDescent="0.4">
      <c r="A60" s="21"/>
      <c r="B60" s="9"/>
    </row>
    <row r="61" spans="1:2" ht="15.5" x14ac:dyDescent="0.4">
      <c r="A61" s="20" t="s">
        <v>21</v>
      </c>
      <c r="B61" s="9"/>
    </row>
    <row r="62" spans="1:2" ht="15.5" x14ac:dyDescent="0.4">
      <c r="A62" s="14" t="s">
        <v>22</v>
      </c>
      <c r="B62" s="9">
        <f>((B17/B15)-1)*100</f>
        <v>2.6064811205529947</v>
      </c>
    </row>
    <row r="63" spans="1:2" ht="15.5" x14ac:dyDescent="0.4">
      <c r="A63" s="14" t="s">
        <v>23</v>
      </c>
      <c r="B63" s="9">
        <f>((B38/B37)-1)*100</f>
        <v>1.8021723423340408</v>
      </c>
    </row>
    <row r="64" spans="1:2" ht="15.5" x14ac:dyDescent="0.4">
      <c r="A64" s="14" t="s">
        <v>24</v>
      </c>
      <c r="B64" s="9">
        <f>((B40/B39)-1)*100</f>
        <v>-0.78387716783110406</v>
      </c>
    </row>
    <row r="65" spans="1:6" ht="15.5" x14ac:dyDescent="0.4">
      <c r="A65" s="21"/>
      <c r="B65" s="9"/>
    </row>
    <row r="66" spans="1:6" ht="15.5" x14ac:dyDescent="0.4">
      <c r="A66" s="20" t="s">
        <v>25</v>
      </c>
      <c r="B66" s="9"/>
    </row>
    <row r="67" spans="1:6" ht="15.5" x14ac:dyDescent="0.4">
      <c r="A67" s="14" t="s">
        <v>34</v>
      </c>
      <c r="B67" s="9">
        <f t="shared" ref="B67" si="0">B22/B16</f>
        <v>129909.75</v>
      </c>
    </row>
    <row r="68" spans="1:6" ht="15.5" x14ac:dyDescent="0.4">
      <c r="A68" s="14" t="s">
        <v>35</v>
      </c>
      <c r="B68" s="9">
        <f>B23/B17</f>
        <v>127550.49483841553</v>
      </c>
    </row>
    <row r="69" spans="1:6" ht="15.5" x14ac:dyDescent="0.4">
      <c r="A69" s="14" t="s">
        <v>26</v>
      </c>
      <c r="B69" s="9">
        <f>(B68/B67)*B51</f>
        <v>94.773973152123432</v>
      </c>
    </row>
    <row r="70" spans="1:6" ht="15.5" x14ac:dyDescent="0.4">
      <c r="A70" s="14" t="s">
        <v>32</v>
      </c>
      <c r="B70" s="9">
        <f>B22/(B16*3)</f>
        <v>43303.25</v>
      </c>
    </row>
    <row r="71" spans="1:6" ht="15.5" x14ac:dyDescent="0.4">
      <c r="A71" s="14" t="s">
        <v>33</v>
      </c>
      <c r="B71" s="9">
        <f>B23/(B17*3)</f>
        <v>42516.831612805174</v>
      </c>
    </row>
    <row r="72" spans="1:6" ht="15.5" x14ac:dyDescent="0.4">
      <c r="A72" s="21"/>
      <c r="B72" s="9"/>
    </row>
    <row r="73" spans="1:6" ht="15.5" x14ac:dyDescent="0.4">
      <c r="A73" s="20" t="s">
        <v>27</v>
      </c>
      <c r="B73" s="9"/>
    </row>
    <row r="74" spans="1:6" ht="15.5" x14ac:dyDescent="0.4">
      <c r="A74" s="14" t="s">
        <v>28</v>
      </c>
      <c r="B74" s="9">
        <f>(B29/B28)*100</f>
        <v>9.7694145108607469</v>
      </c>
    </row>
    <row r="75" spans="1:6" ht="15.5" x14ac:dyDescent="0.4">
      <c r="A75" s="14" t="s">
        <v>29</v>
      </c>
      <c r="B75" s="16">
        <f>(B23/B29)*100</f>
        <v>978.99870101064937</v>
      </c>
      <c r="C75" s="4"/>
    </row>
    <row r="76" spans="1:6" ht="16" thickBot="1" x14ac:dyDescent="0.45">
      <c r="A76" s="16"/>
      <c r="B76" s="16"/>
      <c r="C76" s="4"/>
    </row>
    <row r="77" spans="1:6" s="25" customFormat="1" ht="33.75" customHeight="1" thickTop="1" x14ac:dyDescent="0.35">
      <c r="A77" s="34" t="s">
        <v>78</v>
      </c>
      <c r="B77" s="34"/>
      <c r="C77" s="23"/>
      <c r="D77" s="24"/>
      <c r="E77" s="24"/>
      <c r="F77" s="24"/>
    </row>
    <row r="78" spans="1:6" ht="15.5" x14ac:dyDescent="0.4">
      <c r="A78" s="9"/>
      <c r="B78" s="9"/>
    </row>
    <row r="79" spans="1:6" ht="15.5" x14ac:dyDescent="0.4">
      <c r="A79" s="9"/>
      <c r="B79" s="9"/>
    </row>
    <row r="80" spans="1:6" ht="15.5" x14ac:dyDescent="0.4">
      <c r="A80" s="9"/>
      <c r="B80" s="9"/>
    </row>
    <row r="89" spans="1:1" x14ac:dyDescent="0.35">
      <c r="A89" s="1"/>
    </row>
  </sheetData>
  <mergeCells count="2">
    <mergeCell ref="A9:A10"/>
    <mergeCell ref="A77:B77"/>
  </mergeCells>
  <pageMargins left="0.7" right="0.7" top="0.75" bottom="0.75" header="0.3" footer="0.3"/>
  <pageSetup orientation="portrait" horizontalDpi="300" verticalDpi="300" r:id="rId1"/>
  <ignoredErrors>
    <ignoredError sqref="B63:B64 B75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F90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81640625" style="3" customWidth="1"/>
    <col min="2" max="2" width="20.7265625" style="3" customWidth="1"/>
    <col min="3" max="16384" width="11.453125" style="3"/>
  </cols>
  <sheetData>
    <row r="7" spans="1:3" ht="40.5" customHeight="1" x14ac:dyDescent="0.35"/>
    <row r="8" spans="1:3" ht="40.5" customHeight="1" x14ac:dyDescent="0.35"/>
    <row r="9" spans="1:3" s="9" customFormat="1" ht="15.5" x14ac:dyDescent="0.4">
      <c r="A9" s="32" t="s">
        <v>0</v>
      </c>
      <c r="B9" s="7" t="s">
        <v>43</v>
      </c>
    </row>
    <row r="10" spans="1:3" s="9" customFormat="1" ht="16" thickBot="1" x14ac:dyDescent="0.45">
      <c r="A10" s="33"/>
      <c r="B10" s="8" t="s">
        <v>42</v>
      </c>
      <c r="C10" s="16"/>
    </row>
    <row r="11" spans="1:3" s="9" customFormat="1" ht="16" thickTop="1" x14ac:dyDescent="0.4"/>
    <row r="12" spans="1:3" s="9" customFormat="1" ht="15.5" x14ac:dyDescent="0.4">
      <c r="A12" s="20" t="s">
        <v>1</v>
      </c>
    </row>
    <row r="13" spans="1:3" s="9" customFormat="1" ht="15.5" x14ac:dyDescent="0.4">
      <c r="A13" s="21"/>
    </row>
    <row r="14" spans="1:3" s="9" customFormat="1" ht="15.5" x14ac:dyDescent="0.4">
      <c r="A14" s="20" t="s">
        <v>2</v>
      </c>
    </row>
    <row r="15" spans="1:3" s="9" customFormat="1" ht="15.5" x14ac:dyDescent="0.4">
      <c r="A15" s="14" t="s">
        <v>53</v>
      </c>
      <c r="B15" s="11">
        <f>AVERAGE('I Trimestre'!B15,'II Trimestre'!B15)</f>
        <v>190818.5</v>
      </c>
    </row>
    <row r="16" spans="1:3" s="9" customFormat="1" ht="15.5" x14ac:dyDescent="0.4">
      <c r="A16" s="14" t="s">
        <v>85</v>
      </c>
      <c r="B16" s="11">
        <f>AVERAGE('I Trimestre'!B16,'II Trimestre'!B16)</f>
        <v>202666</v>
      </c>
    </row>
    <row r="17" spans="1:2" s="9" customFormat="1" ht="15.5" x14ac:dyDescent="0.4">
      <c r="A17" s="14" t="s">
        <v>86</v>
      </c>
      <c r="B17" s="11">
        <f>AVERAGE('I Trimestre'!B17,'II Trimestre'!B17)</f>
        <v>198613.33333333349</v>
      </c>
    </row>
    <row r="18" spans="1:2" s="9" customFormat="1" ht="15.5" x14ac:dyDescent="0.4">
      <c r="A18" s="14" t="s">
        <v>73</v>
      </c>
      <c r="B18" s="11">
        <f>'II Trimestre'!B18</f>
        <v>202666</v>
      </c>
    </row>
    <row r="19" spans="1:2" s="9" customFormat="1" ht="15.5" x14ac:dyDescent="0.4">
      <c r="A19" s="21"/>
      <c r="B19" s="11"/>
    </row>
    <row r="20" spans="1:2" s="9" customFormat="1" ht="15.5" x14ac:dyDescent="0.4">
      <c r="A20" s="20" t="s">
        <v>3</v>
      </c>
      <c r="B20" s="11"/>
    </row>
    <row r="21" spans="1:2" s="9" customFormat="1" ht="15.5" x14ac:dyDescent="0.4">
      <c r="A21" s="14" t="s">
        <v>53</v>
      </c>
      <c r="B21" s="11">
        <f>'I Trimestre'!B21+'II Trimestre'!B21</f>
        <v>48222868350.396805</v>
      </c>
    </row>
    <row r="22" spans="1:2" s="9" customFormat="1" ht="15.5" x14ac:dyDescent="0.4">
      <c r="A22" s="14" t="s">
        <v>85</v>
      </c>
      <c r="B22" s="11">
        <f>'I Trimestre'!B22+'II Trimestre'!B22</f>
        <v>52656578787</v>
      </c>
    </row>
    <row r="23" spans="1:2" s="9" customFormat="1" ht="15.5" x14ac:dyDescent="0.4">
      <c r="A23" s="14" t="s">
        <v>86</v>
      </c>
      <c r="B23" s="11">
        <f>'I Trimestre'!B23+'II Trimestre'!B23</f>
        <v>50678367885</v>
      </c>
    </row>
    <row r="24" spans="1:2" s="9" customFormat="1" ht="15.5" x14ac:dyDescent="0.4">
      <c r="A24" s="14" t="s">
        <v>73</v>
      </c>
      <c r="B24" s="11">
        <f>'II Trimestre'!B24</f>
        <v>105313157574</v>
      </c>
    </row>
    <row r="25" spans="1:2" s="9" customFormat="1" ht="15.5" x14ac:dyDescent="0.4">
      <c r="A25" s="14" t="s">
        <v>87</v>
      </c>
      <c r="B25" s="11">
        <f>B23</f>
        <v>50678367885</v>
      </c>
    </row>
    <row r="26" spans="1:2" s="9" customFormat="1" ht="15.5" x14ac:dyDescent="0.4">
      <c r="A26" s="21"/>
      <c r="B26" s="11"/>
    </row>
    <row r="27" spans="1:2" s="9" customFormat="1" ht="15.5" x14ac:dyDescent="0.4">
      <c r="A27" s="20" t="s">
        <v>4</v>
      </c>
      <c r="B27" s="11"/>
    </row>
    <row r="28" spans="1:2" s="9" customFormat="1" ht="15.5" x14ac:dyDescent="0.4">
      <c r="A28" s="14" t="s">
        <v>85</v>
      </c>
      <c r="B28" s="11">
        <f>B22</f>
        <v>52656578787</v>
      </c>
    </row>
    <row r="29" spans="1:2" s="9" customFormat="1" ht="15.5" x14ac:dyDescent="0.4">
      <c r="A29" s="14" t="s">
        <v>86</v>
      </c>
      <c r="B29" s="11">
        <f>'I Trimestre'!B29+'II Trimestre'!B29</f>
        <v>11750869724.359999</v>
      </c>
    </row>
    <row r="30" spans="1:2" s="9" customFormat="1" ht="15.5" x14ac:dyDescent="0.4">
      <c r="A30" s="21"/>
    </row>
    <row r="31" spans="1:2" s="9" customFormat="1" ht="15.5" x14ac:dyDescent="0.4">
      <c r="A31" s="20" t="s">
        <v>5</v>
      </c>
    </row>
    <row r="32" spans="1:2" s="17" customFormat="1" ht="15.5" x14ac:dyDescent="0.4">
      <c r="A32" s="14" t="s">
        <v>54</v>
      </c>
      <c r="B32" s="21">
        <v>1.0586</v>
      </c>
    </row>
    <row r="33" spans="1:2" s="17" customFormat="1" ht="15.5" x14ac:dyDescent="0.4">
      <c r="A33" s="14" t="s">
        <v>88</v>
      </c>
      <c r="B33" s="21">
        <v>1.0788</v>
      </c>
    </row>
    <row r="34" spans="1:2" s="9" customFormat="1" ht="15.5" x14ac:dyDescent="0.4">
      <c r="A34" s="14" t="s">
        <v>6</v>
      </c>
      <c r="B34" s="18">
        <v>151471</v>
      </c>
    </row>
    <row r="35" spans="1:2" s="9" customFormat="1" ht="15.5" x14ac:dyDescent="0.4">
      <c r="A35" s="21"/>
      <c r="B35" s="11"/>
    </row>
    <row r="36" spans="1:2" s="9" customFormat="1" ht="15.5" x14ac:dyDescent="0.4">
      <c r="A36" s="20" t="s">
        <v>7</v>
      </c>
      <c r="B36" s="11"/>
    </row>
    <row r="37" spans="1:2" s="9" customFormat="1" ht="15.5" x14ac:dyDescent="0.4">
      <c r="A37" s="14" t="s">
        <v>63</v>
      </c>
      <c r="B37" s="11">
        <f>B21/B32</f>
        <v>45553436945.396568</v>
      </c>
    </row>
    <row r="38" spans="1:2" s="9" customFormat="1" ht="15.5" x14ac:dyDescent="0.4">
      <c r="A38" s="14" t="s">
        <v>89</v>
      </c>
      <c r="B38" s="11">
        <f>B23/B33</f>
        <v>46976610942.714127</v>
      </c>
    </row>
    <row r="39" spans="1:2" s="9" customFormat="1" ht="15.5" x14ac:dyDescent="0.4">
      <c r="A39" s="14" t="s">
        <v>64</v>
      </c>
      <c r="B39" s="11">
        <f>B37/B15</f>
        <v>238726.52256147368</v>
      </c>
    </row>
    <row r="40" spans="1:2" s="9" customFormat="1" ht="15.5" x14ac:dyDescent="0.4">
      <c r="A40" s="14" t="s">
        <v>90</v>
      </c>
      <c r="B40" s="11">
        <f>B38/B17</f>
        <v>236522.94714712384</v>
      </c>
    </row>
    <row r="41" spans="1:2" s="9" customFormat="1" ht="15.5" x14ac:dyDescent="0.4">
      <c r="A41" s="21"/>
    </row>
    <row r="42" spans="1:2" s="9" customFormat="1" ht="15.5" x14ac:dyDescent="0.4">
      <c r="A42" s="20" t="s">
        <v>8</v>
      </c>
    </row>
    <row r="43" spans="1:2" s="9" customFormat="1" ht="15.5" x14ac:dyDescent="0.4">
      <c r="A43" s="21"/>
    </row>
    <row r="44" spans="1:2" s="9" customFormat="1" ht="15.5" x14ac:dyDescent="0.4">
      <c r="A44" s="20" t="s">
        <v>9</v>
      </c>
    </row>
    <row r="45" spans="1:2" s="9" customFormat="1" ht="15.5" x14ac:dyDescent="0.4">
      <c r="A45" s="14" t="s">
        <v>10</v>
      </c>
      <c r="B45" s="9">
        <f>B16/B34*100</f>
        <v>133.79854889714863</v>
      </c>
    </row>
    <row r="46" spans="1:2" s="9" customFormat="1" ht="15.5" x14ac:dyDescent="0.4">
      <c r="A46" s="14" t="s">
        <v>11</v>
      </c>
      <c r="B46" s="9">
        <f>B17/B34*100</f>
        <v>131.12300924489406</v>
      </c>
    </row>
    <row r="47" spans="1:2" s="9" customFormat="1" ht="15.5" x14ac:dyDescent="0.4">
      <c r="A47" s="21"/>
    </row>
    <row r="48" spans="1:2" s="9" customFormat="1" ht="15.5" x14ac:dyDescent="0.4">
      <c r="A48" s="20" t="s">
        <v>12</v>
      </c>
    </row>
    <row r="49" spans="1:2" s="9" customFormat="1" ht="15.5" x14ac:dyDescent="0.4">
      <c r="A49" s="14" t="s">
        <v>13</v>
      </c>
      <c r="B49" s="9">
        <f>B17/B16*100</f>
        <v>98.000322369481552</v>
      </c>
    </row>
    <row r="50" spans="1:2" s="9" customFormat="1" ht="15.5" x14ac:dyDescent="0.4">
      <c r="A50" s="14" t="s">
        <v>14</v>
      </c>
      <c r="B50" s="9">
        <f>B23/B22*100</f>
        <v>96.243183762465804</v>
      </c>
    </row>
    <row r="51" spans="1:2" s="9" customFormat="1" ht="15.5" x14ac:dyDescent="0.4">
      <c r="A51" s="14" t="s">
        <v>15</v>
      </c>
      <c r="B51" s="9">
        <f>AVERAGE(B49:B50)</f>
        <v>97.121753065973678</v>
      </c>
    </row>
    <row r="52" spans="1:2" s="9" customFormat="1" ht="15.5" x14ac:dyDescent="0.4">
      <c r="A52" s="21"/>
    </row>
    <row r="53" spans="1:2" s="9" customFormat="1" ht="15.5" x14ac:dyDescent="0.4">
      <c r="A53" s="20" t="s">
        <v>16</v>
      </c>
    </row>
    <row r="54" spans="1:2" s="9" customFormat="1" ht="15.5" x14ac:dyDescent="0.4">
      <c r="A54" s="14" t="s">
        <v>17</v>
      </c>
      <c r="B54" s="9">
        <f>(B17/B18)*100</f>
        <v>98.000322369481552</v>
      </c>
    </row>
    <row r="55" spans="1:2" s="9" customFormat="1" ht="15.5" x14ac:dyDescent="0.4">
      <c r="A55" s="14" t="s">
        <v>18</v>
      </c>
      <c r="B55" s="9">
        <f>B23/B24*100</f>
        <v>48.121591881232902</v>
      </c>
    </row>
    <row r="56" spans="1:2" s="9" customFormat="1" ht="15.5" x14ac:dyDescent="0.4">
      <c r="A56" s="14" t="s">
        <v>19</v>
      </c>
      <c r="B56" s="9">
        <f>(B54+B55)/2</f>
        <v>73.06095712535722</v>
      </c>
    </row>
    <row r="57" spans="1:2" s="9" customFormat="1" ht="15.5" x14ac:dyDescent="0.4">
      <c r="A57" s="21"/>
    </row>
    <row r="58" spans="1:2" s="9" customFormat="1" ht="15.5" x14ac:dyDescent="0.4">
      <c r="A58" s="20" t="s">
        <v>31</v>
      </c>
    </row>
    <row r="59" spans="1:2" s="9" customFormat="1" ht="15.5" x14ac:dyDescent="0.4">
      <c r="A59" s="14" t="s">
        <v>20</v>
      </c>
      <c r="B59" s="9">
        <f>B25/B23*100</f>
        <v>100</v>
      </c>
    </row>
    <row r="60" spans="1:2" s="9" customFormat="1" ht="15.5" x14ac:dyDescent="0.4">
      <c r="A60" s="21"/>
    </row>
    <row r="61" spans="1:2" s="9" customFormat="1" ht="15.5" x14ac:dyDescent="0.4">
      <c r="A61" s="20" t="s">
        <v>21</v>
      </c>
    </row>
    <row r="62" spans="1:2" s="9" customFormat="1" ht="15.5" x14ac:dyDescent="0.4">
      <c r="A62" s="14" t="s">
        <v>22</v>
      </c>
      <c r="B62" s="9">
        <f>((B17/B15)-1)*100</f>
        <v>4.0849463408073605</v>
      </c>
    </row>
    <row r="63" spans="1:2" s="9" customFormat="1" ht="15.5" x14ac:dyDescent="0.4">
      <c r="A63" s="14" t="s">
        <v>23</v>
      </c>
      <c r="B63" s="9">
        <f>((B38/B37)-1)*100</f>
        <v>3.1241857755397673</v>
      </c>
    </row>
    <row r="64" spans="1:2" s="9" customFormat="1" ht="15.5" x14ac:dyDescent="0.4">
      <c r="A64" s="14" t="s">
        <v>24</v>
      </c>
      <c r="B64" s="9">
        <f>((B40/B39)-1)*100</f>
        <v>-0.92305429271370976</v>
      </c>
    </row>
    <row r="65" spans="1:6" s="9" customFormat="1" ht="15.5" x14ac:dyDescent="0.4">
      <c r="A65" s="21"/>
    </row>
    <row r="66" spans="1:6" s="9" customFormat="1" ht="15.5" x14ac:dyDescent="0.4">
      <c r="A66" s="20" t="s">
        <v>25</v>
      </c>
    </row>
    <row r="67" spans="1:6" s="9" customFormat="1" ht="15.5" x14ac:dyDescent="0.4">
      <c r="A67" s="14" t="s">
        <v>36</v>
      </c>
      <c r="B67" s="9">
        <f t="shared" ref="B67:B68" si="0">B22/B16</f>
        <v>259819.5</v>
      </c>
    </row>
    <row r="68" spans="1:6" s="9" customFormat="1" ht="15.5" x14ac:dyDescent="0.4">
      <c r="A68" s="14" t="s">
        <v>37</v>
      </c>
      <c r="B68" s="9">
        <f t="shared" si="0"/>
        <v>255160.95538231719</v>
      </c>
    </row>
    <row r="69" spans="1:6" s="9" customFormat="1" ht="15.5" x14ac:dyDescent="0.4">
      <c r="A69" s="14" t="s">
        <v>26</v>
      </c>
      <c r="B69" s="9">
        <f>(B68/B67)*B51</f>
        <v>95.380367142263523</v>
      </c>
    </row>
    <row r="70" spans="1:6" s="9" customFormat="1" ht="15.5" x14ac:dyDescent="0.4">
      <c r="A70" s="14" t="s">
        <v>32</v>
      </c>
      <c r="B70" s="9">
        <f>B22/(B16*6)</f>
        <v>43303.25</v>
      </c>
    </row>
    <row r="71" spans="1:6" s="9" customFormat="1" ht="15.5" x14ac:dyDescent="0.4">
      <c r="A71" s="14" t="s">
        <v>33</v>
      </c>
      <c r="B71" s="9">
        <f>B23/(B17*6)</f>
        <v>42526.82589705287</v>
      </c>
    </row>
    <row r="72" spans="1:6" s="9" customFormat="1" ht="15.5" x14ac:dyDescent="0.4">
      <c r="A72" s="21"/>
    </row>
    <row r="73" spans="1:6" s="9" customFormat="1" ht="15.5" x14ac:dyDescent="0.4">
      <c r="A73" s="20" t="s">
        <v>27</v>
      </c>
    </row>
    <row r="74" spans="1:6" s="9" customFormat="1" ht="15.5" x14ac:dyDescent="0.4">
      <c r="A74" s="14" t="s">
        <v>28</v>
      </c>
      <c r="B74" s="9">
        <f>(B29/B28)*100</f>
        <v>22.316052419381801</v>
      </c>
    </row>
    <row r="75" spans="1:6" s="9" customFormat="1" ht="15.5" x14ac:dyDescent="0.4">
      <c r="A75" s="14" t="s">
        <v>29</v>
      </c>
      <c r="B75" s="16">
        <f>(B23/B29)*100</f>
        <v>431.27333613393591</v>
      </c>
    </row>
    <row r="76" spans="1:6" s="9" customFormat="1" ht="16" thickBot="1" x14ac:dyDescent="0.45">
      <c r="A76" s="14"/>
      <c r="B76" s="16"/>
    </row>
    <row r="77" spans="1:6" s="25" customFormat="1" ht="33.75" customHeight="1" thickTop="1" x14ac:dyDescent="0.35">
      <c r="A77" s="34" t="s">
        <v>78</v>
      </c>
      <c r="B77" s="34"/>
      <c r="C77" s="23"/>
      <c r="D77" s="24"/>
      <c r="E77" s="24"/>
      <c r="F77" s="24"/>
    </row>
    <row r="78" spans="1:6" x14ac:dyDescent="0.35">
      <c r="B78" s="4"/>
      <c r="C78" s="4"/>
    </row>
    <row r="79" spans="1:6" x14ac:dyDescent="0.35">
      <c r="B79" s="4"/>
      <c r="C79" s="4"/>
    </row>
    <row r="90" spans="1:1" x14ac:dyDescent="0.35">
      <c r="A90" s="1"/>
    </row>
  </sheetData>
  <mergeCells count="2">
    <mergeCell ref="A9:A10"/>
    <mergeCell ref="A77:B7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F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81640625" style="3" customWidth="1"/>
    <col min="2" max="2" width="20.7265625" style="3" customWidth="1"/>
    <col min="3" max="3" width="17.453125" style="3" bestFit="1" customWidth="1"/>
    <col min="4" max="4" width="21.1796875" style="3" customWidth="1"/>
    <col min="5" max="16384" width="11.453125" style="3"/>
  </cols>
  <sheetData>
    <row r="7" spans="1:3" ht="40.5" customHeight="1" x14ac:dyDescent="0.35"/>
    <row r="8" spans="1:3" ht="40.5" customHeight="1" x14ac:dyDescent="0.35"/>
    <row r="9" spans="1:3" ht="15.5" x14ac:dyDescent="0.4">
      <c r="A9" s="32" t="s">
        <v>0</v>
      </c>
      <c r="B9" s="7" t="s">
        <v>43</v>
      </c>
    </row>
    <row r="10" spans="1:3" ht="16" thickBot="1" x14ac:dyDescent="0.45">
      <c r="A10" s="33"/>
      <c r="B10" s="8" t="s">
        <v>42</v>
      </c>
      <c r="C10" s="4"/>
    </row>
    <row r="11" spans="1:3" ht="16" thickTop="1" x14ac:dyDescent="0.4">
      <c r="A11" s="9"/>
      <c r="B11" s="9"/>
    </row>
    <row r="12" spans="1:3" ht="15.5" x14ac:dyDescent="0.4">
      <c r="A12" s="20" t="s">
        <v>1</v>
      </c>
      <c r="B12" s="9"/>
    </row>
    <row r="13" spans="1:3" ht="15.5" x14ac:dyDescent="0.4">
      <c r="A13" s="21"/>
      <c r="B13" s="9"/>
    </row>
    <row r="14" spans="1:3" ht="15.5" x14ac:dyDescent="0.4">
      <c r="A14" s="20" t="s">
        <v>2</v>
      </c>
      <c r="B14" s="9"/>
    </row>
    <row r="15" spans="1:3" ht="15.5" x14ac:dyDescent="0.4">
      <c r="A15" s="14" t="s">
        <v>55</v>
      </c>
      <c r="B15" s="26">
        <v>190643</v>
      </c>
    </row>
    <row r="16" spans="1:3" ht="15.5" x14ac:dyDescent="0.4">
      <c r="A16" s="14" t="s">
        <v>91</v>
      </c>
      <c r="B16" s="26">
        <v>202666</v>
      </c>
    </row>
    <row r="17" spans="1:2" ht="15.5" x14ac:dyDescent="0.4">
      <c r="A17" s="14" t="s">
        <v>92</v>
      </c>
      <c r="B17" s="26">
        <v>201921</v>
      </c>
    </row>
    <row r="18" spans="1:2" ht="15.5" x14ac:dyDescent="0.4">
      <c r="A18" s="14" t="s">
        <v>73</v>
      </c>
      <c r="B18" s="26">
        <v>202666</v>
      </c>
    </row>
    <row r="19" spans="1:2" ht="15.5" x14ac:dyDescent="0.4">
      <c r="A19" s="21"/>
      <c r="B19" s="26"/>
    </row>
    <row r="20" spans="1:2" ht="15.5" x14ac:dyDescent="0.4">
      <c r="A20" s="20" t="s">
        <v>3</v>
      </c>
      <c r="B20" s="26"/>
    </row>
    <row r="21" spans="1:2" ht="15.5" x14ac:dyDescent="0.4">
      <c r="A21" s="14" t="s">
        <v>55</v>
      </c>
      <c r="B21" s="26">
        <v>24129364687.999996</v>
      </c>
    </row>
    <row r="22" spans="1:2" ht="15.5" x14ac:dyDescent="0.4">
      <c r="A22" s="14" t="s">
        <v>91</v>
      </c>
      <c r="B22" s="26">
        <v>26328289393.5</v>
      </c>
    </row>
    <row r="23" spans="1:2" ht="15.5" x14ac:dyDescent="0.4">
      <c r="A23" s="14" t="s">
        <v>92</v>
      </c>
      <c r="B23" s="26">
        <v>25749165660.000004</v>
      </c>
    </row>
    <row r="24" spans="1:2" ht="15.5" x14ac:dyDescent="0.4">
      <c r="A24" s="14" t="s">
        <v>73</v>
      </c>
      <c r="B24" s="26">
        <v>105313157574</v>
      </c>
    </row>
    <row r="25" spans="1:2" ht="15.5" x14ac:dyDescent="0.4">
      <c r="A25" s="14" t="s">
        <v>93</v>
      </c>
      <c r="B25" s="11">
        <f>B23</f>
        <v>25749165660.000004</v>
      </c>
    </row>
    <row r="26" spans="1:2" ht="15.5" x14ac:dyDescent="0.4">
      <c r="A26" s="21"/>
      <c r="B26" s="11"/>
    </row>
    <row r="27" spans="1:2" ht="15.5" x14ac:dyDescent="0.4">
      <c r="A27" s="20" t="s">
        <v>4</v>
      </c>
      <c r="B27" s="11"/>
    </row>
    <row r="28" spans="1:2" ht="15.5" x14ac:dyDescent="0.4">
      <c r="A28" s="14" t="s">
        <v>91</v>
      </c>
      <c r="B28" s="11">
        <f>B22</f>
        <v>26328289393.5</v>
      </c>
    </row>
    <row r="29" spans="1:2" ht="15.5" x14ac:dyDescent="0.4">
      <c r="A29" s="14" t="s">
        <v>92</v>
      </c>
      <c r="B29" s="26">
        <v>5061209019.3800001</v>
      </c>
    </row>
    <row r="30" spans="1:2" ht="15.5" x14ac:dyDescent="0.4">
      <c r="A30" s="21"/>
      <c r="B30" s="9"/>
    </row>
    <row r="31" spans="1:2" ht="15.5" x14ac:dyDescent="0.4">
      <c r="A31" s="20" t="s">
        <v>5</v>
      </c>
      <c r="B31" s="9"/>
    </row>
    <row r="32" spans="1:2" s="6" customFormat="1" ht="15.5" x14ac:dyDescent="0.4">
      <c r="A32" s="14" t="s">
        <v>56</v>
      </c>
      <c r="B32" s="21">
        <v>1.0641</v>
      </c>
    </row>
    <row r="33" spans="1:2" s="6" customFormat="1" ht="15.5" x14ac:dyDescent="0.4">
      <c r="A33" s="14" t="s">
        <v>94</v>
      </c>
      <c r="B33" s="21">
        <v>1.0863</v>
      </c>
    </row>
    <row r="34" spans="1:2" ht="15.5" x14ac:dyDescent="0.4">
      <c r="A34" s="14" t="s">
        <v>6</v>
      </c>
      <c r="B34" s="18">
        <v>151471</v>
      </c>
    </row>
    <row r="35" spans="1:2" ht="15.5" x14ac:dyDescent="0.4">
      <c r="A35" s="21"/>
      <c r="B35" s="11"/>
    </row>
    <row r="36" spans="1:2" ht="15.5" x14ac:dyDescent="0.4">
      <c r="A36" s="20" t="s">
        <v>7</v>
      </c>
      <c r="B36" s="11"/>
    </row>
    <row r="37" spans="1:2" ht="15.5" x14ac:dyDescent="0.4">
      <c r="A37" s="14" t="s">
        <v>57</v>
      </c>
      <c r="B37" s="11">
        <f>B21/B32</f>
        <v>22675843142.561783</v>
      </c>
    </row>
    <row r="38" spans="1:2" ht="15.5" x14ac:dyDescent="0.4">
      <c r="A38" s="14" t="s">
        <v>95</v>
      </c>
      <c r="B38" s="11">
        <f>B23/B33</f>
        <v>23703549351.008011</v>
      </c>
    </row>
    <row r="39" spans="1:2" ht="15.5" x14ac:dyDescent="0.4">
      <c r="A39" s="14" t="s">
        <v>58</v>
      </c>
      <c r="B39" s="11">
        <f>B37/B15</f>
        <v>118944.0112805704</v>
      </c>
    </row>
    <row r="40" spans="1:2" ht="15.5" x14ac:dyDescent="0.4">
      <c r="A40" s="14" t="s">
        <v>96</v>
      </c>
      <c r="B40" s="11">
        <f>B38/B17</f>
        <v>117390.21375195256</v>
      </c>
    </row>
    <row r="41" spans="1:2" ht="15.5" x14ac:dyDescent="0.4">
      <c r="A41" s="21"/>
      <c r="B41" s="9"/>
    </row>
    <row r="42" spans="1:2" ht="15.5" x14ac:dyDescent="0.4">
      <c r="A42" s="20" t="s">
        <v>8</v>
      </c>
      <c r="B42" s="9"/>
    </row>
    <row r="43" spans="1:2" ht="15.5" x14ac:dyDescent="0.4">
      <c r="A43" s="21"/>
      <c r="B43" s="9"/>
    </row>
    <row r="44" spans="1:2" ht="15.5" x14ac:dyDescent="0.4">
      <c r="A44" s="20" t="s">
        <v>9</v>
      </c>
      <c r="B44" s="9"/>
    </row>
    <row r="45" spans="1:2" ht="15.5" x14ac:dyDescent="0.4">
      <c r="A45" s="14" t="s">
        <v>10</v>
      </c>
      <c r="B45" s="9">
        <f>B16/B34*100</f>
        <v>133.79854889714863</v>
      </c>
    </row>
    <row r="46" spans="1:2" ht="15.5" x14ac:dyDescent="0.4">
      <c r="A46" s="14" t="s">
        <v>11</v>
      </c>
      <c r="B46" s="9">
        <f>B17/B34*100</f>
        <v>133.30670557400427</v>
      </c>
    </row>
    <row r="47" spans="1:2" ht="15.5" x14ac:dyDescent="0.4">
      <c r="A47" s="21"/>
      <c r="B47" s="9"/>
    </row>
    <row r="48" spans="1:2" ht="15.5" x14ac:dyDescent="0.4">
      <c r="A48" s="20" t="s">
        <v>12</v>
      </c>
      <c r="B48" s="9"/>
    </row>
    <row r="49" spans="1:2" ht="15.5" x14ac:dyDescent="0.4">
      <c r="A49" s="14" t="s">
        <v>13</v>
      </c>
      <c r="B49" s="9">
        <f>B17/B16*100</f>
        <v>99.632400106579297</v>
      </c>
    </row>
    <row r="50" spans="1:2" ht="15.5" x14ac:dyDescent="0.4">
      <c r="A50" s="14" t="s">
        <v>14</v>
      </c>
      <c r="B50" s="9">
        <f>B23/B22*100</f>
        <v>97.80037462804944</v>
      </c>
    </row>
    <row r="51" spans="1:2" ht="15.5" x14ac:dyDescent="0.4">
      <c r="A51" s="14" t="s">
        <v>15</v>
      </c>
      <c r="B51" s="9">
        <f>AVERAGE(B49:B50)</f>
        <v>98.716387367314368</v>
      </c>
    </row>
    <row r="52" spans="1:2" ht="15.5" x14ac:dyDescent="0.4">
      <c r="A52" s="21"/>
      <c r="B52" s="9"/>
    </row>
    <row r="53" spans="1:2" ht="15.5" x14ac:dyDescent="0.4">
      <c r="A53" s="20" t="s">
        <v>16</v>
      </c>
      <c r="B53" s="9"/>
    </row>
    <row r="54" spans="1:2" ht="15.5" x14ac:dyDescent="0.4">
      <c r="A54" s="14" t="s">
        <v>17</v>
      </c>
      <c r="B54" s="9">
        <f>(B17/B18)*100</f>
        <v>99.632400106579297</v>
      </c>
    </row>
    <row r="55" spans="1:2" ht="15.5" x14ac:dyDescent="0.4">
      <c r="A55" s="14" t="s">
        <v>18</v>
      </c>
      <c r="B55" s="9">
        <f>B23/B24*100</f>
        <v>24.45009365701236</v>
      </c>
    </row>
    <row r="56" spans="1:2" ht="15.5" x14ac:dyDescent="0.4">
      <c r="A56" s="14" t="s">
        <v>19</v>
      </c>
      <c r="B56" s="9">
        <f>(B54+B55)/2</f>
        <v>62.041246881795828</v>
      </c>
    </row>
    <row r="57" spans="1:2" ht="15.5" x14ac:dyDescent="0.4">
      <c r="A57" s="21"/>
      <c r="B57" s="9"/>
    </row>
    <row r="58" spans="1:2" ht="15.5" x14ac:dyDescent="0.4">
      <c r="A58" s="20" t="s">
        <v>31</v>
      </c>
      <c r="B58" s="9"/>
    </row>
    <row r="59" spans="1:2" ht="15.5" x14ac:dyDescent="0.4">
      <c r="A59" s="14" t="s">
        <v>20</v>
      </c>
      <c r="B59" s="9">
        <f>B25/B23*100</f>
        <v>100</v>
      </c>
    </row>
    <row r="60" spans="1:2" ht="15.5" x14ac:dyDescent="0.4">
      <c r="A60" s="21"/>
      <c r="B60" s="9"/>
    </row>
    <row r="61" spans="1:2" ht="15.5" x14ac:dyDescent="0.4">
      <c r="A61" s="20" t="s">
        <v>21</v>
      </c>
      <c r="B61" s="9"/>
    </row>
    <row r="62" spans="1:2" ht="15.5" x14ac:dyDescent="0.4">
      <c r="A62" s="14" t="s">
        <v>22</v>
      </c>
      <c r="B62" s="9">
        <f>((B17/B15)-1)*100</f>
        <v>5.9157692650661176</v>
      </c>
    </row>
    <row r="63" spans="1:2" ht="15.5" x14ac:dyDescent="0.4">
      <c r="A63" s="14" t="s">
        <v>23</v>
      </c>
      <c r="B63" s="9">
        <f>((B38/B37)-1)*100</f>
        <v>4.5321631569996912</v>
      </c>
    </row>
    <row r="64" spans="1:2" ht="15.5" x14ac:dyDescent="0.4">
      <c r="A64" s="14" t="s">
        <v>24</v>
      </c>
      <c r="B64" s="9">
        <f>((B40/B39)-1)*100</f>
        <v>-1.3063268271259809</v>
      </c>
    </row>
    <row r="65" spans="1:6" ht="15.5" x14ac:dyDescent="0.4">
      <c r="A65" s="21"/>
      <c r="B65" s="9"/>
    </row>
    <row r="66" spans="1:6" ht="15.5" x14ac:dyDescent="0.4">
      <c r="A66" s="20" t="s">
        <v>25</v>
      </c>
      <c r="B66" s="9"/>
    </row>
    <row r="67" spans="1:6" ht="15.5" x14ac:dyDescent="0.4">
      <c r="A67" s="14" t="s">
        <v>34</v>
      </c>
      <c r="B67" s="9">
        <f t="shared" ref="B67:B68" si="0">B22/B16</f>
        <v>129909.75</v>
      </c>
    </row>
    <row r="68" spans="1:6" ht="15.5" x14ac:dyDescent="0.4">
      <c r="A68" s="14" t="s">
        <v>35</v>
      </c>
      <c r="B68" s="9">
        <f t="shared" si="0"/>
        <v>127520.98919874606</v>
      </c>
    </row>
    <row r="69" spans="1:6" ht="15.5" x14ac:dyDescent="0.4">
      <c r="A69" s="14" t="s">
        <v>26</v>
      </c>
      <c r="B69" s="9">
        <f>(B68/B67)*B51</f>
        <v>96.901205392255221</v>
      </c>
    </row>
    <row r="70" spans="1:6" ht="15.5" x14ac:dyDescent="0.4">
      <c r="A70" s="14" t="s">
        <v>32</v>
      </c>
      <c r="B70" s="9">
        <f>B22/(B16*3)</f>
        <v>43303.25</v>
      </c>
    </row>
    <row r="71" spans="1:6" ht="15.5" x14ac:dyDescent="0.4">
      <c r="A71" s="14" t="s">
        <v>33</v>
      </c>
      <c r="B71" s="9">
        <f>B23/(B17*3)</f>
        <v>42506.996399582022</v>
      </c>
    </row>
    <row r="72" spans="1:6" ht="15.5" x14ac:dyDescent="0.4">
      <c r="A72" s="21"/>
      <c r="B72" s="9"/>
    </row>
    <row r="73" spans="1:6" ht="15.5" x14ac:dyDescent="0.4">
      <c r="A73" s="20" t="s">
        <v>27</v>
      </c>
      <c r="B73" s="9"/>
    </row>
    <row r="74" spans="1:6" ht="15.5" x14ac:dyDescent="0.4">
      <c r="A74" s="14" t="s">
        <v>28</v>
      </c>
      <c r="B74" s="9">
        <f>(B29/B28)*100</f>
        <v>19.223463187203972</v>
      </c>
    </row>
    <row r="75" spans="1:6" ht="15.5" x14ac:dyDescent="0.4">
      <c r="A75" s="14" t="s">
        <v>29</v>
      </c>
      <c r="B75" s="15">
        <f>(B23/B29)*100</f>
        <v>508.75523143587316</v>
      </c>
      <c r="C75" s="4"/>
    </row>
    <row r="76" spans="1:6" ht="16" thickBot="1" x14ac:dyDescent="0.45">
      <c r="A76" s="16"/>
      <c r="B76" s="15"/>
      <c r="C76" s="4"/>
    </row>
    <row r="77" spans="1:6" s="25" customFormat="1" ht="33.75" customHeight="1" thickTop="1" x14ac:dyDescent="0.35">
      <c r="A77" s="34" t="s">
        <v>78</v>
      </c>
      <c r="B77" s="34"/>
      <c r="C77" s="23"/>
      <c r="D77" s="24"/>
      <c r="E77" s="24"/>
      <c r="F77" s="24"/>
    </row>
    <row r="78" spans="1:6" ht="15.5" x14ac:dyDescent="0.4">
      <c r="A78" s="14"/>
      <c r="B78" s="9"/>
    </row>
    <row r="79" spans="1:6" ht="15.5" x14ac:dyDescent="0.4">
      <c r="A79" s="9"/>
      <c r="B79" s="9"/>
    </row>
    <row r="80" spans="1:6" ht="15.5" x14ac:dyDescent="0.4">
      <c r="A80" s="9"/>
      <c r="B80" s="9"/>
    </row>
    <row r="81" spans="1:2" ht="15.5" x14ac:dyDescent="0.4">
      <c r="A81" s="9"/>
      <c r="B81" s="9"/>
    </row>
    <row r="82" spans="1:2" ht="15.5" x14ac:dyDescent="0.4">
      <c r="A82" s="9"/>
      <c r="B82" s="9"/>
    </row>
    <row r="83" spans="1:2" ht="15.5" x14ac:dyDescent="0.4">
      <c r="A83" s="9"/>
      <c r="B83" s="9"/>
    </row>
    <row r="84" spans="1:2" ht="15.5" x14ac:dyDescent="0.4">
      <c r="A84" s="9"/>
      <c r="B84" s="9"/>
    </row>
    <row r="89" spans="1:2" x14ac:dyDescent="0.35">
      <c r="A89" s="1"/>
    </row>
  </sheetData>
  <mergeCells count="2">
    <mergeCell ref="A9:A10"/>
    <mergeCell ref="A77:B7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F8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7265625" style="3" customWidth="1"/>
    <col min="2" max="2" width="20.81640625" style="3" customWidth="1"/>
    <col min="3" max="16384" width="11.453125" style="3"/>
  </cols>
  <sheetData>
    <row r="7" spans="1:3" ht="40.5" customHeight="1" x14ac:dyDescent="0.35"/>
    <row r="8" spans="1:3" ht="40.5" customHeight="1" x14ac:dyDescent="0.35"/>
    <row r="9" spans="1:3" ht="15.5" x14ac:dyDescent="0.4">
      <c r="A9" s="32" t="s">
        <v>0</v>
      </c>
      <c r="B9" s="7" t="s">
        <v>43</v>
      </c>
    </row>
    <row r="10" spans="1:3" ht="16" thickBot="1" x14ac:dyDescent="0.45">
      <c r="A10" s="33"/>
      <c r="B10" s="8" t="s">
        <v>42</v>
      </c>
      <c r="C10" s="4"/>
    </row>
    <row r="11" spans="1:3" ht="16" thickTop="1" x14ac:dyDescent="0.4">
      <c r="A11" s="9"/>
      <c r="B11" s="9"/>
    </row>
    <row r="12" spans="1:3" ht="15.5" x14ac:dyDescent="0.4">
      <c r="A12" s="20" t="s">
        <v>1</v>
      </c>
      <c r="B12" s="9"/>
    </row>
    <row r="13" spans="1:3" ht="15.5" x14ac:dyDescent="0.4">
      <c r="A13" s="21"/>
      <c r="B13" s="9"/>
    </row>
    <row r="14" spans="1:3" ht="15.5" x14ac:dyDescent="0.4">
      <c r="A14" s="20" t="s">
        <v>2</v>
      </c>
      <c r="B14" s="9"/>
    </row>
    <row r="15" spans="1:3" ht="15.5" x14ac:dyDescent="0.4">
      <c r="A15" s="14" t="s">
        <v>59</v>
      </c>
      <c r="B15" s="11">
        <f>+AVERAGE('I Trimestre'!B15,'II Trimestre'!B15,'III Trimestre'!B15)</f>
        <v>190760</v>
      </c>
    </row>
    <row r="16" spans="1:3" ht="15.5" x14ac:dyDescent="0.4">
      <c r="A16" s="14" t="s">
        <v>97</v>
      </c>
      <c r="B16" s="11">
        <f>+AVERAGE('I Trimestre'!B16,'II Trimestre'!B16,'III Trimestre'!B16)</f>
        <v>202666</v>
      </c>
    </row>
    <row r="17" spans="1:2" ht="15.5" x14ac:dyDescent="0.4">
      <c r="A17" s="14" t="s">
        <v>98</v>
      </c>
      <c r="B17" s="11">
        <f>+AVERAGE('I Trimestre'!B17,'II Trimestre'!B17,'III Trimestre'!B17)</f>
        <v>199715.88888888899</v>
      </c>
    </row>
    <row r="18" spans="1:2" ht="15.5" x14ac:dyDescent="0.4">
      <c r="A18" s="14" t="s">
        <v>73</v>
      </c>
      <c r="B18" s="11">
        <f>+AVERAGE('I Trimestre'!B18,'II Trimestre'!B18,'III Trimestre'!B18)</f>
        <v>202666</v>
      </c>
    </row>
    <row r="19" spans="1:2" ht="15.5" x14ac:dyDescent="0.4">
      <c r="A19" s="21"/>
      <c r="B19" s="11"/>
    </row>
    <row r="20" spans="1:2" ht="15.5" x14ac:dyDescent="0.4">
      <c r="A20" s="20" t="s">
        <v>3</v>
      </c>
      <c r="B20" s="11"/>
    </row>
    <row r="21" spans="1:2" ht="15.5" x14ac:dyDescent="0.4">
      <c r="A21" s="14" t="s">
        <v>59</v>
      </c>
      <c r="B21" s="11">
        <f>+SUM('I Trimestre'!B21+'II Trimestre'!B21+'III Trimestre'!B21)</f>
        <v>72352233038.396805</v>
      </c>
    </row>
    <row r="22" spans="1:2" ht="15.5" x14ac:dyDescent="0.4">
      <c r="A22" s="14" t="s">
        <v>97</v>
      </c>
      <c r="B22" s="11">
        <f>+SUM('I Trimestre'!B22+'II Trimestre'!B22+'III Trimestre'!B22)</f>
        <v>78984868180.5</v>
      </c>
    </row>
    <row r="23" spans="1:2" ht="15.5" x14ac:dyDescent="0.4">
      <c r="A23" s="14" t="s">
        <v>98</v>
      </c>
      <c r="B23" s="11">
        <f>+SUM('I Trimestre'!B23+'II Trimestre'!B23+'III Trimestre'!B23)</f>
        <v>76427533545</v>
      </c>
    </row>
    <row r="24" spans="1:2" ht="15.5" x14ac:dyDescent="0.4">
      <c r="A24" s="14" t="s">
        <v>73</v>
      </c>
      <c r="B24" s="11">
        <f>+'III Trimestre'!B24</f>
        <v>105313157574</v>
      </c>
    </row>
    <row r="25" spans="1:2" ht="15.5" x14ac:dyDescent="0.4">
      <c r="A25" s="14" t="s">
        <v>99</v>
      </c>
      <c r="B25" s="11">
        <f>B23</f>
        <v>76427533545</v>
      </c>
    </row>
    <row r="26" spans="1:2" ht="15.5" x14ac:dyDescent="0.4">
      <c r="A26" s="21"/>
      <c r="B26" s="11"/>
    </row>
    <row r="27" spans="1:2" ht="15.5" x14ac:dyDescent="0.4">
      <c r="A27" s="20" t="s">
        <v>4</v>
      </c>
      <c r="B27" s="11"/>
    </row>
    <row r="28" spans="1:2" ht="15.5" x14ac:dyDescent="0.4">
      <c r="A28" s="14" t="s">
        <v>97</v>
      </c>
      <c r="B28" s="11">
        <f>B22</f>
        <v>78984868180.5</v>
      </c>
    </row>
    <row r="29" spans="1:2" ht="15.5" x14ac:dyDescent="0.4">
      <c r="A29" s="14" t="s">
        <v>98</v>
      </c>
      <c r="B29" s="11">
        <f>'I Trimestre'!B29+'II Trimestre'!B29+'III Trimestre'!B29</f>
        <v>16812078743.739998</v>
      </c>
    </row>
    <row r="30" spans="1:2" ht="15.5" x14ac:dyDescent="0.4">
      <c r="A30" s="21"/>
      <c r="B30" s="9"/>
    </row>
    <row r="31" spans="1:2" ht="15.5" x14ac:dyDescent="0.4">
      <c r="A31" s="20" t="s">
        <v>5</v>
      </c>
      <c r="B31" s="9"/>
    </row>
    <row r="32" spans="1:2" s="6" customFormat="1" ht="15.5" x14ac:dyDescent="0.4">
      <c r="A32" s="14" t="s">
        <v>60</v>
      </c>
      <c r="B32" s="21">
        <v>1.0641</v>
      </c>
    </row>
    <row r="33" spans="1:2" s="6" customFormat="1" ht="15.5" x14ac:dyDescent="0.4">
      <c r="A33" s="14" t="s">
        <v>100</v>
      </c>
      <c r="B33" s="21">
        <v>1.0863</v>
      </c>
    </row>
    <row r="34" spans="1:2" ht="15.5" x14ac:dyDescent="0.4">
      <c r="A34" s="14" t="s">
        <v>6</v>
      </c>
      <c r="B34" s="18">
        <v>151471</v>
      </c>
    </row>
    <row r="35" spans="1:2" ht="15.5" x14ac:dyDescent="0.4">
      <c r="A35" s="21"/>
      <c r="B35" s="11"/>
    </row>
    <row r="36" spans="1:2" ht="15.5" x14ac:dyDescent="0.4">
      <c r="A36" s="20" t="s">
        <v>7</v>
      </c>
      <c r="B36" s="11"/>
    </row>
    <row r="37" spans="1:2" ht="15.5" x14ac:dyDescent="0.4">
      <c r="A37" s="14" t="s">
        <v>61</v>
      </c>
      <c r="B37" s="11">
        <f>B21/B32</f>
        <v>67993828623.622597</v>
      </c>
    </row>
    <row r="38" spans="1:2" ht="15.5" x14ac:dyDescent="0.4">
      <c r="A38" s="14" t="s">
        <v>101</v>
      </c>
      <c r="B38" s="11">
        <f>B23/B33</f>
        <v>70355825780.171219</v>
      </c>
    </row>
    <row r="39" spans="1:2" ht="15.5" x14ac:dyDescent="0.4">
      <c r="A39" s="14" t="s">
        <v>62</v>
      </c>
      <c r="B39" s="11">
        <f>B37/B15</f>
        <v>356436.50987430592</v>
      </c>
    </row>
    <row r="40" spans="1:2" ht="15.5" x14ac:dyDescent="0.4">
      <c r="A40" s="14" t="s">
        <v>102</v>
      </c>
      <c r="B40" s="11">
        <f>B38/B17</f>
        <v>352279.56158918008</v>
      </c>
    </row>
    <row r="41" spans="1:2" ht="15.5" x14ac:dyDescent="0.4">
      <c r="A41" s="21"/>
      <c r="B41" s="9"/>
    </row>
    <row r="42" spans="1:2" ht="15.5" x14ac:dyDescent="0.4">
      <c r="A42" s="20" t="s">
        <v>8</v>
      </c>
      <c r="B42" s="9"/>
    </row>
    <row r="43" spans="1:2" ht="15.5" x14ac:dyDescent="0.4">
      <c r="A43" s="21"/>
      <c r="B43" s="9"/>
    </row>
    <row r="44" spans="1:2" ht="15.5" x14ac:dyDescent="0.4">
      <c r="A44" s="20" t="s">
        <v>9</v>
      </c>
      <c r="B44" s="9"/>
    </row>
    <row r="45" spans="1:2" ht="15.5" x14ac:dyDescent="0.4">
      <c r="A45" s="14" t="s">
        <v>10</v>
      </c>
      <c r="B45" s="9">
        <f>B16/B34*100</f>
        <v>133.79854889714863</v>
      </c>
    </row>
    <row r="46" spans="1:2" ht="15.5" x14ac:dyDescent="0.4">
      <c r="A46" s="14" t="s">
        <v>11</v>
      </c>
      <c r="B46" s="9">
        <f>B17/B34*100</f>
        <v>131.85090802126413</v>
      </c>
    </row>
    <row r="47" spans="1:2" ht="15.5" x14ac:dyDescent="0.4">
      <c r="A47" s="21"/>
      <c r="B47" s="9"/>
    </row>
    <row r="48" spans="1:2" ht="15.5" x14ac:dyDescent="0.4">
      <c r="A48" s="20" t="s">
        <v>12</v>
      </c>
      <c r="B48" s="9"/>
    </row>
    <row r="49" spans="1:2" ht="15.5" x14ac:dyDescent="0.4">
      <c r="A49" s="14" t="s">
        <v>13</v>
      </c>
      <c r="B49" s="9">
        <f>B17/B16*100</f>
        <v>98.544348281847476</v>
      </c>
    </row>
    <row r="50" spans="1:2" ht="15.5" x14ac:dyDescent="0.4">
      <c r="A50" s="14" t="s">
        <v>14</v>
      </c>
      <c r="B50" s="9">
        <f>B23/B22*100</f>
        <v>96.762247384327011</v>
      </c>
    </row>
    <row r="51" spans="1:2" ht="15.5" x14ac:dyDescent="0.4">
      <c r="A51" s="14" t="s">
        <v>15</v>
      </c>
      <c r="B51" s="9">
        <f>AVERAGE(B49:B50)</f>
        <v>97.653297833087237</v>
      </c>
    </row>
    <row r="52" spans="1:2" ht="15.5" x14ac:dyDescent="0.4">
      <c r="A52" s="21"/>
      <c r="B52" s="9"/>
    </row>
    <row r="53" spans="1:2" ht="15.5" x14ac:dyDescent="0.4">
      <c r="A53" s="20" t="s">
        <v>16</v>
      </c>
      <c r="B53" s="9"/>
    </row>
    <row r="54" spans="1:2" ht="15.5" x14ac:dyDescent="0.4">
      <c r="A54" s="14" t="s">
        <v>17</v>
      </c>
      <c r="B54" s="9">
        <f>(B17/B18)*100</f>
        <v>98.544348281847476</v>
      </c>
    </row>
    <row r="55" spans="1:2" ht="15.5" x14ac:dyDescent="0.4">
      <c r="A55" s="14" t="s">
        <v>18</v>
      </c>
      <c r="B55" s="9">
        <f>B23/B24*100</f>
        <v>72.571685538245262</v>
      </c>
    </row>
    <row r="56" spans="1:2" ht="15.5" x14ac:dyDescent="0.4">
      <c r="A56" s="14" t="s">
        <v>19</v>
      </c>
      <c r="B56" s="9">
        <f>(B54+B55)/2</f>
        <v>85.558016910046376</v>
      </c>
    </row>
    <row r="57" spans="1:2" ht="15.5" x14ac:dyDescent="0.4">
      <c r="A57" s="21"/>
      <c r="B57" s="9"/>
    </row>
    <row r="58" spans="1:2" ht="15.5" x14ac:dyDescent="0.4">
      <c r="A58" s="20" t="s">
        <v>31</v>
      </c>
      <c r="B58" s="9"/>
    </row>
    <row r="59" spans="1:2" ht="15.5" x14ac:dyDescent="0.4">
      <c r="A59" s="14" t="s">
        <v>20</v>
      </c>
      <c r="B59" s="9">
        <f>B25/B23*100</f>
        <v>100</v>
      </c>
    </row>
    <row r="60" spans="1:2" ht="15.5" x14ac:dyDescent="0.4">
      <c r="A60" s="21"/>
      <c r="B60" s="9"/>
    </row>
    <row r="61" spans="1:2" ht="15.5" x14ac:dyDescent="0.4">
      <c r="A61" s="20" t="s">
        <v>21</v>
      </c>
      <c r="B61" s="9"/>
    </row>
    <row r="62" spans="1:2" ht="15.5" x14ac:dyDescent="0.4">
      <c r="A62" s="14" t="s">
        <v>22</v>
      </c>
      <c r="B62" s="9">
        <f>((B17/B15)-1)*100</f>
        <v>4.6948463456117695</v>
      </c>
    </row>
    <row r="63" spans="1:2" ht="15.5" x14ac:dyDescent="0.4">
      <c r="A63" s="14" t="s">
        <v>23</v>
      </c>
      <c r="B63" s="9">
        <f>((B38/B37)-1)*100</f>
        <v>3.4738405004715478</v>
      </c>
    </row>
    <row r="64" spans="1:2" ht="15.5" x14ac:dyDescent="0.4">
      <c r="A64" s="14" t="s">
        <v>24</v>
      </c>
      <c r="B64" s="9">
        <f>((B40/B39)-1)*100</f>
        <v>-1.1662521009959792</v>
      </c>
    </row>
    <row r="65" spans="1:6" ht="15.5" x14ac:dyDescent="0.4">
      <c r="A65" s="21"/>
      <c r="B65" s="9"/>
    </row>
    <row r="66" spans="1:6" ht="15.5" x14ac:dyDescent="0.4">
      <c r="A66" s="20" t="s">
        <v>25</v>
      </c>
      <c r="B66" s="9"/>
    </row>
    <row r="67" spans="1:6" ht="15.5" x14ac:dyDescent="0.4">
      <c r="A67" s="14" t="s">
        <v>38</v>
      </c>
      <c r="B67" s="9">
        <f t="shared" ref="B67:B68" si="0">B22/B16</f>
        <v>389729.25</v>
      </c>
    </row>
    <row r="68" spans="1:6" ht="15.5" x14ac:dyDescent="0.4">
      <c r="A68" s="14" t="s">
        <v>39</v>
      </c>
      <c r="B68" s="9">
        <f t="shared" si="0"/>
        <v>382681.28775432636</v>
      </c>
    </row>
    <row r="69" spans="1:6" ht="15.5" x14ac:dyDescent="0.4">
      <c r="A69" s="14" t="s">
        <v>26</v>
      </c>
      <c r="B69" s="9">
        <f>(B68/B67)*B51</f>
        <v>95.887310917059963</v>
      </c>
    </row>
    <row r="70" spans="1:6" ht="15.5" x14ac:dyDescent="0.4">
      <c r="A70" s="14" t="s">
        <v>32</v>
      </c>
      <c r="B70" s="9">
        <f>B22/(B16*9)</f>
        <v>43303.25</v>
      </c>
    </row>
    <row r="71" spans="1:6" ht="15.5" x14ac:dyDescent="0.4">
      <c r="A71" s="14" t="s">
        <v>33</v>
      </c>
      <c r="B71" s="9">
        <f>B23/(B17*9)</f>
        <v>42520.143083814044</v>
      </c>
    </row>
    <row r="72" spans="1:6" ht="15.5" x14ac:dyDescent="0.4">
      <c r="A72" s="21"/>
      <c r="B72" s="9"/>
    </row>
    <row r="73" spans="1:6" ht="15.5" x14ac:dyDescent="0.4">
      <c r="A73" s="20" t="s">
        <v>27</v>
      </c>
      <c r="B73" s="9"/>
    </row>
    <row r="74" spans="1:6" ht="15.5" x14ac:dyDescent="0.4">
      <c r="A74" s="14" t="s">
        <v>28</v>
      </c>
      <c r="B74" s="16">
        <f>(B29/B28)*100</f>
        <v>21.285189341989192</v>
      </c>
    </row>
    <row r="75" spans="1:6" ht="15.5" x14ac:dyDescent="0.4">
      <c r="A75" s="14" t="s">
        <v>29</v>
      </c>
      <c r="B75" s="16">
        <f>(B23/B29)*100</f>
        <v>454.59895061137462</v>
      </c>
    </row>
    <row r="76" spans="1:6" ht="16" thickBot="1" x14ac:dyDescent="0.45">
      <c r="A76" s="16"/>
      <c r="B76" s="16"/>
    </row>
    <row r="77" spans="1:6" s="25" customFormat="1" ht="33.75" customHeight="1" thickTop="1" x14ac:dyDescent="0.35">
      <c r="A77" s="34" t="s">
        <v>78</v>
      </c>
      <c r="B77" s="34"/>
      <c r="C77" s="23"/>
      <c r="D77" s="24"/>
      <c r="E77" s="24"/>
      <c r="F77" s="24"/>
    </row>
    <row r="78" spans="1:6" ht="15.5" x14ac:dyDescent="0.4">
      <c r="A78" s="9"/>
      <c r="B78" s="16"/>
      <c r="C78" s="4"/>
    </row>
    <row r="89" spans="1:1" x14ac:dyDescent="0.35">
      <c r="A89" s="1"/>
    </row>
  </sheetData>
  <mergeCells count="2">
    <mergeCell ref="A9:A10"/>
    <mergeCell ref="A77:B77"/>
  </mergeCells>
  <pageMargins left="0.7" right="0.7" top="0.75" bottom="0.75" header="0.3" footer="0.3"/>
  <pageSetup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7:F78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7265625" style="3" customWidth="1"/>
    <col min="2" max="2" width="20.7265625" style="3" customWidth="1"/>
    <col min="3" max="3" width="11.453125" style="3"/>
    <col min="4" max="4" width="15.26953125" style="3" bestFit="1" customWidth="1"/>
    <col min="5" max="16384" width="11.453125" style="3"/>
  </cols>
  <sheetData>
    <row r="7" spans="1:3" ht="40.5" customHeight="1" x14ac:dyDescent="0.35"/>
    <row r="8" spans="1:3" ht="40.5" customHeight="1" x14ac:dyDescent="0.35"/>
    <row r="9" spans="1:3" ht="15.5" x14ac:dyDescent="0.4">
      <c r="A9" s="32" t="s">
        <v>0</v>
      </c>
      <c r="B9" s="7" t="s">
        <v>43</v>
      </c>
    </row>
    <row r="10" spans="1:3" ht="16" thickBot="1" x14ac:dyDescent="0.45">
      <c r="A10" s="33"/>
      <c r="B10" s="8" t="s">
        <v>42</v>
      </c>
      <c r="C10" s="4"/>
    </row>
    <row r="11" spans="1:3" ht="16" thickTop="1" x14ac:dyDescent="0.4">
      <c r="A11" s="9"/>
      <c r="B11" s="9"/>
    </row>
    <row r="12" spans="1:3" ht="15.5" x14ac:dyDescent="0.4">
      <c r="A12" s="10" t="s">
        <v>1</v>
      </c>
      <c r="B12" s="9"/>
    </row>
    <row r="13" spans="1:3" ht="15.5" x14ac:dyDescent="0.4">
      <c r="A13" s="9"/>
      <c r="B13" s="9"/>
    </row>
    <row r="14" spans="1:3" ht="15.5" x14ac:dyDescent="0.4">
      <c r="A14" s="10" t="s">
        <v>2</v>
      </c>
      <c r="B14" s="9"/>
    </row>
    <row r="15" spans="1:3" ht="15.5" x14ac:dyDescent="0.4">
      <c r="A15" s="14" t="s">
        <v>65</v>
      </c>
      <c r="B15" s="18">
        <v>191390.33333333334</v>
      </c>
    </row>
    <row r="16" spans="1:3" ht="15.5" x14ac:dyDescent="0.4">
      <c r="A16" s="14" t="s">
        <v>103</v>
      </c>
      <c r="B16" s="18">
        <v>202666</v>
      </c>
    </row>
    <row r="17" spans="1:2" ht="15.5" x14ac:dyDescent="0.4">
      <c r="A17" s="14" t="s">
        <v>104</v>
      </c>
      <c r="B17" s="18">
        <v>200666</v>
      </c>
    </row>
    <row r="18" spans="1:2" ht="15.5" x14ac:dyDescent="0.4">
      <c r="A18" s="14" t="s">
        <v>73</v>
      </c>
      <c r="B18" s="18">
        <v>202666</v>
      </c>
    </row>
    <row r="19" spans="1:2" ht="15.5" x14ac:dyDescent="0.4">
      <c r="A19" s="9"/>
      <c r="B19" s="18"/>
    </row>
    <row r="20" spans="1:2" ht="15.5" x14ac:dyDescent="0.4">
      <c r="A20" s="10" t="s">
        <v>3</v>
      </c>
      <c r="B20" s="18"/>
    </row>
    <row r="21" spans="1:2" ht="15.5" x14ac:dyDescent="0.4">
      <c r="A21" s="14" t="s">
        <v>65</v>
      </c>
      <c r="B21" s="18">
        <v>24223953414.000008</v>
      </c>
    </row>
    <row r="22" spans="1:2" ht="15.5" x14ac:dyDescent="0.4">
      <c r="A22" s="14" t="s">
        <v>103</v>
      </c>
      <c r="B22" s="11">
        <v>26328289393.5</v>
      </c>
    </row>
    <row r="23" spans="1:2" ht="15.5" x14ac:dyDescent="0.4">
      <c r="A23" s="14" t="s">
        <v>104</v>
      </c>
      <c r="B23" s="18">
        <v>25589126820</v>
      </c>
    </row>
    <row r="24" spans="1:2" ht="15.5" x14ac:dyDescent="0.4">
      <c r="A24" s="14" t="s">
        <v>73</v>
      </c>
      <c r="B24" s="11">
        <v>105313157574</v>
      </c>
    </row>
    <row r="25" spans="1:2" ht="15.5" x14ac:dyDescent="0.4">
      <c r="A25" s="14" t="s">
        <v>105</v>
      </c>
      <c r="B25" s="18">
        <f>B23</f>
        <v>25589126820</v>
      </c>
    </row>
    <row r="26" spans="1:2" ht="15.5" x14ac:dyDescent="0.4">
      <c r="A26" s="9"/>
      <c r="B26" s="18"/>
    </row>
    <row r="27" spans="1:2" ht="15.5" x14ac:dyDescent="0.4">
      <c r="A27" s="10" t="s">
        <v>4</v>
      </c>
      <c r="B27" s="18"/>
    </row>
    <row r="28" spans="1:2" ht="15.5" x14ac:dyDescent="0.4">
      <c r="A28" s="14" t="s">
        <v>103</v>
      </c>
      <c r="B28" s="18">
        <f>B22</f>
        <v>26328289393.5</v>
      </c>
    </row>
    <row r="29" spans="1:2" ht="15.5" x14ac:dyDescent="0.4">
      <c r="A29" s="14" t="s">
        <v>104</v>
      </c>
      <c r="B29" s="18">
        <v>0</v>
      </c>
    </row>
    <row r="30" spans="1:2" ht="15.5" x14ac:dyDescent="0.4">
      <c r="A30" s="9"/>
      <c r="B30" s="19"/>
    </row>
    <row r="31" spans="1:2" ht="15.5" x14ac:dyDescent="0.4">
      <c r="A31" s="10" t="s">
        <v>5</v>
      </c>
      <c r="B31" s="19"/>
    </row>
    <row r="32" spans="1:2" s="27" customFormat="1" ht="15.5" x14ac:dyDescent="0.4">
      <c r="A32" s="14" t="s">
        <v>66</v>
      </c>
      <c r="B32" s="19">
        <v>1.0706</v>
      </c>
    </row>
    <row r="33" spans="1:2" s="27" customFormat="1" ht="15.5" x14ac:dyDescent="0.4">
      <c r="A33" s="14" t="s">
        <v>106</v>
      </c>
      <c r="B33" s="19">
        <v>1.0863</v>
      </c>
    </row>
    <row r="34" spans="1:2" ht="15.5" x14ac:dyDescent="0.4">
      <c r="A34" s="14" t="s">
        <v>6</v>
      </c>
      <c r="B34" s="18">
        <v>151471</v>
      </c>
    </row>
    <row r="35" spans="1:2" ht="15.5" x14ac:dyDescent="0.4">
      <c r="A35" s="9"/>
      <c r="B35" s="18"/>
    </row>
    <row r="36" spans="1:2" ht="15.5" x14ac:dyDescent="0.4">
      <c r="A36" s="10" t="s">
        <v>7</v>
      </c>
      <c r="B36" s="18"/>
    </row>
    <row r="37" spans="1:2" ht="15.5" x14ac:dyDescent="0.4">
      <c r="A37" s="14" t="s">
        <v>67</v>
      </c>
      <c r="B37" s="18">
        <f>B21/B32</f>
        <v>22626521029.329353</v>
      </c>
    </row>
    <row r="38" spans="1:2" ht="15.5" x14ac:dyDescent="0.4">
      <c r="A38" s="14" t="s">
        <v>107</v>
      </c>
      <c r="B38" s="18">
        <f>B23/B33</f>
        <v>23556224634.078983</v>
      </c>
    </row>
    <row r="39" spans="1:2" ht="15.5" x14ac:dyDescent="0.4">
      <c r="A39" s="14" t="s">
        <v>68</v>
      </c>
      <c r="B39" s="18">
        <f>B37/B15</f>
        <v>118221.85914647041</v>
      </c>
    </row>
    <row r="40" spans="1:2" ht="15.5" x14ac:dyDescent="0.4">
      <c r="A40" s="14" t="s">
        <v>108</v>
      </c>
      <c r="B40" s="18">
        <f>B38/B17</f>
        <v>117390.21375857884</v>
      </c>
    </row>
    <row r="41" spans="1:2" ht="15.5" x14ac:dyDescent="0.4">
      <c r="A41" s="9"/>
      <c r="B41" s="19"/>
    </row>
    <row r="42" spans="1:2" ht="15.5" x14ac:dyDescent="0.4">
      <c r="A42" s="10" t="s">
        <v>8</v>
      </c>
      <c r="B42" s="19"/>
    </row>
    <row r="43" spans="1:2" ht="15.5" x14ac:dyDescent="0.4">
      <c r="A43" s="9"/>
      <c r="B43" s="19"/>
    </row>
    <row r="44" spans="1:2" ht="15.5" x14ac:dyDescent="0.4">
      <c r="A44" s="10" t="s">
        <v>9</v>
      </c>
      <c r="B44" s="19"/>
    </row>
    <row r="45" spans="1:2" ht="15.5" x14ac:dyDescent="0.4">
      <c r="A45" s="14" t="s">
        <v>10</v>
      </c>
      <c r="B45" s="19">
        <f>B16/B34*100</f>
        <v>133.79854889714863</v>
      </c>
    </row>
    <row r="46" spans="1:2" ht="15.5" x14ac:dyDescent="0.4">
      <c r="A46" s="14" t="s">
        <v>11</v>
      </c>
      <c r="B46" s="19">
        <f>B17/B34*100</f>
        <v>132.47816413702952</v>
      </c>
    </row>
    <row r="47" spans="1:2" ht="15.5" x14ac:dyDescent="0.4">
      <c r="A47" s="9"/>
      <c r="B47" s="19"/>
    </row>
    <row r="48" spans="1:2" ht="15.5" x14ac:dyDescent="0.4">
      <c r="A48" s="10" t="s">
        <v>12</v>
      </c>
      <c r="B48" s="19"/>
    </row>
    <row r="49" spans="1:2" ht="15.5" x14ac:dyDescent="0.4">
      <c r="A49" s="14" t="s">
        <v>13</v>
      </c>
      <c r="B49" s="19">
        <f>B17/B16*100</f>
        <v>99.013154648535036</v>
      </c>
    </row>
    <row r="50" spans="1:2" ht="15.5" x14ac:dyDescent="0.4">
      <c r="A50" s="14" t="s">
        <v>14</v>
      </c>
      <c r="B50" s="19">
        <f>B23/B22*100</f>
        <v>97.192515767156195</v>
      </c>
    </row>
    <row r="51" spans="1:2" ht="15.5" x14ac:dyDescent="0.4">
      <c r="A51" s="14" t="s">
        <v>15</v>
      </c>
      <c r="B51" s="19">
        <f>AVERAGE(B49:B50)</f>
        <v>98.102835207845615</v>
      </c>
    </row>
    <row r="52" spans="1:2" ht="15.5" x14ac:dyDescent="0.4">
      <c r="A52" s="9"/>
      <c r="B52" s="19"/>
    </row>
    <row r="53" spans="1:2" ht="15.5" x14ac:dyDescent="0.4">
      <c r="A53" s="10" t="s">
        <v>16</v>
      </c>
      <c r="B53" s="19"/>
    </row>
    <row r="54" spans="1:2" ht="15.5" x14ac:dyDescent="0.4">
      <c r="A54" s="14" t="s">
        <v>17</v>
      </c>
      <c r="B54" s="19">
        <f>(B17/B18)*100</f>
        <v>99.013154648535036</v>
      </c>
    </row>
    <row r="55" spans="1:2" ht="15.5" x14ac:dyDescent="0.4">
      <c r="A55" s="14" t="s">
        <v>18</v>
      </c>
      <c r="B55" s="19">
        <f>B23/B24*100</f>
        <v>24.298128941789049</v>
      </c>
    </row>
    <row r="56" spans="1:2" ht="15.5" x14ac:dyDescent="0.4">
      <c r="A56" s="14" t="s">
        <v>19</v>
      </c>
      <c r="B56" s="19">
        <f>(B54+B55)/2</f>
        <v>61.65564179516204</v>
      </c>
    </row>
    <row r="57" spans="1:2" ht="15.5" x14ac:dyDescent="0.4">
      <c r="A57" s="9"/>
      <c r="B57" s="19"/>
    </row>
    <row r="58" spans="1:2" ht="15.5" x14ac:dyDescent="0.4">
      <c r="A58" s="10" t="s">
        <v>30</v>
      </c>
      <c r="B58" s="19"/>
    </row>
    <row r="59" spans="1:2" ht="15.5" x14ac:dyDescent="0.4">
      <c r="A59" s="14" t="s">
        <v>20</v>
      </c>
      <c r="B59" s="19">
        <f>B25/B23*100</f>
        <v>100</v>
      </c>
    </row>
    <row r="60" spans="1:2" ht="15.5" x14ac:dyDescent="0.4">
      <c r="A60" s="9"/>
      <c r="B60" s="19"/>
    </row>
    <row r="61" spans="1:2" ht="15.5" x14ac:dyDescent="0.4">
      <c r="A61" s="10" t="s">
        <v>21</v>
      </c>
      <c r="B61" s="19"/>
    </row>
    <row r="62" spans="1:2" ht="15.5" x14ac:dyDescent="0.4">
      <c r="A62" s="14" t="s">
        <v>22</v>
      </c>
      <c r="B62" s="19">
        <f>((B17/B15)-1)*100</f>
        <v>4.8464655999693518</v>
      </c>
    </row>
    <row r="63" spans="1:2" ht="15.5" x14ac:dyDescent="0.4">
      <c r="A63" s="14" t="s">
        <v>23</v>
      </c>
      <c r="B63" s="19">
        <f>((B38/B37)-1)*100</f>
        <v>4.108910970204005</v>
      </c>
    </row>
    <row r="64" spans="1:2" ht="15.5" x14ac:dyDescent="0.4">
      <c r="A64" s="14" t="s">
        <v>24</v>
      </c>
      <c r="B64" s="19">
        <f>((B40/B39)-1)*100</f>
        <v>-0.70346160506679078</v>
      </c>
    </row>
    <row r="65" spans="1:6" ht="15.5" x14ac:dyDescent="0.4">
      <c r="A65" s="9"/>
      <c r="B65" s="19"/>
    </row>
    <row r="66" spans="1:6" ht="15.5" x14ac:dyDescent="0.4">
      <c r="A66" s="10" t="s">
        <v>25</v>
      </c>
      <c r="B66" s="19"/>
    </row>
    <row r="67" spans="1:6" ht="15.5" x14ac:dyDescent="0.4">
      <c r="A67" s="14" t="s">
        <v>34</v>
      </c>
      <c r="B67" s="19">
        <f t="shared" ref="B67:B68" si="0">B22/B16</f>
        <v>129909.75</v>
      </c>
    </row>
    <row r="68" spans="1:6" ht="15.5" x14ac:dyDescent="0.4">
      <c r="A68" s="14" t="s">
        <v>35</v>
      </c>
      <c r="B68" s="19">
        <f t="shared" si="0"/>
        <v>127520.98920594421</v>
      </c>
    </row>
    <row r="69" spans="1:6" ht="15.5" x14ac:dyDescent="0.4">
      <c r="A69" s="14" t="s">
        <v>26</v>
      </c>
      <c r="B69" s="19">
        <f>(B68/B67)*B51</f>
        <v>96.298935142375413</v>
      </c>
    </row>
    <row r="70" spans="1:6" ht="15.5" x14ac:dyDescent="0.4">
      <c r="A70" s="14" t="s">
        <v>32</v>
      </c>
      <c r="B70" s="19">
        <f>B22/(B16*3)</f>
        <v>43303.25</v>
      </c>
    </row>
    <row r="71" spans="1:6" ht="15.5" x14ac:dyDescent="0.4">
      <c r="A71" s="14" t="s">
        <v>33</v>
      </c>
      <c r="B71" s="19">
        <f>B23/(B17*3)</f>
        <v>42506.9964019814</v>
      </c>
    </row>
    <row r="72" spans="1:6" ht="15.5" x14ac:dyDescent="0.4">
      <c r="A72" s="9"/>
      <c r="B72" s="19"/>
    </row>
    <row r="73" spans="1:6" ht="15.5" x14ac:dyDescent="0.4">
      <c r="A73" s="10" t="s">
        <v>27</v>
      </c>
      <c r="B73" s="19"/>
    </row>
    <row r="74" spans="1:6" ht="15.5" x14ac:dyDescent="0.4">
      <c r="A74" s="14" t="s">
        <v>28</v>
      </c>
      <c r="B74" s="19">
        <f>(B29/B28)*100</f>
        <v>0</v>
      </c>
    </row>
    <row r="75" spans="1:6" ht="15.5" x14ac:dyDescent="0.4">
      <c r="A75" s="14" t="s">
        <v>29</v>
      </c>
      <c r="B75" s="15" t="s">
        <v>44</v>
      </c>
      <c r="C75" s="4"/>
    </row>
    <row r="76" spans="1:6" ht="16" thickBot="1" x14ac:dyDescent="0.45">
      <c r="A76" s="12"/>
      <c r="B76" s="13"/>
      <c r="C76" s="4"/>
    </row>
    <row r="77" spans="1:6" s="30" customFormat="1" ht="33.75" customHeight="1" thickTop="1" x14ac:dyDescent="0.35">
      <c r="A77" s="35" t="s">
        <v>78</v>
      </c>
      <c r="B77" s="35"/>
      <c r="C77" s="28"/>
      <c r="D77" s="29"/>
      <c r="E77" s="29"/>
      <c r="F77" s="29"/>
    </row>
    <row r="78" spans="1:6" x14ac:dyDescent="0.35">
      <c r="B78" s="4"/>
      <c r="C78" s="4"/>
    </row>
  </sheetData>
  <mergeCells count="2">
    <mergeCell ref="A9:A10"/>
    <mergeCell ref="A77:B7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7:F79"/>
  <sheetViews>
    <sheetView showGridLines="0" zoomScale="80" zoomScaleNormal="80" workbookViewId="0">
      <pane ySplit="10" topLeftCell="A11" activePane="bottomLeft" state="frozen"/>
      <selection pane="bottomLeft" activeCell="A9" sqref="A9:A10"/>
    </sheetView>
  </sheetViews>
  <sheetFormatPr baseColWidth="10" defaultColWidth="11.453125" defaultRowHeight="14.5" x14ac:dyDescent="0.35"/>
  <cols>
    <col min="1" max="1" width="61.7265625" style="3" customWidth="1"/>
    <col min="2" max="2" width="20.7265625" style="3" customWidth="1"/>
    <col min="3" max="3" width="17.453125" style="3" bestFit="1" customWidth="1"/>
    <col min="4" max="16384" width="11.453125" style="3"/>
  </cols>
  <sheetData>
    <row r="7" spans="1:3" ht="40.5" customHeight="1" x14ac:dyDescent="0.35"/>
    <row r="8" spans="1:3" ht="40.5" customHeight="1" x14ac:dyDescent="0.35"/>
    <row r="9" spans="1:3" ht="15.5" x14ac:dyDescent="0.4">
      <c r="A9" s="32" t="s">
        <v>0</v>
      </c>
      <c r="B9" s="7" t="s">
        <v>43</v>
      </c>
    </row>
    <row r="10" spans="1:3" ht="16" thickBot="1" x14ac:dyDescent="0.45">
      <c r="A10" s="33"/>
      <c r="B10" s="8" t="s">
        <v>42</v>
      </c>
      <c r="C10" s="4"/>
    </row>
    <row r="11" spans="1:3" ht="16" thickTop="1" x14ac:dyDescent="0.4">
      <c r="A11" s="9"/>
      <c r="B11" s="9"/>
    </row>
    <row r="12" spans="1:3" ht="15.5" x14ac:dyDescent="0.4">
      <c r="A12" s="10" t="s">
        <v>1</v>
      </c>
      <c r="B12" s="9"/>
    </row>
    <row r="13" spans="1:3" ht="15.5" x14ac:dyDescent="0.4">
      <c r="A13" s="9"/>
      <c r="B13" s="9"/>
    </row>
    <row r="14" spans="1:3" ht="15.5" x14ac:dyDescent="0.4">
      <c r="A14" s="10" t="s">
        <v>2</v>
      </c>
      <c r="B14" s="9"/>
    </row>
    <row r="15" spans="1:3" ht="15.5" x14ac:dyDescent="0.4">
      <c r="A15" s="14" t="s">
        <v>69</v>
      </c>
      <c r="B15" s="11">
        <f>AVERAGE('I Trimestre'!B15,'II Trimestre'!B15,'III Trimestre'!B15,'IV Trimestre'!B15)</f>
        <v>190917.58333333334</v>
      </c>
    </row>
    <row r="16" spans="1:3" ht="15.5" x14ac:dyDescent="0.4">
      <c r="A16" s="14" t="s">
        <v>109</v>
      </c>
      <c r="B16" s="11">
        <f>AVERAGE('I Trimestre'!B16,'II Trimestre'!B16,'III Trimestre'!B16,'IV Trimestre'!B16)</f>
        <v>202666</v>
      </c>
    </row>
    <row r="17" spans="1:2" ht="15.5" x14ac:dyDescent="0.4">
      <c r="A17" s="14" t="s">
        <v>110</v>
      </c>
      <c r="B17" s="11">
        <f>AVERAGE('I Trimestre'!B17,'II Trimestre'!B17,'III Trimestre'!B17,'IV Trimestre'!B17)</f>
        <v>199953.41666666674</v>
      </c>
    </row>
    <row r="18" spans="1:2" ht="15.5" x14ac:dyDescent="0.4">
      <c r="A18" s="14" t="s">
        <v>73</v>
      </c>
      <c r="B18" s="11">
        <f>'IV Trimestre'!B18</f>
        <v>202666</v>
      </c>
    </row>
    <row r="19" spans="1:2" ht="15.5" x14ac:dyDescent="0.4">
      <c r="A19" s="9"/>
      <c r="B19" s="11"/>
    </row>
    <row r="20" spans="1:2" ht="15.5" x14ac:dyDescent="0.4">
      <c r="A20" s="10" t="s">
        <v>3</v>
      </c>
      <c r="B20" s="11"/>
    </row>
    <row r="21" spans="1:2" ht="15.5" x14ac:dyDescent="0.4">
      <c r="A21" s="14" t="s">
        <v>69</v>
      </c>
      <c r="B21" s="11">
        <f>'I Trimestre'!B21+'II Trimestre'!B21+'III Trimestre'!B21+'IV Trimestre'!B21</f>
        <v>96576186452.39682</v>
      </c>
    </row>
    <row r="22" spans="1:2" ht="15.5" x14ac:dyDescent="0.4">
      <c r="A22" s="14" t="s">
        <v>109</v>
      </c>
      <c r="B22" s="11">
        <f>'I Trimestre'!B22+'II Trimestre'!B22+'III Trimestre'!B22+'IV Trimestre'!B22</f>
        <v>105313157574</v>
      </c>
    </row>
    <row r="23" spans="1:2" ht="15.5" x14ac:dyDescent="0.4">
      <c r="A23" s="14" t="s">
        <v>110</v>
      </c>
      <c r="B23" s="11">
        <f>'I Trimestre'!B23+'II Trimestre'!B23+'III Trimestre'!B23+'IV Trimestre'!B23</f>
        <v>102016660365</v>
      </c>
    </row>
    <row r="24" spans="1:2" ht="15.5" x14ac:dyDescent="0.4">
      <c r="A24" s="14" t="s">
        <v>73</v>
      </c>
      <c r="B24" s="11">
        <f>'IV Trimestre'!B24</f>
        <v>105313157574</v>
      </c>
    </row>
    <row r="25" spans="1:2" ht="15.5" x14ac:dyDescent="0.4">
      <c r="A25" s="14" t="s">
        <v>111</v>
      </c>
      <c r="B25" s="11">
        <f>B23</f>
        <v>102016660365</v>
      </c>
    </row>
    <row r="26" spans="1:2" ht="15.5" x14ac:dyDescent="0.4">
      <c r="A26" s="9"/>
      <c r="B26" s="11"/>
    </row>
    <row r="27" spans="1:2" ht="15.5" x14ac:dyDescent="0.4">
      <c r="A27" s="10" t="s">
        <v>4</v>
      </c>
      <c r="B27" s="11"/>
    </row>
    <row r="28" spans="1:2" ht="15.5" x14ac:dyDescent="0.4">
      <c r="A28" s="14" t="s">
        <v>109</v>
      </c>
      <c r="B28" s="11">
        <f>B22</f>
        <v>105313157574</v>
      </c>
    </row>
    <row r="29" spans="1:2" ht="15.5" x14ac:dyDescent="0.4">
      <c r="A29" s="14" t="s">
        <v>110</v>
      </c>
      <c r="B29" s="11">
        <f>'I Trimestre'!B29+'II Trimestre'!B29+'III Trimestre'!B29+'IV Trimestre'!B29</f>
        <v>16812078743.739998</v>
      </c>
    </row>
    <row r="30" spans="1:2" ht="15.5" x14ac:dyDescent="0.4">
      <c r="A30" s="9"/>
      <c r="B30" s="9"/>
    </row>
    <row r="31" spans="1:2" ht="15.5" x14ac:dyDescent="0.4">
      <c r="A31" s="10" t="s">
        <v>5</v>
      </c>
      <c r="B31" s="9"/>
    </row>
    <row r="32" spans="1:2" ht="15.5" x14ac:dyDescent="0.4">
      <c r="A32" s="14" t="s">
        <v>70</v>
      </c>
      <c r="B32" s="31">
        <v>1.0706</v>
      </c>
    </row>
    <row r="33" spans="1:2" ht="15.5" x14ac:dyDescent="0.4">
      <c r="A33" s="14" t="s">
        <v>112</v>
      </c>
      <c r="B33" s="31">
        <v>1.0863</v>
      </c>
    </row>
    <row r="34" spans="1:2" ht="15.5" x14ac:dyDescent="0.4">
      <c r="A34" s="14" t="s">
        <v>6</v>
      </c>
      <c r="B34" s="18">
        <v>151471</v>
      </c>
    </row>
    <row r="35" spans="1:2" ht="15.5" x14ac:dyDescent="0.4">
      <c r="A35" s="9"/>
      <c r="B35" s="11"/>
    </row>
    <row r="36" spans="1:2" ht="15.5" x14ac:dyDescent="0.4">
      <c r="A36" s="10" t="s">
        <v>7</v>
      </c>
      <c r="B36" s="11"/>
    </row>
    <row r="37" spans="1:2" ht="15.5" x14ac:dyDescent="0.4">
      <c r="A37" s="14" t="s">
        <v>63</v>
      </c>
      <c r="B37" s="11">
        <f>B21/B32</f>
        <v>90207534515.595764</v>
      </c>
    </row>
    <row r="38" spans="1:2" ht="15.5" x14ac:dyDescent="0.4">
      <c r="A38" s="14" t="s">
        <v>89</v>
      </c>
      <c r="B38" s="11">
        <f>B23/B33</f>
        <v>93912050414.250198</v>
      </c>
    </row>
    <row r="39" spans="1:2" ht="15.5" x14ac:dyDescent="0.4">
      <c r="A39" s="14" t="s">
        <v>64</v>
      </c>
      <c r="B39" s="11">
        <f>B37/B15</f>
        <v>472494.63847495674</v>
      </c>
    </row>
    <row r="40" spans="1:2" ht="15.5" x14ac:dyDescent="0.4">
      <c r="A40" s="14" t="s">
        <v>90</v>
      </c>
      <c r="B40" s="11">
        <f>B38/B17</f>
        <v>469669.64595962223</v>
      </c>
    </row>
    <row r="41" spans="1:2" ht="15.5" x14ac:dyDescent="0.4">
      <c r="A41" s="9"/>
      <c r="B41" s="11"/>
    </row>
    <row r="42" spans="1:2" ht="15.5" x14ac:dyDescent="0.4">
      <c r="A42" s="10" t="s">
        <v>8</v>
      </c>
      <c r="B42" s="11"/>
    </row>
    <row r="43" spans="1:2" ht="15.5" x14ac:dyDescent="0.4">
      <c r="A43" s="9"/>
      <c r="B43" s="11"/>
    </row>
    <row r="44" spans="1:2" ht="15.5" x14ac:dyDescent="0.4">
      <c r="A44" s="10" t="s">
        <v>9</v>
      </c>
      <c r="B44" s="11"/>
    </row>
    <row r="45" spans="1:2" ht="15.5" x14ac:dyDescent="0.4">
      <c r="A45" s="14" t="s">
        <v>10</v>
      </c>
      <c r="B45" s="9">
        <f>B16/B34*100</f>
        <v>133.79854889714863</v>
      </c>
    </row>
    <row r="46" spans="1:2" ht="15.5" x14ac:dyDescent="0.4">
      <c r="A46" s="14" t="s">
        <v>11</v>
      </c>
      <c r="B46" s="9">
        <f>B17/B34*100</f>
        <v>132.00772205020547</v>
      </c>
    </row>
    <row r="47" spans="1:2" ht="15.5" x14ac:dyDescent="0.4">
      <c r="A47" s="9"/>
      <c r="B47" s="9"/>
    </row>
    <row r="48" spans="1:2" ht="15.5" x14ac:dyDescent="0.4">
      <c r="A48" s="10" t="s">
        <v>12</v>
      </c>
      <c r="B48" s="9"/>
    </row>
    <row r="49" spans="1:2" ht="15.5" x14ac:dyDescent="0.4">
      <c r="A49" s="14" t="s">
        <v>13</v>
      </c>
      <c r="B49" s="9">
        <f>B17/B16*100</f>
        <v>98.661549873519363</v>
      </c>
    </row>
    <row r="50" spans="1:2" ht="15.5" x14ac:dyDescent="0.4">
      <c r="A50" s="14" t="s">
        <v>14</v>
      </c>
      <c r="B50" s="9">
        <f>B23/B22*100</f>
        <v>96.869814480034307</v>
      </c>
    </row>
    <row r="51" spans="1:2" ht="15.5" x14ac:dyDescent="0.4">
      <c r="A51" s="14" t="s">
        <v>15</v>
      </c>
      <c r="B51" s="9">
        <f>AVERAGE(B49:B50)</f>
        <v>97.765682176776835</v>
      </c>
    </row>
    <row r="52" spans="1:2" ht="15.5" x14ac:dyDescent="0.4">
      <c r="A52" s="9"/>
      <c r="B52" s="9"/>
    </row>
    <row r="53" spans="1:2" ht="15.5" x14ac:dyDescent="0.4">
      <c r="A53" s="10" t="s">
        <v>16</v>
      </c>
      <c r="B53" s="9"/>
    </row>
    <row r="54" spans="1:2" ht="15.5" x14ac:dyDescent="0.4">
      <c r="A54" s="14" t="s">
        <v>17</v>
      </c>
      <c r="B54" s="9">
        <f>(B17/B18)*100</f>
        <v>98.661549873519363</v>
      </c>
    </row>
    <row r="55" spans="1:2" ht="15.5" x14ac:dyDescent="0.4">
      <c r="A55" s="14" t="s">
        <v>18</v>
      </c>
      <c r="B55" s="9">
        <f>B23/B24*100</f>
        <v>96.869814480034307</v>
      </c>
    </row>
    <row r="56" spans="1:2" ht="15.5" x14ac:dyDescent="0.4">
      <c r="A56" s="14" t="s">
        <v>19</v>
      </c>
      <c r="B56" s="9">
        <f>(B54+B55)/2</f>
        <v>97.765682176776835</v>
      </c>
    </row>
    <row r="57" spans="1:2" ht="15.5" x14ac:dyDescent="0.4">
      <c r="A57" s="9"/>
      <c r="B57" s="9"/>
    </row>
    <row r="58" spans="1:2" ht="15.5" x14ac:dyDescent="0.4">
      <c r="A58" s="10" t="s">
        <v>31</v>
      </c>
      <c r="B58" s="9"/>
    </row>
    <row r="59" spans="1:2" ht="15.5" x14ac:dyDescent="0.4">
      <c r="A59" s="14" t="s">
        <v>20</v>
      </c>
      <c r="B59" s="9">
        <f>B25/B23*100</f>
        <v>100</v>
      </c>
    </row>
    <row r="60" spans="1:2" ht="15.5" x14ac:dyDescent="0.4">
      <c r="A60" s="9"/>
      <c r="B60" s="9"/>
    </row>
    <row r="61" spans="1:2" ht="15.5" x14ac:dyDescent="0.4">
      <c r="A61" s="10" t="s">
        <v>21</v>
      </c>
      <c r="B61" s="9"/>
    </row>
    <row r="62" spans="1:2" ht="15.5" x14ac:dyDescent="0.4">
      <c r="A62" s="14" t="s">
        <v>22</v>
      </c>
      <c r="B62" s="9">
        <f>((B17/B15)-1)*100</f>
        <v>4.732845019076759</v>
      </c>
    </row>
    <row r="63" spans="1:2" ht="15.5" x14ac:dyDescent="0.4">
      <c r="A63" s="14" t="s">
        <v>23</v>
      </c>
      <c r="B63" s="9">
        <f>((B38/B37)-1)*100</f>
        <v>4.1066590707165007</v>
      </c>
    </row>
    <row r="64" spans="1:2" ht="15.5" x14ac:dyDescent="0.4">
      <c r="A64" s="14" t="s">
        <v>24</v>
      </c>
      <c r="B64" s="9">
        <f>((B40/B39)-1)*100</f>
        <v>-0.59788879815706464</v>
      </c>
    </row>
    <row r="65" spans="1:6" ht="15.5" x14ac:dyDescent="0.4">
      <c r="A65" s="9"/>
      <c r="B65" s="9"/>
    </row>
    <row r="66" spans="1:6" ht="15.5" x14ac:dyDescent="0.4">
      <c r="A66" s="10" t="s">
        <v>25</v>
      </c>
      <c r="B66" s="9"/>
    </row>
    <row r="67" spans="1:6" ht="15.5" x14ac:dyDescent="0.4">
      <c r="A67" s="14" t="s">
        <v>40</v>
      </c>
      <c r="B67" s="9">
        <f t="shared" ref="B67:B68" si="0">B22/B16</f>
        <v>519639</v>
      </c>
    </row>
    <row r="68" spans="1:6" ht="15.5" x14ac:dyDescent="0.4">
      <c r="A68" s="14" t="s">
        <v>41</v>
      </c>
      <c r="B68" s="9">
        <f t="shared" si="0"/>
        <v>510202.13640593766</v>
      </c>
    </row>
    <row r="69" spans="1:6" ht="15.5" x14ac:dyDescent="0.4">
      <c r="A69" s="14" t="s">
        <v>26</v>
      </c>
      <c r="B69" s="9">
        <f>(B68/B67)*B51</f>
        <v>95.990216118835278</v>
      </c>
    </row>
    <row r="70" spans="1:6" ht="15.5" x14ac:dyDescent="0.4">
      <c r="A70" s="14" t="s">
        <v>32</v>
      </c>
      <c r="B70" s="9">
        <f>B22/(B16*12)</f>
        <v>43303.25</v>
      </c>
    </row>
    <row r="71" spans="1:6" ht="15.5" x14ac:dyDescent="0.4">
      <c r="A71" s="14" t="s">
        <v>33</v>
      </c>
      <c r="B71" s="9">
        <f>B23/(B17*12)</f>
        <v>42516.84470049481</v>
      </c>
    </row>
    <row r="72" spans="1:6" ht="15.5" x14ac:dyDescent="0.4">
      <c r="A72" s="9"/>
      <c r="B72" s="9"/>
    </row>
    <row r="73" spans="1:6" ht="15.5" x14ac:dyDescent="0.4">
      <c r="A73" s="10" t="s">
        <v>27</v>
      </c>
      <c r="B73" s="9"/>
    </row>
    <row r="74" spans="1:6" ht="15.5" x14ac:dyDescent="0.4">
      <c r="A74" s="14" t="s">
        <v>28</v>
      </c>
      <c r="B74" s="9">
        <f>(B29/B28)*100</f>
        <v>15.963892006491893</v>
      </c>
    </row>
    <row r="75" spans="1:6" ht="15.5" x14ac:dyDescent="0.4">
      <c r="A75" s="14" t="s">
        <v>29</v>
      </c>
      <c r="B75" s="16">
        <f>(B23/B29)*100</f>
        <v>606.80574912835243</v>
      </c>
    </row>
    <row r="76" spans="1:6" ht="16" thickBot="1" x14ac:dyDescent="0.45">
      <c r="A76" s="14"/>
      <c r="B76" s="16"/>
    </row>
    <row r="77" spans="1:6" ht="33.75" customHeight="1" thickTop="1" x14ac:dyDescent="0.35">
      <c r="A77" s="35" t="s">
        <v>78</v>
      </c>
      <c r="B77" s="35"/>
      <c r="C77" s="28"/>
      <c r="D77" s="29"/>
      <c r="E77" s="29"/>
      <c r="F77" s="29"/>
    </row>
    <row r="78" spans="1:6" ht="15.5" x14ac:dyDescent="0.4">
      <c r="A78" s="9"/>
      <c r="B78" s="9"/>
    </row>
    <row r="79" spans="1:6" ht="15.5" x14ac:dyDescent="0.4">
      <c r="A79" s="9"/>
      <c r="B79" s="9"/>
    </row>
  </sheetData>
  <mergeCells count="2">
    <mergeCell ref="A9:A10"/>
    <mergeCell ref="A77:B77"/>
  </mergeCells>
  <pageMargins left="0.7" right="0.7" top="0.75" bottom="0.75" header="0.3" footer="0.3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 Semestre</vt:lpstr>
      <vt:lpstr>III Trimestre</vt:lpstr>
      <vt:lpstr>III T Acumulado</vt:lpstr>
      <vt:lpstr>IV Trimestre</vt:lpstr>
      <vt:lpstr>Anual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Rodríguez C.</dc:creator>
  <cp:lastModifiedBy>Stephanie Salas Soto</cp:lastModifiedBy>
  <cp:lastPrinted>2012-07-30T17:01:50Z</cp:lastPrinted>
  <dcterms:created xsi:type="dcterms:W3CDTF">2012-02-17T20:51:13Z</dcterms:created>
  <dcterms:modified xsi:type="dcterms:W3CDTF">2023-02-17T20:26:39Z</dcterms:modified>
</cp:coreProperties>
</file>