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E971B04B0F5F115064C94FEBAB71D7415C6FA98C" xr6:coauthVersionLast="47" xr6:coauthVersionMax="47" xr10:uidLastSave="{E4348458-A8B6-463D-AA62-1A1646AADA8C}"/>
  <bookViews>
    <workbookView xWindow="-110" yWindow="-110" windowWidth="19420" windowHeight="10300" tabRatio="708" xr2:uid="{00000000-000D-0000-FFFF-FFFF00000000}"/>
  </bookViews>
  <sheets>
    <sheet name="I Trimestre" sheetId="2" r:id="rId1"/>
    <sheet name="II Trimestre" sheetId="3" r:id="rId2"/>
    <sheet name="I Semestre" sheetId="5" r:id="rId3"/>
    <sheet name="III Trimestre" sheetId="1" r:id="rId4"/>
    <sheet name="III T Acumulado" sheetId="6" r:id="rId5"/>
    <sheet name="IV Trimestre" sheetId="4" r:id="rId6"/>
    <sheet name="Anual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7" l="1"/>
  <c r="B34" i="7"/>
  <c r="H34" i="4"/>
  <c r="B34" i="4"/>
  <c r="H34" i="6"/>
  <c r="B34" i="6"/>
  <c r="H34" i="1"/>
  <c r="B34" i="1"/>
  <c r="H34" i="5"/>
  <c r="B34" i="5"/>
  <c r="H34" i="3"/>
  <c r="B34" i="3"/>
  <c r="B17" i="4" l="1"/>
  <c r="J25" i="3" l="1"/>
  <c r="K25" i="3"/>
  <c r="L25" i="3"/>
  <c r="I25" i="3"/>
  <c r="D25" i="3"/>
  <c r="E25" i="3"/>
  <c r="F25" i="3"/>
  <c r="C25" i="3"/>
  <c r="J25" i="2"/>
  <c r="K25" i="2"/>
  <c r="L25" i="2"/>
  <c r="I25" i="2"/>
  <c r="D25" i="2"/>
  <c r="E25" i="2"/>
  <c r="F25" i="2"/>
  <c r="C25" i="2"/>
  <c r="G24" i="7" l="1"/>
  <c r="G22" i="7"/>
  <c r="B22" i="4"/>
  <c r="B29" i="7"/>
  <c r="B22" i="1" l="1"/>
  <c r="B22" i="2" l="1"/>
  <c r="B22" i="3" l="1"/>
  <c r="B24" i="2"/>
  <c r="H17" i="3" l="1"/>
  <c r="H24" i="2" l="1"/>
  <c r="C23" i="7" l="1"/>
  <c r="C25" i="7" s="1"/>
  <c r="D23" i="7"/>
  <c r="D25" i="7" s="1"/>
  <c r="E23" i="7"/>
  <c r="E25" i="7" s="1"/>
  <c r="F23" i="7"/>
  <c r="F25" i="7" s="1"/>
  <c r="B28" i="2"/>
  <c r="B72" i="2" s="1"/>
  <c r="C23" i="5"/>
  <c r="C38" i="5" s="1"/>
  <c r="D23" i="5"/>
  <c r="D38" i="5" s="1"/>
  <c r="E23" i="5"/>
  <c r="F23" i="5"/>
  <c r="F38" i="5" s="1"/>
  <c r="G23" i="5"/>
  <c r="G38" i="5" s="1"/>
  <c r="C54" i="4"/>
  <c r="C55" i="4"/>
  <c r="L68" i="3"/>
  <c r="K68" i="3"/>
  <c r="J68" i="3"/>
  <c r="I68" i="3"/>
  <c r="L67" i="3"/>
  <c r="K67" i="3"/>
  <c r="J67" i="3"/>
  <c r="I67" i="3"/>
  <c r="L62" i="3"/>
  <c r="K62" i="3"/>
  <c r="J62" i="3"/>
  <c r="I62" i="3"/>
  <c r="M55" i="3"/>
  <c r="L55" i="3"/>
  <c r="K55" i="3"/>
  <c r="J55" i="3"/>
  <c r="I55" i="3"/>
  <c r="L54" i="3"/>
  <c r="K54" i="3"/>
  <c r="J54" i="3"/>
  <c r="I54" i="3"/>
  <c r="M50" i="3"/>
  <c r="L50" i="3"/>
  <c r="K50" i="3"/>
  <c r="J50" i="3"/>
  <c r="I50" i="3"/>
  <c r="L49" i="3"/>
  <c r="L51" i="3" s="1"/>
  <c r="K49" i="3"/>
  <c r="J49" i="3"/>
  <c r="J51" i="3" s="1"/>
  <c r="I49" i="3"/>
  <c r="L46" i="3"/>
  <c r="K46" i="3"/>
  <c r="J46" i="3"/>
  <c r="I46" i="3"/>
  <c r="L45" i="3"/>
  <c r="K45" i="3"/>
  <c r="J45" i="3"/>
  <c r="I45" i="3"/>
  <c r="I38" i="3"/>
  <c r="I40" i="3" s="1"/>
  <c r="M38" i="3"/>
  <c r="L38" i="3"/>
  <c r="L40" i="3" s="1"/>
  <c r="K38" i="3"/>
  <c r="K40" i="3" s="1"/>
  <c r="J38" i="3"/>
  <c r="J37" i="3"/>
  <c r="J39" i="3" s="1"/>
  <c r="M37" i="3"/>
  <c r="L37" i="3"/>
  <c r="L39" i="3" s="1"/>
  <c r="K37" i="3"/>
  <c r="K39" i="3" s="1"/>
  <c r="I37" i="3"/>
  <c r="I39" i="3" s="1"/>
  <c r="H23" i="3"/>
  <c r="H38" i="3" s="1"/>
  <c r="H24" i="3"/>
  <c r="H22" i="3"/>
  <c r="H28" i="3" s="1"/>
  <c r="H72" i="3" s="1"/>
  <c r="H21" i="3"/>
  <c r="H37" i="3" s="1"/>
  <c r="H18" i="3"/>
  <c r="H16" i="3"/>
  <c r="H15" i="3"/>
  <c r="L68" i="2"/>
  <c r="K68" i="2"/>
  <c r="J68" i="2"/>
  <c r="I68" i="2"/>
  <c r="L67" i="2"/>
  <c r="K67" i="2"/>
  <c r="J67" i="2"/>
  <c r="I67" i="2"/>
  <c r="L62" i="2"/>
  <c r="K62" i="2"/>
  <c r="J62" i="2"/>
  <c r="I62" i="2"/>
  <c r="M55" i="2"/>
  <c r="L55" i="2"/>
  <c r="K55" i="2"/>
  <c r="J55" i="2"/>
  <c r="I55" i="2"/>
  <c r="L54" i="2"/>
  <c r="K54" i="2"/>
  <c r="J54" i="2"/>
  <c r="I54" i="2"/>
  <c r="M50" i="2"/>
  <c r="L50" i="2"/>
  <c r="K50" i="2"/>
  <c r="J50" i="2"/>
  <c r="I50" i="2"/>
  <c r="L49" i="2"/>
  <c r="K49" i="2"/>
  <c r="J49" i="2"/>
  <c r="I49" i="2"/>
  <c r="I51" i="2" s="1"/>
  <c r="L46" i="2"/>
  <c r="K46" i="2"/>
  <c r="J46" i="2"/>
  <c r="I46" i="2"/>
  <c r="L45" i="2"/>
  <c r="K45" i="2"/>
  <c r="J45" i="2"/>
  <c r="I45" i="2"/>
  <c r="L38" i="2"/>
  <c r="L40" i="2" s="1"/>
  <c r="L37" i="2"/>
  <c r="L39" i="2" s="1"/>
  <c r="M38" i="2"/>
  <c r="K38" i="2"/>
  <c r="K40" i="2" s="1"/>
  <c r="J38" i="2"/>
  <c r="J40" i="2" s="1"/>
  <c r="J37" i="2"/>
  <c r="J39" i="2" s="1"/>
  <c r="I38" i="2"/>
  <c r="I40" i="2" s="1"/>
  <c r="I37" i="2"/>
  <c r="I39" i="2" s="1"/>
  <c r="M37" i="2"/>
  <c r="K37" i="2"/>
  <c r="K39" i="2" s="1"/>
  <c r="H34" i="2"/>
  <c r="H23" i="2"/>
  <c r="H38" i="2" s="1"/>
  <c r="H22" i="2"/>
  <c r="H28" i="2" s="1"/>
  <c r="H72" i="2" s="1"/>
  <c r="H21" i="2"/>
  <c r="H37" i="2" s="1"/>
  <c r="H18" i="2"/>
  <c r="H17" i="2"/>
  <c r="H16" i="2"/>
  <c r="H15" i="2"/>
  <c r="C46" i="1"/>
  <c r="D46" i="1"/>
  <c r="E46" i="1"/>
  <c r="F46" i="1"/>
  <c r="C45" i="1"/>
  <c r="D45" i="1"/>
  <c r="E45" i="1"/>
  <c r="F45" i="1"/>
  <c r="C38" i="1"/>
  <c r="C40" i="1" s="1"/>
  <c r="D38" i="1"/>
  <c r="D40" i="1" s="1"/>
  <c r="E38" i="1"/>
  <c r="E40" i="1" s="1"/>
  <c r="F38" i="1"/>
  <c r="F40" i="1" s="1"/>
  <c r="C37" i="1"/>
  <c r="D37" i="1"/>
  <c r="D39" i="1" s="1"/>
  <c r="E37" i="1"/>
  <c r="E39" i="1" s="1"/>
  <c r="F37" i="1"/>
  <c r="F39" i="1" s="1"/>
  <c r="G38" i="1"/>
  <c r="C68" i="2"/>
  <c r="D68" i="2"/>
  <c r="E68" i="2"/>
  <c r="F68" i="2"/>
  <c r="C67" i="2"/>
  <c r="C49" i="2"/>
  <c r="C50" i="2"/>
  <c r="D67" i="2"/>
  <c r="E67" i="2"/>
  <c r="E49" i="2"/>
  <c r="E50" i="2"/>
  <c r="F67" i="2"/>
  <c r="F49" i="2"/>
  <c r="F50" i="2"/>
  <c r="C38" i="2"/>
  <c r="C40" i="2" s="1"/>
  <c r="C37" i="2"/>
  <c r="C39" i="2" s="1"/>
  <c r="D38" i="2"/>
  <c r="D40" i="2" s="1"/>
  <c r="D37" i="2"/>
  <c r="D39" i="2" s="1"/>
  <c r="E38" i="2"/>
  <c r="E37" i="2"/>
  <c r="E39" i="2" s="1"/>
  <c r="F38" i="2"/>
  <c r="F37" i="2"/>
  <c r="F39" i="2" s="1"/>
  <c r="C62" i="2"/>
  <c r="D62" i="2"/>
  <c r="E62" i="2"/>
  <c r="F62" i="2"/>
  <c r="D54" i="2"/>
  <c r="D55" i="2"/>
  <c r="C55" i="2"/>
  <c r="E55" i="2"/>
  <c r="F55" i="2"/>
  <c r="G55" i="2"/>
  <c r="C54" i="2"/>
  <c r="E54" i="2"/>
  <c r="E56" i="2" s="1"/>
  <c r="F54" i="2"/>
  <c r="D50" i="2"/>
  <c r="G50" i="2"/>
  <c r="D49" i="2"/>
  <c r="C46" i="2"/>
  <c r="D46" i="2"/>
  <c r="E46" i="2"/>
  <c r="F46" i="2"/>
  <c r="C45" i="2"/>
  <c r="D45" i="2"/>
  <c r="E45" i="2"/>
  <c r="F45" i="2"/>
  <c r="G38" i="2"/>
  <c r="G37" i="2"/>
  <c r="H29" i="7"/>
  <c r="M24" i="7"/>
  <c r="L24" i="7"/>
  <c r="K24" i="7"/>
  <c r="J24" i="7"/>
  <c r="I24" i="7"/>
  <c r="M23" i="7"/>
  <c r="M38" i="7" s="1"/>
  <c r="L23" i="7"/>
  <c r="L38" i="7" s="1"/>
  <c r="K23" i="7"/>
  <c r="K38" i="7" s="1"/>
  <c r="J23" i="7"/>
  <c r="J25" i="7" s="1"/>
  <c r="I23" i="7"/>
  <c r="I38" i="7" s="1"/>
  <c r="M22" i="7"/>
  <c r="L22" i="7"/>
  <c r="K22" i="7"/>
  <c r="J22" i="7"/>
  <c r="I22" i="7"/>
  <c r="M21" i="7"/>
  <c r="M37" i="7" s="1"/>
  <c r="L21" i="7"/>
  <c r="L37" i="7" s="1"/>
  <c r="K21" i="7"/>
  <c r="K37" i="7" s="1"/>
  <c r="J21" i="7"/>
  <c r="J37" i="7" s="1"/>
  <c r="I21" i="7"/>
  <c r="I37" i="7" s="1"/>
  <c r="L18" i="7"/>
  <c r="K18" i="7"/>
  <c r="J18" i="7"/>
  <c r="I18" i="7"/>
  <c r="L17" i="7"/>
  <c r="L46" i="7" s="1"/>
  <c r="K17" i="7"/>
  <c r="J17" i="7"/>
  <c r="J46" i="7" s="1"/>
  <c r="I17" i="7"/>
  <c r="L16" i="7"/>
  <c r="L45" i="7" s="1"/>
  <c r="K16" i="7"/>
  <c r="J16" i="7"/>
  <c r="I16" i="7"/>
  <c r="I45" i="7" s="1"/>
  <c r="L15" i="7"/>
  <c r="K15" i="7"/>
  <c r="J15" i="7"/>
  <c r="I15" i="7"/>
  <c r="H29" i="6"/>
  <c r="M24" i="6"/>
  <c r="L24" i="6"/>
  <c r="K24" i="6"/>
  <c r="J24" i="6"/>
  <c r="I24" i="6"/>
  <c r="M23" i="6"/>
  <c r="M38" i="6" s="1"/>
  <c r="L23" i="6"/>
  <c r="L38" i="6" s="1"/>
  <c r="K23" i="6"/>
  <c r="K25" i="6" s="1"/>
  <c r="J23" i="6"/>
  <c r="J25" i="6" s="1"/>
  <c r="I23" i="6"/>
  <c r="I25" i="6" s="1"/>
  <c r="M22" i="6"/>
  <c r="L22" i="6"/>
  <c r="K22" i="6"/>
  <c r="J22" i="6"/>
  <c r="I22" i="6"/>
  <c r="M21" i="6"/>
  <c r="M37" i="6" s="1"/>
  <c r="L21" i="6"/>
  <c r="L37" i="6" s="1"/>
  <c r="K21" i="6"/>
  <c r="K37" i="6" s="1"/>
  <c r="J21" i="6"/>
  <c r="J37" i="6" s="1"/>
  <c r="I21" i="6"/>
  <c r="I37" i="6" s="1"/>
  <c r="L18" i="6"/>
  <c r="K18" i="6"/>
  <c r="J18" i="6"/>
  <c r="I18" i="6"/>
  <c r="L17" i="6"/>
  <c r="L46" i="6" s="1"/>
  <c r="K17" i="6"/>
  <c r="J17" i="6"/>
  <c r="I17" i="6"/>
  <c r="L16" i="6"/>
  <c r="L45" i="6" s="1"/>
  <c r="K16" i="6"/>
  <c r="K45" i="6" s="1"/>
  <c r="J16" i="6"/>
  <c r="J45" i="6" s="1"/>
  <c r="I16" i="6"/>
  <c r="I45" i="6" s="1"/>
  <c r="L15" i="6"/>
  <c r="K15" i="6"/>
  <c r="J15" i="6"/>
  <c r="I15" i="6"/>
  <c r="H29" i="5"/>
  <c r="M24" i="5"/>
  <c r="L24" i="5"/>
  <c r="K24" i="5"/>
  <c r="J24" i="5"/>
  <c r="I24" i="5"/>
  <c r="M23" i="5"/>
  <c r="M38" i="5" s="1"/>
  <c r="L23" i="5"/>
  <c r="L25" i="5" s="1"/>
  <c r="K23" i="5"/>
  <c r="K38" i="5" s="1"/>
  <c r="J23" i="5"/>
  <c r="J25" i="5" s="1"/>
  <c r="I23" i="5"/>
  <c r="I25" i="5" s="1"/>
  <c r="M22" i="5"/>
  <c r="L22" i="5"/>
  <c r="K22" i="5"/>
  <c r="J22" i="5"/>
  <c r="I22" i="5"/>
  <c r="M21" i="5"/>
  <c r="M37" i="5" s="1"/>
  <c r="L21" i="5"/>
  <c r="L37" i="5" s="1"/>
  <c r="K21" i="5"/>
  <c r="K37" i="5" s="1"/>
  <c r="J21" i="5"/>
  <c r="J37" i="5" s="1"/>
  <c r="I21" i="5"/>
  <c r="I37" i="5" s="1"/>
  <c r="L18" i="5"/>
  <c r="K18" i="5"/>
  <c r="J18" i="5"/>
  <c r="I18" i="5"/>
  <c r="L17" i="5"/>
  <c r="K17" i="5"/>
  <c r="J17" i="5"/>
  <c r="J46" i="5" s="1"/>
  <c r="I17" i="5"/>
  <c r="L16" i="5"/>
  <c r="L45" i="5" s="1"/>
  <c r="K16" i="5"/>
  <c r="J16" i="5"/>
  <c r="J45" i="5" s="1"/>
  <c r="I16" i="5"/>
  <c r="I45" i="5" s="1"/>
  <c r="L15" i="5"/>
  <c r="K15" i="5"/>
  <c r="J15" i="5"/>
  <c r="I15" i="5"/>
  <c r="L68" i="4"/>
  <c r="K68" i="4"/>
  <c r="J68" i="4"/>
  <c r="I68" i="4"/>
  <c r="L67" i="4"/>
  <c r="K67" i="4"/>
  <c r="J67" i="4"/>
  <c r="I67" i="4"/>
  <c r="L62" i="4"/>
  <c r="K62" i="4"/>
  <c r="J62" i="4"/>
  <c r="I62" i="4"/>
  <c r="M55" i="4"/>
  <c r="L55" i="4"/>
  <c r="K55" i="4"/>
  <c r="J55" i="4"/>
  <c r="I55" i="4"/>
  <c r="L54" i="4"/>
  <c r="K54" i="4"/>
  <c r="J54" i="4"/>
  <c r="I54" i="4"/>
  <c r="M50" i="4"/>
  <c r="L50" i="4"/>
  <c r="K50" i="4"/>
  <c r="J50" i="4"/>
  <c r="I50" i="4"/>
  <c r="L49" i="4"/>
  <c r="K49" i="4"/>
  <c r="J49" i="4"/>
  <c r="I49" i="4"/>
  <c r="L46" i="4"/>
  <c r="K46" i="4"/>
  <c r="J46" i="4"/>
  <c r="I46" i="4"/>
  <c r="L45" i="4"/>
  <c r="K45" i="4"/>
  <c r="J45" i="4"/>
  <c r="I45" i="4"/>
  <c r="M38" i="4"/>
  <c r="L38" i="4"/>
  <c r="L40" i="4" s="1"/>
  <c r="K38" i="4"/>
  <c r="J38" i="4"/>
  <c r="J40" i="4" s="1"/>
  <c r="I38" i="4"/>
  <c r="I40" i="4" s="1"/>
  <c r="M37" i="4"/>
  <c r="L37" i="4"/>
  <c r="L39" i="4" s="1"/>
  <c r="K37" i="4"/>
  <c r="K39" i="4" s="1"/>
  <c r="J37" i="4"/>
  <c r="J39" i="4" s="1"/>
  <c r="I37" i="4"/>
  <c r="I39" i="4" s="1"/>
  <c r="L25" i="4"/>
  <c r="K25" i="4"/>
  <c r="J25" i="4"/>
  <c r="I25" i="4"/>
  <c r="H24" i="4"/>
  <c r="H23" i="4"/>
  <c r="H22" i="4"/>
  <c r="H28" i="4" s="1"/>
  <c r="H72" i="4" s="1"/>
  <c r="H21" i="4"/>
  <c r="H37" i="4" s="1"/>
  <c r="H18" i="4"/>
  <c r="H17" i="4"/>
  <c r="H16" i="4"/>
  <c r="H15" i="4"/>
  <c r="L68" i="1"/>
  <c r="K68" i="1"/>
  <c r="J68" i="1"/>
  <c r="I68" i="1"/>
  <c r="L67" i="1"/>
  <c r="K67" i="1"/>
  <c r="J67" i="1"/>
  <c r="I67" i="1"/>
  <c r="L62" i="1"/>
  <c r="K62" i="1"/>
  <c r="J62" i="1"/>
  <c r="I62" i="1"/>
  <c r="M55" i="1"/>
  <c r="L55" i="1"/>
  <c r="K55" i="1"/>
  <c r="J55" i="1"/>
  <c r="I55" i="1"/>
  <c r="L54" i="1"/>
  <c r="K54" i="1"/>
  <c r="K56" i="1" s="1"/>
  <c r="J54" i="1"/>
  <c r="I54" i="1"/>
  <c r="M50" i="1"/>
  <c r="L50" i="1"/>
  <c r="K50" i="1"/>
  <c r="J50" i="1"/>
  <c r="I50" i="1"/>
  <c r="L49" i="1"/>
  <c r="K49" i="1"/>
  <c r="J49" i="1"/>
  <c r="I49" i="1"/>
  <c r="L46" i="1"/>
  <c r="K46" i="1"/>
  <c r="J46" i="1"/>
  <c r="I46" i="1"/>
  <c r="L45" i="1"/>
  <c r="K45" i="1"/>
  <c r="J45" i="1"/>
  <c r="I45" i="1"/>
  <c r="M38" i="1"/>
  <c r="L38" i="1"/>
  <c r="L40" i="1" s="1"/>
  <c r="K38" i="1"/>
  <c r="K40" i="1" s="1"/>
  <c r="J38" i="1"/>
  <c r="I38" i="1"/>
  <c r="I40" i="1" s="1"/>
  <c r="M37" i="1"/>
  <c r="L37" i="1"/>
  <c r="L39" i="1" s="1"/>
  <c r="K37" i="1"/>
  <c r="K39" i="1" s="1"/>
  <c r="J37" i="1"/>
  <c r="J39" i="1" s="1"/>
  <c r="I37" i="1"/>
  <c r="I39" i="1" s="1"/>
  <c r="L25" i="1"/>
  <c r="K25" i="1"/>
  <c r="J25" i="1"/>
  <c r="I25" i="1"/>
  <c r="H24" i="1"/>
  <c r="H23" i="1"/>
  <c r="H38" i="1" s="1"/>
  <c r="H22" i="1"/>
  <c r="H28" i="1" s="1"/>
  <c r="H72" i="1" s="1"/>
  <c r="H21" i="1"/>
  <c r="H37" i="1" s="1"/>
  <c r="H18" i="1"/>
  <c r="H17" i="1"/>
  <c r="H16" i="1"/>
  <c r="H15" i="1"/>
  <c r="C25" i="1"/>
  <c r="D25" i="4"/>
  <c r="E25" i="4"/>
  <c r="F25" i="4"/>
  <c r="C25" i="4"/>
  <c r="D25" i="1"/>
  <c r="E25" i="1"/>
  <c r="F25" i="1"/>
  <c r="D24" i="7"/>
  <c r="E24" i="7"/>
  <c r="F24" i="7"/>
  <c r="C24" i="7"/>
  <c r="D21" i="7"/>
  <c r="D37" i="7" s="1"/>
  <c r="E21" i="7"/>
  <c r="E37" i="7" s="1"/>
  <c r="F21" i="7"/>
  <c r="F37" i="7" s="1"/>
  <c r="G21" i="7"/>
  <c r="G37" i="7" s="1"/>
  <c r="D22" i="7"/>
  <c r="E22" i="7"/>
  <c r="F22" i="7"/>
  <c r="G23" i="7"/>
  <c r="C22" i="7"/>
  <c r="D18" i="7"/>
  <c r="E18" i="7"/>
  <c r="F18" i="7"/>
  <c r="C18" i="7"/>
  <c r="D15" i="7"/>
  <c r="E15" i="7"/>
  <c r="F15" i="7"/>
  <c r="D16" i="7"/>
  <c r="E16" i="7"/>
  <c r="E45" i="7" s="1"/>
  <c r="F16" i="7"/>
  <c r="F45" i="7" s="1"/>
  <c r="D17" i="7"/>
  <c r="E17" i="7"/>
  <c r="E46" i="7" s="1"/>
  <c r="F17" i="7"/>
  <c r="C16" i="7"/>
  <c r="C45" i="7" s="1"/>
  <c r="C17" i="7"/>
  <c r="D24" i="6"/>
  <c r="E24" i="6"/>
  <c r="F24" i="6"/>
  <c r="G24" i="6"/>
  <c r="C24" i="6"/>
  <c r="D21" i="6"/>
  <c r="E21" i="6"/>
  <c r="E37" i="6" s="1"/>
  <c r="F21" i="6"/>
  <c r="F37" i="6" s="1"/>
  <c r="G21" i="6"/>
  <c r="G37" i="6" s="1"/>
  <c r="D22" i="6"/>
  <c r="E22" i="6"/>
  <c r="F22" i="6"/>
  <c r="G22" i="6"/>
  <c r="D23" i="6"/>
  <c r="E23" i="6"/>
  <c r="F23" i="6"/>
  <c r="G23" i="6"/>
  <c r="G38" i="6" s="1"/>
  <c r="C22" i="6"/>
  <c r="C23" i="6"/>
  <c r="C25" i="6" s="1"/>
  <c r="D18" i="6"/>
  <c r="E18" i="6"/>
  <c r="F18" i="6"/>
  <c r="C18" i="6"/>
  <c r="D15" i="6"/>
  <c r="E15" i="6"/>
  <c r="F15" i="6"/>
  <c r="D16" i="6"/>
  <c r="E16" i="6"/>
  <c r="E45" i="6" s="1"/>
  <c r="F16" i="6"/>
  <c r="F45" i="6" s="1"/>
  <c r="D17" i="6"/>
  <c r="D46" i="6" s="1"/>
  <c r="E17" i="6"/>
  <c r="F17" i="6"/>
  <c r="C16" i="6"/>
  <c r="C45" i="6" s="1"/>
  <c r="C17" i="6"/>
  <c r="D24" i="5"/>
  <c r="E24" i="5"/>
  <c r="F24" i="5"/>
  <c r="G24" i="5"/>
  <c r="C24" i="5"/>
  <c r="D21" i="5"/>
  <c r="D37" i="5" s="1"/>
  <c r="E21" i="5"/>
  <c r="E37" i="5" s="1"/>
  <c r="F21" i="5"/>
  <c r="F37" i="5" s="1"/>
  <c r="G21" i="5"/>
  <c r="G37" i="5" s="1"/>
  <c r="D22" i="5"/>
  <c r="E22" i="5"/>
  <c r="F22" i="5"/>
  <c r="G22" i="5"/>
  <c r="C22" i="5"/>
  <c r="D18" i="5"/>
  <c r="E18" i="5"/>
  <c r="F18" i="5"/>
  <c r="C18" i="5"/>
  <c r="F17" i="5"/>
  <c r="F46" i="5" s="1"/>
  <c r="E17" i="5"/>
  <c r="E46" i="5" s="1"/>
  <c r="D17" i="5"/>
  <c r="F16" i="5"/>
  <c r="F45" i="5" s="1"/>
  <c r="E16" i="5"/>
  <c r="E45" i="5" s="1"/>
  <c r="D16" i="5"/>
  <c r="D45" i="5" s="1"/>
  <c r="F15" i="5"/>
  <c r="E15" i="5"/>
  <c r="D15" i="5"/>
  <c r="C16" i="5"/>
  <c r="C45" i="5" s="1"/>
  <c r="C17" i="5"/>
  <c r="C21" i="5"/>
  <c r="C37" i="5" s="1"/>
  <c r="C15" i="6"/>
  <c r="C15" i="7"/>
  <c r="C21" i="6"/>
  <c r="C37" i="6" s="1"/>
  <c r="C21" i="7"/>
  <c r="C37" i="7" s="1"/>
  <c r="C15" i="5"/>
  <c r="B24" i="4"/>
  <c r="B23" i="4"/>
  <c r="B38" i="4" s="1"/>
  <c r="B21" i="4"/>
  <c r="B37" i="4" s="1"/>
  <c r="B18" i="4"/>
  <c r="B16" i="4"/>
  <c r="B15" i="4"/>
  <c r="B24" i="1"/>
  <c r="B23" i="1"/>
  <c r="B73" i="1" s="1"/>
  <c r="B28" i="1"/>
  <c r="B72" i="1" s="1"/>
  <c r="B21" i="1"/>
  <c r="B37" i="1" s="1"/>
  <c r="B18" i="1"/>
  <c r="B17" i="1"/>
  <c r="B16" i="1"/>
  <c r="B15" i="1"/>
  <c r="B24" i="3"/>
  <c r="B23" i="3"/>
  <c r="B73" i="3" s="1"/>
  <c r="B28" i="3"/>
  <c r="B72" i="3" s="1"/>
  <c r="B21" i="3"/>
  <c r="B37" i="3" s="1"/>
  <c r="B18" i="3"/>
  <c r="B17" i="3"/>
  <c r="B16" i="3"/>
  <c r="B15" i="3"/>
  <c r="B23" i="2"/>
  <c r="B21" i="2"/>
  <c r="B37" i="2" s="1"/>
  <c r="B18" i="2"/>
  <c r="B17" i="2"/>
  <c r="B16" i="2"/>
  <c r="B15" i="2"/>
  <c r="B34" i="2"/>
  <c r="G55" i="3"/>
  <c r="G55" i="1"/>
  <c r="G55" i="4"/>
  <c r="G50" i="3"/>
  <c r="G50" i="1"/>
  <c r="G50" i="4"/>
  <c r="C45" i="3"/>
  <c r="C45" i="4"/>
  <c r="G37" i="1"/>
  <c r="G37" i="4"/>
  <c r="G38" i="4"/>
  <c r="G37" i="3"/>
  <c r="G38" i="3"/>
  <c r="B29" i="6"/>
  <c r="B29" i="5"/>
  <c r="F68" i="4"/>
  <c r="E68" i="4"/>
  <c r="D68" i="4"/>
  <c r="C68" i="4"/>
  <c r="F67" i="4"/>
  <c r="E67" i="4"/>
  <c r="D67" i="4"/>
  <c r="C67" i="4"/>
  <c r="F62" i="4"/>
  <c r="E62" i="4"/>
  <c r="D62" i="4"/>
  <c r="C62" i="4"/>
  <c r="F55" i="4"/>
  <c r="E55" i="4"/>
  <c r="D55" i="4"/>
  <c r="F54" i="4"/>
  <c r="E54" i="4"/>
  <c r="D54" i="4"/>
  <c r="F50" i="4"/>
  <c r="E50" i="4"/>
  <c r="D50" i="4"/>
  <c r="C50" i="4"/>
  <c r="F49" i="4"/>
  <c r="E49" i="4"/>
  <c r="D49" i="4"/>
  <c r="C49" i="4"/>
  <c r="F46" i="4"/>
  <c r="E46" i="4"/>
  <c r="D46" i="4"/>
  <c r="C46" i="4"/>
  <c r="F45" i="4"/>
  <c r="E45" i="4"/>
  <c r="D45" i="4"/>
  <c r="F38" i="4"/>
  <c r="F40" i="4" s="1"/>
  <c r="E38" i="4"/>
  <c r="E40" i="4" s="1"/>
  <c r="D38" i="4"/>
  <c r="D40" i="4" s="1"/>
  <c r="C38" i="4"/>
  <c r="C40" i="4" s="1"/>
  <c r="F37" i="4"/>
  <c r="F39" i="4" s="1"/>
  <c r="E37" i="4"/>
  <c r="E39" i="4" s="1"/>
  <c r="D37" i="4"/>
  <c r="D39" i="4" s="1"/>
  <c r="C37" i="4"/>
  <c r="C39" i="4" s="1"/>
  <c r="F68" i="3"/>
  <c r="E68" i="3"/>
  <c r="D68" i="3"/>
  <c r="C68" i="3"/>
  <c r="F67" i="3"/>
  <c r="E67" i="3"/>
  <c r="D67" i="3"/>
  <c r="C67" i="3"/>
  <c r="F62" i="3"/>
  <c r="E62" i="3"/>
  <c r="D62" i="3"/>
  <c r="C62" i="3"/>
  <c r="F55" i="3"/>
  <c r="E55" i="3"/>
  <c r="D55" i="3"/>
  <c r="C55" i="3"/>
  <c r="F54" i="3"/>
  <c r="E54" i="3"/>
  <c r="D54" i="3"/>
  <c r="C54" i="3"/>
  <c r="F50" i="3"/>
  <c r="E50" i="3"/>
  <c r="D50" i="3"/>
  <c r="C50" i="3"/>
  <c r="F49" i="3"/>
  <c r="E49" i="3"/>
  <c r="D49" i="3"/>
  <c r="C49" i="3"/>
  <c r="F46" i="3"/>
  <c r="E46" i="3"/>
  <c r="D46" i="3"/>
  <c r="C46" i="3"/>
  <c r="F45" i="3"/>
  <c r="E45" i="3"/>
  <c r="D45" i="3"/>
  <c r="F38" i="3"/>
  <c r="E38" i="3"/>
  <c r="E40" i="3" s="1"/>
  <c r="D38" i="3"/>
  <c r="C38" i="3"/>
  <c r="C40" i="3" s="1"/>
  <c r="D37" i="3"/>
  <c r="D39" i="3" s="1"/>
  <c r="F37" i="3"/>
  <c r="F39" i="3" s="1"/>
  <c r="C37" i="3"/>
  <c r="C39" i="3" s="1"/>
  <c r="E37" i="3"/>
  <c r="E39" i="3" s="1"/>
  <c r="F68" i="1"/>
  <c r="E68" i="1"/>
  <c r="D68" i="1"/>
  <c r="C68" i="1"/>
  <c r="F67" i="1"/>
  <c r="E67" i="1"/>
  <c r="D67" i="1"/>
  <c r="C67" i="1"/>
  <c r="F62" i="1"/>
  <c r="E62" i="1"/>
  <c r="D62" i="1"/>
  <c r="C62" i="1"/>
  <c r="F55" i="1"/>
  <c r="E55" i="1"/>
  <c r="D55" i="1"/>
  <c r="C55" i="1"/>
  <c r="F54" i="1"/>
  <c r="E54" i="1"/>
  <c r="D54" i="1"/>
  <c r="C54" i="1"/>
  <c r="F50" i="1"/>
  <c r="E50" i="1"/>
  <c r="D50" i="1"/>
  <c r="C50" i="1"/>
  <c r="F49" i="1"/>
  <c r="E49" i="1"/>
  <c r="D49" i="1"/>
  <c r="C49" i="1"/>
  <c r="B17" i="7" l="1"/>
  <c r="J51" i="1"/>
  <c r="B22" i="7"/>
  <c r="B28" i="7" s="1"/>
  <c r="I51" i="4"/>
  <c r="I69" i="4" s="1"/>
  <c r="K51" i="4"/>
  <c r="K69" i="4" s="1"/>
  <c r="L51" i="4"/>
  <c r="K51" i="1"/>
  <c r="K69" i="1" s="1"/>
  <c r="I51" i="1"/>
  <c r="I69" i="1" s="1"/>
  <c r="F56" i="3"/>
  <c r="I54" i="5"/>
  <c r="K54" i="7"/>
  <c r="I56" i="4"/>
  <c r="J54" i="6"/>
  <c r="F50" i="6"/>
  <c r="I54" i="6"/>
  <c r="K51" i="3"/>
  <c r="K69" i="3" s="1"/>
  <c r="D51" i="3"/>
  <c r="D69" i="3" s="1"/>
  <c r="C56" i="3"/>
  <c r="C51" i="3"/>
  <c r="C69" i="3" s="1"/>
  <c r="L54" i="5"/>
  <c r="F51" i="4"/>
  <c r="F69" i="4" s="1"/>
  <c r="E51" i="4"/>
  <c r="E69" i="4" s="1"/>
  <c r="D51" i="4"/>
  <c r="D69" i="4" s="1"/>
  <c r="C51" i="4"/>
  <c r="C69" i="4" s="1"/>
  <c r="F25" i="6"/>
  <c r="H68" i="4"/>
  <c r="K56" i="2"/>
  <c r="L56" i="2"/>
  <c r="F51" i="3"/>
  <c r="F69" i="3" s="1"/>
  <c r="L69" i="4"/>
  <c r="F63" i="1"/>
  <c r="J69" i="1"/>
  <c r="J69" i="3"/>
  <c r="I51" i="3"/>
  <c r="I69" i="3" s="1"/>
  <c r="L69" i="3"/>
  <c r="H25" i="2"/>
  <c r="H59" i="2" s="1"/>
  <c r="I69" i="2"/>
  <c r="C51" i="2"/>
  <c r="C69" i="2" s="1"/>
  <c r="B39" i="4"/>
  <c r="B73" i="4"/>
  <c r="B50" i="4"/>
  <c r="B62" i="4"/>
  <c r="B18" i="7"/>
  <c r="I25" i="7"/>
  <c r="B55" i="3"/>
  <c r="C28" i="3"/>
  <c r="H54" i="3"/>
  <c r="C28" i="2"/>
  <c r="C28" i="1"/>
  <c r="F56" i="1"/>
  <c r="E56" i="1"/>
  <c r="H45" i="1"/>
  <c r="B45" i="3"/>
  <c r="B46" i="3"/>
  <c r="H45" i="2"/>
  <c r="H40" i="1"/>
  <c r="I56" i="1"/>
  <c r="B67" i="1"/>
  <c r="H49" i="3"/>
  <c r="H50" i="3"/>
  <c r="H45" i="3"/>
  <c r="J56" i="3"/>
  <c r="B39" i="3"/>
  <c r="J51" i="2"/>
  <c r="J69" i="2" s="1"/>
  <c r="D50" i="6"/>
  <c r="G50" i="5"/>
  <c r="I68" i="7"/>
  <c r="D63" i="2"/>
  <c r="D51" i="2"/>
  <c r="D69" i="2" s="1"/>
  <c r="B25" i="4"/>
  <c r="B59" i="4" s="1"/>
  <c r="H62" i="4"/>
  <c r="H46" i="1"/>
  <c r="J63" i="1"/>
  <c r="C38" i="7"/>
  <c r="C40" i="7" s="1"/>
  <c r="H62" i="1"/>
  <c r="B39" i="1"/>
  <c r="C55" i="7"/>
  <c r="B25" i="3"/>
  <c r="B59" i="3" s="1"/>
  <c r="D54" i="5"/>
  <c r="F67" i="5"/>
  <c r="E63" i="2"/>
  <c r="F63" i="2"/>
  <c r="L55" i="5"/>
  <c r="G55" i="5"/>
  <c r="F40" i="2"/>
  <c r="F64" i="2" s="1"/>
  <c r="E40" i="2"/>
  <c r="E64" i="2" s="1"/>
  <c r="F39" i="5"/>
  <c r="F62" i="6"/>
  <c r="H67" i="3"/>
  <c r="H50" i="4"/>
  <c r="H18" i="7"/>
  <c r="C56" i="1"/>
  <c r="F51" i="1"/>
  <c r="F69" i="1" s="1"/>
  <c r="D51" i="1"/>
  <c r="D69" i="1" s="1"/>
  <c r="H18" i="6"/>
  <c r="D56" i="3"/>
  <c r="E51" i="3"/>
  <c r="E69" i="3" s="1"/>
  <c r="I56" i="3"/>
  <c r="K56" i="3"/>
  <c r="H67" i="2"/>
  <c r="E50" i="6"/>
  <c r="H54" i="2"/>
  <c r="J56" i="2"/>
  <c r="L51" i="2"/>
  <c r="L69" i="2" s="1"/>
  <c r="F56" i="2"/>
  <c r="F63" i="4"/>
  <c r="L55" i="7"/>
  <c r="H25" i="4"/>
  <c r="H59" i="4" s="1"/>
  <c r="H38" i="4"/>
  <c r="H40" i="4" s="1"/>
  <c r="H55" i="4"/>
  <c r="H73" i="4"/>
  <c r="B55" i="4"/>
  <c r="J51" i="4"/>
  <c r="J69" i="4" s="1"/>
  <c r="H54" i="4"/>
  <c r="H49" i="4"/>
  <c r="B46" i="4"/>
  <c r="E64" i="4"/>
  <c r="B54" i="4"/>
  <c r="B68" i="4"/>
  <c r="B40" i="4"/>
  <c r="B49" i="4"/>
  <c r="J56" i="4"/>
  <c r="H24" i="7"/>
  <c r="K56" i="4"/>
  <c r="B24" i="7"/>
  <c r="F56" i="4"/>
  <c r="B28" i="4"/>
  <c r="C28" i="4" s="1"/>
  <c r="H45" i="4"/>
  <c r="D56" i="4"/>
  <c r="F54" i="7"/>
  <c r="B67" i="4"/>
  <c r="H39" i="4"/>
  <c r="I64" i="4"/>
  <c r="J63" i="4"/>
  <c r="F64" i="4"/>
  <c r="H25" i="1"/>
  <c r="H59" i="1" s="1"/>
  <c r="B25" i="1"/>
  <c r="B59" i="1" s="1"/>
  <c r="E51" i="1"/>
  <c r="E69" i="1" s="1"/>
  <c r="D55" i="6"/>
  <c r="L51" i="1"/>
  <c r="L69" i="1" s="1"/>
  <c r="L54" i="6"/>
  <c r="J56" i="1"/>
  <c r="H54" i="1"/>
  <c r="H68" i="1"/>
  <c r="C51" i="1"/>
  <c r="C69" i="1" s="1"/>
  <c r="B46" i="1"/>
  <c r="C63" i="1"/>
  <c r="D63" i="1"/>
  <c r="H24" i="6"/>
  <c r="B24" i="6"/>
  <c r="K67" i="7"/>
  <c r="B50" i="1"/>
  <c r="L56" i="1"/>
  <c r="H67" i="1"/>
  <c r="H49" i="1"/>
  <c r="B18" i="6"/>
  <c r="K63" i="1"/>
  <c r="C39" i="1"/>
  <c r="C64" i="1" s="1"/>
  <c r="E64" i="1"/>
  <c r="H39" i="1"/>
  <c r="I64" i="1"/>
  <c r="F64" i="1"/>
  <c r="D63" i="3"/>
  <c r="K68" i="6"/>
  <c r="H25" i="3"/>
  <c r="H59" i="3" s="1"/>
  <c r="K38" i="6"/>
  <c r="K40" i="6" s="1"/>
  <c r="H73" i="3"/>
  <c r="H55" i="3"/>
  <c r="I38" i="6"/>
  <c r="I63" i="6" s="1"/>
  <c r="I55" i="5"/>
  <c r="I56" i="5" s="1"/>
  <c r="I63" i="3"/>
  <c r="E55" i="6"/>
  <c r="D40" i="3"/>
  <c r="D64" i="3" s="1"/>
  <c r="L56" i="3"/>
  <c r="J54" i="5"/>
  <c r="E56" i="3"/>
  <c r="B62" i="3"/>
  <c r="B68" i="3"/>
  <c r="B49" i="3"/>
  <c r="D49" i="6"/>
  <c r="B54" i="3"/>
  <c r="B24" i="5"/>
  <c r="C55" i="5"/>
  <c r="B67" i="3"/>
  <c r="H18" i="5"/>
  <c r="B18" i="5"/>
  <c r="L49" i="6"/>
  <c r="H63" i="3"/>
  <c r="K64" i="3"/>
  <c r="E63" i="3"/>
  <c r="L64" i="3"/>
  <c r="K67" i="5"/>
  <c r="M55" i="5"/>
  <c r="M50" i="5"/>
  <c r="L38" i="5"/>
  <c r="L40" i="5" s="1"/>
  <c r="L50" i="5"/>
  <c r="L50" i="7"/>
  <c r="K51" i="2"/>
  <c r="K69" i="2" s="1"/>
  <c r="J38" i="5"/>
  <c r="J63" i="5" s="1"/>
  <c r="J68" i="5"/>
  <c r="J55" i="5"/>
  <c r="J50" i="5"/>
  <c r="H73" i="2"/>
  <c r="H50" i="2"/>
  <c r="H55" i="2"/>
  <c r="F68" i="5"/>
  <c r="F25" i="5"/>
  <c r="E68" i="7"/>
  <c r="E55" i="7"/>
  <c r="E50" i="7"/>
  <c r="E38" i="7"/>
  <c r="E40" i="7" s="1"/>
  <c r="B68" i="2"/>
  <c r="B55" i="2"/>
  <c r="C38" i="6"/>
  <c r="C40" i="6" s="1"/>
  <c r="K49" i="5"/>
  <c r="K45" i="5"/>
  <c r="K54" i="5"/>
  <c r="K62" i="5"/>
  <c r="J46" i="6"/>
  <c r="J62" i="5"/>
  <c r="I49" i="7"/>
  <c r="I46" i="7"/>
  <c r="I56" i="2"/>
  <c r="I46" i="5"/>
  <c r="H49" i="2"/>
  <c r="F54" i="5"/>
  <c r="B62" i="2"/>
  <c r="E62" i="6"/>
  <c r="B46" i="2"/>
  <c r="D62" i="6"/>
  <c r="F51" i="2"/>
  <c r="F69" i="2" s="1"/>
  <c r="E51" i="2"/>
  <c r="E69" i="2" s="1"/>
  <c r="B16" i="5"/>
  <c r="B45" i="5" s="1"/>
  <c r="C56" i="2"/>
  <c r="B54" i="2"/>
  <c r="J63" i="2"/>
  <c r="L63" i="2"/>
  <c r="I63" i="2"/>
  <c r="H21" i="5"/>
  <c r="H37" i="5" s="1"/>
  <c r="J39" i="7"/>
  <c r="L64" i="2"/>
  <c r="L62" i="6"/>
  <c r="H15" i="6"/>
  <c r="I64" i="2"/>
  <c r="B39" i="2"/>
  <c r="F63" i="5"/>
  <c r="H46" i="4"/>
  <c r="D64" i="4"/>
  <c r="D63" i="4"/>
  <c r="B63" i="4"/>
  <c r="E63" i="4"/>
  <c r="L64" i="4"/>
  <c r="K63" i="4"/>
  <c r="I63" i="4"/>
  <c r="J64" i="4"/>
  <c r="L63" i="4"/>
  <c r="K40" i="4"/>
  <c r="K64" i="4" s="1"/>
  <c r="I55" i="7"/>
  <c r="J50" i="7"/>
  <c r="L63" i="7"/>
  <c r="L56" i="4"/>
  <c r="J68" i="7"/>
  <c r="I63" i="7"/>
  <c r="C63" i="4"/>
  <c r="G55" i="7"/>
  <c r="C64" i="4"/>
  <c r="E56" i="4"/>
  <c r="C56" i="4"/>
  <c r="H16" i="7"/>
  <c r="H45" i="7" s="1"/>
  <c r="H67" i="4"/>
  <c r="K49" i="7"/>
  <c r="L67" i="7"/>
  <c r="K45" i="7"/>
  <c r="I54" i="7"/>
  <c r="J45" i="7"/>
  <c r="B16" i="7"/>
  <c r="B45" i="7" s="1"/>
  <c r="B45" i="4"/>
  <c r="C62" i="7"/>
  <c r="E49" i="7"/>
  <c r="C67" i="7"/>
  <c r="L64" i="1"/>
  <c r="E63" i="1"/>
  <c r="L63" i="1"/>
  <c r="J40" i="1"/>
  <c r="J64" i="1" s="1"/>
  <c r="H63" i="1"/>
  <c r="K64" i="1"/>
  <c r="I63" i="1"/>
  <c r="I55" i="6"/>
  <c r="H55" i="1"/>
  <c r="H73" i="1"/>
  <c r="J55" i="6"/>
  <c r="K55" i="6"/>
  <c r="L25" i="7"/>
  <c r="I50" i="6"/>
  <c r="M50" i="6"/>
  <c r="H50" i="1"/>
  <c r="K68" i="7"/>
  <c r="H21" i="7"/>
  <c r="H37" i="7" s="1"/>
  <c r="D50" i="7"/>
  <c r="B68" i="1"/>
  <c r="B38" i="1"/>
  <c r="E68" i="6"/>
  <c r="D64" i="1"/>
  <c r="B55" i="1"/>
  <c r="D56" i="1"/>
  <c r="E38" i="6"/>
  <c r="E63" i="6" s="1"/>
  <c r="F38" i="6"/>
  <c r="F40" i="6" s="1"/>
  <c r="E25" i="6"/>
  <c r="G55" i="6"/>
  <c r="L67" i="6"/>
  <c r="J54" i="7"/>
  <c r="J39" i="6"/>
  <c r="I49" i="6"/>
  <c r="L62" i="7"/>
  <c r="L39" i="6"/>
  <c r="J67" i="6"/>
  <c r="L49" i="7"/>
  <c r="B45" i="1"/>
  <c r="D67" i="7"/>
  <c r="E39" i="6"/>
  <c r="B54" i="1"/>
  <c r="B49" i="1"/>
  <c r="D45" i="7"/>
  <c r="C49" i="6"/>
  <c r="D49" i="7"/>
  <c r="B62" i="1"/>
  <c r="E54" i="7"/>
  <c r="F63" i="3"/>
  <c r="C64" i="3"/>
  <c r="K63" i="3"/>
  <c r="L63" i="3"/>
  <c r="J63" i="3"/>
  <c r="F40" i="3"/>
  <c r="F64" i="3" s="1"/>
  <c r="E64" i="3"/>
  <c r="I64" i="3"/>
  <c r="K39" i="5"/>
  <c r="H39" i="3"/>
  <c r="K55" i="5"/>
  <c r="K25" i="7"/>
  <c r="M55" i="6"/>
  <c r="H24" i="5"/>
  <c r="I39" i="5"/>
  <c r="I67" i="5"/>
  <c r="H22" i="5"/>
  <c r="H28" i="5" s="1"/>
  <c r="H72" i="5" s="1"/>
  <c r="K50" i="6"/>
  <c r="J40" i="3"/>
  <c r="J64" i="3" s="1"/>
  <c r="K50" i="7"/>
  <c r="H22" i="6"/>
  <c r="H28" i="6" s="1"/>
  <c r="H72" i="6" s="1"/>
  <c r="J67" i="7"/>
  <c r="K55" i="7"/>
  <c r="I40" i="7"/>
  <c r="L68" i="7"/>
  <c r="I50" i="7"/>
  <c r="C63" i="5"/>
  <c r="D50" i="5"/>
  <c r="B23" i="6"/>
  <c r="B38" i="6" s="1"/>
  <c r="C39" i="5"/>
  <c r="B50" i="3"/>
  <c r="G38" i="7"/>
  <c r="D55" i="7"/>
  <c r="F55" i="5"/>
  <c r="C63" i="3"/>
  <c r="B38" i="3"/>
  <c r="G50" i="7"/>
  <c r="C55" i="6"/>
  <c r="D55" i="5"/>
  <c r="G50" i="6"/>
  <c r="E68" i="5"/>
  <c r="F50" i="5"/>
  <c r="F39" i="6"/>
  <c r="B21" i="6"/>
  <c r="B37" i="6" s="1"/>
  <c r="D25" i="5"/>
  <c r="H17" i="6"/>
  <c r="H46" i="6" s="1"/>
  <c r="L62" i="5"/>
  <c r="H46" i="3"/>
  <c r="H62" i="3"/>
  <c r="H17" i="5"/>
  <c r="L46" i="5"/>
  <c r="K62" i="6"/>
  <c r="K62" i="7"/>
  <c r="L67" i="5"/>
  <c r="K54" i="6"/>
  <c r="I62" i="5"/>
  <c r="J62" i="6"/>
  <c r="H16" i="6"/>
  <c r="H45" i="6" s="1"/>
  <c r="K39" i="6"/>
  <c r="H15" i="7"/>
  <c r="K39" i="7"/>
  <c r="J49" i="5"/>
  <c r="K46" i="5"/>
  <c r="J49" i="7"/>
  <c r="J67" i="5"/>
  <c r="K46" i="6"/>
  <c r="J62" i="7"/>
  <c r="K46" i="7"/>
  <c r="L39" i="7"/>
  <c r="H68" i="3"/>
  <c r="H40" i="3"/>
  <c r="D54" i="6"/>
  <c r="B17" i="5"/>
  <c r="E67" i="5"/>
  <c r="E67" i="7"/>
  <c r="C62" i="6"/>
  <c r="D39" i="7"/>
  <c r="C68" i="6"/>
  <c r="D39" i="5"/>
  <c r="D67" i="5"/>
  <c r="B15" i="6"/>
  <c r="F67" i="6"/>
  <c r="F62" i="7"/>
  <c r="F46" i="7"/>
  <c r="E54" i="5"/>
  <c r="E49" i="5"/>
  <c r="C39" i="6"/>
  <c r="F62" i="5"/>
  <c r="K63" i="2"/>
  <c r="D64" i="2"/>
  <c r="K64" i="2"/>
  <c r="H39" i="2"/>
  <c r="H63" i="2"/>
  <c r="J39" i="5"/>
  <c r="K40" i="5"/>
  <c r="K63" i="5"/>
  <c r="K63" i="7"/>
  <c r="L63" i="6"/>
  <c r="L40" i="6"/>
  <c r="L40" i="7"/>
  <c r="K50" i="5"/>
  <c r="J38" i="6"/>
  <c r="J63" i="6" s="1"/>
  <c r="J55" i="7"/>
  <c r="L50" i="6"/>
  <c r="K25" i="5"/>
  <c r="H25" i="5" s="1"/>
  <c r="H23" i="5"/>
  <c r="I38" i="5"/>
  <c r="H23" i="6"/>
  <c r="M50" i="7"/>
  <c r="K40" i="7"/>
  <c r="J38" i="7"/>
  <c r="M55" i="7"/>
  <c r="I39" i="7"/>
  <c r="I67" i="7"/>
  <c r="I50" i="5"/>
  <c r="L25" i="6"/>
  <c r="H25" i="6" s="1"/>
  <c r="J50" i="6"/>
  <c r="H23" i="7"/>
  <c r="H22" i="7"/>
  <c r="L68" i="6"/>
  <c r="K68" i="5"/>
  <c r="L55" i="6"/>
  <c r="H21" i="6"/>
  <c r="H37" i="6" s="1"/>
  <c r="L39" i="5"/>
  <c r="I39" i="6"/>
  <c r="J64" i="2"/>
  <c r="D63" i="5"/>
  <c r="D40" i="5"/>
  <c r="B21" i="7"/>
  <c r="B37" i="7" s="1"/>
  <c r="B22" i="6"/>
  <c r="C67" i="6"/>
  <c r="C50" i="6"/>
  <c r="D25" i="6"/>
  <c r="D38" i="6"/>
  <c r="D68" i="6"/>
  <c r="D56" i="2"/>
  <c r="C64" i="2"/>
  <c r="C25" i="5"/>
  <c r="B23" i="5"/>
  <c r="F55" i="7"/>
  <c r="F38" i="7"/>
  <c r="F50" i="7"/>
  <c r="B23" i="7"/>
  <c r="D68" i="7"/>
  <c r="D37" i="6"/>
  <c r="D39" i="6" s="1"/>
  <c r="C50" i="7"/>
  <c r="B25" i="2"/>
  <c r="B59" i="2" s="1"/>
  <c r="E25" i="5"/>
  <c r="E38" i="5"/>
  <c r="E50" i="5"/>
  <c r="B25" i="7"/>
  <c r="F68" i="7"/>
  <c r="D38" i="7"/>
  <c r="D63" i="7" s="1"/>
  <c r="F40" i="5"/>
  <c r="C50" i="5"/>
  <c r="E55" i="5"/>
  <c r="B73" i="2"/>
  <c r="B38" i="2"/>
  <c r="B50" i="2"/>
  <c r="B21" i="5"/>
  <c r="B37" i="5" s="1"/>
  <c r="B22" i="5"/>
  <c r="B28" i="5" s="1"/>
  <c r="B72" i="5" s="1"/>
  <c r="C63" i="2"/>
  <c r="E39" i="5"/>
  <c r="F55" i="6"/>
  <c r="C67" i="5"/>
  <c r="E39" i="7"/>
  <c r="H17" i="7"/>
  <c r="K67" i="6"/>
  <c r="L54" i="7"/>
  <c r="H46" i="2"/>
  <c r="I49" i="5"/>
  <c r="I68" i="5"/>
  <c r="J49" i="6"/>
  <c r="I68" i="6"/>
  <c r="I67" i="6"/>
  <c r="L68" i="5"/>
  <c r="H16" i="5"/>
  <c r="H15" i="5"/>
  <c r="H40" i="2"/>
  <c r="I62" i="6"/>
  <c r="I46" i="6"/>
  <c r="H62" i="2"/>
  <c r="L49" i="5"/>
  <c r="K49" i="6"/>
  <c r="J68" i="6"/>
  <c r="I62" i="7"/>
  <c r="H68" i="2"/>
  <c r="F68" i="6"/>
  <c r="F49" i="6"/>
  <c r="C68" i="7"/>
  <c r="C49" i="7"/>
  <c r="C54" i="7"/>
  <c r="C46" i="7"/>
  <c r="D54" i="7"/>
  <c r="D46" i="7"/>
  <c r="F39" i="7"/>
  <c r="E67" i="6"/>
  <c r="F54" i="6"/>
  <c r="F49" i="5"/>
  <c r="B45" i="2"/>
  <c r="B49" i="2"/>
  <c r="B17" i="6"/>
  <c r="B15" i="7"/>
  <c r="C49" i="5"/>
  <c r="C40" i="5"/>
  <c r="C62" i="5"/>
  <c r="C68" i="5"/>
  <c r="C46" i="5"/>
  <c r="C54" i="5"/>
  <c r="D68" i="5"/>
  <c r="D49" i="5"/>
  <c r="E49" i="6"/>
  <c r="E46" i="6"/>
  <c r="E54" i="6"/>
  <c r="B16" i="6"/>
  <c r="D67" i="6"/>
  <c r="D62" i="5"/>
  <c r="D62" i="7"/>
  <c r="C39" i="7"/>
  <c r="E62" i="7"/>
  <c r="B67" i="2"/>
  <c r="F67" i="7"/>
  <c r="F49" i="7"/>
  <c r="F46" i="6"/>
  <c r="D46" i="5"/>
  <c r="D45" i="6"/>
  <c r="B15" i="5"/>
  <c r="E62" i="5"/>
  <c r="C54" i="6"/>
  <c r="C46" i="6"/>
  <c r="B25" i="5" l="1"/>
  <c r="H51" i="4"/>
  <c r="H69" i="4" s="1"/>
  <c r="I56" i="7"/>
  <c r="J56" i="6"/>
  <c r="K56" i="7"/>
  <c r="F51" i="6"/>
  <c r="I56" i="6"/>
  <c r="B72" i="4"/>
  <c r="L56" i="5"/>
  <c r="B72" i="7"/>
  <c r="B51" i="4"/>
  <c r="B69" i="4" s="1"/>
  <c r="H56" i="3"/>
  <c r="B64" i="4"/>
  <c r="F69" i="6"/>
  <c r="C28" i="5"/>
  <c r="B56" i="3"/>
  <c r="H64" i="1"/>
  <c r="H51" i="3"/>
  <c r="H69" i="3" s="1"/>
  <c r="D51" i="6"/>
  <c r="D69" i="6" s="1"/>
  <c r="F51" i="5"/>
  <c r="F69" i="5" s="1"/>
  <c r="D56" i="5"/>
  <c r="E51" i="6"/>
  <c r="E69" i="6" s="1"/>
  <c r="C63" i="6"/>
  <c r="H56" i="2"/>
  <c r="I40" i="6"/>
  <c r="I64" i="6" s="1"/>
  <c r="C63" i="7"/>
  <c r="K63" i="6"/>
  <c r="D56" i="6"/>
  <c r="C56" i="7"/>
  <c r="J56" i="5"/>
  <c r="E56" i="5"/>
  <c r="B68" i="5"/>
  <c r="L56" i="7"/>
  <c r="H64" i="2"/>
  <c r="F64" i="5"/>
  <c r="F56" i="5"/>
  <c r="L51" i="5"/>
  <c r="L69" i="5" s="1"/>
  <c r="F56" i="7"/>
  <c r="B51" i="1"/>
  <c r="B69" i="1" s="1"/>
  <c r="E56" i="6"/>
  <c r="L56" i="6"/>
  <c r="C56" i="5"/>
  <c r="H63" i="4"/>
  <c r="H64" i="4"/>
  <c r="H56" i="4"/>
  <c r="E56" i="7"/>
  <c r="B56" i="4"/>
  <c r="J51" i="7"/>
  <c r="J69" i="7" s="1"/>
  <c r="J51" i="6"/>
  <c r="J69" i="6" s="1"/>
  <c r="E40" i="6"/>
  <c r="E64" i="6" s="1"/>
  <c r="D56" i="7"/>
  <c r="B56" i="1"/>
  <c r="H56" i="1"/>
  <c r="H51" i="1"/>
  <c r="H69" i="1" s="1"/>
  <c r="L63" i="5"/>
  <c r="K56" i="5"/>
  <c r="J40" i="5"/>
  <c r="J64" i="5" s="1"/>
  <c r="L51" i="6"/>
  <c r="L69" i="6" s="1"/>
  <c r="B51" i="3"/>
  <c r="B69" i="3" s="1"/>
  <c r="J51" i="5"/>
  <c r="J69" i="5" s="1"/>
  <c r="K51" i="5"/>
  <c r="K69" i="5" s="1"/>
  <c r="E51" i="7"/>
  <c r="E69" i="7" s="1"/>
  <c r="D51" i="5"/>
  <c r="D69" i="5" s="1"/>
  <c r="I51" i="7"/>
  <c r="I69" i="7" s="1"/>
  <c r="H64" i="3"/>
  <c r="I51" i="6"/>
  <c r="I69" i="6" s="1"/>
  <c r="K51" i="6"/>
  <c r="K69" i="6" s="1"/>
  <c r="H68" i="5"/>
  <c r="L51" i="7"/>
  <c r="L69" i="7" s="1"/>
  <c r="H51" i="2"/>
  <c r="H69" i="2" s="1"/>
  <c r="K56" i="6"/>
  <c r="I51" i="5"/>
  <c r="I69" i="5" s="1"/>
  <c r="H59" i="6"/>
  <c r="F63" i="6"/>
  <c r="B56" i="2"/>
  <c r="E63" i="7"/>
  <c r="B55" i="6"/>
  <c r="B59" i="5"/>
  <c r="K51" i="7"/>
  <c r="K69" i="7" s="1"/>
  <c r="B49" i="5"/>
  <c r="B62" i="5"/>
  <c r="D51" i="7"/>
  <c r="D69" i="7" s="1"/>
  <c r="B51" i="2"/>
  <c r="B69" i="2" s="1"/>
  <c r="C51" i="7"/>
  <c r="C69" i="7" s="1"/>
  <c r="C51" i="6"/>
  <c r="C69" i="6" s="1"/>
  <c r="H39" i="5"/>
  <c r="C64" i="6"/>
  <c r="D64" i="5"/>
  <c r="B63" i="6"/>
  <c r="H39" i="6"/>
  <c r="B39" i="7"/>
  <c r="J40" i="6"/>
  <c r="J64" i="6" s="1"/>
  <c r="K64" i="6"/>
  <c r="C64" i="5"/>
  <c r="K64" i="5"/>
  <c r="H39" i="7"/>
  <c r="C64" i="7"/>
  <c r="H25" i="7"/>
  <c r="H59" i="7" s="1"/>
  <c r="J56" i="7"/>
  <c r="B63" i="1"/>
  <c r="B40" i="1"/>
  <c r="B64" i="1" s="1"/>
  <c r="B25" i="6"/>
  <c r="B59" i="6" s="1"/>
  <c r="C56" i="6"/>
  <c r="B73" i="6"/>
  <c r="H49" i="6"/>
  <c r="H62" i="6"/>
  <c r="L64" i="6"/>
  <c r="H68" i="6"/>
  <c r="H54" i="6"/>
  <c r="I64" i="7"/>
  <c r="E64" i="7"/>
  <c r="L64" i="7"/>
  <c r="H67" i="6"/>
  <c r="H59" i="5"/>
  <c r="L64" i="5"/>
  <c r="K64" i="7"/>
  <c r="D40" i="7"/>
  <c r="D64" i="7" s="1"/>
  <c r="B63" i="3"/>
  <c r="B40" i="3"/>
  <c r="B64" i="3" s="1"/>
  <c r="F64" i="6"/>
  <c r="F56" i="6"/>
  <c r="B39" i="6"/>
  <c r="H54" i="5"/>
  <c r="H46" i="5"/>
  <c r="E51" i="5"/>
  <c r="E69" i="5" s="1"/>
  <c r="B54" i="5"/>
  <c r="B46" i="5"/>
  <c r="H67" i="7"/>
  <c r="H28" i="7"/>
  <c r="H72" i="7" s="1"/>
  <c r="J63" i="7"/>
  <c r="J40" i="7"/>
  <c r="J64" i="7" s="1"/>
  <c r="H50" i="7"/>
  <c r="H55" i="7"/>
  <c r="H38" i="7"/>
  <c r="H63" i="7" s="1"/>
  <c r="H73" i="7"/>
  <c r="I40" i="5"/>
  <c r="I64" i="5" s="1"/>
  <c r="I63" i="5"/>
  <c r="H55" i="6"/>
  <c r="H38" i="6"/>
  <c r="H50" i="6"/>
  <c r="H73" i="6"/>
  <c r="H50" i="5"/>
  <c r="H73" i="5"/>
  <c r="H55" i="5"/>
  <c r="H38" i="5"/>
  <c r="B59" i="7"/>
  <c r="B67" i="5"/>
  <c r="B38" i="7"/>
  <c r="B63" i="7" s="1"/>
  <c r="B55" i="7"/>
  <c r="B50" i="7"/>
  <c r="B73" i="7"/>
  <c r="B67" i="7"/>
  <c r="B63" i="2"/>
  <c r="B40" i="2"/>
  <c r="B64" i="2" s="1"/>
  <c r="E63" i="5"/>
  <c r="E40" i="5"/>
  <c r="E64" i="5" s="1"/>
  <c r="F63" i="7"/>
  <c r="F40" i="7"/>
  <c r="F64" i="7" s="1"/>
  <c r="D63" i="6"/>
  <c r="D40" i="6"/>
  <c r="D64" i="6" s="1"/>
  <c r="B28" i="6"/>
  <c r="B50" i="6"/>
  <c r="B73" i="5"/>
  <c r="B55" i="5"/>
  <c r="B50" i="5"/>
  <c r="B38" i="5"/>
  <c r="F51" i="7"/>
  <c r="F69" i="7" s="1"/>
  <c r="B39" i="5"/>
  <c r="C51" i="5"/>
  <c r="C69" i="5" s="1"/>
  <c r="H67" i="5"/>
  <c r="H45" i="5"/>
  <c r="H49" i="5"/>
  <c r="H62" i="5"/>
  <c r="H49" i="7"/>
  <c r="H68" i="7"/>
  <c r="H54" i="7"/>
  <c r="H62" i="7"/>
  <c r="H46" i="7"/>
  <c r="B46" i="7"/>
  <c r="B68" i="7"/>
  <c r="B54" i="7"/>
  <c r="B49" i="7"/>
  <c r="B62" i="7"/>
  <c r="B68" i="6"/>
  <c r="B49" i="6"/>
  <c r="B40" i="6"/>
  <c r="B62" i="6"/>
  <c r="B54" i="6"/>
  <c r="B46" i="6"/>
  <c r="B45" i="6"/>
  <c r="B67" i="6"/>
  <c r="C28" i="6" l="1"/>
  <c r="B72" i="6"/>
  <c r="C28" i="7"/>
  <c r="H56" i="5"/>
  <c r="H51" i="5"/>
  <c r="H69" i="5" s="1"/>
  <c r="H51" i="6"/>
  <c r="H69" i="6" s="1"/>
  <c r="H51" i="7"/>
  <c r="H69" i="7" s="1"/>
  <c r="H56" i="6"/>
  <c r="B56" i="6"/>
  <c r="B51" i="5"/>
  <c r="B69" i="5" s="1"/>
  <c r="B56" i="5"/>
  <c r="B64" i="6"/>
  <c r="B56" i="7"/>
  <c r="H40" i="7"/>
  <c r="H64" i="7" s="1"/>
  <c r="H63" i="6"/>
  <c r="H40" i="6"/>
  <c r="H64" i="6" s="1"/>
  <c r="H63" i="5"/>
  <c r="H40" i="5"/>
  <c r="H64" i="5" s="1"/>
  <c r="H56" i="7"/>
  <c r="B40" i="7"/>
  <c r="B64" i="7" s="1"/>
  <c r="B63" i="5"/>
  <c r="B40" i="5"/>
  <c r="B64" i="5" s="1"/>
  <c r="B51" i="7"/>
  <c r="B69" i="7" s="1"/>
  <c r="B51" i="6"/>
  <c r="B69" i="6" s="1"/>
</calcChain>
</file>

<file path=xl/sharedStrings.xml><?xml version="1.0" encoding="utf-8"?>
<sst xmlns="http://schemas.openxmlformats.org/spreadsheetml/2006/main" count="484" uniqueCount="120">
  <si>
    <t>CLP</t>
  </si>
  <si>
    <t>LyC</t>
  </si>
  <si>
    <t>CVE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</si>
  <si>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</si>
  <si>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</si>
  <si>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</si>
  <si>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</si>
  <si>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</si>
  <si>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</si>
  <si>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</si>
  <si>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</si>
  <si>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</si>
  <si>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</si>
  <si>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</si>
  <si>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</si>
  <si>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</si>
  <si>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</si>
  <si>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</si>
  <si>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</si>
  <si>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</si>
  <si>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</si>
  <si>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</si>
  <si>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</si>
  <si>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</si>
  <si>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</si>
  <si>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</si>
  <si>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</si>
  <si>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</si>
  <si>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</si>
  <si>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</si>
  <si>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</si>
  <si>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</si>
  <si>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</si>
  <si>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</si>
  <si>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</si>
  <si>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Beneficiarios: familias</t>
  </si>
  <si>
    <t xml:space="preserve">Beneficiarios: familias </t>
  </si>
  <si>
    <t>RAMT</t>
  </si>
  <si>
    <t>Productos: bonos entregados</t>
  </si>
  <si>
    <t>Productos: bonos formalizados</t>
  </si>
  <si>
    <t>Total Bonos Entregados</t>
  </si>
  <si>
    <t>Total Bonos Formalizados</t>
  </si>
  <si>
    <t>Notas:</t>
  </si>
  <si>
    <t>Efectivos 1T 2020</t>
  </si>
  <si>
    <t>IPC (1T 2020)</t>
  </si>
  <si>
    <t>Gasto efectivo real 1T 2020</t>
  </si>
  <si>
    <t>Gasto efectivo real por beneficiario 1T 2020</t>
  </si>
  <si>
    <r>
      <rPr>
        <b/>
        <sz val="11"/>
        <color theme="1"/>
        <rFont val="Palatino Linotype"/>
        <family val="1"/>
      </rPr>
      <t>CLP=</t>
    </r>
    <r>
      <rPr>
        <sz val="11"/>
        <color theme="1"/>
        <rFont val="Palatino Linotype"/>
        <family val="1"/>
      </rPr>
      <t xml:space="preserve"> Construcción en Lote Propio</t>
    </r>
  </si>
  <si>
    <r>
      <rPr>
        <b/>
        <sz val="11"/>
        <color theme="1"/>
        <rFont val="Palatino Linotype"/>
        <family val="1"/>
      </rPr>
      <t>LyC=</t>
    </r>
    <r>
      <rPr>
        <sz val="11"/>
        <color theme="1"/>
        <rFont val="Palatino Linotype"/>
        <family val="1"/>
      </rPr>
      <t xml:space="preserve"> Compra de Lote y Construcción</t>
    </r>
  </si>
  <si>
    <r>
      <rPr>
        <b/>
        <sz val="11"/>
        <color theme="1"/>
        <rFont val="Palatino Linotype"/>
        <family val="1"/>
      </rPr>
      <t>CVE=</t>
    </r>
    <r>
      <rPr>
        <sz val="11"/>
        <color theme="1"/>
        <rFont val="Palatino Linotype"/>
        <family val="1"/>
      </rPr>
      <t xml:space="preserve"> Compra de Vivienda existente</t>
    </r>
  </si>
  <si>
    <r>
      <rPr>
        <b/>
        <sz val="11"/>
        <color theme="1"/>
        <rFont val="Palatino Linotype"/>
        <family val="1"/>
      </rPr>
      <t>RAMTE=</t>
    </r>
    <r>
      <rPr>
        <sz val="11"/>
        <color theme="1"/>
        <rFont val="Palatino Linotype"/>
        <family val="1"/>
      </rPr>
      <t xml:space="preserve"> Reparación, Ampliación, Mejoras y Terminación de Vivienda</t>
    </r>
  </si>
  <si>
    <t>Efectivos 1S 2020</t>
  </si>
  <si>
    <t>IPC (1S 2020)</t>
  </si>
  <si>
    <t>Gasto efectivo real 1S 2020</t>
  </si>
  <si>
    <t>Gasto efectivo real por beneficiario 1S 2020</t>
  </si>
  <si>
    <t>Efectivos 3T 2020</t>
  </si>
  <si>
    <t>IPC (3T 2020)</t>
  </si>
  <si>
    <t>Gasto efectivo real 3T 2020</t>
  </si>
  <si>
    <t>Gasto efectivo real por beneficiario 3T 2020</t>
  </si>
  <si>
    <t>Efectivos 3TA 2020</t>
  </si>
  <si>
    <t>IPC (3TA 2020)</t>
  </si>
  <si>
    <t>Gasto efectivo real 3TA 2020</t>
  </si>
  <si>
    <t>Gasto efectivo real por beneficiario 3TA 2020</t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</si>
  <si>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</si>
  <si>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</si>
  <si>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</si>
  <si>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</si>
  <si>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</si>
  <si>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</si>
  <si>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Gasto efectivo real por beneficiario 2020</t>
  </si>
  <si>
    <t>Gasto efectivo real 2020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</si>
  <si>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</si>
  <si>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</si>
  <si>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</si>
  <si>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</si>
  <si>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</si>
  <si>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</si>
  <si>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</si>
  <si>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BANHVI 2020 y 2021 - Cronogramas de Metas e Inversión - Modificaciones 2021 - IPC, INEC 2020 y 2021</t>
    </r>
  </si>
  <si>
    <t xml:space="preserve">*El dato de "otros gastos" para los bonos formalizados se modificó, eso debido a que no se colocó el dato correcto al realizar el cálculo de los indicadores del I Trim. 07-09-2021. </t>
  </si>
  <si>
    <t>Efectivos 2T 2020</t>
  </si>
  <si>
    <t>Programados 2T 2021</t>
  </si>
  <si>
    <t>Efectivos 2T 2021</t>
  </si>
  <si>
    <t>En transferencias 2T 2021</t>
  </si>
  <si>
    <t>IPC (2T 2020)</t>
  </si>
  <si>
    <t>IPC (2T 2021)</t>
  </si>
  <si>
    <t>Gasto efectivo real 2T 2020</t>
  </si>
  <si>
    <t>Gasto efectivo real 2T 2021</t>
  </si>
  <si>
    <t>Gasto efectivo real por beneficiario 2T 2020</t>
  </si>
  <si>
    <t>Gasto efectivo real por beneficiario 2T 2021</t>
  </si>
  <si>
    <t>Programados 1S 2021</t>
  </si>
  <si>
    <t>Efectivos 1S 2021</t>
  </si>
  <si>
    <t>En transferencias 1S 2021</t>
  </si>
  <si>
    <t>IPC (1S 2021)</t>
  </si>
  <si>
    <t>Gasto efectivo real 1S 2021</t>
  </si>
  <si>
    <t>Gasto efectivo real por beneficiario 1S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</si>
  <si>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</si>
  <si>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</si>
  <si>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</si>
  <si>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</si>
  <si>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</si>
  <si>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</si>
  <si>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3TA 2021</t>
  </si>
  <si>
    <t>Efectivos 3TA 2021</t>
  </si>
  <si>
    <t>En transferencias 3TA 2021</t>
  </si>
  <si>
    <t>IPC (3TA 2021)</t>
  </si>
  <si>
    <t>Gasto efectivo real 3TA 2021</t>
  </si>
  <si>
    <t>Gasto efectivo real por beneficiario 3TA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</si>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</sst>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[$€]* #,##0.00_);_([$€]* \(#,##0.00\);_([$€]* &quot;-&quot;??_);_(@_)"/>
    <numFmt numFmtId="166" formatCode="_(* #,##0.0000_);_(* \(#,##0.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 applyFill="1"/>
    <xf numFmtId="166" fontId="0" fillId="0" borderId="0" xfId="1" applyNumberFormat="1" applyFont="1" applyFill="1" applyBorder="1" applyAlignment="1">
      <alignment horizontal="right"/>
    </xf>
    <xf numFmtId="0" fontId="3" fillId="0" borderId="0" xfId="0" applyFont="1" applyFill="1"/>
    <xf numFmtId="39" fontId="0" fillId="0" borderId="0" xfId="0" applyNumberFormat="1" applyFont="1" applyFill="1"/>
    <xf numFmtId="2" fontId="0" fillId="0" borderId="0" xfId="0" applyNumberFormat="1" applyFont="1" applyFill="1"/>
    <xf numFmtId="0" fontId="4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3" xfId="0" applyFont="1" applyFill="1" applyBorder="1"/>
    <xf numFmtId="39" fontId="5" fillId="0" borderId="0" xfId="1" applyNumberFormat="1" applyFont="1" applyFill="1" applyBorder="1"/>
    <xf numFmtId="39" fontId="5" fillId="0" borderId="0" xfId="1" applyNumberFormat="1" applyFont="1" applyFill="1"/>
    <xf numFmtId="0" fontId="5" fillId="0" borderId="3" xfId="0" applyFont="1" applyFill="1" applyBorder="1" applyAlignment="1">
      <alignment horizontal="left" indent="1"/>
    </xf>
    <xf numFmtId="3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>
      <alignment horizontal="right"/>
    </xf>
    <xf numFmtId="0" fontId="4" fillId="0" borderId="3" xfId="0" applyFont="1" applyFill="1" applyBorder="1" applyAlignment="1">
      <alignment horizontal="left"/>
    </xf>
    <xf numFmtId="37" fontId="5" fillId="0" borderId="0" xfId="1" applyNumberFormat="1" applyFont="1" applyFill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9" fontId="5" fillId="0" borderId="0" xfId="1" applyNumberFormat="1" applyFont="1" applyFill="1" applyBorder="1" applyAlignment="1">
      <alignment horizontal="right"/>
    </xf>
    <xf numFmtId="39" fontId="5" fillId="0" borderId="0" xfId="1" applyNumberFormat="1" applyFont="1" applyFill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Alignment="1">
      <alignment horizontal="right"/>
    </xf>
    <xf numFmtId="0" fontId="5" fillId="0" borderId="4" xfId="0" applyFont="1" applyFill="1" applyBorder="1"/>
    <xf numFmtId="39" fontId="5" fillId="0" borderId="5" xfId="1" applyNumberFormat="1" applyFont="1" applyFill="1" applyBorder="1"/>
    <xf numFmtId="0" fontId="4" fillId="0" borderId="0" xfId="0" applyFont="1" applyFill="1"/>
    <xf numFmtId="3" fontId="5" fillId="0" borderId="0" xfId="1" applyNumberFormat="1" applyFont="1" applyFill="1" applyBorder="1" applyAlignment="1"/>
    <xf numFmtId="3" fontId="5" fillId="0" borderId="0" xfId="1" applyNumberFormat="1" applyFont="1" applyFill="1" applyAlignment="1"/>
    <xf numFmtId="37" fontId="5" fillId="0" borderId="0" xfId="1" applyNumberFormat="1" applyFont="1" applyFill="1" applyBorder="1" applyAlignment="1"/>
    <xf numFmtId="37" fontId="5" fillId="0" borderId="0" xfId="1" applyNumberFormat="1" applyFont="1" applyFill="1" applyAlignment="1"/>
    <xf numFmtId="39" fontId="5" fillId="0" borderId="0" xfId="1" applyNumberFormat="1" applyFont="1" applyFill="1" applyBorder="1" applyAlignment="1"/>
    <xf numFmtId="39" fontId="5" fillId="0" borderId="0" xfId="1" applyNumberFormat="1" applyFont="1" applyFill="1" applyAlignment="1"/>
    <xf numFmtId="4" fontId="5" fillId="0" borderId="0" xfId="1" applyNumberFormat="1" applyFont="1" applyFill="1" applyBorder="1" applyAlignment="1"/>
    <xf numFmtId="4" fontId="5" fillId="0" borderId="0" xfId="1" applyNumberFormat="1" applyFont="1" applyFill="1" applyAlignment="1"/>
    <xf numFmtId="0" fontId="6" fillId="0" borderId="0" xfId="0" applyFont="1" applyFill="1"/>
    <xf numFmtId="3" fontId="5" fillId="0" borderId="0" xfId="0" applyNumberFormat="1" applyFont="1" applyFill="1"/>
    <xf numFmtId="3" fontId="0" fillId="0" borderId="0" xfId="1" applyNumberFormat="1" applyFont="1" applyFill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2" fontId="5" fillId="0" borderId="0" xfId="0" applyNumberFormat="1" applyFont="1" applyFill="1" applyAlignment="1">
      <alignment horizontal="right"/>
    </xf>
    <xf numFmtId="0" fontId="5" fillId="0" borderId="7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</cellXfs>
  <cellStyles count="6">
    <cellStyle name="Euro" xfId="5" xr:uid="{00000000-0005-0000-0000-000000000000}"/>
    <cellStyle name="Millares" xfId="1" builtinId="3"/>
    <cellStyle name="Millares 2" xfId="3" xr:uid="{00000000-0005-0000-0000-000002000000}"/>
    <cellStyle name="Normal" xfId="0" builtinId="0"/>
    <cellStyle name="Normal 2" xfId="2" xr:uid="{00000000-0005-0000-0000-000004000000}"/>
    <cellStyle name="Porcentaje 2" xfId="4" xr:uid="{00000000-0005-0000-0000-000005000000}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cobertura</a:t>
            </a:r>
            <a:r>
              <a:rPr lang="es-CR" baseline="0"/>
              <a:t> </a:t>
            </a:r>
            <a:r>
              <a:rPr lang="es-CR"/>
              <a:t>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097954417586853E-2"/>
          <c:y val="0.25844599391720752"/>
          <c:w val="0.91291353605238423"/>
          <c:h val="0.57693691232691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3.9877274686636293</c:v>
                </c:pt>
                <c:pt idx="1">
                  <c:v>3.7357752489331437</c:v>
                </c:pt>
                <c:pt idx="2">
                  <c:v>1.0876007586533902</c:v>
                </c:pt>
                <c:pt idx="3">
                  <c:v>0.27086296823138928</c:v>
                </c:pt>
                <c:pt idx="4">
                  <c:v>1.2384767178158043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0-4197-BD7A-FE5C51D3B068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5.2107545240168029</c:v>
                </c:pt>
                <c:pt idx="1">
                  <c:v>4.2028212422949265</c:v>
                </c:pt>
                <c:pt idx="2">
                  <c:v>1.9173779042200096</c:v>
                </c:pt>
                <c:pt idx="3">
                  <c:v>0.75094831673779039</c:v>
                </c:pt>
                <c:pt idx="4">
                  <c:v>1.0853238300002945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0-4197-BD7A-FE5C51D3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7415552"/>
        <c:axId val="57417088"/>
        <c:axId val="0"/>
      </c:bar3DChart>
      <c:catAx>
        <c:axId val="5741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7417088"/>
        <c:crosses val="autoZero"/>
        <c:auto val="1"/>
        <c:lblAlgn val="ctr"/>
        <c:lblOffset val="100"/>
        <c:noMultiLvlLbl val="0"/>
      </c:catAx>
      <c:valAx>
        <c:axId val="57417088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57415552"/>
        <c:crosses val="autoZero"/>
        <c:crossBetween val="between"/>
        <c:majorUnit val="2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3787677006998084"/>
          <c:y val="0.13661907357095621"/>
          <c:w val="0.47826927624372034"/>
          <c:h val="7.76418157500781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BANHVI: Índice de eficiencia 2021 </a:t>
            </a:r>
          </a:p>
        </c:rich>
      </c:tx>
      <c:overlay val="0"/>
    </c:title>
    <c:autoTitleDeleted val="0"/>
    <c:view3D>
      <c:rotX val="0"/>
      <c:rotY val="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Anual!$H$69:$L$69</c:f>
              <c:numCache>
                <c:formatCode>#,##0.00</c:formatCode>
                <c:ptCount val="5"/>
                <c:pt idx="0">
                  <c:v>121.60434684501796</c:v>
                </c:pt>
                <c:pt idx="1">
                  <c:v>99.168129169610765</c:v>
                </c:pt>
                <c:pt idx="2">
                  <c:v>154.11347986080409</c:v>
                </c:pt>
                <c:pt idx="3">
                  <c:v>116.91079498325824</c:v>
                </c:pt>
                <c:pt idx="4">
                  <c:v>83.329640924054345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0-4B99-8196-CFD90CA16E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026112"/>
        <c:axId val="64027648"/>
        <c:axId val="0"/>
      </c:bar3DChart>
      <c:catAx>
        <c:axId val="6402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4027648"/>
        <c:crosses val="autoZero"/>
        <c:auto val="1"/>
        <c:lblAlgn val="ctr"/>
        <c:lblOffset val="100"/>
        <c:noMultiLvlLbl val="0"/>
      </c:catAx>
      <c:valAx>
        <c:axId val="64027648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64026112"/>
        <c:crosses val="autoZero"/>
        <c:crossBetween val="between"/>
        <c:majorUnit val="50"/>
      </c:valAx>
    </c:plotArea>
    <c:plotVisOnly val="0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giro de recursos 2021</a:t>
            </a:r>
          </a:p>
        </c:rich>
      </c:tx>
      <c:layout>
        <c:manualLayout>
          <c:xMode val="edge"/>
          <c:yMode val="edge"/>
          <c:x val="0.16248208446779489"/>
          <c:y val="4.5020201838096831E-2"/>
        </c:manualLayout>
      </c:layout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663875348914715E-2"/>
          <c:y val="0.25984561406414264"/>
          <c:w val="0.82843944506936629"/>
          <c:h val="0.58623078672100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Anual!$H$9</c:f>
              <c:strCache>
                <c:ptCount val="1"/>
                <c:pt idx="0">
                  <c:v>Total Bonos Formalizados</c:v>
                </c:pt>
              </c:strCache>
            </c:strRef>
          </c:cat>
          <c:val>
            <c:numRef>
              <c:f>Anual!$H$72</c:f>
              <c:numCache>
                <c:formatCode>#,##0.00</c:formatCode>
                <c:ptCount val="1"/>
                <c:pt idx="0">
                  <c:v>96.459203705013792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F-4111-ACA0-1B6B53C182AE}"/>
            </c:ext>
          </c:extLst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Anual!$H$9</c:f>
              <c:strCache>
                <c:ptCount val="1"/>
                <c:pt idx="0">
                  <c:v>Total Bonos Formalizados</c:v>
                </c:pt>
              </c:strCache>
            </c:strRef>
          </c:cat>
          <c:val>
            <c:numRef>
              <c:f>Anual!$H$73</c:f>
              <c:numCache>
                <c:formatCode>#,##0.00</c:formatCode>
                <c:ptCount val="1"/>
                <c:pt idx="0">
                  <c:v>125.47266298186793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D4-4F6B-8B56-2394BA346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951616"/>
        <c:axId val="63953152"/>
        <c:axId val="0"/>
      </c:bar3DChart>
      <c:catAx>
        <c:axId val="63951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953152"/>
        <c:crosses val="autoZero"/>
        <c:auto val="1"/>
        <c:lblAlgn val="ctr"/>
        <c:lblOffset val="100"/>
        <c:noMultiLvlLbl val="0"/>
      </c:catAx>
      <c:valAx>
        <c:axId val="63953152"/>
        <c:scaling>
          <c:orientation val="minMax"/>
          <c:max val="200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63951616"/>
        <c:crosses val="autoZero"/>
        <c:crossBetween val="between"/>
        <c:majorUnit val="50"/>
      </c:valAx>
    </c:plotArea>
    <c:legend>
      <c:legendPos val="t"/>
      <c:layout>
        <c:manualLayout>
          <c:xMode val="edge"/>
          <c:yMode val="edge"/>
          <c:x val="0.14413514977294503"/>
          <c:y val="0.15814086845452938"/>
          <c:w val="0.6651688538932633"/>
          <c:h val="7.9236564893950673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BANHVI:</a:t>
            </a:r>
          </a:p>
          <a:p>
            <a:pPr>
              <a:defRPr/>
            </a:pPr>
            <a:r>
              <a:rPr lang="en-US"/>
              <a:t>Índice transferencia efectiva del gasto (ITG)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8.314638563645442E-2"/>
          <c:y val="0.25083333333333335"/>
          <c:w val="0.88109546795720617"/>
          <c:h val="0.692623942840478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Anual!$A$59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Anual!$B$10</c:f>
              <c:numCache>
                <c:formatCode>General</c:formatCode>
                <c:ptCount val="1"/>
              </c:numCache>
            </c:numRef>
          </c:cat>
          <c:val>
            <c:numRef>
              <c:f>Anual!$B$59</c:f>
              <c:numCache>
                <c:formatCode>#,##0.00</c:formatCode>
                <c:ptCount val="1"/>
                <c:pt idx="0">
                  <c:v>95.402572063546955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8-451F-A787-8F667687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4086400"/>
        <c:axId val="64087936"/>
        <c:axId val="0"/>
      </c:bar3DChart>
      <c:catAx>
        <c:axId val="640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087936"/>
        <c:crosses val="autoZero"/>
        <c:auto val="1"/>
        <c:lblAlgn val="ctr"/>
        <c:lblOffset val="100"/>
        <c:noMultiLvlLbl val="0"/>
      </c:catAx>
      <c:valAx>
        <c:axId val="6408793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>
            <a:softEdge rad="152400"/>
          </a:effectLst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086400"/>
        <c:crosses val="autoZero"/>
        <c:crossBetween val="between"/>
        <c:majorUnit val="4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BANHVI: Indicadores de gasto medio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10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Anual!$B$67:$F$67</c:f>
              <c:numCache>
                <c:formatCode>#,##0.00</c:formatCode>
                <c:ptCount val="5"/>
                <c:pt idx="0">
                  <c:v>10525088.211521517</c:v>
                </c:pt>
                <c:pt idx="1">
                  <c:v>7947610.7011959571</c:v>
                </c:pt>
                <c:pt idx="2">
                  <c:v>15879902.324002137</c:v>
                </c:pt>
                <c:pt idx="3">
                  <c:v>19309980.343670882</c:v>
                </c:pt>
                <c:pt idx="4">
                  <c:v>6700441.9837154988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9-422F-A93B-C87B7E050705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Anual!$B$68:$F$68</c:f>
              <c:numCache>
                <c:formatCode>#,##0.00</c:formatCode>
                <c:ptCount val="5"/>
                <c:pt idx="0">
                  <c:v>9970300.9650182277</c:v>
                </c:pt>
                <c:pt idx="1">
                  <c:v>7793271.1871293997</c:v>
                </c:pt>
                <c:pt idx="2">
                  <c:v>13564645.824614575</c:v>
                </c:pt>
                <c:pt idx="3">
                  <c:v>10290972.614451459</c:v>
                </c:pt>
                <c:pt idx="4">
                  <c:v>6919457.2591587519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9-422F-A93B-C87B7E050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126336"/>
        <c:axId val="64136320"/>
        <c:axId val="0"/>
      </c:bar3DChart>
      <c:catAx>
        <c:axId val="641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136320"/>
        <c:crosses val="autoZero"/>
        <c:auto val="1"/>
        <c:lblAlgn val="ctr"/>
        <c:lblOffset val="100"/>
        <c:noMultiLvlLbl val="0"/>
      </c:catAx>
      <c:valAx>
        <c:axId val="64136320"/>
        <c:scaling>
          <c:orientation val="minMax"/>
          <c:max val="25000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1263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BANHVI: Índice de eficiencia (IE) 2021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120.51971541114277</c:v>
                </c:pt>
                <c:pt idx="1">
                  <c:v>109.24607938097724</c:v>
                </c:pt>
                <c:pt idx="2">
                  <c:v>139.61301951462465</c:v>
                </c:pt>
                <c:pt idx="3">
                  <c:v>113.2475645350578</c:v>
                </c:pt>
                <c:pt idx="4">
                  <c:v>91.977271031610115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A-41F8-8105-9B4E98284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64181760"/>
        <c:axId val="64183296"/>
        <c:axId val="0"/>
      </c:bar3DChart>
      <c:catAx>
        <c:axId val="6418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183296"/>
        <c:crosses val="autoZero"/>
        <c:auto val="1"/>
        <c:lblAlgn val="ctr"/>
        <c:lblOffset val="100"/>
        <c:noMultiLvlLbl val="0"/>
      </c:catAx>
      <c:valAx>
        <c:axId val="6418329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64181760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avance 2021</a:t>
            </a:r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Anual!$H$54:$L$54</c:f>
              <c:numCache>
                <c:formatCode>#,##0.00</c:formatCode>
                <c:ptCount val="5"/>
                <c:pt idx="0">
                  <c:v>119.89190334887665</c:v>
                </c:pt>
                <c:pt idx="1">
                  <c:v>96.509598603839436</c:v>
                </c:pt>
                <c:pt idx="2">
                  <c:v>186.86648501362399</c:v>
                </c:pt>
                <c:pt idx="3">
                  <c:v>251.6411378555799</c:v>
                </c:pt>
                <c:pt idx="4">
                  <c:v>77.407847800237818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2-4DA0-8355-8A765EDF69F0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0"/>
              <c:layout>
                <c:manualLayout>
                  <c:x val="1.3677218083996212E-3"/>
                  <c:y val="-4.2276422764227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42-4DA0-8355-8A765EDF69F0}"/>
                </c:ext>
              </c:extLst>
            </c:dLbl>
            <c:dLbl>
              <c:idx val="1"/>
              <c:layout>
                <c:manualLayout>
                  <c:x val="0"/>
                  <c:y val="-5.2032520325203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42-4DA0-8355-8A765EDF69F0}"/>
                </c:ext>
              </c:extLst>
            </c:dLbl>
            <c:dLbl>
              <c:idx val="4"/>
              <c:layout>
                <c:manualLayout>
                  <c:x val="0"/>
                  <c:y val="-5.20325203252032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42-4DA0-8355-8A765EDF69F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Anual!$H$55:$L$55</c:f>
              <c:numCache>
                <c:formatCode>#,##0.00</c:formatCode>
                <c:ptCount val="5"/>
                <c:pt idx="0">
                  <c:v>121.02993157978543</c:v>
                </c:pt>
                <c:pt idx="1">
                  <c:v>98.271233663469161</c:v>
                </c:pt>
                <c:pt idx="2">
                  <c:v>164.1071608378856</c:v>
                </c:pt>
                <c:pt idx="3">
                  <c:v>147.43745294839906</c:v>
                </c:pt>
                <c:pt idx="4">
                  <c:v>81.290784520967435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42-4DA0-8355-8A765EDF69F0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Anual!$H$56:$L$56</c:f>
              <c:numCache>
                <c:formatCode>#,##0.00</c:formatCode>
                <c:ptCount val="5"/>
                <c:pt idx="0">
                  <c:v>120.46091746433103</c:v>
                </c:pt>
                <c:pt idx="1">
                  <c:v>97.390416133654298</c:v>
                </c:pt>
                <c:pt idx="2">
                  <c:v>175.48682292575478</c:v>
                </c:pt>
                <c:pt idx="3">
                  <c:v>199.53929540198948</c:v>
                </c:pt>
                <c:pt idx="4">
                  <c:v>79.349316160602626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42-4DA0-8355-8A765EDF6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196352"/>
        <c:axId val="58197888"/>
        <c:axId val="0"/>
      </c:bar3DChart>
      <c:catAx>
        <c:axId val="5819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197888"/>
        <c:crosses val="autoZero"/>
        <c:auto val="1"/>
        <c:lblAlgn val="ctr"/>
        <c:lblOffset val="100"/>
        <c:noMultiLvlLbl val="0"/>
      </c:catAx>
      <c:valAx>
        <c:axId val="58197888"/>
        <c:scaling>
          <c:orientation val="minMax"/>
          <c:max val="300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58196352"/>
        <c:crosses val="autoZero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resultado 2021</a:t>
            </a:r>
          </a:p>
        </c:rich>
      </c:tx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130.66977532852903</c:v>
                </c:pt>
                <c:pt idx="1">
                  <c:v>112.50198318261147</c:v>
                </c:pt>
                <c:pt idx="2">
                  <c:v>176.2942779291553</c:v>
                </c:pt>
                <c:pt idx="3">
                  <c:v>277.24288840262579</c:v>
                </c:pt>
                <c:pt idx="4">
                  <c:v>87.633769322235437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5F-4D0A-934C-6523229FD922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0"/>
              <c:layout>
                <c:manualLayout>
                  <c:x val="5.153374432283411E-3"/>
                  <c:y val="-6.9074850253650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9E-41CA-ADD5-5DE09A0CA891}"/>
                </c:ext>
              </c:extLst>
            </c:dLbl>
            <c:dLbl>
              <c:idx val="1"/>
              <c:layout>
                <c:manualLayout>
                  <c:x val="1.7177914774278143E-3"/>
                  <c:y val="-7.89426860041714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9E-41CA-ADD5-5DE09A0CA891}"/>
                </c:ext>
              </c:extLst>
            </c:dLbl>
            <c:dLbl>
              <c:idx val="4"/>
              <c:layout>
                <c:manualLayout>
                  <c:x val="0"/>
                  <c:y val="-5.262845733611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9E-41CA-ADD5-5DE09A0CA8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123.78204922126838</c:v>
                </c:pt>
                <c:pt idx="1">
                  <c:v>110.3172383493856</c:v>
                </c:pt>
                <c:pt idx="2">
                  <c:v>150.59094144430935</c:v>
                </c:pt>
                <c:pt idx="3">
                  <c:v>147.75255703654756</c:v>
                </c:pt>
                <c:pt idx="4">
                  <c:v>90.498227244994283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5F-4D0A-934C-6523229FD922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127.2259122748987</c:v>
                </c:pt>
                <c:pt idx="1">
                  <c:v>111.40961076599854</c:v>
                </c:pt>
                <c:pt idx="2">
                  <c:v>163.44260968673234</c:v>
                </c:pt>
                <c:pt idx="3">
                  <c:v>212.49772271958668</c:v>
                </c:pt>
                <c:pt idx="4">
                  <c:v>89.06599828361486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5F-4D0A-934C-6523229FD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74048"/>
        <c:axId val="58143488"/>
        <c:axId val="0"/>
      </c:bar3DChart>
      <c:catAx>
        <c:axId val="57474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143488"/>
        <c:crosses val="autoZero"/>
        <c:auto val="1"/>
        <c:lblAlgn val="ctr"/>
        <c:lblOffset val="100"/>
        <c:noMultiLvlLbl val="0"/>
      </c:catAx>
      <c:valAx>
        <c:axId val="58143488"/>
        <c:scaling>
          <c:orientation val="minMax"/>
          <c:max val="3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57474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267871591435065E-2"/>
          <c:y val="0.90918793537049225"/>
          <c:w val="0.98233513489749591"/>
          <c:h val="8.3110821198365992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avance 2021</a:t>
            </a:r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130.66977532852903</c:v>
                </c:pt>
                <c:pt idx="1">
                  <c:v>112.50198318261147</c:v>
                </c:pt>
                <c:pt idx="2">
                  <c:v>176.2942779291553</c:v>
                </c:pt>
                <c:pt idx="3">
                  <c:v>277.24288840262579</c:v>
                </c:pt>
                <c:pt idx="4">
                  <c:v>87.633769322235437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E9-48FA-8C5D-CE5DBE923094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0"/>
              <c:layout>
                <c:manualLayout>
                  <c:x val="4.1103937401184678E-3"/>
                  <c:y val="-5.963614127556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E5-43F3-9CBE-E4F4CA9C19CC}"/>
                </c:ext>
              </c:extLst>
            </c:dLbl>
            <c:dLbl>
              <c:idx val="1"/>
              <c:layout>
                <c:manualLayout>
                  <c:x val="0"/>
                  <c:y val="-7.9514855034088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E5-43F3-9CBE-E4F4CA9C19CC}"/>
                </c:ext>
              </c:extLst>
            </c:dLbl>
            <c:dLbl>
              <c:idx val="4"/>
              <c:layout>
                <c:manualLayout>
                  <c:x val="5.4805249868245236E-3"/>
                  <c:y val="-5.3009903356059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E5-43F3-9CBE-E4F4CA9C19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Anual!$B$55:$F$55</c:f>
              <c:numCache>
                <c:formatCode>#,##0.00</c:formatCode>
                <c:ptCount val="5"/>
                <c:pt idx="0">
                  <c:v>123.78204922126838</c:v>
                </c:pt>
                <c:pt idx="1">
                  <c:v>110.3172383493856</c:v>
                </c:pt>
                <c:pt idx="2">
                  <c:v>150.59094144430935</c:v>
                </c:pt>
                <c:pt idx="3">
                  <c:v>147.75255703654756</c:v>
                </c:pt>
                <c:pt idx="4">
                  <c:v>90.498227244994283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E9-48FA-8C5D-CE5DBE923094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127.2259122748987</c:v>
                </c:pt>
                <c:pt idx="1">
                  <c:v>111.40961076599854</c:v>
                </c:pt>
                <c:pt idx="2">
                  <c:v>163.44260968673234</c:v>
                </c:pt>
                <c:pt idx="3">
                  <c:v>212.49772271958668</c:v>
                </c:pt>
                <c:pt idx="4">
                  <c:v>89.06599828361486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9-48FA-8C5D-CE5DBE92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196352"/>
        <c:axId val="58197888"/>
        <c:axId val="0"/>
      </c:bar3DChart>
      <c:catAx>
        <c:axId val="5819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197888"/>
        <c:crosses val="autoZero"/>
        <c:auto val="1"/>
        <c:lblAlgn val="ctr"/>
        <c:lblOffset val="100"/>
        <c:noMultiLvlLbl val="0"/>
      </c:catAx>
      <c:valAx>
        <c:axId val="58197888"/>
        <c:scaling>
          <c:orientation val="minMax"/>
          <c:max val="400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58196352"/>
        <c:crosses val="autoZero"/>
        <c:crossBetween val="between"/>
        <c:majorUnit val="100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expansión 2021</a:t>
            </a:r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Anual!$B$62:$F$62</c:f>
              <c:numCache>
                <c:formatCode>#,##0.00</c:formatCode>
                <c:ptCount val="5"/>
                <c:pt idx="0">
                  <c:v>3.2663316582914659</c:v>
                </c:pt>
                <c:pt idx="1">
                  <c:v>-4.5625841184387621</c:v>
                </c:pt>
                <c:pt idx="2">
                  <c:v>47.649475125513476</c:v>
                </c:pt>
                <c:pt idx="3">
                  <c:v>-1.9349845201238391</c:v>
                </c:pt>
                <c:pt idx="4">
                  <c:v>-28.237585199610514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C-432F-8AF0-CCED329F2068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11.847558235233446</c:v>
                </c:pt>
                <c:pt idx="1">
                  <c:v>-4.0628823361378856</c:v>
                </c:pt>
                <c:pt idx="2">
                  <c:v>71.065674748620339</c:v>
                </c:pt>
                <c:pt idx="3">
                  <c:v>-14.389528764448778</c:v>
                </c:pt>
                <c:pt idx="4">
                  <c:v>-26.598712178162533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C-432F-8AF0-CCED329F2068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8.309800918790522</c:v>
                </c:pt>
                <c:pt idx="1">
                  <c:v>0.52359106508188535</c:v>
                </c:pt>
                <c:pt idx="2">
                  <c:v>15.85931789002386</c:v>
                </c:pt>
                <c:pt idx="3">
                  <c:v>-12.700292946856994</c:v>
                </c:pt>
                <c:pt idx="4">
                  <c:v>2.2837484301588606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9C-432F-8AF0-CCED329F2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230272"/>
        <c:axId val="58231808"/>
        <c:axId val="0"/>
      </c:bar3DChart>
      <c:catAx>
        <c:axId val="5823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58231808"/>
        <c:crosses val="autoZero"/>
        <c:auto val="1"/>
        <c:lblAlgn val="ctr"/>
        <c:lblOffset val="100"/>
        <c:noMultiLvlLbl val="0"/>
      </c:catAx>
      <c:valAx>
        <c:axId val="58231808"/>
        <c:scaling>
          <c:orientation val="minMax"/>
          <c:max val="100"/>
          <c:min val="-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582302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8991675245866452E-3"/>
          <c:y val="0.89537856973266938"/>
          <c:w val="0.98724425698152041"/>
          <c:h val="8.5832805364352269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>
                <a:solidFill>
                  <a:schemeClr val="tx1"/>
                </a:solidFill>
              </a:rPr>
              <a:t>BANHVI: Indicadores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depthPercent val="100"/>
      <c:rAngAx val="0"/>
      <c:perspective val="10"/>
    </c:view3D>
    <c:floor>
      <c:thickness val="0"/>
      <c:spPr>
        <a:noFill/>
        <a:ln>
          <a:solidFill>
            <a:schemeClr val="tx1"/>
          </a:solidFill>
        </a:ln>
        <a:effectLst/>
        <a:sp3d>
          <a:contourClr>
            <a:schemeClr val="tx1"/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66491688538932"/>
          <c:y val="0.29560164437543884"/>
          <c:w val="0.85912344290297049"/>
          <c:h val="0.5825223237024016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 w="25400"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Bonos Entregados</c:v>
                </c:pt>
              </c:strCache>
            </c:strRef>
          </c:cat>
          <c:val>
            <c:numRef>
              <c:f>Anual!$B$72</c:f>
              <c:numCache>
                <c:formatCode>#,##0.00</c:formatCode>
                <c:ptCount val="1"/>
                <c:pt idx="0">
                  <c:v>96.459203705013792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C-437E-9ADB-EB08FAF108DC}"/>
            </c:ext>
          </c:extLst>
        </c:ser>
        <c:ser>
          <c:idx val="2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 w="25400"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Anual!$B$9</c:f>
              <c:strCache>
                <c:ptCount val="1"/>
                <c:pt idx="0">
                  <c:v>Total Bonos Entregados</c:v>
                </c:pt>
              </c:strCache>
            </c:strRef>
          </c:cat>
          <c:val>
            <c:numRef>
              <c:f>Anual!$B$73</c:f>
              <c:numCache>
                <c:formatCode>#,##0.00</c:formatCode>
                <c:ptCount val="1"/>
                <c:pt idx="0">
                  <c:v>128.32580455444332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AC-437E-9ADB-EB08FAF10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8274944"/>
        <c:axId val="58276480"/>
        <c:axId val="0"/>
        <c:extLst/>
      </c:bar3DChart>
      <c:catAx>
        <c:axId val="58274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276480"/>
        <c:crosses val="autoZero"/>
        <c:auto val="1"/>
        <c:lblAlgn val="ctr"/>
        <c:lblOffset val="100"/>
        <c:noMultiLvlLbl val="0"/>
      </c:catAx>
      <c:valAx>
        <c:axId val="58276480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out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274944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061059034287382"/>
          <c:y val="0.1713467648150693"/>
          <c:w val="0.6651688538932633"/>
          <c:h val="7.41903616139269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  <a:alpha val="98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cobertura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Anual!$H$45:$L$45</c:f>
              <c:numCache>
                <c:formatCode>#,##0.00</c:formatCode>
                <c:ptCount val="5"/>
                <c:pt idx="0">
                  <c:v>3.9877274686636293</c:v>
                </c:pt>
                <c:pt idx="1">
                  <c:v>3.7357752489331437</c:v>
                </c:pt>
                <c:pt idx="2">
                  <c:v>1.0876007586533902</c:v>
                </c:pt>
                <c:pt idx="3">
                  <c:v>0.27086296823138928</c:v>
                </c:pt>
                <c:pt idx="4">
                  <c:v>1.2384767178158043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4-44E8-8617-ED5BA3BD6404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Anual!$H$46:$L$46</c:f>
              <c:numCache>
                <c:formatCode>#,##0.00</c:formatCode>
                <c:ptCount val="5"/>
                <c:pt idx="0">
                  <c:v>4.7809623625468038</c:v>
                </c:pt>
                <c:pt idx="1">
                  <c:v>3.6053816974869606</c:v>
                </c:pt>
                <c:pt idx="2">
                  <c:v>2.032361308677098</c:v>
                </c:pt>
                <c:pt idx="3">
                  <c:v>0.68160265528686581</c:v>
                </c:pt>
                <c:pt idx="4">
                  <c:v>0.95867817276823841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4-44E8-8617-ED5BA3BD64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8312576"/>
        <c:axId val="58314112"/>
        <c:axId val="0"/>
      </c:bar3DChart>
      <c:catAx>
        <c:axId val="5831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314112"/>
        <c:crosses val="autoZero"/>
        <c:auto val="1"/>
        <c:lblAlgn val="ctr"/>
        <c:lblOffset val="100"/>
        <c:noMultiLvlLbl val="0"/>
      </c:catAx>
      <c:valAx>
        <c:axId val="58314112"/>
        <c:scaling>
          <c:orientation val="minMax"/>
          <c:max val="1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8312576"/>
        <c:crosses val="autoZero"/>
        <c:crossBetween val="between"/>
        <c:majorUnit val="2"/>
      </c:valAx>
    </c:plotArea>
    <c:legend>
      <c:legendPos val="t"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resultado 2021</a:t>
            </a:r>
          </a:p>
        </c:rich>
      </c:tx>
      <c:layout>
        <c:manualLayout>
          <c:xMode val="edge"/>
          <c:yMode val="edge"/>
          <c:x val="0.20207629768605379"/>
          <c:y val="2.7777777777777811E-2"/>
        </c:manualLayout>
      </c:layout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Anual!$H$49:$L$49</c:f>
              <c:numCache>
                <c:formatCode>#,##0.00</c:formatCode>
                <c:ptCount val="5"/>
                <c:pt idx="0">
                  <c:v>119.89190334887665</c:v>
                </c:pt>
                <c:pt idx="1">
                  <c:v>96.509598603839436</c:v>
                </c:pt>
                <c:pt idx="2">
                  <c:v>186.86648501362399</c:v>
                </c:pt>
                <c:pt idx="3">
                  <c:v>251.6411378555799</c:v>
                </c:pt>
                <c:pt idx="4">
                  <c:v>77.407847800237818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F0-421B-8A35-6ED6A0916B0E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0"/>
              <c:layout>
                <c:manualLayout>
                  <c:x val="5.2830179260701634E-3"/>
                  <c:y val="-5.1744044214674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C1-4EB0-9F28-3840D831D582}"/>
                </c:ext>
              </c:extLst>
            </c:dLbl>
            <c:dLbl>
              <c:idx val="1"/>
              <c:layout>
                <c:manualLayout>
                  <c:x val="7.0440239014268637E-3"/>
                  <c:y val="-0.116424099483017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C1-4EB0-9F28-3840D831D582}"/>
                </c:ext>
              </c:extLst>
            </c:dLbl>
            <c:dLbl>
              <c:idx val="4"/>
              <c:layout>
                <c:manualLayout>
                  <c:x val="1.761005975356732E-3"/>
                  <c:y val="-4.85100414512574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C1-4EB0-9F28-3840D831D5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Anual!$H$50:$L$50</c:f>
              <c:numCache>
                <c:formatCode>#,##0.00</c:formatCode>
                <c:ptCount val="5"/>
                <c:pt idx="0">
                  <c:v>121.02993157978543</c:v>
                </c:pt>
                <c:pt idx="1">
                  <c:v>98.271233663469161</c:v>
                </c:pt>
                <c:pt idx="2">
                  <c:v>164.1071608378856</c:v>
                </c:pt>
                <c:pt idx="3">
                  <c:v>147.43745294839906</c:v>
                </c:pt>
                <c:pt idx="4">
                  <c:v>81.290784520967435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F0-421B-8A35-6ED6A0916B0E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Anual!$H$51:$L$51</c:f>
              <c:numCache>
                <c:formatCode>#,##0.00</c:formatCode>
                <c:ptCount val="5"/>
                <c:pt idx="0">
                  <c:v>120.46091746433103</c:v>
                </c:pt>
                <c:pt idx="1">
                  <c:v>97.390416133654298</c:v>
                </c:pt>
                <c:pt idx="2">
                  <c:v>175.48682292575478</c:v>
                </c:pt>
                <c:pt idx="3">
                  <c:v>199.53929540198948</c:v>
                </c:pt>
                <c:pt idx="4">
                  <c:v>79.349316160602626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F0-421B-8A35-6ED6A0916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8444800"/>
        <c:axId val="58454784"/>
        <c:axId val="0"/>
      </c:bar3DChart>
      <c:catAx>
        <c:axId val="5844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8454784"/>
        <c:crosses val="autoZero"/>
        <c:auto val="1"/>
        <c:lblAlgn val="ctr"/>
        <c:lblOffset val="100"/>
        <c:noMultiLvlLbl val="0"/>
      </c:catAx>
      <c:valAx>
        <c:axId val="5845478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58444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8654479118698319E-3"/>
          <c:y val="0.90848832746058916"/>
          <c:w val="0.99216946830025121"/>
          <c:h val="8.1752612124280491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expansión 2021</a:t>
            </a:r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Anual!$H$62:$L$62</c:f>
              <c:numCache>
                <c:formatCode>#,##0.00</c:formatCode>
                <c:ptCount val="5"/>
                <c:pt idx="0">
                  <c:v>-3.1255351943826004</c:v>
                </c:pt>
                <c:pt idx="1">
                  <c:v>-11.9044170890659</c:v>
                </c:pt>
                <c:pt idx="2">
                  <c:v>39.107505070993923</c:v>
                </c:pt>
                <c:pt idx="3">
                  <c:v>-20.470262793914252</c:v>
                </c:pt>
                <c:pt idx="4">
                  <c:v>-24.477958236658935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0-473C-B47A-9D14804A4E4B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Anual!$H$63:$L$63</c:f>
              <c:numCache>
                <c:formatCode>#,##0.00</c:formatCode>
                <c:ptCount val="5"/>
                <c:pt idx="0">
                  <c:v>3.3028942868570388</c:v>
                </c:pt>
                <c:pt idx="1">
                  <c:v>-9.5373284972765546</c:v>
                </c:pt>
                <c:pt idx="2">
                  <c:v>39.559318234774125</c:v>
                </c:pt>
                <c:pt idx="3">
                  <c:v>-25.032864726861103</c:v>
                </c:pt>
                <c:pt idx="4">
                  <c:v>-24.359142584212535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0-473C-B47A-9D14804A4E4B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Anual!$H$64:$L$64</c:f>
              <c:numCache>
                <c:formatCode>#,##0.00</c:formatCode>
                <c:ptCount val="5"/>
                <c:pt idx="0">
                  <c:v>6.6358348344308871</c:v>
                </c:pt>
                <c:pt idx="1">
                  <c:v>2.6869549114425961</c:v>
                </c:pt>
                <c:pt idx="2">
                  <c:v>0.32479423992948231</c:v>
                </c:pt>
                <c:pt idx="3">
                  <c:v>-5.7369759956879651</c:v>
                </c:pt>
                <c:pt idx="4">
                  <c:v>0.15732579479077469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0-473C-B47A-9D14804A4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3873408"/>
        <c:axId val="63874944"/>
        <c:axId val="0"/>
      </c:bar3DChart>
      <c:catAx>
        <c:axId val="63873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3874944"/>
        <c:crosses val="autoZero"/>
        <c:auto val="1"/>
        <c:lblAlgn val="ctr"/>
        <c:lblOffset val="150"/>
        <c:noMultiLvlLbl val="0"/>
      </c:catAx>
      <c:valAx>
        <c:axId val="63874944"/>
        <c:scaling>
          <c:orientation val="minMax"/>
          <c:max val="80"/>
          <c:min val="-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63873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99291837843181E-4"/>
          <c:y val="0.87259224465951968"/>
          <c:w val="0.98618766483808773"/>
          <c:h val="0.10860950155517313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BANHVI: Indicadores de gasto medio 2021</a:t>
            </a:r>
          </a:p>
        </c:rich>
      </c:tx>
      <c:overlay val="0"/>
    </c:title>
    <c:autoTitleDeleted val="0"/>
    <c:view3D>
      <c:rotX val="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Anual!$H$67:$L$67</c:f>
              <c:numCache>
                <c:formatCode>#,##0.00</c:formatCode>
                <c:ptCount val="5"/>
                <c:pt idx="0">
                  <c:v>10525088.211521517</c:v>
                </c:pt>
                <c:pt idx="1">
                  <c:v>7947610.7011959571</c:v>
                </c:pt>
                <c:pt idx="2">
                  <c:v>15879902.324002137</c:v>
                </c:pt>
                <c:pt idx="3">
                  <c:v>19309980.343670882</c:v>
                </c:pt>
                <c:pt idx="4">
                  <c:v>6700441.9837154988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9-4FB0-BFF6-22E3DF90773E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cat>
            <c:strRef>
              <c:f>(Anual!$H$9,Anual!$I$10,Anual!$J$10,Anual!$K$10,Anual!$L$10)</c:f>
              <c:strCache>
                <c:ptCount val="5"/>
                <c:pt idx="0">
                  <c:v>Total 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Anual!$H$68:$L$68</c:f>
              <c:numCache>
                <c:formatCode>#,##0.00</c:formatCode>
                <c:ptCount val="5"/>
                <c:pt idx="0">
                  <c:v>10624993.602819394</c:v>
                </c:pt>
                <c:pt idx="1">
                  <c:v>8092682.1744385995</c:v>
                </c:pt>
                <c:pt idx="2">
                  <c:v>13945816.365010208</c:v>
                </c:pt>
                <c:pt idx="3">
                  <c:v>11313787.334678262</c:v>
                </c:pt>
                <c:pt idx="4">
                  <c:v>7036549.9231950846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9-4FB0-BFF6-22E3DF907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892864"/>
        <c:axId val="63988864"/>
        <c:axId val="0"/>
      </c:bar3DChart>
      <c:catAx>
        <c:axId val="6389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988864"/>
        <c:crosses val="autoZero"/>
        <c:auto val="1"/>
        <c:lblAlgn val="ctr"/>
        <c:lblOffset val="100"/>
        <c:noMultiLvlLbl val="0"/>
      </c:catAx>
      <c:valAx>
        <c:axId val="63988864"/>
        <c:scaling>
          <c:orientation val="minMax"/>
          <c:max val="250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_);\(#,##0\)" sourceLinked="0"/>
        <c:majorTickMark val="none"/>
        <c:minorTickMark val="none"/>
        <c:tickLblPos val="nextTo"/>
        <c:spPr>
          <a:ln>
            <a:noFill/>
          </a:ln>
        </c:spPr>
        <c:crossAx val="638928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5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3.png"/><Relationship Id="rId2" Type="http://schemas.openxmlformats.org/officeDocument/2006/relationships/chart" Target="../charts/chart2.xml"/><Relationship Id="rId16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1.pn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154780</xdr:rowOff>
    </xdr:from>
    <xdr:ext cx="20224750" cy="430327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67593"/>
          <a:ext cx="20224750" cy="430327"/>
        </a:xfrm>
        <a:prstGeom prst="rect">
          <a:avLst/>
        </a:prstGeom>
      </xdr:spPr>
    </xdr:pic>
    <xdr:clientData/>
  </xdr:oneCellAnchor>
  <xdr:twoCellAnchor>
    <xdr:from>
      <xdr:col>1</xdr:col>
      <xdr:colOff>1129393</xdr:colOff>
      <xdr:row>6</xdr:row>
      <xdr:rowOff>27214</xdr:rowOff>
    </xdr:from>
    <xdr:to>
      <xdr:col>12</xdr:col>
      <xdr:colOff>435428</xdr:colOff>
      <xdr:row>7</xdr:row>
      <xdr:rowOff>163285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301343" y="1170214"/>
          <a:ext cx="13136335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08-06-2021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23812</xdr:colOff>
      <xdr:row>5</xdr:row>
      <xdr:rowOff>176893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83362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704169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13476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142875</xdr:rowOff>
    </xdr:from>
    <xdr:ext cx="20097750" cy="470957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55688"/>
          <a:ext cx="20097750" cy="470957"/>
        </a:xfrm>
        <a:prstGeom prst="rect">
          <a:avLst/>
        </a:prstGeom>
      </xdr:spPr>
    </xdr:pic>
    <xdr:clientData/>
  </xdr:oneCellAnchor>
  <xdr:twoCellAnchor>
    <xdr:from>
      <xdr:col>2</xdr:col>
      <xdr:colOff>512536</xdr:colOff>
      <xdr:row>6</xdr:row>
      <xdr:rowOff>40821</xdr:rowOff>
    </xdr:from>
    <xdr:to>
      <xdr:col>12</xdr:col>
      <xdr:colOff>845344</xdr:colOff>
      <xdr:row>7</xdr:row>
      <xdr:rowOff>176892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5932261" y="1183821"/>
          <a:ext cx="12810558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07-09-2021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11906</xdr:colOff>
      <xdr:row>5</xdr:row>
      <xdr:rowOff>176893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47631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700768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10075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20089812" cy="449036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8885"/>
          <a:ext cx="20089812" cy="449036"/>
        </a:xfrm>
        <a:prstGeom prst="rect">
          <a:avLst/>
        </a:prstGeom>
      </xdr:spPr>
    </xdr:pic>
    <xdr:clientData/>
  </xdr:oneCellAnchor>
  <xdr:twoCellAnchor>
    <xdr:from>
      <xdr:col>1</xdr:col>
      <xdr:colOff>1037544</xdr:colOff>
      <xdr:row>6</xdr:row>
      <xdr:rowOff>52727</xdr:rowOff>
    </xdr:from>
    <xdr:to>
      <xdr:col>12</xdr:col>
      <xdr:colOff>362290</xdr:colOff>
      <xdr:row>7</xdr:row>
      <xdr:rowOff>188798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5209494" y="1195727"/>
          <a:ext cx="13050271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2021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07-09-2021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11906</xdr:colOff>
      <xdr:row>5</xdr:row>
      <xdr:rowOff>176893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47631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704169</xdr:colOff>
      <xdr:row>5</xdr:row>
      <xdr:rowOff>136071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13476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174625</xdr:rowOff>
    </xdr:from>
    <xdr:ext cx="20121563" cy="439207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87438"/>
          <a:ext cx="20121563" cy="439207"/>
        </a:xfrm>
        <a:prstGeom prst="rect">
          <a:avLst/>
        </a:prstGeom>
      </xdr:spPr>
    </xdr:pic>
    <xdr:clientData/>
  </xdr:oneCellAnchor>
  <xdr:twoCellAnchor>
    <xdr:from>
      <xdr:col>2</xdr:col>
      <xdr:colOff>512536</xdr:colOff>
      <xdr:row>6</xdr:row>
      <xdr:rowOff>40821</xdr:rowOff>
    </xdr:from>
    <xdr:to>
      <xdr:col>12</xdr:col>
      <xdr:colOff>845344</xdr:colOff>
      <xdr:row>7</xdr:row>
      <xdr:rowOff>176892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5922736" y="1183821"/>
          <a:ext cx="12810558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18-11-2021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21431</xdr:colOff>
      <xdr:row>5</xdr:row>
      <xdr:rowOff>176893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47631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710293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10075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95251</xdr:rowOff>
    </xdr:from>
    <xdr:ext cx="20113625" cy="518582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08064"/>
          <a:ext cx="20113625" cy="518582"/>
        </a:xfrm>
        <a:prstGeom prst="rect">
          <a:avLst/>
        </a:prstGeom>
      </xdr:spPr>
    </xdr:pic>
    <xdr:clientData/>
  </xdr:oneCellAnchor>
  <xdr:twoCellAnchor>
    <xdr:from>
      <xdr:col>2</xdr:col>
      <xdr:colOff>512536</xdr:colOff>
      <xdr:row>6</xdr:row>
      <xdr:rowOff>40821</xdr:rowOff>
    </xdr:from>
    <xdr:to>
      <xdr:col>12</xdr:col>
      <xdr:colOff>845344</xdr:colOff>
      <xdr:row>7</xdr:row>
      <xdr:rowOff>176892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922736" y="1183821"/>
          <a:ext cx="12810558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2021 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18-11-2021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11906</xdr:colOff>
      <xdr:row>5</xdr:row>
      <xdr:rowOff>176893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47631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710293</xdr:colOff>
      <xdr:row>5</xdr:row>
      <xdr:rowOff>136071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10075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136072</xdr:rowOff>
    </xdr:from>
    <xdr:ext cx="20105688" cy="44733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8885"/>
          <a:ext cx="20105688" cy="447334"/>
        </a:xfrm>
        <a:prstGeom prst="rect">
          <a:avLst/>
        </a:prstGeom>
      </xdr:spPr>
    </xdr:pic>
    <xdr:clientData/>
  </xdr:oneCellAnchor>
  <xdr:twoCellAnchor>
    <xdr:from>
      <xdr:col>1</xdr:col>
      <xdr:colOff>1129393</xdr:colOff>
      <xdr:row>6</xdr:row>
      <xdr:rowOff>40821</xdr:rowOff>
    </xdr:from>
    <xdr:to>
      <xdr:col>12</xdr:col>
      <xdr:colOff>301058</xdr:colOff>
      <xdr:row>7</xdr:row>
      <xdr:rowOff>176892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998924" y="1183821"/>
          <a:ext cx="12923384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IV Trimestre 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01-04-2022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11906</xdr:colOff>
      <xdr:row>5</xdr:row>
      <xdr:rowOff>176893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180969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709271</xdr:colOff>
      <xdr:row>5</xdr:row>
      <xdr:rowOff>136071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655184</xdr:colOff>
      <xdr:row>16</xdr:row>
      <xdr:rowOff>63500</xdr:rowOff>
    </xdr:from>
    <xdr:to>
      <xdr:col>34</xdr:col>
      <xdr:colOff>349250</xdr:colOff>
      <xdr:row>34</xdr:row>
      <xdr:rowOff>158750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639536</xdr:colOff>
      <xdr:row>36</xdr:row>
      <xdr:rowOff>177571</xdr:rowOff>
    </xdr:from>
    <xdr:to>
      <xdr:col>34</xdr:col>
      <xdr:colOff>412750</xdr:colOff>
      <xdr:row>54</xdr:row>
      <xdr:rowOff>190500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427264</xdr:colOff>
      <xdr:row>56</xdr:row>
      <xdr:rowOff>33904</xdr:rowOff>
    </xdr:from>
    <xdr:to>
      <xdr:col>50</xdr:col>
      <xdr:colOff>552449</xdr:colOff>
      <xdr:row>74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364898</xdr:colOff>
      <xdr:row>56</xdr:row>
      <xdr:rowOff>40082</xdr:rowOff>
    </xdr:from>
    <xdr:to>
      <xdr:col>38</xdr:col>
      <xdr:colOff>222250</xdr:colOff>
      <xdr:row>74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666750</xdr:colOff>
      <xdr:row>36</xdr:row>
      <xdr:rowOff>170258</xdr:rowOff>
    </xdr:from>
    <xdr:to>
      <xdr:col>44</xdr:col>
      <xdr:colOff>380999</xdr:colOff>
      <xdr:row>54</xdr:row>
      <xdr:rowOff>190500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 fPrintsWithSheet="0"/>
  </xdr:twoCellAnchor>
  <xdr:twoCellAnchor>
    <xdr:from>
      <xdr:col>15</xdr:col>
      <xdr:colOff>44450</xdr:colOff>
      <xdr:row>16</xdr:row>
      <xdr:rowOff>127000</xdr:rowOff>
    </xdr:from>
    <xdr:to>
      <xdr:col>24</xdr:col>
      <xdr:colOff>412750</xdr:colOff>
      <xdr:row>34</xdr:row>
      <xdr:rowOff>158750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725712</xdr:colOff>
      <xdr:row>36</xdr:row>
      <xdr:rowOff>111578</xdr:rowOff>
    </xdr:from>
    <xdr:to>
      <xdr:col>24</xdr:col>
      <xdr:colOff>317499</xdr:colOff>
      <xdr:row>54</xdr:row>
      <xdr:rowOff>190500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206375</xdr:colOff>
      <xdr:row>56</xdr:row>
      <xdr:rowOff>10432</xdr:rowOff>
    </xdr:from>
    <xdr:to>
      <xdr:col>26</xdr:col>
      <xdr:colOff>158750</xdr:colOff>
      <xdr:row>74</xdr:row>
      <xdr:rowOff>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205013</xdr:colOff>
      <xdr:row>75</xdr:row>
      <xdr:rowOff>19050</xdr:rowOff>
    </xdr:from>
    <xdr:to>
      <xdr:col>26</xdr:col>
      <xdr:colOff>171450</xdr:colOff>
      <xdr:row>94</xdr:row>
      <xdr:rowOff>95250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516618</xdr:colOff>
      <xdr:row>96</xdr:row>
      <xdr:rowOff>119740</xdr:rowOff>
    </xdr:from>
    <xdr:to>
      <xdr:col>25</xdr:col>
      <xdr:colOff>730250</xdr:colOff>
      <xdr:row>117</xdr:row>
      <xdr:rowOff>158749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twoCellAnchor>
  <xdr:twoCellAnchor>
    <xdr:from>
      <xdr:col>34</xdr:col>
      <xdr:colOff>623660</xdr:colOff>
      <xdr:row>16</xdr:row>
      <xdr:rowOff>54428</xdr:rowOff>
    </xdr:from>
    <xdr:to>
      <xdr:col>44</xdr:col>
      <xdr:colOff>285749</xdr:colOff>
      <xdr:row>34</xdr:row>
      <xdr:rowOff>190499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38</xdr:col>
      <xdr:colOff>306773</xdr:colOff>
      <xdr:row>96</xdr:row>
      <xdr:rowOff>113995</xdr:rowOff>
    </xdr:from>
    <xdr:to>
      <xdr:col>48</xdr:col>
      <xdr:colOff>175985</xdr:colOff>
      <xdr:row>117</xdr:row>
      <xdr:rowOff>114300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26</xdr:col>
      <xdr:colOff>362710</xdr:colOff>
      <xdr:row>75</xdr:row>
      <xdr:rowOff>38100</xdr:rowOff>
    </xdr:from>
    <xdr:to>
      <xdr:col>38</xdr:col>
      <xdr:colOff>228600</xdr:colOff>
      <xdr:row>94</xdr:row>
      <xdr:rowOff>95250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26</xdr:col>
      <xdr:colOff>284773</xdr:colOff>
      <xdr:row>96</xdr:row>
      <xdr:rowOff>110859</xdr:rowOff>
    </xdr:from>
    <xdr:to>
      <xdr:col>36</xdr:col>
      <xdr:colOff>571500</xdr:colOff>
      <xdr:row>117</xdr:row>
      <xdr:rowOff>107950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0</xdr:col>
      <xdr:colOff>0</xdr:colOff>
      <xdr:row>5</xdr:row>
      <xdr:rowOff>136072</xdr:rowOff>
    </xdr:from>
    <xdr:ext cx="20113625" cy="449036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048885"/>
          <a:ext cx="20113625" cy="449036"/>
        </a:xfrm>
        <a:prstGeom prst="rect">
          <a:avLst/>
        </a:prstGeom>
      </xdr:spPr>
    </xdr:pic>
    <xdr:clientData/>
  </xdr:oneCellAnchor>
  <xdr:twoCellAnchor>
    <xdr:from>
      <xdr:col>1</xdr:col>
      <xdr:colOff>1163410</xdr:colOff>
      <xdr:row>6</xdr:row>
      <xdr:rowOff>52727</xdr:rowOff>
    </xdr:from>
    <xdr:to>
      <xdr:col>12</xdr:col>
      <xdr:colOff>333374</xdr:colOff>
      <xdr:row>7</xdr:row>
      <xdr:rowOff>188798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5021035" y="1195727"/>
          <a:ext cx="12921683" cy="326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Banco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Hipotecario de la Vivienda             Programa  Fondo de Subsidio para la Vivienda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Anual 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01-04-2022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11905</xdr:colOff>
      <xdr:row>5</xdr:row>
      <xdr:rowOff>176893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19180968" cy="1129393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697365</xdr:colOff>
      <xdr:row>5</xdr:row>
      <xdr:rowOff>136071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  <xdr:twoCellAnchor>
    <xdr:from>
      <xdr:col>38</xdr:col>
      <xdr:colOff>391886</xdr:colOff>
      <xdr:row>75</xdr:row>
      <xdr:rowOff>57150</xdr:rowOff>
    </xdr:from>
    <xdr:to>
      <xdr:col>50</xdr:col>
      <xdr:colOff>533400</xdr:colOff>
      <xdr:row>94</xdr:row>
      <xdr:rowOff>76200</xdr:rowOff>
    </xdr:to>
    <xdr:graphicFrame macro="">
      <xdr:nvGraphicFramePr>
        <xdr:cNvPr id="21" name="3 Gráfico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S170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1" customWidth="1"/>
    <col min="2" max="13" width="18.81640625" style="1" customWidth="1"/>
    <col min="14" max="16384" width="11.453125" style="1"/>
  </cols>
  <sheetData>
    <row r="9" spans="1:13" ht="15.5" x14ac:dyDescent="0.4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</row>
    <row r="10" spans="1:13" ht="16" thickBot="1" x14ac:dyDescent="0.45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</row>
    <row r="11" spans="1:13" ht="16" thickTop="1" x14ac:dyDescent="0.4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</row>
    <row r="12" spans="1:13" ht="15.5" x14ac:dyDescent="0.4">
      <c r="A12" s="11" t="s">
        <v>4</v>
      </c>
      <c r="B12" s="12"/>
      <c r="C12" s="13"/>
      <c r="D12" s="13"/>
      <c r="E12" s="13"/>
      <c r="F12" s="13"/>
      <c r="G12" s="13"/>
      <c r="H12" s="12"/>
      <c r="I12" s="12"/>
      <c r="J12" s="12"/>
      <c r="K12" s="12"/>
      <c r="L12" s="12"/>
      <c r="M12" s="12"/>
    </row>
    <row r="13" spans="1:13" ht="15.5" x14ac:dyDescent="0.4">
      <c r="A13" s="14"/>
      <c r="B13" s="15"/>
      <c r="C13" s="16"/>
      <c r="D13" s="16"/>
      <c r="E13" s="16"/>
      <c r="F13" s="16"/>
      <c r="G13" s="16"/>
      <c r="H13" s="15"/>
      <c r="I13" s="15"/>
      <c r="J13" s="15"/>
      <c r="K13" s="15"/>
      <c r="L13" s="15"/>
      <c r="M13" s="15"/>
    </row>
    <row r="14" spans="1:13" ht="15.5" x14ac:dyDescent="0.4">
      <c r="A14" s="11" t="s">
        <v>35</v>
      </c>
      <c r="B14" s="15"/>
      <c r="C14" s="16"/>
      <c r="D14" s="16"/>
      <c r="E14" s="16"/>
      <c r="F14" s="16"/>
      <c r="G14" s="16"/>
      <c r="H14" s="15"/>
      <c r="I14" s="15"/>
      <c r="J14" s="15"/>
      <c r="K14" s="15"/>
      <c r="L14" s="15"/>
      <c r="M14" s="15"/>
    </row>
    <row r="15" spans="1:13" ht="15.5" x14ac:dyDescent="0.4">
      <c r="A15" s="17" t="s">
        <v>43</v>
      </c>
      <c r="B15" s="18">
        <f>SUM(C15:F15)</f>
        <v>2676</v>
      </c>
      <c r="C15" s="19">
        <v>2015</v>
      </c>
      <c r="D15" s="19">
        <v>290</v>
      </c>
      <c r="E15" s="19">
        <v>73</v>
      </c>
      <c r="F15" s="19">
        <v>298</v>
      </c>
      <c r="G15" s="19">
        <v>0</v>
      </c>
      <c r="H15" s="18">
        <f>SUM(I15:L15)</f>
        <v>2613</v>
      </c>
      <c r="I15" s="18">
        <v>1647</v>
      </c>
      <c r="J15" s="18">
        <v>470</v>
      </c>
      <c r="K15" s="18">
        <v>296</v>
      </c>
      <c r="L15" s="18">
        <v>200</v>
      </c>
      <c r="M15" s="18">
        <v>0</v>
      </c>
    </row>
    <row r="16" spans="1:13" ht="15.5" x14ac:dyDescent="0.4">
      <c r="A16" s="17" t="s">
        <v>71</v>
      </c>
      <c r="B16" s="18">
        <f t="shared" ref="B16:B18" si="0">SUM(C16:F16)</f>
        <v>2379</v>
      </c>
      <c r="C16" s="19">
        <v>1668</v>
      </c>
      <c r="D16" s="19">
        <v>399</v>
      </c>
      <c r="E16" s="19">
        <v>103</v>
      </c>
      <c r="F16" s="18">
        <v>209</v>
      </c>
      <c r="G16" s="19">
        <v>0</v>
      </c>
      <c r="H16" s="18">
        <f t="shared" ref="H16" si="1">SUM(I16:L16)</f>
        <v>2379</v>
      </c>
      <c r="I16" s="19">
        <v>1668</v>
      </c>
      <c r="J16" s="19">
        <v>399</v>
      </c>
      <c r="K16" s="19">
        <v>103</v>
      </c>
      <c r="L16" s="18">
        <v>209</v>
      </c>
      <c r="M16" s="19">
        <v>0</v>
      </c>
    </row>
    <row r="17" spans="1:14" ht="15.5" x14ac:dyDescent="0.4">
      <c r="A17" s="17" t="s">
        <v>72</v>
      </c>
      <c r="B17" s="18">
        <f t="shared" si="0"/>
        <v>4781</v>
      </c>
      <c r="C17" s="19">
        <v>2750</v>
      </c>
      <c r="D17" s="19">
        <v>1125</v>
      </c>
      <c r="E17" s="19">
        <v>614</v>
      </c>
      <c r="F17" s="19">
        <v>292</v>
      </c>
      <c r="G17" s="19">
        <v>0</v>
      </c>
      <c r="H17" s="18">
        <f>SUM(I17:L17)</f>
        <v>3413</v>
      </c>
      <c r="I17" s="18">
        <v>1988</v>
      </c>
      <c r="J17" s="18">
        <v>784</v>
      </c>
      <c r="K17" s="18">
        <v>425</v>
      </c>
      <c r="L17" s="18">
        <v>216</v>
      </c>
      <c r="M17" s="18">
        <v>0</v>
      </c>
    </row>
    <row r="18" spans="1:14" ht="15.5" x14ac:dyDescent="0.4">
      <c r="A18" s="17" t="s">
        <v>73</v>
      </c>
      <c r="B18" s="18">
        <f t="shared" si="0"/>
        <v>7780</v>
      </c>
      <c r="C18" s="19">
        <v>5212</v>
      </c>
      <c r="D18" s="19">
        <v>1513</v>
      </c>
      <c r="E18" s="19">
        <v>376</v>
      </c>
      <c r="F18" s="18">
        <v>679</v>
      </c>
      <c r="G18" s="19">
        <v>0</v>
      </c>
      <c r="H18" s="18">
        <f>SUM(I18:L18)</f>
        <v>7780</v>
      </c>
      <c r="I18" s="19">
        <v>5212</v>
      </c>
      <c r="J18" s="19">
        <v>1513</v>
      </c>
      <c r="K18" s="19">
        <v>376</v>
      </c>
      <c r="L18" s="18">
        <v>679</v>
      </c>
      <c r="M18" s="19">
        <v>0</v>
      </c>
    </row>
    <row r="19" spans="1:14" ht="15.5" x14ac:dyDescent="0.4">
      <c r="A19" s="14"/>
      <c r="B19" s="18"/>
      <c r="C19" s="19"/>
      <c r="D19" s="19"/>
      <c r="E19" s="19"/>
      <c r="F19" s="19"/>
      <c r="G19" s="19"/>
      <c r="H19" s="18"/>
      <c r="I19" s="18"/>
      <c r="J19" s="18"/>
      <c r="K19" s="18"/>
      <c r="L19" s="18"/>
      <c r="M19" s="18"/>
    </row>
    <row r="20" spans="1:14" ht="15.5" x14ac:dyDescent="0.4">
      <c r="A20" s="20" t="s">
        <v>5</v>
      </c>
      <c r="B20" s="18"/>
      <c r="C20" s="19"/>
      <c r="D20" s="19"/>
      <c r="E20" s="19"/>
      <c r="F20" s="19"/>
      <c r="G20" s="19"/>
      <c r="H20" s="18"/>
      <c r="I20" s="18"/>
      <c r="J20" s="18"/>
      <c r="K20" s="18"/>
      <c r="L20" s="18"/>
      <c r="M20" s="18"/>
    </row>
    <row r="21" spans="1:14" ht="15.5" x14ac:dyDescent="0.4">
      <c r="A21" s="17" t="s">
        <v>43</v>
      </c>
      <c r="B21" s="19">
        <f>SUM(C21:G21)</f>
        <v>21955199709.986977</v>
      </c>
      <c r="C21" s="18">
        <v>15430062206.439999</v>
      </c>
      <c r="D21" s="18">
        <v>2908399365.1700001</v>
      </c>
      <c r="E21" s="18">
        <v>429466351.98000002</v>
      </c>
      <c r="F21" s="18">
        <v>1940794000</v>
      </c>
      <c r="G21" s="18">
        <v>1246477786.396976</v>
      </c>
      <c r="H21" s="18">
        <f>SUM(I21:M21)</f>
        <v>24033250804.206245</v>
      </c>
      <c r="I21" s="18">
        <v>12499422016.286251</v>
      </c>
      <c r="J21" s="18">
        <v>5292200910.4906301</v>
      </c>
      <c r="K21" s="18">
        <v>3915774376.4400001</v>
      </c>
      <c r="L21" s="18">
        <v>1344181000</v>
      </c>
      <c r="M21" s="18">
        <v>981672500.98936367</v>
      </c>
    </row>
    <row r="22" spans="1:14" ht="15.5" x14ac:dyDescent="0.4">
      <c r="A22" s="17" t="s">
        <v>71</v>
      </c>
      <c r="B22" s="19">
        <f>SUM(C22:G22)</f>
        <v>23907981189.84338</v>
      </c>
      <c r="C22" s="19">
        <v>13007690571.157619</v>
      </c>
      <c r="D22" s="19">
        <v>6229493219.3393612</v>
      </c>
      <c r="E22" s="19">
        <v>1945786172.2783337</v>
      </c>
      <c r="F22" s="18">
        <v>1371729272.9080646</v>
      </c>
      <c r="G22" s="18">
        <v>1353281954.1600001</v>
      </c>
      <c r="H22" s="18">
        <f>SUM(I22:M22)</f>
        <v>23907981189.84338</v>
      </c>
      <c r="I22" s="19">
        <v>13007690571.157619</v>
      </c>
      <c r="J22" s="19">
        <v>6229493219.3393612</v>
      </c>
      <c r="K22" s="19">
        <v>1945786172.2783337</v>
      </c>
      <c r="L22" s="18">
        <v>1371729272.9080646</v>
      </c>
      <c r="M22" s="42">
        <v>1353281954.1600001</v>
      </c>
    </row>
    <row r="23" spans="1:14" ht="15.5" x14ac:dyDescent="0.4">
      <c r="A23" s="17" t="s">
        <v>72</v>
      </c>
      <c r="B23" s="19">
        <f t="shared" ref="B23" si="2">SUM(C23:G23)</f>
        <v>48899679906.67807</v>
      </c>
      <c r="C23" s="18">
        <v>21145959636.082031</v>
      </c>
      <c r="D23" s="18">
        <v>16740003880.98</v>
      </c>
      <c r="E23" s="18">
        <v>7363889435.5</v>
      </c>
      <c r="F23" s="18">
        <v>2025286000</v>
      </c>
      <c r="G23" s="18">
        <v>1624540954.1160438</v>
      </c>
      <c r="H23" s="18">
        <f t="shared" ref="H23:H24" si="3">SUM(I23:M23)</f>
        <v>33778017054.502178</v>
      </c>
      <c r="I23" s="18">
        <v>15603175348.299999</v>
      </c>
      <c r="J23" s="18">
        <v>9815825203.0099983</v>
      </c>
      <c r="K23" s="18">
        <v>5602477867.5</v>
      </c>
      <c r="L23" s="18">
        <v>1484372000</v>
      </c>
      <c r="M23" s="18">
        <v>1272166635.6921821</v>
      </c>
    </row>
    <row r="24" spans="1:14" ht="15.5" x14ac:dyDescent="0.4">
      <c r="A24" s="17" t="s">
        <v>73</v>
      </c>
      <c r="B24" s="19">
        <f>SUM(C24:G24)</f>
        <v>81546545254.667526</v>
      </c>
      <c r="C24" s="19">
        <v>41244863892.955597</v>
      </c>
      <c r="D24" s="19">
        <v>23936546241.738605</v>
      </c>
      <c r="E24" s="19">
        <v>7218703564.5660686</v>
      </c>
      <c r="F24" s="18">
        <v>4530589371.1808014</v>
      </c>
      <c r="G24" s="18">
        <v>4615842184.2264624</v>
      </c>
      <c r="H24" s="18">
        <f t="shared" si="3"/>
        <v>81546545254.667496</v>
      </c>
      <c r="I24" s="19">
        <v>41244863892.955566</v>
      </c>
      <c r="J24" s="19">
        <v>23936546241.738605</v>
      </c>
      <c r="K24" s="19">
        <v>7218703564.5660686</v>
      </c>
      <c r="L24" s="18">
        <v>4530589371.1808014</v>
      </c>
      <c r="M24" s="18">
        <v>4615842184.2264624</v>
      </c>
    </row>
    <row r="25" spans="1:14" ht="15.5" x14ac:dyDescent="0.4">
      <c r="A25" s="17" t="s">
        <v>74</v>
      </c>
      <c r="B25" s="19">
        <f>SUM(C25:F25)</f>
        <v>47275138952.562027</v>
      </c>
      <c r="C25" s="19">
        <f>+C23</f>
        <v>21145959636.082031</v>
      </c>
      <c r="D25" s="19">
        <f t="shared" ref="D25:F25" si="4">+D23</f>
        <v>16740003880.98</v>
      </c>
      <c r="E25" s="19">
        <f t="shared" si="4"/>
        <v>7363889435.5</v>
      </c>
      <c r="F25" s="19">
        <f t="shared" si="4"/>
        <v>2025286000</v>
      </c>
      <c r="G25" s="19"/>
      <c r="H25" s="18">
        <f>SUM(I25:L25)</f>
        <v>32505850418.809998</v>
      </c>
      <c r="I25" s="18">
        <f>+I23</f>
        <v>15603175348.299999</v>
      </c>
      <c r="J25" s="18">
        <f t="shared" ref="J25:L25" si="5">+J23</f>
        <v>9815825203.0099983</v>
      </c>
      <c r="K25" s="18">
        <f t="shared" si="5"/>
        <v>5602477867.5</v>
      </c>
      <c r="L25" s="18">
        <f t="shared" si="5"/>
        <v>1484372000</v>
      </c>
      <c r="M25" s="18"/>
    </row>
    <row r="26" spans="1:14" ht="15.5" x14ac:dyDescent="0.4">
      <c r="A26" s="14"/>
      <c r="B26" s="18"/>
      <c r="C26" s="19"/>
      <c r="D26" s="19"/>
      <c r="E26" s="19"/>
      <c r="F26" s="19"/>
      <c r="G26" s="19"/>
      <c r="H26" s="18"/>
      <c r="I26" s="18"/>
      <c r="J26" s="18"/>
      <c r="K26" s="18"/>
      <c r="L26" s="18"/>
      <c r="M26" s="18"/>
    </row>
    <row r="27" spans="1:14" ht="15.5" x14ac:dyDescent="0.4">
      <c r="A27" s="20" t="s">
        <v>6</v>
      </c>
      <c r="B27" s="18"/>
      <c r="C27" s="19"/>
      <c r="D27" s="19"/>
      <c r="E27" s="19"/>
      <c r="F27" s="19"/>
      <c r="G27" s="19"/>
      <c r="H27" s="18"/>
      <c r="I27" s="18"/>
      <c r="J27" s="18"/>
      <c r="K27" s="18"/>
      <c r="L27" s="18"/>
      <c r="M27" s="18"/>
    </row>
    <row r="28" spans="1:14" ht="15.5" x14ac:dyDescent="0.4">
      <c r="A28" s="17" t="s">
        <v>71</v>
      </c>
      <c r="B28" s="19">
        <f>B22</f>
        <v>23907981189.84338</v>
      </c>
      <c r="C28" s="19">
        <f>B28+H28</f>
        <v>47815962379.68676</v>
      </c>
      <c r="D28" s="19"/>
      <c r="E28" s="19"/>
      <c r="F28" s="18"/>
      <c r="G28" s="18"/>
      <c r="H28" s="18">
        <f t="shared" ref="H28" si="6">H22</f>
        <v>23907981189.84338</v>
      </c>
      <c r="I28" s="18"/>
      <c r="J28" s="18"/>
      <c r="K28" s="18"/>
      <c r="L28" s="18"/>
      <c r="M28" s="18"/>
    </row>
    <row r="29" spans="1:14" ht="15.5" x14ac:dyDescent="0.4">
      <c r="A29" s="17" t="s">
        <v>72</v>
      </c>
      <c r="B29" s="19">
        <v>16949550000</v>
      </c>
      <c r="C29" s="19"/>
      <c r="D29" s="19"/>
      <c r="E29" s="19"/>
      <c r="F29" s="18"/>
      <c r="G29" s="18"/>
      <c r="H29" s="19">
        <v>16949550000</v>
      </c>
      <c r="I29" s="18"/>
      <c r="J29" s="18"/>
      <c r="K29" s="18"/>
      <c r="L29" s="18"/>
      <c r="M29" s="18"/>
    </row>
    <row r="30" spans="1:14" ht="15.5" x14ac:dyDescent="0.4">
      <c r="A30" s="14"/>
      <c r="B30" s="18"/>
      <c r="C30" s="19"/>
      <c r="D30" s="19"/>
      <c r="E30" s="19"/>
      <c r="F30" s="19"/>
      <c r="G30" s="19"/>
      <c r="H30" s="18"/>
      <c r="I30" s="18"/>
      <c r="J30" s="18"/>
      <c r="K30" s="18"/>
      <c r="L30" s="18"/>
      <c r="M30" s="18"/>
    </row>
    <row r="31" spans="1:14" ht="15.5" x14ac:dyDescent="0.4">
      <c r="A31" s="11" t="s">
        <v>7</v>
      </c>
      <c r="B31" s="21"/>
      <c r="C31" s="22"/>
      <c r="D31" s="22"/>
      <c r="E31" s="22"/>
      <c r="F31" s="22"/>
      <c r="G31" s="22"/>
      <c r="H31" s="21"/>
      <c r="I31" s="21"/>
      <c r="J31" s="21"/>
      <c r="K31" s="21"/>
      <c r="L31" s="21"/>
      <c r="M31" s="21"/>
    </row>
    <row r="32" spans="1:14" ht="15.5" x14ac:dyDescent="0.4">
      <c r="A32" s="17" t="s">
        <v>44</v>
      </c>
      <c r="B32" s="23">
        <v>1.0649999999999999</v>
      </c>
      <c r="C32" s="23">
        <v>1.0649999999999999</v>
      </c>
      <c r="D32" s="23">
        <v>1.0649999999999999</v>
      </c>
      <c r="E32" s="23">
        <v>1.0649999999999999</v>
      </c>
      <c r="F32" s="23">
        <v>1.0649999999999999</v>
      </c>
      <c r="G32" s="23">
        <v>1.0649999999999999</v>
      </c>
      <c r="H32" s="23">
        <v>1.0649999999999999</v>
      </c>
      <c r="I32" s="23">
        <v>1.0649999999999999</v>
      </c>
      <c r="J32" s="23">
        <v>1.0649999999999999</v>
      </c>
      <c r="K32" s="23">
        <v>1.0649999999999999</v>
      </c>
      <c r="L32" s="23">
        <v>1.0649999999999999</v>
      </c>
      <c r="M32" s="23">
        <v>1.0649999999999999</v>
      </c>
      <c r="N32" s="2"/>
    </row>
    <row r="33" spans="1:14" ht="15.5" x14ac:dyDescent="0.4">
      <c r="A33" s="17" t="s">
        <v>75</v>
      </c>
      <c r="B33" s="23">
        <v>1.07</v>
      </c>
      <c r="C33" s="23">
        <v>1.07</v>
      </c>
      <c r="D33" s="23">
        <v>1.07</v>
      </c>
      <c r="E33" s="23">
        <v>1.07</v>
      </c>
      <c r="F33" s="23">
        <v>1.07</v>
      </c>
      <c r="G33" s="23">
        <v>1.07</v>
      </c>
      <c r="H33" s="23">
        <v>1.07</v>
      </c>
      <c r="I33" s="23">
        <v>1.07</v>
      </c>
      <c r="J33" s="23">
        <v>1.07</v>
      </c>
      <c r="K33" s="23">
        <v>1.07</v>
      </c>
      <c r="L33" s="23">
        <v>1.07</v>
      </c>
      <c r="M33" s="23">
        <v>1.07</v>
      </c>
      <c r="N33" s="2"/>
    </row>
    <row r="34" spans="1:14" ht="15.5" x14ac:dyDescent="0.4">
      <c r="A34" s="17" t="s">
        <v>8</v>
      </c>
      <c r="B34" s="18">
        <f>+C34+F34</f>
        <v>236626</v>
      </c>
      <c r="C34" s="13">
        <v>168720</v>
      </c>
      <c r="D34" s="13">
        <v>168720</v>
      </c>
      <c r="E34" s="13">
        <v>168720</v>
      </c>
      <c r="F34" s="19">
        <v>67906</v>
      </c>
      <c r="G34" s="19"/>
      <c r="H34" s="18">
        <f>+I34+L34</f>
        <v>236626</v>
      </c>
      <c r="I34" s="13">
        <v>168720</v>
      </c>
      <c r="J34" s="13">
        <v>168720</v>
      </c>
      <c r="K34" s="13">
        <v>168720</v>
      </c>
      <c r="L34" s="19">
        <v>67906</v>
      </c>
      <c r="M34" s="18"/>
    </row>
    <row r="35" spans="1:14" ht="15.5" x14ac:dyDescent="0.4">
      <c r="A35" s="14"/>
      <c r="B35" s="18"/>
      <c r="C35" s="19"/>
      <c r="D35" s="19"/>
      <c r="E35" s="19"/>
      <c r="F35" s="19"/>
      <c r="G35" s="19"/>
      <c r="H35" s="18"/>
      <c r="I35" s="18"/>
      <c r="J35" s="18"/>
      <c r="K35" s="18"/>
      <c r="L35" s="18"/>
      <c r="M35" s="18"/>
    </row>
    <row r="36" spans="1:14" ht="15.5" x14ac:dyDescent="0.4">
      <c r="A36" s="11" t="s">
        <v>9</v>
      </c>
      <c r="B36" s="18"/>
      <c r="C36" s="19"/>
      <c r="D36" s="19"/>
      <c r="E36" s="19"/>
      <c r="F36" s="19"/>
      <c r="G36" s="19"/>
      <c r="H36" s="18"/>
      <c r="I36" s="18"/>
      <c r="J36" s="18"/>
      <c r="K36" s="18"/>
      <c r="L36" s="18"/>
      <c r="M36" s="18"/>
    </row>
    <row r="37" spans="1:14" ht="15.5" x14ac:dyDescent="0.4">
      <c r="A37" s="14" t="s">
        <v>45</v>
      </c>
      <c r="B37" s="18">
        <f t="shared" ref="B37:M37" si="7">B21/B32</f>
        <v>20615210995.292938</v>
      </c>
      <c r="C37" s="18">
        <f t="shared" si="7"/>
        <v>14488321320.600939</v>
      </c>
      <c r="D37" s="18">
        <f t="shared" si="7"/>
        <v>2730891422.6948357</v>
      </c>
      <c r="E37" s="18">
        <f t="shared" si="7"/>
        <v>403254790.59154934</v>
      </c>
      <c r="F37" s="18">
        <f t="shared" si="7"/>
        <v>1822341784.0375588</v>
      </c>
      <c r="G37" s="18">
        <f t="shared" si="7"/>
        <v>1170401677.3680527</v>
      </c>
      <c r="H37" s="18">
        <f t="shared" si="7"/>
        <v>22566432680.005867</v>
      </c>
      <c r="I37" s="18">
        <f t="shared" si="7"/>
        <v>11736546494.165495</v>
      </c>
      <c r="J37" s="18">
        <f t="shared" si="7"/>
        <v>4969202732.855052</v>
      </c>
      <c r="K37" s="18">
        <f t="shared" si="7"/>
        <v>3676783452.0563383</v>
      </c>
      <c r="L37" s="18">
        <f t="shared" si="7"/>
        <v>1262141784.0375588</v>
      </c>
      <c r="M37" s="18">
        <f t="shared" si="7"/>
        <v>921758216.89142132</v>
      </c>
    </row>
    <row r="38" spans="1:14" ht="15.5" x14ac:dyDescent="0.4">
      <c r="A38" s="14" t="s">
        <v>76</v>
      </c>
      <c r="B38" s="18">
        <f t="shared" ref="B38:H38" si="8">B23/B33</f>
        <v>45700635426.801933</v>
      </c>
      <c r="C38" s="18">
        <f t="shared" si="8"/>
        <v>19762579099.142086</v>
      </c>
      <c r="D38" s="18">
        <f t="shared" si="8"/>
        <v>15644863440.168222</v>
      </c>
      <c r="E38" s="18">
        <f t="shared" si="8"/>
        <v>6882139659.3457937</v>
      </c>
      <c r="F38" s="18">
        <f t="shared" si="8"/>
        <v>1892790654.2056074</v>
      </c>
      <c r="G38" s="18">
        <f t="shared" si="8"/>
        <v>1518262573.9402277</v>
      </c>
      <c r="H38" s="18">
        <f t="shared" si="8"/>
        <v>31568240237.852501</v>
      </c>
      <c r="I38" s="18">
        <f>I23/I33</f>
        <v>14582406867.570091</v>
      </c>
      <c r="J38" s="18">
        <f t="shared" ref="J38:M38" si="9">J23/J33</f>
        <v>9173668414.0280361</v>
      </c>
      <c r="K38" s="18">
        <f t="shared" si="9"/>
        <v>5235960623.8317757</v>
      </c>
      <c r="L38" s="18">
        <f t="shared" si="9"/>
        <v>1387263551.4018691</v>
      </c>
      <c r="M38" s="18">
        <f t="shared" si="9"/>
        <v>1188940781.0207307</v>
      </c>
    </row>
    <row r="39" spans="1:14" ht="15.5" x14ac:dyDescent="0.4">
      <c r="A39" s="14" t="s">
        <v>46</v>
      </c>
      <c r="B39" s="18">
        <f t="shared" ref="B39:F39" si="10">B37/B15</f>
        <v>7703741.0296311425</v>
      </c>
      <c r="C39" s="18">
        <f t="shared" si="10"/>
        <v>7190233.9060054291</v>
      </c>
      <c r="D39" s="18">
        <f t="shared" si="10"/>
        <v>9416866.9748097789</v>
      </c>
      <c r="E39" s="18">
        <f t="shared" si="10"/>
        <v>5524038.2272814978</v>
      </c>
      <c r="F39" s="18">
        <f t="shared" si="10"/>
        <v>6115240.8860320766</v>
      </c>
      <c r="G39" s="18"/>
      <c r="H39" s="18">
        <f t="shared" ref="H39:L39" si="11">H37/H15</f>
        <v>8636216.1040971559</v>
      </c>
      <c r="I39" s="18">
        <f t="shared" si="11"/>
        <v>7126014.871988764</v>
      </c>
      <c r="J39" s="18">
        <f t="shared" si="11"/>
        <v>10572771.772032026</v>
      </c>
      <c r="K39" s="18">
        <f t="shared" si="11"/>
        <v>12421565.716406548</v>
      </c>
      <c r="L39" s="18">
        <f t="shared" si="11"/>
        <v>6310708.9201877937</v>
      </c>
      <c r="M39" s="18"/>
    </row>
    <row r="40" spans="1:14" ht="15.5" x14ac:dyDescent="0.4">
      <c r="A40" s="14" t="s">
        <v>77</v>
      </c>
      <c r="B40" s="18">
        <f>B38/B17</f>
        <v>9558802.6410378441</v>
      </c>
      <c r="C40" s="18">
        <f t="shared" ref="C40:F40" si="12">C38/C17</f>
        <v>7186392.3996880315</v>
      </c>
      <c r="D40" s="18">
        <f t="shared" si="12"/>
        <v>13906545.280149531</v>
      </c>
      <c r="E40" s="18">
        <f t="shared" si="12"/>
        <v>11208696.513592498</v>
      </c>
      <c r="F40" s="18">
        <f t="shared" si="12"/>
        <v>6482159.7746767374</v>
      </c>
      <c r="G40" s="19"/>
      <c r="H40" s="18">
        <f t="shared" ref="H40:L40" si="13">H38/H17</f>
        <v>9249411.1449904777</v>
      </c>
      <c r="I40" s="18">
        <f t="shared" si="13"/>
        <v>7335214.7221177518</v>
      </c>
      <c r="J40" s="18">
        <f t="shared" si="13"/>
        <v>11701107.670954127</v>
      </c>
      <c r="K40" s="18">
        <f t="shared" si="13"/>
        <v>12319907.350192413</v>
      </c>
      <c r="L40" s="18">
        <f t="shared" si="13"/>
        <v>6422516.4416753193</v>
      </c>
      <c r="M40" s="18"/>
    </row>
    <row r="41" spans="1:14" ht="15.5" x14ac:dyDescent="0.4">
      <c r="A41" s="14"/>
      <c r="B41" s="24"/>
      <c r="C41" s="25"/>
      <c r="D41" s="25"/>
      <c r="E41" s="25"/>
      <c r="F41" s="25"/>
      <c r="G41" s="25"/>
      <c r="H41" s="24"/>
      <c r="I41" s="24"/>
      <c r="J41" s="24"/>
      <c r="K41" s="24"/>
      <c r="L41" s="24"/>
      <c r="M41" s="24"/>
    </row>
    <row r="42" spans="1:14" ht="15.5" x14ac:dyDescent="0.4">
      <c r="A42" s="11" t="s">
        <v>10</v>
      </c>
      <c r="B42" s="24"/>
      <c r="C42" s="25"/>
      <c r="D42" s="25"/>
      <c r="E42" s="25"/>
      <c r="F42" s="25"/>
      <c r="G42" s="25"/>
      <c r="H42" s="24"/>
      <c r="I42" s="24"/>
      <c r="J42" s="24"/>
      <c r="K42" s="24"/>
      <c r="L42" s="24"/>
      <c r="M42" s="24"/>
    </row>
    <row r="43" spans="1:14" ht="15.5" x14ac:dyDescent="0.4">
      <c r="A43" s="14"/>
      <c r="B43" s="24"/>
      <c r="C43" s="25"/>
      <c r="D43" s="25"/>
      <c r="E43" s="25"/>
      <c r="F43" s="25"/>
      <c r="G43" s="25"/>
      <c r="H43" s="24"/>
      <c r="I43" s="24"/>
      <c r="J43" s="24"/>
      <c r="K43" s="24"/>
      <c r="L43" s="24"/>
      <c r="M43" s="24"/>
    </row>
    <row r="44" spans="1:14" ht="15.5" x14ac:dyDescent="0.4">
      <c r="A44" s="11" t="s">
        <v>11</v>
      </c>
      <c r="B44" s="24"/>
      <c r="C44" s="25"/>
      <c r="D44" s="25"/>
      <c r="E44" s="25"/>
      <c r="F44" s="25"/>
      <c r="G44" s="25"/>
      <c r="H44" s="24"/>
      <c r="I44" s="24"/>
      <c r="J44" s="24"/>
      <c r="K44" s="24"/>
      <c r="L44" s="24"/>
      <c r="M44" s="24"/>
    </row>
    <row r="45" spans="1:14" ht="15.5" x14ac:dyDescent="0.4">
      <c r="A45" s="14" t="s">
        <v>12</v>
      </c>
      <c r="B45" s="26">
        <f>B16/B34*100</f>
        <v>1.0053840237336555</v>
      </c>
      <c r="C45" s="26">
        <f t="shared" ref="C45:F45" si="14">C16/C34*100</f>
        <v>0.98862019914651489</v>
      </c>
      <c r="D45" s="26">
        <f t="shared" si="14"/>
        <v>0.23648648648648651</v>
      </c>
      <c r="E45" s="26">
        <f t="shared" si="14"/>
        <v>6.1047889995258418E-2</v>
      </c>
      <c r="F45" s="26">
        <f t="shared" si="14"/>
        <v>0.30777839955232233</v>
      </c>
      <c r="G45" s="27"/>
      <c r="H45" s="26">
        <f t="shared" ref="H45" si="15">H16/H34*100</f>
        <v>1.0053840237336555</v>
      </c>
      <c r="I45" s="26">
        <f>I16/I34*100</f>
        <v>0.98862019914651489</v>
      </c>
      <c r="J45" s="26">
        <f t="shared" ref="J45:L45" si="16">J16/J34*100</f>
        <v>0.23648648648648651</v>
      </c>
      <c r="K45" s="26">
        <f t="shared" si="16"/>
        <v>6.1047889995258418E-2</v>
      </c>
      <c r="L45" s="26">
        <f t="shared" si="16"/>
        <v>0.30777839955232233</v>
      </c>
      <c r="M45" s="26"/>
    </row>
    <row r="46" spans="1:14" ht="15.5" x14ac:dyDescent="0.4">
      <c r="A46" s="14" t="s">
        <v>13</v>
      </c>
      <c r="B46" s="26">
        <f>B17/B34*100</f>
        <v>2.0204880275202215</v>
      </c>
      <c r="C46" s="26">
        <f t="shared" ref="C46:F46" si="17">C17/C34*100</f>
        <v>1.6299193930772879</v>
      </c>
      <c r="D46" s="26">
        <f t="shared" si="17"/>
        <v>0.66678520625889048</v>
      </c>
      <c r="E46" s="26">
        <f t="shared" si="17"/>
        <v>0.36391654812707441</v>
      </c>
      <c r="F46" s="26">
        <f t="shared" si="17"/>
        <v>0.4300061850204695</v>
      </c>
      <c r="G46" s="27"/>
      <c r="H46" s="26">
        <f t="shared" ref="H46:L46" si="18">H17/H34*100</f>
        <v>1.4423605182862407</v>
      </c>
      <c r="I46" s="26">
        <f t="shared" si="18"/>
        <v>1.1782835467045993</v>
      </c>
      <c r="J46" s="26">
        <f t="shared" si="18"/>
        <v>0.46467520151730679</v>
      </c>
      <c r="K46" s="26">
        <f t="shared" si="18"/>
        <v>0.25189663347558083</v>
      </c>
      <c r="L46" s="26">
        <f t="shared" si="18"/>
        <v>0.31808676700144317</v>
      </c>
      <c r="M46" s="26"/>
    </row>
    <row r="47" spans="1:14" ht="15.5" x14ac:dyDescent="0.4">
      <c r="A47" s="14"/>
      <c r="B47" s="26"/>
      <c r="C47" s="27"/>
      <c r="D47" s="27"/>
      <c r="E47" s="27"/>
      <c r="F47" s="27"/>
      <c r="G47" s="27"/>
      <c r="H47" s="26"/>
      <c r="I47" s="26"/>
      <c r="J47" s="26"/>
      <c r="K47" s="26"/>
      <c r="L47" s="26"/>
      <c r="M47" s="26"/>
    </row>
    <row r="48" spans="1:14" ht="15.5" x14ac:dyDescent="0.4">
      <c r="A48" s="11" t="s">
        <v>14</v>
      </c>
      <c r="B48" s="26"/>
      <c r="C48" s="27"/>
      <c r="D48" s="27"/>
      <c r="E48" s="27"/>
      <c r="F48" s="27"/>
      <c r="G48" s="27"/>
      <c r="H48" s="26"/>
      <c r="I48" s="26"/>
      <c r="J48" s="26"/>
      <c r="K48" s="26"/>
      <c r="L48" s="26"/>
      <c r="M48" s="26"/>
    </row>
    <row r="49" spans="1:13" ht="15.5" x14ac:dyDescent="0.4">
      <c r="A49" s="14" t="s">
        <v>15</v>
      </c>
      <c r="B49" s="26">
        <f>B17/B16*100</f>
        <v>200.96679277007149</v>
      </c>
      <c r="C49" s="26">
        <f t="shared" ref="C49:F49" si="19">C17/C16*100</f>
        <v>164.86810551558753</v>
      </c>
      <c r="D49" s="26">
        <f t="shared" si="19"/>
        <v>281.95488721804509</v>
      </c>
      <c r="E49" s="26">
        <f t="shared" si="19"/>
        <v>596.11650485436894</v>
      </c>
      <c r="F49" s="26">
        <f t="shared" si="19"/>
        <v>139.71291866028707</v>
      </c>
      <c r="G49" s="27"/>
      <c r="H49" s="26">
        <f t="shared" ref="H49:L49" si="20">H17/H16*100</f>
        <v>143.46364018495166</v>
      </c>
      <c r="I49" s="26">
        <f t="shared" si="20"/>
        <v>119.18465227817745</v>
      </c>
      <c r="J49" s="26">
        <f t="shared" si="20"/>
        <v>196.49122807017542</v>
      </c>
      <c r="K49" s="26">
        <f t="shared" si="20"/>
        <v>412.621359223301</v>
      </c>
      <c r="L49" s="26">
        <f t="shared" si="20"/>
        <v>103.34928229665073</v>
      </c>
      <c r="M49" s="26"/>
    </row>
    <row r="50" spans="1:13" ht="15.5" x14ac:dyDescent="0.4">
      <c r="A50" s="14" t="s">
        <v>16</v>
      </c>
      <c r="B50" s="26">
        <f>B23/B22*100</f>
        <v>204.53286924724407</v>
      </c>
      <c r="C50" s="26">
        <f t="shared" ref="C50:G50" si="21">C23/C22*100</f>
        <v>162.5650573436123</v>
      </c>
      <c r="D50" s="26">
        <f t="shared" si="21"/>
        <v>268.72176100956221</v>
      </c>
      <c r="E50" s="26">
        <f t="shared" si="21"/>
        <v>378.45316923377936</v>
      </c>
      <c r="F50" s="26">
        <f t="shared" si="21"/>
        <v>147.64473136207087</v>
      </c>
      <c r="G50" s="26">
        <f t="shared" si="21"/>
        <v>120.04452945834321</v>
      </c>
      <c r="H50" s="26">
        <f>H23/H22*100</f>
        <v>141.28343495958495</v>
      </c>
      <c r="I50" s="26">
        <f>I23/I22*100</f>
        <v>119.95346339877912</v>
      </c>
      <c r="J50" s="26">
        <f t="shared" ref="J50:M50" si="22">J23/J22*100</f>
        <v>157.57020446762709</v>
      </c>
      <c r="K50" s="26">
        <f t="shared" si="22"/>
        <v>287.92875328844701</v>
      </c>
      <c r="L50" s="26">
        <f t="shared" si="22"/>
        <v>108.21173166722124</v>
      </c>
      <c r="M50" s="26">
        <f t="shared" si="22"/>
        <v>94.006029695550964</v>
      </c>
    </row>
    <row r="51" spans="1:13" ht="15.5" x14ac:dyDescent="0.4">
      <c r="A51" s="14" t="s">
        <v>17</v>
      </c>
      <c r="B51" s="26">
        <f t="shared" ref="B51:F51" si="23">AVERAGE(B49:B50)</f>
        <v>202.74983100865779</v>
      </c>
      <c r="C51" s="26">
        <f t="shared" si="23"/>
        <v>163.7165814295999</v>
      </c>
      <c r="D51" s="26">
        <f t="shared" si="23"/>
        <v>275.33832411380365</v>
      </c>
      <c r="E51" s="26">
        <f t="shared" si="23"/>
        <v>487.28483704407415</v>
      </c>
      <c r="F51" s="26">
        <f t="shared" si="23"/>
        <v>143.67882501117896</v>
      </c>
      <c r="G51" s="27"/>
      <c r="H51" s="26">
        <f t="shared" ref="H51:L51" si="24">AVERAGE(H49:H50)</f>
        <v>142.3735375722683</v>
      </c>
      <c r="I51" s="26">
        <f t="shared" si="24"/>
        <v>119.56905783847829</v>
      </c>
      <c r="J51" s="26">
        <f t="shared" si="24"/>
        <v>177.03071626890124</v>
      </c>
      <c r="K51" s="26">
        <f t="shared" si="24"/>
        <v>350.27505625587401</v>
      </c>
      <c r="L51" s="26">
        <f t="shared" si="24"/>
        <v>105.78050698193599</v>
      </c>
      <c r="M51" s="26"/>
    </row>
    <row r="52" spans="1:13" ht="15.5" x14ac:dyDescent="0.4">
      <c r="A52" s="14"/>
      <c r="B52" s="26"/>
      <c r="C52" s="27"/>
      <c r="D52" s="27"/>
      <c r="E52" s="27"/>
      <c r="F52" s="27"/>
      <c r="G52" s="27"/>
      <c r="H52" s="26"/>
      <c r="I52" s="26"/>
      <c r="J52" s="26"/>
      <c r="K52" s="26"/>
      <c r="L52" s="26"/>
      <c r="M52" s="26"/>
    </row>
    <row r="53" spans="1:13" ht="15.5" x14ac:dyDescent="0.4">
      <c r="A53" s="11" t="s">
        <v>18</v>
      </c>
      <c r="B53" s="26"/>
      <c r="C53" s="27"/>
      <c r="D53" s="27"/>
      <c r="E53" s="27"/>
      <c r="F53" s="27"/>
      <c r="G53" s="27"/>
      <c r="H53" s="26"/>
      <c r="I53" s="26"/>
      <c r="J53" s="26"/>
      <c r="K53" s="26"/>
      <c r="L53" s="26"/>
      <c r="M53" s="26"/>
    </row>
    <row r="54" spans="1:13" ht="15.5" x14ac:dyDescent="0.4">
      <c r="A54" s="14" t="s">
        <v>19</v>
      </c>
      <c r="B54" s="26">
        <f t="shared" ref="B54:F54" si="25">B17/B18*100</f>
        <v>61.45244215938304</v>
      </c>
      <c r="C54" s="26">
        <f t="shared" si="25"/>
        <v>52.762854950115127</v>
      </c>
      <c r="D54" s="26">
        <f t="shared" si="25"/>
        <v>74.355584930601452</v>
      </c>
      <c r="E54" s="26">
        <f t="shared" si="25"/>
        <v>163.29787234042556</v>
      </c>
      <c r="F54" s="26">
        <f t="shared" si="25"/>
        <v>43.004418262150224</v>
      </c>
      <c r="G54" s="27"/>
      <c r="H54" s="26">
        <f t="shared" ref="H54:L54" si="26">H17/H18*100</f>
        <v>43.868894601542422</v>
      </c>
      <c r="I54" s="26">
        <f t="shared" si="26"/>
        <v>38.142747505755949</v>
      </c>
      <c r="J54" s="26">
        <f t="shared" si="26"/>
        <v>51.817580964970254</v>
      </c>
      <c r="K54" s="26">
        <f t="shared" si="26"/>
        <v>113.03191489361701</v>
      </c>
      <c r="L54" s="26">
        <f t="shared" si="26"/>
        <v>31.811487481590571</v>
      </c>
      <c r="M54" s="26"/>
    </row>
    <row r="55" spans="1:13" ht="15.5" x14ac:dyDescent="0.4">
      <c r="A55" s="14" t="s">
        <v>20</v>
      </c>
      <c r="B55" s="26">
        <f t="shared" ref="B55:G55" si="27">B23/B24*100</f>
        <v>59.965360585130576</v>
      </c>
      <c r="C55" s="26">
        <f t="shared" si="27"/>
        <v>51.269316080089297</v>
      </c>
      <c r="D55" s="26">
        <f t="shared" si="27"/>
        <v>69.93491756045465</v>
      </c>
      <c r="E55" s="26">
        <f t="shared" si="27"/>
        <v>102.01124578167465</v>
      </c>
      <c r="F55" s="26">
        <f t="shared" si="27"/>
        <v>44.702484248139939</v>
      </c>
      <c r="G55" s="26">
        <f t="shared" si="27"/>
        <v>35.194898119947091</v>
      </c>
      <c r="H55" s="26">
        <f>H23/H24*100</f>
        <v>41.421763422367448</v>
      </c>
      <c r="I55" s="26">
        <f t="shared" ref="I55:M55" si="28">I23/I24*100</f>
        <v>37.830589982780744</v>
      </c>
      <c r="J55" s="26">
        <f t="shared" si="28"/>
        <v>41.007692186995463</v>
      </c>
      <c r="K55" s="26">
        <f t="shared" si="28"/>
        <v>77.610582251922352</v>
      </c>
      <c r="L55" s="26">
        <f t="shared" si="28"/>
        <v>32.763331178105204</v>
      </c>
      <c r="M55" s="26">
        <f t="shared" si="28"/>
        <v>27.560878056869175</v>
      </c>
    </row>
    <row r="56" spans="1:13" ht="15.5" x14ac:dyDescent="0.4">
      <c r="A56" s="14" t="s">
        <v>21</v>
      </c>
      <c r="B56" s="26">
        <f t="shared" ref="B56:F56" si="29">(B54+B55)/2</f>
        <v>60.708901372256804</v>
      </c>
      <c r="C56" s="26">
        <f t="shared" si="29"/>
        <v>52.016085515102212</v>
      </c>
      <c r="D56" s="26">
        <f t="shared" si="29"/>
        <v>72.145251245528044</v>
      </c>
      <c r="E56" s="26">
        <f t="shared" si="29"/>
        <v>132.65455906105009</v>
      </c>
      <c r="F56" s="26">
        <f t="shared" si="29"/>
        <v>43.853451255145082</v>
      </c>
      <c r="G56" s="27"/>
      <c r="H56" s="26">
        <f t="shared" ref="H56:L56" si="30">(H54+H55)/2</f>
        <v>42.645329011954935</v>
      </c>
      <c r="I56" s="26">
        <f t="shared" si="30"/>
        <v>37.986668744268343</v>
      </c>
      <c r="J56" s="26">
        <f t="shared" si="30"/>
        <v>46.412636575982859</v>
      </c>
      <c r="K56" s="26">
        <f t="shared" si="30"/>
        <v>95.32124857276969</v>
      </c>
      <c r="L56" s="26">
        <f t="shared" si="30"/>
        <v>32.28740932984789</v>
      </c>
      <c r="M56" s="26"/>
    </row>
    <row r="57" spans="1:13" ht="15.5" x14ac:dyDescent="0.4">
      <c r="A57" s="14"/>
      <c r="B57" s="26"/>
      <c r="C57" s="27"/>
      <c r="D57" s="27"/>
      <c r="E57" s="27"/>
      <c r="F57" s="27"/>
      <c r="G57" s="27"/>
      <c r="H57" s="26"/>
      <c r="I57" s="26"/>
      <c r="J57" s="26"/>
      <c r="K57" s="26"/>
      <c r="L57" s="26"/>
      <c r="M57" s="26"/>
    </row>
    <row r="58" spans="1:13" ht="15.5" x14ac:dyDescent="0.4">
      <c r="A58" s="11" t="s">
        <v>34</v>
      </c>
      <c r="B58" s="26"/>
      <c r="C58" s="27"/>
      <c r="D58" s="27"/>
      <c r="E58" s="27"/>
      <c r="F58" s="27"/>
      <c r="G58" s="27"/>
      <c r="H58" s="26"/>
      <c r="I58" s="26"/>
      <c r="J58" s="26"/>
      <c r="K58" s="26"/>
      <c r="L58" s="26"/>
      <c r="M58" s="26"/>
    </row>
    <row r="59" spans="1:13" ht="15.5" x14ac:dyDescent="0.4">
      <c r="A59" s="14" t="s">
        <v>22</v>
      </c>
      <c r="B59" s="26">
        <f>B25/B23*100</f>
        <v>96.677808613029001</v>
      </c>
      <c r="C59" s="26"/>
      <c r="D59" s="26"/>
      <c r="E59" s="26"/>
      <c r="F59" s="26"/>
      <c r="G59" s="26"/>
      <c r="H59" s="26">
        <f>H25/H23*100</f>
        <v>96.233743876558862</v>
      </c>
      <c r="I59" s="26"/>
      <c r="J59" s="26"/>
      <c r="K59" s="26"/>
      <c r="L59" s="26"/>
      <c r="M59" s="26"/>
    </row>
    <row r="60" spans="1:13" ht="15.5" x14ac:dyDescent="0.4">
      <c r="A60" s="14"/>
      <c r="B60" s="26"/>
      <c r="C60" s="27"/>
      <c r="D60" s="27"/>
      <c r="E60" s="27"/>
      <c r="F60" s="27"/>
      <c r="G60" s="27"/>
      <c r="H60" s="26"/>
      <c r="I60" s="26"/>
      <c r="J60" s="26"/>
      <c r="K60" s="26"/>
      <c r="L60" s="26"/>
      <c r="M60" s="26"/>
    </row>
    <row r="61" spans="1:13" ht="15.5" x14ac:dyDescent="0.4">
      <c r="A61" s="11" t="s">
        <v>23</v>
      </c>
      <c r="B61" s="26"/>
      <c r="C61" s="27"/>
      <c r="D61" s="27"/>
      <c r="E61" s="27"/>
      <c r="F61" s="27"/>
      <c r="G61" s="27"/>
      <c r="H61" s="26"/>
      <c r="I61" s="26"/>
      <c r="J61" s="26"/>
      <c r="K61" s="26"/>
      <c r="L61" s="26"/>
      <c r="M61" s="26"/>
    </row>
    <row r="62" spans="1:13" ht="15.5" x14ac:dyDescent="0.4">
      <c r="A62" s="14" t="s">
        <v>24</v>
      </c>
      <c r="B62" s="26">
        <f>((B17/B15)-1)*100</f>
        <v>78.662182361733926</v>
      </c>
      <c r="C62" s="26">
        <f t="shared" ref="C62:F62" si="31">((C17/C15)-1)*100</f>
        <v>36.476426799007442</v>
      </c>
      <c r="D62" s="26">
        <f t="shared" si="31"/>
        <v>287.93103448275861</v>
      </c>
      <c r="E62" s="26">
        <f t="shared" si="31"/>
        <v>741.09589041095899</v>
      </c>
      <c r="F62" s="26">
        <f t="shared" si="31"/>
        <v>-2.0134228187919434</v>
      </c>
      <c r="G62" s="27"/>
      <c r="H62" s="26">
        <f>((H17/H15)-1)*100</f>
        <v>30.616150019135091</v>
      </c>
      <c r="I62" s="26">
        <f t="shared" ref="I62:L62" si="32">((I17/I15)-1)*100</f>
        <v>20.70431086824529</v>
      </c>
      <c r="J62" s="26">
        <f t="shared" si="32"/>
        <v>66.808510638297875</v>
      </c>
      <c r="K62" s="26">
        <f t="shared" si="32"/>
        <v>43.581081081081074</v>
      </c>
      <c r="L62" s="26">
        <f t="shared" si="32"/>
        <v>8.0000000000000071</v>
      </c>
      <c r="M62" s="26"/>
    </row>
    <row r="63" spans="1:13" ht="15.5" x14ac:dyDescent="0.4">
      <c r="A63" s="14" t="s">
        <v>25</v>
      </c>
      <c r="B63" s="26">
        <f>((B38/B37)-1)*100</f>
        <v>121.68405376610862</v>
      </c>
      <c r="C63" s="26">
        <f t="shared" ref="C63:F63" si="33">((C38/C37)-1)*100</f>
        <v>36.403511917158291</v>
      </c>
      <c r="D63" s="26">
        <f t="shared" si="33"/>
        <v>472.88485767515124</v>
      </c>
      <c r="E63" s="26">
        <f t="shared" si="33"/>
        <v>1606.6479605239479</v>
      </c>
      <c r="F63" s="26">
        <f t="shared" si="33"/>
        <v>3.8658428833236114</v>
      </c>
      <c r="G63" s="27"/>
      <c r="H63" s="26">
        <f>((H38/H37)-1)*100</f>
        <v>39.89025507705675</v>
      </c>
      <c r="I63" s="26">
        <f t="shared" ref="I63:L63" si="34">((I38/I37)-1)*100</f>
        <v>24.247851570471248</v>
      </c>
      <c r="J63" s="26">
        <f t="shared" si="34"/>
        <v>84.610467859847432</v>
      </c>
      <c r="K63" s="26">
        <f t="shared" si="34"/>
        <v>42.406010364940762</v>
      </c>
      <c r="L63" s="26">
        <f t="shared" si="34"/>
        <v>9.9134478350006781</v>
      </c>
      <c r="M63" s="26"/>
    </row>
    <row r="64" spans="1:13" ht="15.5" x14ac:dyDescent="0.4">
      <c r="A64" s="14" t="s">
        <v>26</v>
      </c>
      <c r="B64" s="26">
        <f>((B40/B39)-1)*100</f>
        <v>24.080010014245289</v>
      </c>
      <c r="C64" s="26">
        <f t="shared" ref="C64:F64" si="35">((C40/C39)-1)*100</f>
        <v>-5.3426722518568059E-2</v>
      </c>
      <c r="D64" s="26">
        <f t="shared" si="35"/>
        <v>47.676985534038963</v>
      </c>
      <c r="E64" s="26">
        <f t="shared" si="35"/>
        <v>102.90765654437818</v>
      </c>
      <c r="F64" s="26">
        <f t="shared" si="35"/>
        <v>6.0000725316110781</v>
      </c>
      <c r="G64" s="27"/>
      <c r="H64" s="26">
        <f>((H40/H39)-1)*100</f>
        <v>7.1002743968207715</v>
      </c>
      <c r="I64" s="26">
        <f t="shared" ref="I64:L64" si="36">((I40/I39)-1)*100</f>
        <v>2.935720088815974</v>
      </c>
      <c r="J64" s="26">
        <f t="shared" si="36"/>
        <v>10.672091701694232</v>
      </c>
      <c r="K64" s="26">
        <f t="shared" si="36"/>
        <v>-0.81840219288832339</v>
      </c>
      <c r="L64" s="26">
        <f t="shared" si="36"/>
        <v>1.7717109583339496</v>
      </c>
      <c r="M64" s="26"/>
    </row>
    <row r="65" spans="1:13" ht="15.5" x14ac:dyDescent="0.4">
      <c r="A65" s="14"/>
      <c r="B65" s="26"/>
      <c r="C65" s="27"/>
      <c r="D65" s="27"/>
      <c r="E65" s="27"/>
      <c r="F65" s="27"/>
      <c r="G65" s="27"/>
      <c r="H65" s="26"/>
      <c r="I65" s="26"/>
      <c r="J65" s="26"/>
      <c r="K65" s="26"/>
      <c r="L65" s="26"/>
      <c r="M65" s="26"/>
    </row>
    <row r="66" spans="1:13" ht="15.5" x14ac:dyDescent="0.4">
      <c r="A66" s="11" t="s">
        <v>27</v>
      </c>
      <c r="B66" s="26"/>
      <c r="C66" s="27"/>
      <c r="D66" s="27"/>
      <c r="E66" s="27"/>
      <c r="F66" s="27"/>
      <c r="G66" s="27"/>
      <c r="H66" s="26"/>
      <c r="I66" s="26"/>
      <c r="J66" s="26"/>
      <c r="K66" s="26"/>
      <c r="L66" s="26"/>
      <c r="M66" s="26"/>
    </row>
    <row r="67" spans="1:13" ht="15.5" x14ac:dyDescent="0.4">
      <c r="A67" s="14" t="s">
        <v>28</v>
      </c>
      <c r="B67" s="26">
        <f t="shared" ref="B67:F68" si="37">B22/B16</f>
        <v>10049592.765802177</v>
      </c>
      <c r="C67" s="26">
        <f t="shared" si="37"/>
        <v>7798375.6421808274</v>
      </c>
      <c r="D67" s="26">
        <f t="shared" si="37"/>
        <v>15612764.960750278</v>
      </c>
      <c r="E67" s="26">
        <f t="shared" si="37"/>
        <v>18891127.886197414</v>
      </c>
      <c r="F67" s="26">
        <f t="shared" si="37"/>
        <v>6563297.956497917</v>
      </c>
      <c r="G67" s="27"/>
      <c r="H67" s="26">
        <f t="shared" ref="H67:L68" si="38">H22/H16</f>
        <v>10049592.765802177</v>
      </c>
      <c r="I67" s="26">
        <f t="shared" si="38"/>
        <v>7798375.6421808274</v>
      </c>
      <c r="J67" s="26">
        <f t="shared" si="38"/>
        <v>15612764.960750278</v>
      </c>
      <c r="K67" s="26">
        <f t="shared" si="38"/>
        <v>18891127.886197414</v>
      </c>
      <c r="L67" s="26">
        <f t="shared" si="38"/>
        <v>6563297.956497917</v>
      </c>
      <c r="M67" s="26"/>
    </row>
    <row r="68" spans="1:13" ht="15.5" x14ac:dyDescent="0.4">
      <c r="A68" s="14" t="s">
        <v>29</v>
      </c>
      <c r="B68" s="26">
        <f t="shared" si="37"/>
        <v>10227918.825910494</v>
      </c>
      <c r="C68" s="26">
        <f t="shared" si="37"/>
        <v>7689439.8676661933</v>
      </c>
      <c r="D68" s="26">
        <f t="shared" si="37"/>
        <v>14880003.449759999</v>
      </c>
      <c r="E68" s="26">
        <f t="shared" si="37"/>
        <v>11993305.269543974</v>
      </c>
      <c r="F68" s="26">
        <f t="shared" si="37"/>
        <v>6935910.9589041099</v>
      </c>
      <c r="G68" s="27"/>
      <c r="H68" s="26">
        <f t="shared" si="38"/>
        <v>9896869.9251398128</v>
      </c>
      <c r="I68" s="26">
        <f t="shared" si="38"/>
        <v>7848679.7526659956</v>
      </c>
      <c r="J68" s="26">
        <f t="shared" si="38"/>
        <v>12520185.207920916</v>
      </c>
      <c r="K68" s="26">
        <f t="shared" si="38"/>
        <v>13182300.864705883</v>
      </c>
      <c r="L68" s="26">
        <f t="shared" si="38"/>
        <v>6872092.5925925924</v>
      </c>
      <c r="M68" s="26"/>
    </row>
    <row r="69" spans="1:13" ht="15.5" x14ac:dyDescent="0.4">
      <c r="A69" s="14" t="s">
        <v>30</v>
      </c>
      <c r="B69" s="26">
        <f>(B68/B67)*B51</f>
        <v>206.34754679615074</v>
      </c>
      <c r="C69" s="26">
        <f t="shared" ref="C69:F69" si="39">(C68/C67)*C51</f>
        <v>161.4296189367372</v>
      </c>
      <c r="D69" s="26">
        <f t="shared" si="39"/>
        <v>262.41573628785676</v>
      </c>
      <c r="E69" s="26">
        <f t="shared" si="39"/>
        <v>309.35981372290303</v>
      </c>
      <c r="F69" s="26">
        <f t="shared" si="39"/>
        <v>151.83579102498095</v>
      </c>
      <c r="G69" s="26"/>
      <c r="H69" s="26">
        <f t="shared" ref="H69:L69" si="40">(H68/H67)*H51</f>
        <v>140.20989854729424</v>
      </c>
      <c r="I69" s="26">
        <f t="shared" si="40"/>
        <v>120.34034860108024</v>
      </c>
      <c r="J69" s="26">
        <f t="shared" si="40"/>
        <v>141.96443491909386</v>
      </c>
      <c r="K69" s="26">
        <f t="shared" si="40"/>
        <v>244.4232660316901</v>
      </c>
      <c r="L69" s="26">
        <f t="shared" si="40"/>
        <v>110.75734231318255</v>
      </c>
      <c r="M69" s="26"/>
    </row>
    <row r="70" spans="1:13" ht="15.5" x14ac:dyDescent="0.4">
      <c r="A70" s="14"/>
      <c r="B70" s="26"/>
      <c r="C70" s="27"/>
      <c r="D70" s="27"/>
      <c r="E70" s="27"/>
      <c r="F70" s="27"/>
      <c r="G70" s="27"/>
      <c r="H70" s="26"/>
      <c r="I70" s="26"/>
      <c r="J70" s="26"/>
      <c r="K70" s="26"/>
      <c r="L70" s="26"/>
      <c r="M70" s="26"/>
    </row>
    <row r="71" spans="1:13" ht="15.5" x14ac:dyDescent="0.4">
      <c r="A71" s="11" t="s">
        <v>31</v>
      </c>
      <c r="B71" s="26"/>
      <c r="C71" s="27"/>
      <c r="D71" s="27"/>
      <c r="E71" s="27"/>
      <c r="F71" s="27"/>
      <c r="G71" s="27"/>
      <c r="H71" s="26"/>
      <c r="I71" s="26"/>
      <c r="J71" s="26"/>
      <c r="K71" s="26"/>
      <c r="L71" s="26"/>
      <c r="M71" s="26"/>
    </row>
    <row r="72" spans="1:13" ht="15.5" x14ac:dyDescent="0.4">
      <c r="A72" s="14" t="s">
        <v>32</v>
      </c>
      <c r="B72" s="26">
        <f>(B29/B28)*100</f>
        <v>70.894944518362465</v>
      </c>
      <c r="C72" s="27"/>
      <c r="D72" s="27"/>
      <c r="E72" s="27"/>
      <c r="F72" s="27"/>
      <c r="G72" s="27"/>
      <c r="H72" s="26">
        <f>(H29/H28)*100</f>
        <v>70.894944518362465</v>
      </c>
      <c r="I72" s="26"/>
      <c r="J72" s="26"/>
      <c r="K72" s="26"/>
      <c r="L72" s="26"/>
      <c r="M72" s="26"/>
    </row>
    <row r="73" spans="1:13" ht="15.5" x14ac:dyDescent="0.4">
      <c r="A73" s="14" t="s">
        <v>33</v>
      </c>
      <c r="B73" s="26">
        <f t="shared" ref="B73" si="41">(B23/B29)*100</f>
        <v>288.50134609283475</v>
      </c>
      <c r="C73" s="27"/>
      <c r="D73" s="27"/>
      <c r="E73" s="27"/>
      <c r="F73" s="27"/>
      <c r="G73" s="27"/>
      <c r="H73" s="26">
        <f t="shared" ref="H73" si="42">(H23/H29)*100</f>
        <v>199.28562737360093</v>
      </c>
      <c r="I73" s="26"/>
      <c r="J73" s="26"/>
      <c r="K73" s="26"/>
      <c r="L73" s="26"/>
      <c r="M73" s="26"/>
    </row>
    <row r="74" spans="1:13" ht="16" thickBot="1" x14ac:dyDescent="0.4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6" thickTop="1" x14ac:dyDescent="0.4">
      <c r="A75" s="44" t="s">
        <v>78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3" ht="15.5" x14ac:dyDescent="0.4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5" x14ac:dyDescent="0.4">
      <c r="A77" s="30" t="s">
        <v>42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5" x14ac:dyDescent="0.4">
      <c r="A78" s="13" t="s">
        <v>47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5" x14ac:dyDescent="0.4">
      <c r="A79" s="13" t="s">
        <v>48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5" x14ac:dyDescent="0.4">
      <c r="A80" s="13" t="s">
        <v>49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5" x14ac:dyDescent="0.4">
      <c r="A81" s="13" t="s">
        <v>50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5" x14ac:dyDescent="0.4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5" x14ac:dyDescent="0.4">
      <c r="A83" s="13" t="s">
        <v>79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5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5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ht="15.5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ht="15.5" x14ac:dyDescent="0.4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5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15.5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1:13" ht="15.5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1:13" ht="15.5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1:13" ht="15.5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5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1:13" ht="15.5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1:13" ht="15.5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ht="15.5" x14ac:dyDescent="0.4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1:13" ht="15.5" x14ac:dyDescent="0.4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1:13" ht="15.5" x14ac:dyDescent="0.4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ht="15.5" x14ac:dyDescent="0.4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1:13" ht="15.5" x14ac:dyDescent="0.4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1:13" ht="15.5" x14ac:dyDescent="0.4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1:13" ht="15.5" x14ac:dyDescent="0.4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1:13" ht="15.5" x14ac:dyDescent="0.4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1:13" ht="15.5" x14ac:dyDescent="0.4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ht="15.5" x14ac:dyDescent="0.4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1:13" ht="15.5" x14ac:dyDescent="0.4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1:13" ht="15.5" x14ac:dyDescent="0.4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ht="15.5" x14ac:dyDescent="0.4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1:13" ht="15.5" x14ac:dyDescent="0.4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1:13" ht="15.5" x14ac:dyDescent="0.4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ht="15.5" x14ac:dyDescent="0.4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1:13" ht="15.5" x14ac:dyDescent="0.4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37" spans="18:19" x14ac:dyDescent="0.35">
      <c r="R137" s="4"/>
      <c r="S137" s="4"/>
    </row>
    <row r="138" spans="18:19" x14ac:dyDescent="0.35">
      <c r="R138" s="4"/>
      <c r="S138" s="4"/>
    </row>
    <row r="169" spans="6:13" x14ac:dyDescent="0.35">
      <c r="F169" s="5"/>
      <c r="G169" s="5"/>
      <c r="J169" s="5"/>
      <c r="K169" s="5"/>
      <c r="L169" s="5"/>
      <c r="M169" s="5"/>
    </row>
    <row r="170" spans="6:13" x14ac:dyDescent="0.35">
      <c r="F170" s="5"/>
      <c r="G170" s="5"/>
      <c r="J170" s="5"/>
      <c r="K170" s="5"/>
      <c r="L170" s="5"/>
      <c r="M170" s="5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r:id="rId1"/>
  <ignoredErrors>
    <ignoredError sqref="B15:B18 H15:H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M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1" customWidth="1"/>
    <col min="2" max="12" width="18.7265625" style="1" customWidth="1"/>
    <col min="13" max="13" width="18.54296875" style="1" customWidth="1"/>
    <col min="14" max="16384" width="11.453125" style="1"/>
  </cols>
  <sheetData>
    <row r="8" spans="1:13" ht="16.5" customHeight="1" x14ac:dyDescent="0.35"/>
    <row r="9" spans="1:13" ht="15.5" x14ac:dyDescent="0.4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</row>
    <row r="10" spans="1:13" ht="16" thickBot="1" x14ac:dyDescent="0.45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</row>
    <row r="11" spans="1:13" ht="16" thickTop="1" x14ac:dyDescent="0.4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</row>
    <row r="12" spans="1:13" ht="15.5" x14ac:dyDescent="0.4">
      <c r="A12" s="11" t="s">
        <v>4</v>
      </c>
      <c r="B12" s="12"/>
      <c r="C12" s="13"/>
      <c r="D12" s="13"/>
      <c r="E12" s="13"/>
      <c r="F12" s="13"/>
      <c r="G12" s="13"/>
      <c r="H12" s="12"/>
      <c r="I12" s="12"/>
      <c r="J12" s="12"/>
      <c r="K12" s="12"/>
      <c r="L12" s="12"/>
      <c r="M12" s="12"/>
    </row>
    <row r="13" spans="1:13" ht="15.5" x14ac:dyDescent="0.4">
      <c r="A13" s="14"/>
      <c r="B13" s="15"/>
      <c r="C13" s="16"/>
      <c r="D13" s="16"/>
      <c r="E13" s="16"/>
      <c r="F13" s="16"/>
      <c r="G13" s="16"/>
      <c r="H13" s="15"/>
      <c r="I13" s="15"/>
      <c r="J13" s="15"/>
      <c r="K13" s="15"/>
      <c r="L13" s="15"/>
      <c r="M13" s="15"/>
    </row>
    <row r="14" spans="1:13" ht="15.5" x14ac:dyDescent="0.4">
      <c r="A14" s="11" t="s">
        <v>35</v>
      </c>
      <c r="B14" s="15"/>
      <c r="C14" s="16"/>
      <c r="D14" s="16"/>
      <c r="E14" s="16"/>
      <c r="F14" s="16"/>
      <c r="G14" s="16"/>
      <c r="H14" s="15"/>
      <c r="I14" s="15"/>
      <c r="J14" s="15"/>
      <c r="K14" s="15"/>
      <c r="L14" s="15"/>
      <c r="M14" s="15"/>
    </row>
    <row r="15" spans="1:13" ht="15.5" x14ac:dyDescent="0.4">
      <c r="A15" s="17" t="s">
        <v>80</v>
      </c>
      <c r="B15" s="18">
        <f>SUM(C15:F15)</f>
        <v>2129</v>
      </c>
      <c r="C15" s="19">
        <v>1266</v>
      </c>
      <c r="D15" s="19">
        <v>434</v>
      </c>
      <c r="E15" s="19">
        <v>266</v>
      </c>
      <c r="F15" s="19">
        <v>163</v>
      </c>
      <c r="G15" s="19">
        <v>0</v>
      </c>
      <c r="H15" s="18">
        <f>SUM(I15:L15)</f>
        <v>2673</v>
      </c>
      <c r="I15" s="18">
        <v>1624</v>
      </c>
      <c r="J15" s="18">
        <v>570</v>
      </c>
      <c r="K15" s="18">
        <v>286</v>
      </c>
      <c r="L15" s="18">
        <v>193</v>
      </c>
      <c r="M15" s="18">
        <v>0</v>
      </c>
    </row>
    <row r="16" spans="1:13" ht="15.5" x14ac:dyDescent="0.4">
      <c r="A16" s="17" t="s">
        <v>81</v>
      </c>
      <c r="B16" s="18">
        <f t="shared" ref="B16:B18" si="0">SUM(C16:F16)</f>
        <v>1654</v>
      </c>
      <c r="C16" s="19">
        <v>1000</v>
      </c>
      <c r="D16" s="19">
        <v>440</v>
      </c>
      <c r="E16" s="19">
        <v>78</v>
      </c>
      <c r="F16" s="18">
        <v>136</v>
      </c>
      <c r="G16" s="19">
        <v>0</v>
      </c>
      <c r="H16" s="18">
        <f t="shared" ref="H16" si="1">SUM(I16:L16)</f>
        <v>1654</v>
      </c>
      <c r="I16" s="19">
        <v>1000</v>
      </c>
      <c r="J16" s="19">
        <v>440</v>
      </c>
      <c r="K16" s="19">
        <v>78</v>
      </c>
      <c r="L16" s="18">
        <v>136</v>
      </c>
      <c r="M16" s="19">
        <v>0</v>
      </c>
    </row>
    <row r="17" spans="1:13" ht="15.5" x14ac:dyDescent="0.4">
      <c r="A17" s="17" t="s">
        <v>82</v>
      </c>
      <c r="B17" s="18">
        <f t="shared" si="0"/>
        <v>3370</v>
      </c>
      <c r="C17" s="19">
        <v>2107</v>
      </c>
      <c r="D17" s="19">
        <v>777</v>
      </c>
      <c r="E17" s="19">
        <v>255</v>
      </c>
      <c r="F17" s="19">
        <v>231</v>
      </c>
      <c r="G17" s="19">
        <v>0</v>
      </c>
      <c r="H17" s="18">
        <f>SUM(I17:L17)</f>
        <v>2677</v>
      </c>
      <c r="I17" s="18">
        <v>1268</v>
      </c>
      <c r="J17" s="18">
        <v>1003</v>
      </c>
      <c r="K17" s="18">
        <v>280</v>
      </c>
      <c r="L17" s="18">
        <v>126</v>
      </c>
      <c r="M17" s="18">
        <v>0</v>
      </c>
    </row>
    <row r="18" spans="1:13" ht="15.5" x14ac:dyDescent="0.4">
      <c r="A18" s="17" t="s">
        <v>73</v>
      </c>
      <c r="B18" s="18">
        <f t="shared" si="0"/>
        <v>8417</v>
      </c>
      <c r="C18" s="19">
        <v>5632</v>
      </c>
      <c r="D18" s="19">
        <v>1637</v>
      </c>
      <c r="E18" s="19">
        <v>407</v>
      </c>
      <c r="F18" s="18">
        <v>741</v>
      </c>
      <c r="G18" s="19">
        <v>0</v>
      </c>
      <c r="H18" s="18">
        <f>SUM(I18:L18)</f>
        <v>8417</v>
      </c>
      <c r="I18" s="19">
        <v>5632</v>
      </c>
      <c r="J18" s="19">
        <v>1637</v>
      </c>
      <c r="K18" s="19">
        <v>407</v>
      </c>
      <c r="L18" s="18">
        <v>741</v>
      </c>
      <c r="M18" s="19">
        <v>0</v>
      </c>
    </row>
    <row r="19" spans="1:13" ht="15.5" x14ac:dyDescent="0.4">
      <c r="A19" s="14"/>
      <c r="B19" s="18"/>
      <c r="C19" s="19"/>
      <c r="D19" s="19"/>
      <c r="E19" s="19"/>
      <c r="F19" s="19"/>
      <c r="G19" s="19"/>
      <c r="H19" s="18"/>
      <c r="I19" s="18"/>
      <c r="J19" s="18"/>
      <c r="K19" s="18"/>
      <c r="L19" s="18"/>
      <c r="M19" s="18"/>
    </row>
    <row r="20" spans="1:13" ht="15.5" x14ac:dyDescent="0.4">
      <c r="A20" s="20" t="s">
        <v>5</v>
      </c>
      <c r="B20" s="18"/>
      <c r="C20" s="19"/>
      <c r="D20" s="19"/>
      <c r="E20" s="19"/>
      <c r="F20" s="19"/>
      <c r="G20" s="19"/>
      <c r="H20" s="18"/>
      <c r="I20" s="18"/>
      <c r="J20" s="18"/>
      <c r="K20" s="18"/>
      <c r="L20" s="18"/>
      <c r="M20" s="18"/>
    </row>
    <row r="21" spans="1:13" ht="15.5" x14ac:dyDescent="0.4">
      <c r="A21" s="17" t="s">
        <v>80</v>
      </c>
      <c r="B21" s="19">
        <f>SUM(C21:G21)</f>
        <v>19701445092.374729</v>
      </c>
      <c r="C21" s="18">
        <v>9853956784.2999992</v>
      </c>
      <c r="D21" s="18">
        <v>4703112995.7399998</v>
      </c>
      <c r="E21" s="18">
        <v>3433201236.0200005</v>
      </c>
      <c r="F21" s="18">
        <v>1087567000</v>
      </c>
      <c r="G21" s="18">
        <v>623607076.31473231</v>
      </c>
      <c r="H21" s="18">
        <f>SUM(I21:M21)</f>
        <v>26036925852.029999</v>
      </c>
      <c r="I21" s="18">
        <v>12988031375.379999</v>
      </c>
      <c r="J21" s="18">
        <v>8248515716.3699999</v>
      </c>
      <c r="K21" s="18">
        <v>2759560382.8200002</v>
      </c>
      <c r="L21" s="18">
        <v>1339666000</v>
      </c>
      <c r="M21" s="18">
        <v>701152377.46000004</v>
      </c>
    </row>
    <row r="22" spans="1:13" ht="15.5" x14ac:dyDescent="0.4">
      <c r="A22" s="17" t="s">
        <v>81</v>
      </c>
      <c r="B22" s="19">
        <f>SUM(C22:G22)</f>
        <v>18220789572.459888</v>
      </c>
      <c r="C22" s="19">
        <v>7876702307.9155931</v>
      </c>
      <c r="D22" s="19">
        <v>6924578126.5626373</v>
      </c>
      <c r="E22" s="19">
        <v>1485358954.1604548</v>
      </c>
      <c r="F22" s="18">
        <v>902784736.32347345</v>
      </c>
      <c r="G22" s="18">
        <v>1031365447.49773</v>
      </c>
      <c r="H22" s="18">
        <f>SUM(I22:M22)</f>
        <v>18220789572.459888</v>
      </c>
      <c r="I22" s="19">
        <v>7876702307.9155931</v>
      </c>
      <c r="J22" s="19">
        <v>6924578126.5626373</v>
      </c>
      <c r="K22" s="19">
        <v>1485358954.1604548</v>
      </c>
      <c r="L22" s="18">
        <v>902784736.32347345</v>
      </c>
      <c r="M22" s="18">
        <v>1031365447.4977294</v>
      </c>
    </row>
    <row r="23" spans="1:13" ht="15.5" x14ac:dyDescent="0.4">
      <c r="A23" s="17" t="s">
        <v>82</v>
      </c>
      <c r="B23" s="19">
        <f t="shared" ref="B23:B24" si="2">SUM(C23:G23)</f>
        <v>31347371060.126114</v>
      </c>
      <c r="C23" s="18">
        <v>16147433926.970001</v>
      </c>
      <c r="D23" s="18">
        <v>9924978187.3181496</v>
      </c>
      <c r="E23" s="18">
        <v>2122242612.9699998</v>
      </c>
      <c r="F23" s="18">
        <v>1577631000</v>
      </c>
      <c r="G23" s="18">
        <v>1575085332.86796</v>
      </c>
      <c r="H23" s="18">
        <f t="shared" ref="H23:H24" si="3">SUM(I23:M23)</f>
        <v>28688020718.269341</v>
      </c>
      <c r="I23" s="18">
        <v>10367131382.34</v>
      </c>
      <c r="J23" s="18">
        <v>13313275046.99</v>
      </c>
      <c r="K23" s="18">
        <v>2927898488.6800003</v>
      </c>
      <c r="L23" s="18">
        <v>860756000</v>
      </c>
      <c r="M23" s="18">
        <v>1218959800.2593369</v>
      </c>
    </row>
    <row r="24" spans="1:13" ht="15.5" x14ac:dyDescent="0.4">
      <c r="A24" s="17" t="s">
        <v>73</v>
      </c>
      <c r="B24" s="19">
        <f t="shared" si="2"/>
        <v>88386332363.917038</v>
      </c>
      <c r="C24" s="19">
        <v>44651219986.179535</v>
      </c>
      <c r="D24" s="19">
        <v>25939447372.322861</v>
      </c>
      <c r="E24" s="19">
        <v>7836909969.8687582</v>
      </c>
      <c r="F24" s="18">
        <v>4955755090.418499</v>
      </c>
      <c r="G24" s="18">
        <v>5002999945.1273794</v>
      </c>
      <c r="H24" s="18">
        <f t="shared" si="3"/>
        <v>88386332363.917038</v>
      </c>
      <c r="I24" s="19">
        <v>44651219986.179535</v>
      </c>
      <c r="J24" s="19">
        <v>25939447372.322861</v>
      </c>
      <c r="K24" s="19">
        <v>7836909969.8687582</v>
      </c>
      <c r="L24" s="18">
        <v>4955755090.418499</v>
      </c>
      <c r="M24" s="18">
        <v>5002999945.1273794</v>
      </c>
    </row>
    <row r="25" spans="1:13" ht="15.5" x14ac:dyDescent="0.4">
      <c r="A25" s="17" t="s">
        <v>83</v>
      </c>
      <c r="B25" s="19">
        <f>SUM(C25:F25)</f>
        <v>29772285727.258152</v>
      </c>
      <c r="C25" s="19">
        <f>+C23</f>
        <v>16147433926.970001</v>
      </c>
      <c r="D25" s="19">
        <f t="shared" ref="D25:F25" si="4">+D23</f>
        <v>9924978187.3181496</v>
      </c>
      <c r="E25" s="19">
        <f t="shared" si="4"/>
        <v>2122242612.9699998</v>
      </c>
      <c r="F25" s="19">
        <f t="shared" si="4"/>
        <v>1577631000</v>
      </c>
      <c r="G25" s="19"/>
      <c r="H25" s="18">
        <f>SUM(I25:L25)</f>
        <v>27469060918.010002</v>
      </c>
      <c r="I25" s="18">
        <f>+I23</f>
        <v>10367131382.34</v>
      </c>
      <c r="J25" s="18">
        <f t="shared" ref="J25:L25" si="5">+J23</f>
        <v>13313275046.99</v>
      </c>
      <c r="K25" s="18">
        <f t="shared" si="5"/>
        <v>2927898488.6800003</v>
      </c>
      <c r="L25" s="18">
        <f t="shared" si="5"/>
        <v>860756000</v>
      </c>
      <c r="M25" s="18"/>
    </row>
    <row r="26" spans="1:13" ht="15.5" x14ac:dyDescent="0.4">
      <c r="A26" s="14"/>
      <c r="B26" s="18"/>
      <c r="C26" s="19"/>
      <c r="D26" s="19"/>
      <c r="E26" s="19"/>
      <c r="F26" s="19"/>
      <c r="G26" s="19"/>
      <c r="H26" s="18"/>
      <c r="I26" s="18"/>
      <c r="J26" s="18"/>
      <c r="K26" s="18"/>
      <c r="L26" s="18"/>
      <c r="M26" s="18"/>
    </row>
    <row r="27" spans="1:13" ht="15.5" x14ac:dyDescent="0.4">
      <c r="A27" s="20" t="s">
        <v>6</v>
      </c>
      <c r="B27" s="18"/>
      <c r="C27" s="19"/>
      <c r="D27" s="19"/>
      <c r="E27" s="19"/>
      <c r="F27" s="19"/>
      <c r="G27" s="19"/>
      <c r="H27" s="18"/>
      <c r="I27" s="18"/>
      <c r="J27" s="18"/>
      <c r="K27" s="18"/>
      <c r="L27" s="18"/>
      <c r="M27" s="18"/>
    </row>
    <row r="28" spans="1:13" ht="15.5" x14ac:dyDescent="0.4">
      <c r="A28" s="17" t="s">
        <v>81</v>
      </c>
      <c r="B28" s="19">
        <f>B22</f>
        <v>18220789572.459888</v>
      </c>
      <c r="C28" s="19">
        <f>B28+H28</f>
        <v>36441579144.919777</v>
      </c>
      <c r="D28" s="19"/>
      <c r="E28" s="19"/>
      <c r="F28" s="18"/>
      <c r="G28" s="18"/>
      <c r="H28" s="18">
        <f t="shared" ref="H28" si="6">H22</f>
        <v>18220789572.459888</v>
      </c>
      <c r="I28" s="18"/>
      <c r="J28" s="18"/>
      <c r="K28" s="18"/>
      <c r="L28" s="18"/>
      <c r="M28" s="18"/>
    </row>
    <row r="29" spans="1:13" ht="15.5" x14ac:dyDescent="0.4">
      <c r="A29" s="17" t="s">
        <v>82</v>
      </c>
      <c r="B29" s="19">
        <v>16949550000</v>
      </c>
      <c r="C29" s="19"/>
      <c r="D29" s="19"/>
      <c r="E29" s="19"/>
      <c r="F29" s="18"/>
      <c r="G29" s="18"/>
      <c r="H29" s="18">
        <v>16949550000</v>
      </c>
      <c r="I29" s="18"/>
      <c r="J29" s="18"/>
      <c r="K29" s="18"/>
      <c r="L29" s="18"/>
      <c r="M29" s="18"/>
    </row>
    <row r="30" spans="1:13" ht="15.5" x14ac:dyDescent="0.4">
      <c r="A30" s="14"/>
      <c r="B30" s="21"/>
      <c r="C30" s="22"/>
      <c r="D30" s="22"/>
      <c r="E30" s="22"/>
      <c r="F30" s="22"/>
      <c r="G30" s="22"/>
      <c r="H30" s="21"/>
      <c r="I30" s="21"/>
      <c r="J30" s="21"/>
      <c r="K30" s="21"/>
      <c r="L30" s="21"/>
      <c r="M30" s="21"/>
    </row>
    <row r="31" spans="1:13" ht="15.5" x14ac:dyDescent="0.4">
      <c r="A31" s="11" t="s">
        <v>7</v>
      </c>
      <c r="B31" s="21"/>
      <c r="C31" s="22"/>
      <c r="D31" s="22"/>
      <c r="E31" s="22"/>
      <c r="F31" s="22"/>
      <c r="G31" s="22"/>
      <c r="H31" s="21"/>
      <c r="I31" s="21"/>
      <c r="J31" s="21"/>
      <c r="K31" s="21"/>
      <c r="L31" s="21"/>
      <c r="M31" s="21"/>
    </row>
    <row r="32" spans="1:13" ht="15.5" x14ac:dyDescent="0.4">
      <c r="A32" s="17" t="s">
        <v>84</v>
      </c>
      <c r="B32" s="23">
        <v>1.0586</v>
      </c>
      <c r="C32" s="23">
        <v>1.0586</v>
      </c>
      <c r="D32" s="23">
        <v>1.0586</v>
      </c>
      <c r="E32" s="23">
        <v>1.0586</v>
      </c>
      <c r="F32" s="23">
        <v>1.0586</v>
      </c>
      <c r="G32" s="23">
        <v>1.0586</v>
      </c>
      <c r="H32" s="23">
        <v>1.0586</v>
      </c>
      <c r="I32" s="23">
        <v>1.0586</v>
      </c>
      <c r="J32" s="23">
        <v>1.0586</v>
      </c>
      <c r="K32" s="23">
        <v>1.0586</v>
      </c>
      <c r="L32" s="23">
        <v>1.0586</v>
      </c>
      <c r="M32" s="23">
        <v>1.0586</v>
      </c>
    </row>
    <row r="33" spans="1:13" ht="15.5" x14ac:dyDescent="0.4">
      <c r="A33" s="17" t="s">
        <v>85</v>
      </c>
      <c r="B33" s="23">
        <v>1.0788</v>
      </c>
      <c r="C33" s="23">
        <v>1.0788</v>
      </c>
      <c r="D33" s="23">
        <v>1.0788</v>
      </c>
      <c r="E33" s="23">
        <v>1.0788</v>
      </c>
      <c r="F33" s="23">
        <v>1.0788</v>
      </c>
      <c r="G33" s="23">
        <v>1.0788</v>
      </c>
      <c r="H33" s="23">
        <v>1.0788</v>
      </c>
      <c r="I33" s="23">
        <v>1.0788</v>
      </c>
      <c r="J33" s="23">
        <v>1.0788</v>
      </c>
      <c r="K33" s="23">
        <v>1.0788</v>
      </c>
      <c r="L33" s="23">
        <v>1.0788</v>
      </c>
      <c r="M33" s="23">
        <v>1.0788</v>
      </c>
    </row>
    <row r="34" spans="1:13" ht="15.5" x14ac:dyDescent="0.4">
      <c r="A34" s="17" t="s">
        <v>8</v>
      </c>
      <c r="B34" s="18">
        <f>+C34+F34</f>
        <v>236626</v>
      </c>
      <c r="C34" s="13">
        <v>168720</v>
      </c>
      <c r="D34" s="13">
        <v>168720</v>
      </c>
      <c r="E34" s="13">
        <v>168720</v>
      </c>
      <c r="F34" s="19">
        <v>67906</v>
      </c>
      <c r="G34" s="19"/>
      <c r="H34" s="18">
        <f>+I34+L34</f>
        <v>236626</v>
      </c>
      <c r="I34" s="13">
        <v>168720</v>
      </c>
      <c r="J34" s="13">
        <v>168720</v>
      </c>
      <c r="K34" s="13">
        <v>168720</v>
      </c>
      <c r="L34" s="19">
        <v>67906</v>
      </c>
      <c r="M34" s="18"/>
    </row>
    <row r="35" spans="1:13" ht="15.5" x14ac:dyDescent="0.4">
      <c r="A35" s="14"/>
      <c r="B35" s="18"/>
      <c r="C35" s="19"/>
      <c r="D35" s="19"/>
      <c r="E35" s="19"/>
      <c r="F35" s="19"/>
      <c r="G35" s="19"/>
      <c r="H35" s="18"/>
      <c r="I35" s="18"/>
      <c r="J35" s="18"/>
      <c r="K35" s="18"/>
      <c r="L35" s="18"/>
      <c r="M35" s="18"/>
    </row>
    <row r="36" spans="1:13" ht="15.5" x14ac:dyDescent="0.4">
      <c r="A36" s="11" t="s">
        <v>9</v>
      </c>
      <c r="B36" s="18"/>
      <c r="C36" s="19"/>
      <c r="D36" s="19"/>
      <c r="E36" s="19"/>
      <c r="F36" s="19"/>
      <c r="G36" s="19"/>
      <c r="H36" s="18"/>
      <c r="I36" s="18"/>
      <c r="J36" s="18"/>
      <c r="K36" s="18"/>
      <c r="L36" s="18"/>
      <c r="M36" s="18"/>
    </row>
    <row r="37" spans="1:13" ht="15.5" x14ac:dyDescent="0.4">
      <c r="A37" s="14" t="s">
        <v>86</v>
      </c>
      <c r="B37" s="18">
        <f t="shared" ref="B37:F37" si="7">B21/B32</f>
        <v>18610849322.099689</v>
      </c>
      <c r="C37" s="19">
        <f t="shared" si="7"/>
        <v>9308479864.2546749</v>
      </c>
      <c r="D37" s="19">
        <f t="shared" si="7"/>
        <v>4442766857.8688831</v>
      </c>
      <c r="E37" s="19">
        <f t="shared" si="7"/>
        <v>3243152499.5465713</v>
      </c>
      <c r="F37" s="19">
        <f t="shared" si="7"/>
        <v>1027363498.9608917</v>
      </c>
      <c r="G37" s="19">
        <f t="shared" ref="G37:M37" si="8">G21/G32</f>
        <v>589086601.46866834</v>
      </c>
      <c r="H37" s="18">
        <f t="shared" si="8"/>
        <v>24595622380.530888</v>
      </c>
      <c r="I37" s="18">
        <f t="shared" si="8"/>
        <v>12269064212.525976</v>
      </c>
      <c r="J37" s="18">
        <f t="shared" si="8"/>
        <v>7791909801.9743061</v>
      </c>
      <c r="K37" s="18">
        <f t="shared" si="8"/>
        <v>2606801797.4872475</v>
      </c>
      <c r="L37" s="18">
        <f t="shared" si="8"/>
        <v>1265507273.7577934</v>
      </c>
      <c r="M37" s="18">
        <f t="shared" si="8"/>
        <v>662339294.78556585</v>
      </c>
    </row>
    <row r="38" spans="1:13" ht="15.5" x14ac:dyDescent="0.4">
      <c r="A38" s="14" t="s">
        <v>87</v>
      </c>
      <c r="B38" s="18">
        <f t="shared" ref="B38:F38" si="9">B23/B33</f>
        <v>29057629829.557022</v>
      </c>
      <c r="C38" s="19">
        <f t="shared" si="9"/>
        <v>14967958775.46348</v>
      </c>
      <c r="D38" s="19">
        <f t="shared" si="9"/>
        <v>9200016858.841444</v>
      </c>
      <c r="E38" s="19">
        <f t="shared" si="9"/>
        <v>1967225262.3007042</v>
      </c>
      <c r="F38" s="19">
        <f t="shared" si="9"/>
        <v>1462394327.0300333</v>
      </c>
      <c r="G38" s="19">
        <f t="shared" ref="G38:H38" si="10">G23/G33</f>
        <v>1460034605.9213572</v>
      </c>
      <c r="H38" s="18">
        <f t="shared" si="10"/>
        <v>26592529401.436172</v>
      </c>
      <c r="I38" s="18">
        <f>I23/I33</f>
        <v>9609873361.4571743</v>
      </c>
      <c r="J38" s="18">
        <f t="shared" ref="J38:M38" si="11">J23/J33</f>
        <v>12340818545.59696</v>
      </c>
      <c r="K38" s="18">
        <f t="shared" si="11"/>
        <v>2714032711.0493145</v>
      </c>
      <c r="L38" s="18">
        <f t="shared" si="11"/>
        <v>797882832.77715981</v>
      </c>
      <c r="M38" s="18">
        <f t="shared" si="11"/>
        <v>1129921950.5555589</v>
      </c>
    </row>
    <row r="39" spans="1:13" ht="15.5" x14ac:dyDescent="0.4">
      <c r="A39" s="14" t="s">
        <v>88</v>
      </c>
      <c r="B39" s="18">
        <f>B37/B15</f>
        <v>8741591.9784404375</v>
      </c>
      <c r="C39" s="19">
        <f>C37/C15</f>
        <v>7352669.7190005332</v>
      </c>
      <c r="D39" s="19">
        <f>D37/D15</f>
        <v>10236789.995089592</v>
      </c>
      <c r="E39" s="19">
        <f>E37/E15</f>
        <v>12192302.629874328</v>
      </c>
      <c r="F39" s="19">
        <f>F37/F15</f>
        <v>6302843.5519073112</v>
      </c>
      <c r="G39" s="19"/>
      <c r="H39" s="18">
        <f t="shared" ref="H39:L39" si="12">H37/H15</f>
        <v>9201504.8187545408</v>
      </c>
      <c r="I39" s="18">
        <f t="shared" si="12"/>
        <v>7554842.4953977689</v>
      </c>
      <c r="J39" s="18">
        <f t="shared" si="12"/>
        <v>13670017.196446151</v>
      </c>
      <c r="K39" s="18">
        <f t="shared" si="12"/>
        <v>9114691.5996057596</v>
      </c>
      <c r="L39" s="18">
        <f t="shared" si="12"/>
        <v>6557032.5065170648</v>
      </c>
      <c r="M39" s="18"/>
    </row>
    <row r="40" spans="1:13" ht="15.5" x14ac:dyDescent="0.4">
      <c r="A40" s="14" t="s">
        <v>89</v>
      </c>
      <c r="B40" s="18">
        <f>B38/B17</f>
        <v>8622442.0859219655</v>
      </c>
      <c r="C40" s="19">
        <f t="shared" ref="C40:F40" si="13">C38/C17</f>
        <v>7103919.6846053535</v>
      </c>
      <c r="D40" s="19">
        <f t="shared" si="13"/>
        <v>11840433.537762476</v>
      </c>
      <c r="E40" s="19">
        <f t="shared" si="13"/>
        <v>7714608.8717674678</v>
      </c>
      <c r="F40" s="19">
        <f t="shared" si="13"/>
        <v>6330711.3724243864</v>
      </c>
      <c r="G40" s="19"/>
      <c r="H40" s="18">
        <f t="shared" ref="H40:L40" si="14">H38/H17</f>
        <v>9933705.4170475062</v>
      </c>
      <c r="I40" s="18">
        <f t="shared" si="14"/>
        <v>7578764.4806444589</v>
      </c>
      <c r="J40" s="18">
        <f t="shared" si="14"/>
        <v>12303906.825121595</v>
      </c>
      <c r="K40" s="18">
        <f t="shared" si="14"/>
        <v>9692973.9680332653</v>
      </c>
      <c r="L40" s="18">
        <f t="shared" si="14"/>
        <v>6332403.4347393634</v>
      </c>
      <c r="M40" s="18"/>
    </row>
    <row r="41" spans="1:13" ht="15.5" x14ac:dyDescent="0.4">
      <c r="A41" s="14"/>
      <c r="B41" s="24"/>
      <c r="C41" s="25"/>
      <c r="D41" s="25"/>
      <c r="E41" s="25"/>
      <c r="F41" s="25"/>
      <c r="G41" s="25"/>
      <c r="H41" s="24"/>
      <c r="I41" s="24"/>
      <c r="J41" s="24"/>
      <c r="K41" s="24"/>
      <c r="L41" s="24"/>
      <c r="M41" s="24"/>
    </row>
    <row r="42" spans="1:13" ht="15.5" x14ac:dyDescent="0.4">
      <c r="A42" s="11" t="s">
        <v>10</v>
      </c>
      <c r="B42" s="24"/>
      <c r="C42" s="25"/>
      <c r="D42" s="25"/>
      <c r="E42" s="25"/>
      <c r="F42" s="25"/>
      <c r="G42" s="25"/>
      <c r="H42" s="24"/>
      <c r="I42" s="24"/>
      <c r="J42" s="24"/>
      <c r="K42" s="24"/>
      <c r="L42" s="24"/>
      <c r="M42" s="24"/>
    </row>
    <row r="43" spans="1:13" ht="15.5" x14ac:dyDescent="0.4">
      <c r="A43" s="14"/>
      <c r="B43" s="24"/>
      <c r="C43" s="25"/>
      <c r="D43" s="25"/>
      <c r="E43" s="25"/>
      <c r="F43" s="25"/>
      <c r="G43" s="25"/>
      <c r="H43" s="24"/>
      <c r="I43" s="24"/>
      <c r="J43" s="24"/>
      <c r="K43" s="24"/>
      <c r="L43" s="24"/>
      <c r="M43" s="24"/>
    </row>
    <row r="44" spans="1:13" ht="15.5" x14ac:dyDescent="0.4">
      <c r="A44" s="11" t="s">
        <v>11</v>
      </c>
      <c r="B44" s="24"/>
      <c r="C44" s="25"/>
      <c r="D44" s="25"/>
      <c r="E44" s="25"/>
      <c r="F44" s="25"/>
      <c r="G44" s="25"/>
      <c r="H44" s="24"/>
      <c r="I44" s="24"/>
      <c r="J44" s="24"/>
      <c r="K44" s="24"/>
      <c r="L44" s="24"/>
      <c r="M44" s="24"/>
    </row>
    <row r="45" spans="1:13" ht="15.5" x14ac:dyDescent="0.4">
      <c r="A45" s="14" t="s">
        <v>12</v>
      </c>
      <c r="B45" s="26">
        <f>B16/B34*100</f>
        <v>0.69899334815278114</v>
      </c>
      <c r="C45" s="27">
        <f>C16/C34*100</f>
        <v>0.59269796111901374</v>
      </c>
      <c r="D45" s="27">
        <f t="shared" ref="D45:F45" si="15">D16/D34*100</f>
        <v>0.26078710289236606</v>
      </c>
      <c r="E45" s="27">
        <f t="shared" si="15"/>
        <v>4.6230440967283071E-2</v>
      </c>
      <c r="F45" s="27">
        <f t="shared" si="15"/>
        <v>0.20027685329720496</v>
      </c>
      <c r="G45" s="27"/>
      <c r="H45" s="26">
        <f t="shared" ref="H45" si="16">H16/H34*100</f>
        <v>0.69899334815278114</v>
      </c>
      <c r="I45" s="26">
        <f>I16/I34*100</f>
        <v>0.59269796111901374</v>
      </c>
      <c r="J45" s="26">
        <f t="shared" ref="J45:L45" si="17">J16/J34*100</f>
        <v>0.26078710289236606</v>
      </c>
      <c r="K45" s="26">
        <f t="shared" si="17"/>
        <v>4.6230440967283071E-2</v>
      </c>
      <c r="L45" s="26">
        <f t="shared" si="17"/>
        <v>0.20027685329720496</v>
      </c>
      <c r="M45" s="26"/>
    </row>
    <row r="46" spans="1:13" ht="15.5" x14ac:dyDescent="0.4">
      <c r="A46" s="14" t="s">
        <v>13</v>
      </c>
      <c r="B46" s="26">
        <f t="shared" ref="B46:F46" si="18">B17/B34*100</f>
        <v>1.424188381665582</v>
      </c>
      <c r="C46" s="27">
        <f t="shared" si="18"/>
        <v>1.2488146040777619</v>
      </c>
      <c r="D46" s="27">
        <f t="shared" si="18"/>
        <v>0.46052631578947362</v>
      </c>
      <c r="E46" s="27">
        <f t="shared" si="18"/>
        <v>0.15113798008534851</v>
      </c>
      <c r="F46" s="27">
        <f t="shared" si="18"/>
        <v>0.34017612582098783</v>
      </c>
      <c r="G46" s="27"/>
      <c r="H46" s="26">
        <f t="shared" ref="H46:L46" si="19">H17/H34*100</f>
        <v>1.1313211565931047</v>
      </c>
      <c r="I46" s="26">
        <f t="shared" si="19"/>
        <v>0.75154101469890944</v>
      </c>
      <c r="J46" s="26">
        <f t="shared" si="19"/>
        <v>0.59447605500237088</v>
      </c>
      <c r="K46" s="26">
        <f t="shared" si="19"/>
        <v>0.16595542911332387</v>
      </c>
      <c r="L46" s="26">
        <f t="shared" si="19"/>
        <v>0.1855506140841752</v>
      </c>
      <c r="M46" s="26"/>
    </row>
    <row r="47" spans="1:13" ht="15.5" x14ac:dyDescent="0.4">
      <c r="A47" s="14"/>
      <c r="B47" s="26"/>
      <c r="C47" s="27"/>
      <c r="D47" s="27"/>
      <c r="E47" s="27"/>
      <c r="F47" s="27"/>
      <c r="G47" s="27"/>
      <c r="H47" s="26"/>
      <c r="I47" s="26"/>
      <c r="J47" s="26"/>
      <c r="K47" s="26"/>
      <c r="L47" s="26"/>
      <c r="M47" s="26"/>
    </row>
    <row r="48" spans="1:13" ht="15.5" x14ac:dyDescent="0.4">
      <c r="A48" s="11" t="s">
        <v>14</v>
      </c>
      <c r="B48" s="26"/>
      <c r="C48" s="27"/>
      <c r="D48" s="27"/>
      <c r="E48" s="27"/>
      <c r="F48" s="27"/>
      <c r="G48" s="27"/>
      <c r="H48" s="26"/>
      <c r="I48" s="26"/>
      <c r="J48" s="26"/>
      <c r="K48" s="26"/>
      <c r="L48" s="26"/>
      <c r="M48" s="26"/>
    </row>
    <row r="49" spans="1:13" ht="15.5" x14ac:dyDescent="0.4">
      <c r="A49" s="14" t="s">
        <v>15</v>
      </c>
      <c r="B49" s="26">
        <f t="shared" ref="B49:F49" si="20">B17/B16*100</f>
        <v>203.74848851269653</v>
      </c>
      <c r="C49" s="27">
        <f t="shared" si="20"/>
        <v>210.70000000000002</v>
      </c>
      <c r="D49" s="27">
        <f t="shared" si="20"/>
        <v>176.59090909090909</v>
      </c>
      <c r="E49" s="27">
        <f t="shared" si="20"/>
        <v>326.92307692307691</v>
      </c>
      <c r="F49" s="27">
        <f t="shared" si="20"/>
        <v>169.85294117647058</v>
      </c>
      <c r="G49" s="27"/>
      <c r="H49" s="26">
        <f t="shared" ref="H49:L49" si="21">H17/H16*100</f>
        <v>161.85006045949214</v>
      </c>
      <c r="I49" s="26">
        <f t="shared" si="21"/>
        <v>126.8</v>
      </c>
      <c r="J49" s="26">
        <f t="shared" si="21"/>
        <v>227.95454545454547</v>
      </c>
      <c r="K49" s="26">
        <f t="shared" si="21"/>
        <v>358.97435897435901</v>
      </c>
      <c r="L49" s="26">
        <f t="shared" si="21"/>
        <v>92.64705882352942</v>
      </c>
      <c r="M49" s="26"/>
    </row>
    <row r="50" spans="1:13" ht="15.5" x14ac:dyDescent="0.4">
      <c r="A50" s="14" t="s">
        <v>16</v>
      </c>
      <c r="B50" s="26">
        <f t="shared" ref="B50:G50" si="22">B23/B22*100</f>
        <v>172.04178191875181</v>
      </c>
      <c r="C50" s="26">
        <f t="shared" si="22"/>
        <v>205.00246544474382</v>
      </c>
      <c r="D50" s="26">
        <f t="shared" si="22"/>
        <v>143.32971635118096</v>
      </c>
      <c r="E50" s="26">
        <f t="shared" si="22"/>
        <v>142.87742414220139</v>
      </c>
      <c r="F50" s="26">
        <f t="shared" si="22"/>
        <v>174.75162533482674</v>
      </c>
      <c r="G50" s="26">
        <f t="shared" si="22"/>
        <v>152.71845073823133</v>
      </c>
      <c r="H50" s="26">
        <f>H23/H22*100</f>
        <v>157.44663865516739</v>
      </c>
      <c r="I50" s="26">
        <f>I23/I22*100</f>
        <v>131.61766151707525</v>
      </c>
      <c r="J50" s="26">
        <f t="shared" ref="J50:M50" si="23">J23/J22*100</f>
        <v>192.26117178056467</v>
      </c>
      <c r="K50" s="26">
        <f t="shared" si="23"/>
        <v>197.11723421998616</v>
      </c>
      <c r="L50" s="26">
        <f t="shared" si="23"/>
        <v>95.344545091155126</v>
      </c>
      <c r="M50" s="26">
        <f t="shared" si="23"/>
        <v>118.18893130623522</v>
      </c>
    </row>
    <row r="51" spans="1:13" ht="15.5" x14ac:dyDescent="0.4">
      <c r="A51" s="14" t="s">
        <v>17</v>
      </c>
      <c r="B51" s="26">
        <f t="shared" ref="B51:F51" si="24">AVERAGE(B49:B50)</f>
        <v>187.89513521572417</v>
      </c>
      <c r="C51" s="27">
        <f t="shared" si="24"/>
        <v>207.85123272237192</v>
      </c>
      <c r="D51" s="27">
        <f t="shared" si="24"/>
        <v>159.96031272104503</v>
      </c>
      <c r="E51" s="27">
        <f t="shared" si="24"/>
        <v>234.90025053263915</v>
      </c>
      <c r="F51" s="27">
        <f t="shared" si="24"/>
        <v>172.30228325564866</v>
      </c>
      <c r="G51" s="27"/>
      <c r="H51" s="26">
        <f t="shared" ref="H51:L51" si="25">AVERAGE(H49:H50)</f>
        <v>159.64834955732977</v>
      </c>
      <c r="I51" s="26">
        <f t="shared" si="25"/>
        <v>129.20883075853763</v>
      </c>
      <c r="J51" s="26">
        <f t="shared" si="25"/>
        <v>210.10785861755505</v>
      </c>
      <c r="K51" s="26">
        <f t="shared" si="25"/>
        <v>278.04579659717257</v>
      </c>
      <c r="L51" s="26">
        <f t="shared" si="25"/>
        <v>93.99580195734228</v>
      </c>
      <c r="M51" s="26"/>
    </row>
    <row r="52" spans="1:13" ht="15.5" x14ac:dyDescent="0.4">
      <c r="A52" s="14"/>
      <c r="B52" s="26"/>
      <c r="C52" s="27"/>
      <c r="D52" s="27"/>
      <c r="E52" s="27"/>
      <c r="F52" s="27"/>
      <c r="G52" s="27"/>
      <c r="H52" s="26"/>
      <c r="I52" s="26"/>
      <c r="J52" s="26"/>
      <c r="K52" s="26"/>
      <c r="L52" s="26"/>
      <c r="M52" s="26"/>
    </row>
    <row r="53" spans="1:13" ht="15.5" x14ac:dyDescent="0.4">
      <c r="A53" s="11" t="s">
        <v>18</v>
      </c>
      <c r="B53" s="26"/>
      <c r="C53" s="27"/>
      <c r="D53" s="27"/>
      <c r="E53" s="27"/>
      <c r="F53" s="27"/>
      <c r="G53" s="27"/>
      <c r="H53" s="26"/>
      <c r="I53" s="26"/>
      <c r="J53" s="26"/>
      <c r="K53" s="26"/>
      <c r="L53" s="26"/>
      <c r="M53" s="26"/>
    </row>
    <row r="54" spans="1:13" ht="15.5" x14ac:dyDescent="0.4">
      <c r="A54" s="14" t="s">
        <v>19</v>
      </c>
      <c r="B54" s="26">
        <f t="shared" ref="B54:F54" si="26">B17/B18*100</f>
        <v>40.038018296305097</v>
      </c>
      <c r="C54" s="27">
        <f t="shared" si="26"/>
        <v>37.411221590909086</v>
      </c>
      <c r="D54" s="27">
        <f t="shared" si="26"/>
        <v>47.464874770922421</v>
      </c>
      <c r="E54" s="27">
        <f t="shared" si="26"/>
        <v>62.653562653562659</v>
      </c>
      <c r="F54" s="27">
        <f t="shared" si="26"/>
        <v>31.174089068825911</v>
      </c>
      <c r="G54" s="27"/>
      <c r="H54" s="26">
        <f t="shared" ref="H54:L54" si="27">H17/H18*100</f>
        <v>31.804681002732565</v>
      </c>
      <c r="I54" s="26">
        <f t="shared" si="27"/>
        <v>22.514204545454543</v>
      </c>
      <c r="J54" s="26">
        <f t="shared" si="27"/>
        <v>61.270616982284665</v>
      </c>
      <c r="K54" s="26">
        <f t="shared" si="27"/>
        <v>68.796068796068795</v>
      </c>
      <c r="L54" s="26">
        <f t="shared" si="27"/>
        <v>17.004048582995949</v>
      </c>
      <c r="M54" s="26"/>
    </row>
    <row r="55" spans="1:13" ht="15.5" x14ac:dyDescent="0.4">
      <c r="A55" s="14" t="s">
        <v>20</v>
      </c>
      <c r="B55" s="26">
        <f t="shared" ref="B55:G55" si="28">B23/B24*100</f>
        <v>35.466310482324538</v>
      </c>
      <c r="C55" s="26">
        <f t="shared" si="28"/>
        <v>36.163477575680936</v>
      </c>
      <c r="D55" s="26">
        <f t="shared" si="28"/>
        <v>38.262103447539154</v>
      </c>
      <c r="E55" s="26">
        <f t="shared" si="28"/>
        <v>27.080094337303457</v>
      </c>
      <c r="F55" s="26">
        <f t="shared" si="28"/>
        <v>31.834321333800492</v>
      </c>
      <c r="G55" s="26">
        <f t="shared" si="28"/>
        <v>31.482817312480648</v>
      </c>
      <c r="H55" s="26">
        <f>H23/H24*100</f>
        <v>32.457530424671155</v>
      </c>
      <c r="I55" s="26">
        <f t="shared" ref="I55:M55" si="29">I23/I24*100</f>
        <v>23.218024917457665</v>
      </c>
      <c r="J55" s="26">
        <f t="shared" si="29"/>
        <v>51.32443592917533</v>
      </c>
      <c r="K55" s="26">
        <f t="shared" si="29"/>
        <v>37.3603690732335</v>
      </c>
      <c r="L55" s="26">
        <f t="shared" si="29"/>
        <v>17.36881634171538</v>
      </c>
      <c r="M55" s="26">
        <f t="shared" si="29"/>
        <v>24.364577526060746</v>
      </c>
    </row>
    <row r="56" spans="1:13" ht="15.5" x14ac:dyDescent="0.4">
      <c r="A56" s="14" t="s">
        <v>21</v>
      </c>
      <c r="B56" s="26">
        <f t="shared" ref="B56:F56" si="30">(B54+B55)/2</f>
        <v>37.752164389314814</v>
      </c>
      <c r="C56" s="27">
        <f t="shared" si="30"/>
        <v>36.787349583295011</v>
      </c>
      <c r="D56" s="27">
        <f t="shared" si="30"/>
        <v>42.863489109230784</v>
      </c>
      <c r="E56" s="27">
        <f t="shared" si="30"/>
        <v>44.866828495433055</v>
      </c>
      <c r="F56" s="27">
        <f t="shared" si="30"/>
        <v>31.504205201313201</v>
      </c>
      <c r="G56" s="27"/>
      <c r="H56" s="26">
        <f t="shared" ref="H56:L56" si="31">(H54+H55)/2</f>
        <v>32.131105713701857</v>
      </c>
      <c r="I56" s="26">
        <f t="shared" si="31"/>
        <v>22.866114731456104</v>
      </c>
      <c r="J56" s="26">
        <f t="shared" si="31"/>
        <v>56.297526455729994</v>
      </c>
      <c r="K56" s="26">
        <f t="shared" si="31"/>
        <v>53.078218934651147</v>
      </c>
      <c r="L56" s="26">
        <f t="shared" si="31"/>
        <v>17.186432462355665</v>
      </c>
      <c r="M56" s="26"/>
    </row>
    <row r="57" spans="1:13" ht="15.5" x14ac:dyDescent="0.4">
      <c r="A57" s="14"/>
      <c r="B57" s="26"/>
      <c r="C57" s="27"/>
      <c r="D57" s="27"/>
      <c r="E57" s="27"/>
      <c r="F57" s="27"/>
      <c r="G57" s="27"/>
      <c r="H57" s="26"/>
      <c r="I57" s="26"/>
      <c r="J57" s="26"/>
      <c r="K57" s="26"/>
      <c r="L57" s="26"/>
      <c r="M57" s="26"/>
    </row>
    <row r="58" spans="1:13" ht="15.5" x14ac:dyDescent="0.4">
      <c r="A58" s="11" t="s">
        <v>34</v>
      </c>
      <c r="B58" s="26"/>
      <c r="C58" s="27"/>
      <c r="D58" s="27"/>
      <c r="E58" s="27"/>
      <c r="F58" s="27"/>
      <c r="G58" s="27"/>
      <c r="H58" s="26"/>
      <c r="I58" s="26"/>
      <c r="J58" s="26"/>
      <c r="K58" s="26"/>
      <c r="L58" s="26"/>
      <c r="M58" s="26"/>
    </row>
    <row r="59" spans="1:13" ht="15.5" x14ac:dyDescent="0.4">
      <c r="A59" s="14" t="s">
        <v>22</v>
      </c>
      <c r="B59" s="26">
        <f t="shared" ref="B59" si="32">B25/B23*100</f>
        <v>94.975383007886521</v>
      </c>
      <c r="C59" s="26"/>
      <c r="D59" s="26"/>
      <c r="E59" s="26"/>
      <c r="F59" s="26"/>
      <c r="G59" s="26"/>
      <c r="H59" s="26">
        <f>H25/H23*100</f>
        <v>95.750979782710942</v>
      </c>
      <c r="I59" s="26"/>
      <c r="J59" s="26"/>
      <c r="K59" s="26"/>
      <c r="L59" s="26"/>
      <c r="M59" s="26"/>
    </row>
    <row r="60" spans="1:13" ht="15.5" x14ac:dyDescent="0.4">
      <c r="A60" s="14"/>
      <c r="B60" s="26"/>
      <c r="C60" s="27"/>
      <c r="D60" s="27"/>
      <c r="E60" s="27"/>
      <c r="F60" s="27"/>
      <c r="G60" s="27"/>
      <c r="H60" s="26"/>
      <c r="I60" s="26"/>
      <c r="J60" s="26"/>
      <c r="K60" s="26"/>
      <c r="L60" s="26"/>
      <c r="M60" s="26"/>
    </row>
    <row r="61" spans="1:13" ht="15.5" x14ac:dyDescent="0.4">
      <c r="A61" s="11" t="s">
        <v>23</v>
      </c>
      <c r="B61" s="26"/>
      <c r="C61" s="27"/>
      <c r="D61" s="27"/>
      <c r="E61" s="27"/>
      <c r="F61" s="27"/>
      <c r="G61" s="27"/>
      <c r="H61" s="26"/>
      <c r="I61" s="26"/>
      <c r="J61" s="26"/>
      <c r="K61" s="26"/>
      <c r="L61" s="26"/>
      <c r="M61" s="26"/>
    </row>
    <row r="62" spans="1:13" ht="15.5" x14ac:dyDescent="0.4">
      <c r="A62" s="14" t="s">
        <v>24</v>
      </c>
      <c r="B62" s="26">
        <f t="shared" ref="B62:F62" si="33">((B17/B15)-1)*100</f>
        <v>58.290277125410995</v>
      </c>
      <c r="C62" s="27">
        <f t="shared" si="33"/>
        <v>66.429699842022117</v>
      </c>
      <c r="D62" s="27">
        <f t="shared" si="33"/>
        <v>79.032258064516128</v>
      </c>
      <c r="E62" s="27">
        <f t="shared" si="33"/>
        <v>-4.1353383458646586</v>
      </c>
      <c r="F62" s="27">
        <f t="shared" si="33"/>
        <v>41.717791411042946</v>
      </c>
      <c r="G62" s="27"/>
      <c r="H62" s="26">
        <f>((H17/H15)-1)*100</f>
        <v>0.14964459408903785</v>
      </c>
      <c r="I62" s="26">
        <f t="shared" ref="I62:L62" si="34">((I17/I15)-1)*100</f>
        <v>-21.921182266009854</v>
      </c>
      <c r="J62" s="26">
        <f t="shared" si="34"/>
        <v>75.964912280701753</v>
      </c>
      <c r="K62" s="26">
        <f t="shared" si="34"/>
        <v>-2.0979020979020935</v>
      </c>
      <c r="L62" s="26">
        <f t="shared" si="34"/>
        <v>-34.715025906735754</v>
      </c>
      <c r="M62" s="26"/>
    </row>
    <row r="63" spans="1:13" ht="15.5" x14ac:dyDescent="0.4">
      <c r="A63" s="14" t="s">
        <v>25</v>
      </c>
      <c r="B63" s="26">
        <f>((B38/B37)-1)*100</f>
        <v>56.132744544077148</v>
      </c>
      <c r="C63" s="26">
        <f t="shared" ref="C63:F63" si="35">((C38/C37)-1)*100</f>
        <v>60.799174448898661</v>
      </c>
      <c r="D63" s="26">
        <f t="shared" si="35"/>
        <v>107.07854256512866</v>
      </c>
      <c r="E63" s="26">
        <f t="shared" si="35"/>
        <v>-39.342190582288552</v>
      </c>
      <c r="F63" s="26">
        <f t="shared" si="35"/>
        <v>42.344392078280535</v>
      </c>
      <c r="G63" s="27"/>
      <c r="H63" s="26">
        <f>((H38/H37)-1)*100</f>
        <v>8.1189529990750344</v>
      </c>
      <c r="I63" s="26">
        <f t="shared" ref="I63:L63" si="36">((I38/I37)-1)*100</f>
        <v>-21.673950066655678</v>
      </c>
      <c r="J63" s="26">
        <f t="shared" si="36"/>
        <v>58.379894778428465</v>
      </c>
      <c r="K63" s="26">
        <f t="shared" si="36"/>
        <v>4.1135046655802254</v>
      </c>
      <c r="L63" s="26">
        <f t="shared" si="36"/>
        <v>-36.951541146979828</v>
      </c>
      <c r="M63" s="26"/>
    </row>
    <row r="64" spans="1:13" ht="15.5" x14ac:dyDescent="0.4">
      <c r="A64" s="14" t="s">
        <v>26</v>
      </c>
      <c r="B64" s="26">
        <f>((B40/B39)-1)*100</f>
        <v>-1.3630228088011176</v>
      </c>
      <c r="C64" s="27">
        <f t="shared" ref="C64:F64" si="37">((C40/C39)-1)*100</f>
        <v>-3.3831253667272465</v>
      </c>
      <c r="D64" s="27">
        <f t="shared" si="37"/>
        <v>15.665492243585376</v>
      </c>
      <c r="E64" s="27">
        <f t="shared" si="37"/>
        <v>-36.725579195642176</v>
      </c>
      <c r="F64" s="27">
        <f t="shared" si="37"/>
        <v>0.44214679116765243</v>
      </c>
      <c r="G64" s="27"/>
      <c r="H64" s="26">
        <f>((H40/H39)-1)*100</f>
        <v>7.9574005851802854</v>
      </c>
      <c r="I64" s="26">
        <f t="shared" ref="I64:L64" si="38">((I40/I39)-1)*100</f>
        <v>0.31664439412553147</v>
      </c>
      <c r="J64" s="26">
        <f t="shared" si="38"/>
        <v>-9.9934795376827257</v>
      </c>
      <c r="K64" s="26">
        <f t="shared" si="38"/>
        <v>6.3445083369855215</v>
      </c>
      <c r="L64" s="26">
        <f t="shared" si="38"/>
        <v>-3.4257733441833915</v>
      </c>
      <c r="M64" s="26"/>
    </row>
    <row r="65" spans="1:13" ht="15.5" x14ac:dyDescent="0.4">
      <c r="A65" s="14"/>
      <c r="B65" s="26"/>
      <c r="C65" s="27"/>
      <c r="D65" s="27"/>
      <c r="E65" s="27"/>
      <c r="F65" s="27"/>
      <c r="G65" s="27"/>
      <c r="H65" s="26"/>
      <c r="I65" s="26"/>
      <c r="J65" s="26"/>
      <c r="K65" s="26"/>
      <c r="L65" s="26"/>
      <c r="M65" s="26"/>
    </row>
    <row r="66" spans="1:13" ht="15.5" x14ac:dyDescent="0.4">
      <c r="A66" s="11" t="s">
        <v>27</v>
      </c>
      <c r="B66" s="26"/>
      <c r="C66" s="27"/>
      <c r="D66" s="27"/>
      <c r="E66" s="27"/>
      <c r="F66" s="27"/>
      <c r="G66" s="27"/>
      <c r="H66" s="26"/>
      <c r="I66" s="26"/>
      <c r="J66" s="26"/>
      <c r="K66" s="26"/>
      <c r="L66" s="26"/>
      <c r="M66" s="26"/>
    </row>
    <row r="67" spans="1:13" ht="15.5" x14ac:dyDescent="0.4">
      <c r="A67" s="14" t="s">
        <v>28</v>
      </c>
      <c r="B67" s="26">
        <f t="shared" ref="B67:F68" si="39">B22/B16</f>
        <v>11016196.839455796</v>
      </c>
      <c r="C67" s="27">
        <f t="shared" si="39"/>
        <v>7876702.3079155935</v>
      </c>
      <c r="D67" s="27">
        <f t="shared" si="39"/>
        <v>15737677.560369629</v>
      </c>
      <c r="E67" s="27">
        <f t="shared" si="39"/>
        <v>19043063.514877625</v>
      </c>
      <c r="F67" s="27">
        <f t="shared" si="39"/>
        <v>6638123.0612020111</v>
      </c>
      <c r="G67" s="27"/>
      <c r="H67" s="26">
        <f t="shared" ref="H67:L68" si="40">H22/H16</f>
        <v>11016196.839455796</v>
      </c>
      <c r="I67" s="26">
        <f t="shared" si="40"/>
        <v>7876702.3079155935</v>
      </c>
      <c r="J67" s="26">
        <f t="shared" si="40"/>
        <v>15737677.560369629</v>
      </c>
      <c r="K67" s="26">
        <f t="shared" si="40"/>
        <v>19043063.514877625</v>
      </c>
      <c r="L67" s="26">
        <f t="shared" si="40"/>
        <v>6638123.0612020111</v>
      </c>
      <c r="M67" s="26"/>
    </row>
    <row r="68" spans="1:13" ht="15.5" x14ac:dyDescent="0.4">
      <c r="A68" s="14" t="s">
        <v>29</v>
      </c>
      <c r="B68" s="26">
        <f t="shared" si="39"/>
        <v>9301890.5222926158</v>
      </c>
      <c r="C68" s="26">
        <f t="shared" si="39"/>
        <v>7663708.555752255</v>
      </c>
      <c r="D68" s="26">
        <f t="shared" si="39"/>
        <v>12773459.700538158</v>
      </c>
      <c r="E68" s="26">
        <f t="shared" si="39"/>
        <v>8322520.0508627445</v>
      </c>
      <c r="F68" s="26">
        <f t="shared" si="39"/>
        <v>6829571.4285714282</v>
      </c>
      <c r="G68" s="27"/>
      <c r="H68" s="26">
        <f t="shared" si="40"/>
        <v>10716481.403910847</v>
      </c>
      <c r="I68" s="26">
        <f t="shared" si="40"/>
        <v>8175971.121719243</v>
      </c>
      <c r="J68" s="26">
        <f t="shared" si="40"/>
        <v>13273454.682941176</v>
      </c>
      <c r="K68" s="26">
        <f t="shared" si="40"/>
        <v>10456780.316714287</v>
      </c>
      <c r="L68" s="26">
        <f t="shared" si="40"/>
        <v>6831396.8253968256</v>
      </c>
      <c r="M68" s="26"/>
    </row>
    <row r="69" spans="1:13" ht="15.5" x14ac:dyDescent="0.4">
      <c r="A69" s="14" t="s">
        <v>30</v>
      </c>
      <c r="B69" s="26">
        <f>(B68/B67)*B51</f>
        <v>158.65547819444873</v>
      </c>
      <c r="C69" s="26">
        <f t="shared" ref="C69:L69" si="41">(C68/C67)*C51</f>
        <v>202.23073162703108</v>
      </c>
      <c r="D69" s="26">
        <f t="shared" si="41"/>
        <v>129.83152059062522</v>
      </c>
      <c r="E69" s="26">
        <f t="shared" si="41"/>
        <v>102.66006010446972</v>
      </c>
      <c r="F69" s="26">
        <f t="shared" si="41"/>
        <v>177.27160824694275</v>
      </c>
      <c r="G69" s="26"/>
      <c r="H69" s="26">
        <f t="shared" si="41"/>
        <v>155.30482925545658</v>
      </c>
      <c r="I69" s="26">
        <f t="shared" si="41"/>
        <v>134.11801381541218</v>
      </c>
      <c r="J69" s="26">
        <f t="shared" si="41"/>
        <v>177.20893881526615</v>
      </c>
      <c r="K69" s="26">
        <f t="shared" si="41"/>
        <v>152.67836557552658</v>
      </c>
      <c r="L69" s="26">
        <f t="shared" si="41"/>
        <v>96.7325578588691</v>
      </c>
      <c r="M69" s="26"/>
    </row>
    <row r="70" spans="1:13" ht="15.5" x14ac:dyDescent="0.4">
      <c r="A70" s="14"/>
      <c r="B70" s="26"/>
      <c r="C70" s="27"/>
      <c r="D70" s="27"/>
      <c r="E70" s="27"/>
      <c r="F70" s="27"/>
      <c r="G70" s="27"/>
      <c r="H70" s="26"/>
      <c r="I70" s="26"/>
      <c r="J70" s="26"/>
      <c r="K70" s="26"/>
      <c r="L70" s="26"/>
      <c r="M70" s="26"/>
    </row>
    <row r="71" spans="1:13" ht="15.5" x14ac:dyDescent="0.4">
      <c r="A71" s="11" t="s">
        <v>31</v>
      </c>
      <c r="B71" s="26"/>
      <c r="C71" s="27"/>
      <c r="D71" s="27"/>
      <c r="E71" s="27"/>
      <c r="F71" s="27"/>
      <c r="G71" s="27"/>
      <c r="H71" s="26"/>
      <c r="I71" s="26"/>
      <c r="J71" s="26"/>
      <c r="K71" s="26"/>
      <c r="L71" s="26"/>
      <c r="M71" s="26"/>
    </row>
    <row r="72" spans="1:13" ht="15.5" x14ac:dyDescent="0.4">
      <c r="A72" s="14" t="s">
        <v>32</v>
      </c>
      <c r="B72" s="26">
        <f>(B29/B28)*100</f>
        <v>93.02313674495575</v>
      </c>
      <c r="C72" s="27"/>
      <c r="D72" s="27"/>
      <c r="E72" s="27"/>
      <c r="F72" s="27"/>
      <c r="G72" s="27"/>
      <c r="H72" s="26">
        <f>(H29/H28)*100</f>
        <v>93.02313674495575</v>
      </c>
      <c r="I72" s="26"/>
      <c r="J72" s="26"/>
      <c r="K72" s="26"/>
      <c r="L72" s="26"/>
      <c r="M72" s="26"/>
    </row>
    <row r="73" spans="1:13" ht="15.5" x14ac:dyDescent="0.4">
      <c r="A73" s="14" t="s">
        <v>33</v>
      </c>
      <c r="B73" s="26">
        <f t="shared" ref="B73" si="42">(B23/B29)*100</f>
        <v>184.94515229092286</v>
      </c>
      <c r="C73" s="27"/>
      <c r="D73" s="27"/>
      <c r="E73" s="27"/>
      <c r="F73" s="27"/>
      <c r="G73" s="27"/>
      <c r="H73" s="26">
        <f t="shared" ref="H73" si="43">(H23/H29)*100</f>
        <v>169.25535319975657</v>
      </c>
      <c r="I73" s="26"/>
      <c r="J73" s="26"/>
      <c r="K73" s="26"/>
      <c r="L73" s="26"/>
      <c r="M73" s="26"/>
    </row>
    <row r="74" spans="1:13" ht="16" thickBot="1" x14ac:dyDescent="0.4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6" thickTop="1" x14ac:dyDescent="0.4">
      <c r="A75" s="44" t="s">
        <v>78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3" ht="15.5" x14ac:dyDescent="0.4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5" x14ac:dyDescent="0.4">
      <c r="A77" s="30" t="s">
        <v>42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5" x14ac:dyDescent="0.4">
      <c r="A78" s="13" t="s">
        <v>47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5" x14ac:dyDescent="0.4">
      <c r="A79" s="13" t="s">
        <v>48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5" x14ac:dyDescent="0.4">
      <c r="A80" s="13" t="s">
        <v>49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5" x14ac:dyDescent="0.4">
      <c r="A81" s="13" t="s">
        <v>50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5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ht="15.5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ht="15.5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ht="15.5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7" spans="1:13" x14ac:dyDescent="0.35">
      <c r="A87" s="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horizontalDpi="300" verticalDpi="300" r:id="rId1"/>
  <ignoredErrors>
    <ignoredError sqref="B15:B18 H15:H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O8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54296875" style="1" customWidth="1"/>
    <col min="2" max="12" width="18.7265625" style="1" customWidth="1"/>
    <col min="13" max="13" width="18.54296875" style="1" customWidth="1"/>
    <col min="14" max="16384" width="11.453125" style="1"/>
  </cols>
  <sheetData>
    <row r="9" spans="1:15" ht="15.5" x14ac:dyDescent="0.4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  <c r="N9" s="13"/>
      <c r="O9" s="13"/>
    </row>
    <row r="10" spans="1:15" ht="16" thickBot="1" x14ac:dyDescent="0.45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  <c r="N10" s="13"/>
      <c r="O10" s="13"/>
    </row>
    <row r="11" spans="1:15" ht="16" thickTop="1" x14ac:dyDescent="0.4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  <c r="N11" s="13"/>
      <c r="O11" s="13"/>
    </row>
    <row r="12" spans="1:15" ht="15.5" x14ac:dyDescent="0.4">
      <c r="A12" s="11" t="s">
        <v>4</v>
      </c>
      <c r="B12" s="12"/>
      <c r="C12" s="13"/>
      <c r="D12" s="13"/>
      <c r="E12" s="13"/>
      <c r="F12" s="13"/>
      <c r="G12" s="13"/>
      <c r="H12" s="12"/>
      <c r="I12" s="13"/>
      <c r="J12" s="13"/>
      <c r="K12" s="13"/>
      <c r="L12" s="13"/>
      <c r="M12" s="13"/>
      <c r="N12" s="13"/>
      <c r="O12" s="13"/>
    </row>
    <row r="13" spans="1:15" ht="15.5" x14ac:dyDescent="0.4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  <c r="N13" s="13"/>
      <c r="O13" s="13"/>
    </row>
    <row r="14" spans="1:15" ht="15.5" x14ac:dyDescent="0.4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  <c r="N14" s="13"/>
      <c r="O14" s="13"/>
    </row>
    <row r="15" spans="1:15" ht="15.5" x14ac:dyDescent="0.4">
      <c r="A15" s="17" t="s">
        <v>51</v>
      </c>
      <c r="B15" s="31">
        <f>SUM(C15:F15)</f>
        <v>4805</v>
      </c>
      <c r="C15" s="32">
        <f>+'I Trimestre'!C15+'II Trimestre'!C15</f>
        <v>3281</v>
      </c>
      <c r="D15" s="32">
        <f>+'I Trimestre'!D15+'II Trimestre'!D15</f>
        <v>724</v>
      </c>
      <c r="E15" s="32">
        <f>+'I Trimestre'!E15+'II Trimestre'!E15</f>
        <v>339</v>
      </c>
      <c r="F15" s="32">
        <f>+'I Trimestre'!F15+'II Trimestre'!F15</f>
        <v>461</v>
      </c>
      <c r="G15" s="32"/>
      <c r="H15" s="31">
        <f>SUM(I15:L15)</f>
        <v>5286</v>
      </c>
      <c r="I15" s="32">
        <f>+'I Trimestre'!I15+'II Trimestre'!I15</f>
        <v>3271</v>
      </c>
      <c r="J15" s="32">
        <f>+'I Trimestre'!J15+'II Trimestre'!J15</f>
        <v>1040</v>
      </c>
      <c r="K15" s="32">
        <f>+'I Trimestre'!K15+'II Trimestre'!K15</f>
        <v>582</v>
      </c>
      <c r="L15" s="32">
        <f>+'I Trimestre'!L15+'II Trimestre'!L15</f>
        <v>393</v>
      </c>
      <c r="M15" s="32"/>
      <c r="N15" s="13"/>
      <c r="O15" s="13"/>
    </row>
    <row r="16" spans="1:15" ht="15.5" x14ac:dyDescent="0.4">
      <c r="A16" s="17" t="s">
        <v>90</v>
      </c>
      <c r="B16" s="31">
        <f t="shared" ref="B16" si="0">SUM(C16:F16)</f>
        <v>4033</v>
      </c>
      <c r="C16" s="32">
        <f>+'I Trimestre'!C16+'II Trimestre'!C16</f>
        <v>2668</v>
      </c>
      <c r="D16" s="32">
        <f>+'I Trimestre'!D16+'II Trimestre'!D16</f>
        <v>839</v>
      </c>
      <c r="E16" s="32">
        <f>+'I Trimestre'!E16+'II Trimestre'!E16</f>
        <v>181</v>
      </c>
      <c r="F16" s="32">
        <f>+'I Trimestre'!F16+'II Trimestre'!F16</f>
        <v>345</v>
      </c>
      <c r="G16" s="32"/>
      <c r="H16" s="31">
        <f t="shared" ref="H16" si="1">SUM(I16:L16)</f>
        <v>4033</v>
      </c>
      <c r="I16" s="32">
        <f>+'I Trimestre'!I16+'II Trimestre'!I16</f>
        <v>2668</v>
      </c>
      <c r="J16" s="32">
        <f>+'I Trimestre'!J16+'II Trimestre'!J16</f>
        <v>839</v>
      </c>
      <c r="K16" s="32">
        <f>+'I Trimestre'!K16+'II Trimestre'!K16</f>
        <v>181</v>
      </c>
      <c r="L16" s="32">
        <f>+'I Trimestre'!L16+'II Trimestre'!L16</f>
        <v>345</v>
      </c>
      <c r="M16" s="32"/>
      <c r="N16" s="13"/>
      <c r="O16" s="13"/>
    </row>
    <row r="17" spans="1:15" ht="15.5" x14ac:dyDescent="0.4">
      <c r="A17" s="17" t="s">
        <v>91</v>
      </c>
      <c r="B17" s="31">
        <f>SUM(C17:F17)</f>
        <v>8151</v>
      </c>
      <c r="C17" s="32">
        <f>+'I Trimestre'!C17+'II Trimestre'!C17</f>
        <v>4857</v>
      </c>
      <c r="D17" s="32">
        <f>+'I Trimestre'!D17+'II Trimestre'!D17</f>
        <v>1902</v>
      </c>
      <c r="E17" s="32">
        <f>+'I Trimestre'!E17+'II Trimestre'!E17</f>
        <v>869</v>
      </c>
      <c r="F17" s="32">
        <f>+'I Trimestre'!F17+'II Trimestre'!F17</f>
        <v>523</v>
      </c>
      <c r="G17" s="32"/>
      <c r="H17" s="31">
        <f>SUM(I17:L17)</f>
        <v>6090</v>
      </c>
      <c r="I17" s="32">
        <f>+'I Trimestre'!I17+'II Trimestre'!I17</f>
        <v>3256</v>
      </c>
      <c r="J17" s="32">
        <f>+'I Trimestre'!J17+'II Trimestre'!J17</f>
        <v>1787</v>
      </c>
      <c r="K17" s="32">
        <f>+'I Trimestre'!K17+'II Trimestre'!K17</f>
        <v>705</v>
      </c>
      <c r="L17" s="32">
        <f>+'I Trimestre'!L17+'II Trimestre'!L17</f>
        <v>342</v>
      </c>
      <c r="M17" s="32"/>
      <c r="N17" s="13"/>
      <c r="O17" s="13"/>
    </row>
    <row r="18" spans="1:15" ht="15.5" x14ac:dyDescent="0.4">
      <c r="A18" s="17" t="s">
        <v>73</v>
      </c>
      <c r="B18" s="31">
        <f>SUM(C18:F18)</f>
        <v>8417</v>
      </c>
      <c r="C18" s="32">
        <f>+'II Trimestre'!C18</f>
        <v>5632</v>
      </c>
      <c r="D18" s="32">
        <f>+'II Trimestre'!D18</f>
        <v>1637</v>
      </c>
      <c r="E18" s="32">
        <f>+'II Trimestre'!E18</f>
        <v>407</v>
      </c>
      <c r="F18" s="32">
        <f>+'II Trimestre'!F18</f>
        <v>741</v>
      </c>
      <c r="G18" s="32"/>
      <c r="H18" s="31">
        <f>SUM(I18:L18)</f>
        <v>8417</v>
      </c>
      <c r="I18" s="32">
        <f>+'II Trimestre'!I18</f>
        <v>5632</v>
      </c>
      <c r="J18" s="32">
        <f>+'II Trimestre'!J18</f>
        <v>1637</v>
      </c>
      <c r="K18" s="32">
        <f>+'II Trimestre'!K18</f>
        <v>407</v>
      </c>
      <c r="L18" s="32">
        <f>+'II Trimestre'!L18</f>
        <v>741</v>
      </c>
      <c r="M18" s="32"/>
      <c r="N18" s="13"/>
      <c r="O18" s="13"/>
    </row>
    <row r="19" spans="1:15" ht="15.5" x14ac:dyDescent="0.4">
      <c r="A19" s="14"/>
      <c r="B19" s="31"/>
      <c r="C19" s="32"/>
      <c r="D19" s="32"/>
      <c r="E19" s="32"/>
      <c r="F19" s="32"/>
      <c r="G19" s="32"/>
      <c r="H19" s="31"/>
      <c r="I19" s="32"/>
      <c r="J19" s="32"/>
      <c r="K19" s="32"/>
      <c r="L19" s="32"/>
      <c r="M19" s="32"/>
      <c r="N19" s="13"/>
      <c r="O19" s="13"/>
    </row>
    <row r="20" spans="1:15" ht="15.5" x14ac:dyDescent="0.4">
      <c r="A20" s="20" t="s">
        <v>5</v>
      </c>
      <c r="B20" s="31"/>
      <c r="C20" s="32"/>
      <c r="D20" s="32"/>
      <c r="E20" s="32"/>
      <c r="F20" s="32"/>
      <c r="G20" s="32"/>
      <c r="H20" s="31"/>
      <c r="I20" s="32"/>
      <c r="J20" s="32"/>
      <c r="K20" s="32"/>
      <c r="L20" s="32"/>
      <c r="M20" s="32"/>
      <c r="N20" s="13"/>
      <c r="O20" s="13"/>
    </row>
    <row r="21" spans="1:15" ht="15.5" x14ac:dyDescent="0.4">
      <c r="A21" s="17" t="s">
        <v>51</v>
      </c>
      <c r="B21" s="32">
        <f>SUM(C21:G21)</f>
        <v>41656644802.36171</v>
      </c>
      <c r="C21" s="32">
        <f>+'I Trimestre'!C21+'II Trimestre'!C21</f>
        <v>25284018990.739998</v>
      </c>
      <c r="D21" s="32">
        <f>+'I Trimestre'!D21+'II Trimestre'!D21</f>
        <v>7611512360.9099998</v>
      </c>
      <c r="E21" s="32">
        <f>+'I Trimestre'!E21+'II Trimestre'!E21</f>
        <v>3862667588.0000005</v>
      </c>
      <c r="F21" s="32">
        <f>+'I Trimestre'!F21+'II Trimestre'!F21</f>
        <v>3028361000</v>
      </c>
      <c r="G21" s="32">
        <f>+'I Trimestre'!G21+'II Trimestre'!G21</f>
        <v>1870084862.7117083</v>
      </c>
      <c r="H21" s="32">
        <f>SUM(I21:M21)</f>
        <v>50070176656.236252</v>
      </c>
      <c r="I21" s="32">
        <f>+'I Trimestre'!I21+'II Trimestre'!I21</f>
        <v>25487453391.666252</v>
      </c>
      <c r="J21" s="32">
        <f>+'I Trimestre'!J21+'II Trimestre'!J21</f>
        <v>13540716626.86063</v>
      </c>
      <c r="K21" s="32">
        <f>+'I Trimestre'!K21+'II Trimestre'!K21</f>
        <v>6675334759.2600002</v>
      </c>
      <c r="L21" s="32">
        <f>+'I Trimestre'!L21+'II Trimestre'!L21</f>
        <v>2683847000</v>
      </c>
      <c r="M21" s="32">
        <f>+'I Trimestre'!M21+'II Trimestre'!M21</f>
        <v>1682824878.4493637</v>
      </c>
      <c r="N21" s="13"/>
      <c r="O21" s="13"/>
    </row>
    <row r="22" spans="1:15" ht="15.5" x14ac:dyDescent="0.4">
      <c r="A22" s="17" t="s">
        <v>90</v>
      </c>
      <c r="B22" s="32">
        <f>SUM(C22:G22)</f>
        <v>42128770762.303268</v>
      </c>
      <c r="C22" s="32">
        <f>+'I Trimestre'!C22+'II Trimestre'!C22</f>
        <v>20884392879.073212</v>
      </c>
      <c r="D22" s="32">
        <f>+'I Trimestre'!D22+'II Trimestre'!D22</f>
        <v>13154071345.901999</v>
      </c>
      <c r="E22" s="32">
        <f>+'I Trimestre'!E22+'II Trimestre'!E22</f>
        <v>3431145126.4387884</v>
      </c>
      <c r="F22" s="32">
        <f>+'I Trimestre'!F22+'II Trimestre'!F22</f>
        <v>2274514009.2315378</v>
      </c>
      <c r="G22" s="32">
        <f>+'I Trimestre'!G22+'II Trimestre'!G22</f>
        <v>2384647401.6577301</v>
      </c>
      <c r="H22" s="32">
        <f>SUM(I22:M22)</f>
        <v>42128770762.303268</v>
      </c>
      <c r="I22" s="32">
        <f>+'I Trimestre'!I22+'II Trimestre'!I22</f>
        <v>20884392879.073212</v>
      </c>
      <c r="J22" s="32">
        <f>+'I Trimestre'!J22+'II Trimestre'!J22</f>
        <v>13154071345.901999</v>
      </c>
      <c r="K22" s="32">
        <f>+'I Trimestre'!K22+'II Trimestre'!K22</f>
        <v>3431145126.4387884</v>
      </c>
      <c r="L22" s="32">
        <f>+'I Trimestre'!L22+'II Trimestre'!L22</f>
        <v>2274514009.2315378</v>
      </c>
      <c r="M22" s="32">
        <f>+'I Trimestre'!M22+'II Trimestre'!M22</f>
        <v>2384647401.6577296</v>
      </c>
      <c r="N22" s="13"/>
      <c r="O22" s="13"/>
    </row>
    <row r="23" spans="1:15" ht="15.5" x14ac:dyDescent="0.4">
      <c r="A23" s="17" t="s">
        <v>91</v>
      </c>
      <c r="B23" s="32">
        <f>SUM(C23:G23)</f>
        <v>80247050966.804184</v>
      </c>
      <c r="C23" s="32">
        <f>+'I Trimestre'!C23+'II Trimestre'!C23</f>
        <v>37293393563.052032</v>
      </c>
      <c r="D23" s="32">
        <f>+'I Trimestre'!D23+'II Trimestre'!D23</f>
        <v>26664982068.298149</v>
      </c>
      <c r="E23" s="32">
        <f>+'I Trimestre'!E23+'II Trimestre'!E23</f>
        <v>9486132048.4699993</v>
      </c>
      <c r="F23" s="32">
        <f>+'I Trimestre'!F23+'II Trimestre'!F23</f>
        <v>3602917000</v>
      </c>
      <c r="G23" s="32">
        <f>+'I Trimestre'!G23+'II Trimestre'!G23</f>
        <v>3199626286.984004</v>
      </c>
      <c r="H23" s="32">
        <f>SUM(I23:M23)</f>
        <v>62466037772.771515</v>
      </c>
      <c r="I23" s="32">
        <f>+'I Trimestre'!I23+'II Trimestre'!I23</f>
        <v>25970306730.639999</v>
      </c>
      <c r="J23" s="32">
        <f>+'I Trimestre'!J23+'II Trimestre'!J23</f>
        <v>23129100250</v>
      </c>
      <c r="K23" s="32">
        <f>+'I Trimestre'!K23+'II Trimestre'!K23</f>
        <v>8530376356.1800003</v>
      </c>
      <c r="L23" s="32">
        <f>+'I Trimestre'!L23+'II Trimestre'!L23</f>
        <v>2345128000</v>
      </c>
      <c r="M23" s="32">
        <f>+'I Trimestre'!M23+'II Trimestre'!M23</f>
        <v>2491126435.951519</v>
      </c>
      <c r="N23" s="13"/>
      <c r="O23" s="13"/>
    </row>
    <row r="24" spans="1:15" ht="15.5" x14ac:dyDescent="0.4">
      <c r="A24" s="17" t="s">
        <v>73</v>
      </c>
      <c r="B24" s="32">
        <f t="shared" ref="B24" si="2">SUM(C24:G24)</f>
        <v>88386332363.917038</v>
      </c>
      <c r="C24" s="32">
        <f>+'II Trimestre'!C24</f>
        <v>44651219986.179535</v>
      </c>
      <c r="D24" s="32">
        <f>+'II Trimestre'!D24</f>
        <v>25939447372.322861</v>
      </c>
      <c r="E24" s="32">
        <f>+'II Trimestre'!E24</f>
        <v>7836909969.8687582</v>
      </c>
      <c r="F24" s="32">
        <f>+'II Trimestre'!F24</f>
        <v>4955755090.418499</v>
      </c>
      <c r="G24" s="32">
        <f>+'II Trimestre'!G24</f>
        <v>5002999945.1273794</v>
      </c>
      <c r="H24" s="32">
        <f t="shared" ref="H24" si="3">SUM(I24:M24)</f>
        <v>88386332363.917038</v>
      </c>
      <c r="I24" s="32">
        <f>+'II Trimestre'!I24</f>
        <v>44651219986.179535</v>
      </c>
      <c r="J24" s="32">
        <f>+'II Trimestre'!J24</f>
        <v>25939447372.322861</v>
      </c>
      <c r="K24" s="32">
        <f>+'II Trimestre'!K24</f>
        <v>7836909969.8687582</v>
      </c>
      <c r="L24" s="32">
        <f>+'II Trimestre'!L24</f>
        <v>4955755090.418499</v>
      </c>
      <c r="M24" s="32">
        <f>+'II Trimestre'!M24</f>
        <v>5002999945.1273794</v>
      </c>
      <c r="N24" s="13"/>
      <c r="O24" s="13"/>
    </row>
    <row r="25" spans="1:15" ht="15.5" x14ac:dyDescent="0.4">
      <c r="A25" s="17" t="s">
        <v>92</v>
      </c>
      <c r="B25" s="32">
        <f>SUM(C25:F25)</f>
        <v>77047424679.820175</v>
      </c>
      <c r="C25" s="32">
        <f t="shared" ref="C25:F25" si="4">+C23</f>
        <v>37293393563.052032</v>
      </c>
      <c r="D25" s="32">
        <f t="shared" si="4"/>
        <v>26664982068.298149</v>
      </c>
      <c r="E25" s="32">
        <f t="shared" si="4"/>
        <v>9486132048.4699993</v>
      </c>
      <c r="F25" s="32">
        <f t="shared" si="4"/>
        <v>3602917000</v>
      </c>
      <c r="G25" s="32"/>
      <c r="H25" s="32">
        <f>SUM(I25:L25)</f>
        <v>59974911336.82</v>
      </c>
      <c r="I25" s="32">
        <f t="shared" ref="I25:L25" si="5">+I23</f>
        <v>25970306730.639999</v>
      </c>
      <c r="J25" s="32">
        <f t="shared" si="5"/>
        <v>23129100250</v>
      </c>
      <c r="K25" s="32">
        <f t="shared" si="5"/>
        <v>8530376356.1800003</v>
      </c>
      <c r="L25" s="32">
        <f t="shared" si="5"/>
        <v>2345128000</v>
      </c>
      <c r="M25" s="32"/>
      <c r="N25" s="13"/>
      <c r="O25" s="13"/>
    </row>
    <row r="26" spans="1:15" ht="15.5" x14ac:dyDescent="0.4">
      <c r="A26" s="14"/>
      <c r="B26" s="31"/>
      <c r="C26" s="32"/>
      <c r="D26" s="32"/>
      <c r="E26" s="32"/>
      <c r="F26" s="32"/>
      <c r="G26" s="32"/>
      <c r="H26" s="31"/>
      <c r="I26" s="32"/>
      <c r="J26" s="32"/>
      <c r="K26" s="32"/>
      <c r="L26" s="32"/>
      <c r="M26" s="32"/>
      <c r="N26" s="13"/>
      <c r="O26" s="13"/>
    </row>
    <row r="27" spans="1:15" ht="15.5" x14ac:dyDescent="0.4">
      <c r="A27" s="20" t="s">
        <v>6</v>
      </c>
      <c r="B27" s="31"/>
      <c r="C27" s="32"/>
      <c r="D27" s="32"/>
      <c r="E27" s="32"/>
      <c r="F27" s="32"/>
      <c r="G27" s="32"/>
      <c r="H27" s="31"/>
      <c r="I27" s="32"/>
      <c r="J27" s="32"/>
      <c r="K27" s="32"/>
      <c r="L27" s="32"/>
      <c r="M27" s="32"/>
      <c r="N27" s="13"/>
      <c r="O27" s="13"/>
    </row>
    <row r="28" spans="1:15" ht="15.5" x14ac:dyDescent="0.4">
      <c r="A28" s="17" t="s">
        <v>90</v>
      </c>
      <c r="B28" s="32">
        <f t="shared" ref="B28" si="6">B22</f>
        <v>42128770762.303268</v>
      </c>
      <c r="C28" s="32">
        <f>B28+H28</f>
        <v>84257541524.606537</v>
      </c>
      <c r="D28" s="32"/>
      <c r="E28" s="32"/>
      <c r="F28" s="31"/>
      <c r="G28" s="31"/>
      <c r="H28" s="32">
        <f t="shared" ref="H28" si="7">H22</f>
        <v>42128770762.303268</v>
      </c>
      <c r="I28" s="32"/>
      <c r="J28" s="32"/>
      <c r="K28" s="32"/>
      <c r="L28" s="31"/>
      <c r="M28" s="31"/>
      <c r="N28" s="13"/>
      <c r="O28" s="13"/>
    </row>
    <row r="29" spans="1:15" ht="15.5" x14ac:dyDescent="0.4">
      <c r="A29" s="17" t="s">
        <v>91</v>
      </c>
      <c r="B29" s="32">
        <f>'I Trimestre'!B29+'II Trimestre'!B29</f>
        <v>33899100000</v>
      </c>
      <c r="C29" s="32"/>
      <c r="D29" s="32"/>
      <c r="E29" s="32"/>
      <c r="F29" s="31"/>
      <c r="G29" s="31"/>
      <c r="H29" s="32">
        <f>'I Trimestre'!H29+'II Trimestre'!H29</f>
        <v>33899100000</v>
      </c>
      <c r="I29" s="32"/>
      <c r="J29" s="32"/>
      <c r="K29" s="32"/>
      <c r="L29" s="31"/>
      <c r="M29" s="31"/>
      <c r="N29" s="13"/>
      <c r="O29" s="13"/>
    </row>
    <row r="30" spans="1:15" ht="15.5" x14ac:dyDescent="0.4">
      <c r="A30" s="14"/>
      <c r="B30" s="33"/>
      <c r="C30" s="34"/>
      <c r="D30" s="34"/>
      <c r="E30" s="34"/>
      <c r="F30" s="34"/>
      <c r="G30" s="34"/>
      <c r="H30" s="33"/>
      <c r="I30" s="34"/>
      <c r="J30" s="34"/>
      <c r="K30" s="34"/>
      <c r="L30" s="34"/>
      <c r="M30" s="34"/>
      <c r="N30" s="13"/>
      <c r="O30" s="13"/>
    </row>
    <row r="31" spans="1:15" ht="15.5" x14ac:dyDescent="0.4">
      <c r="A31" s="11" t="s">
        <v>7</v>
      </c>
      <c r="B31" s="33"/>
      <c r="C31" s="34"/>
      <c r="D31" s="34"/>
      <c r="E31" s="34"/>
      <c r="F31" s="34"/>
      <c r="G31" s="34"/>
      <c r="H31" s="33"/>
      <c r="I31" s="34"/>
      <c r="J31" s="34"/>
      <c r="K31" s="34"/>
      <c r="L31" s="34"/>
      <c r="M31" s="34"/>
      <c r="N31" s="13"/>
      <c r="O31" s="13"/>
    </row>
    <row r="32" spans="1:15" ht="15.5" x14ac:dyDescent="0.4">
      <c r="A32" s="17" t="s">
        <v>52</v>
      </c>
      <c r="B32" s="23">
        <v>1.0586</v>
      </c>
      <c r="C32" s="23">
        <v>1.0586</v>
      </c>
      <c r="D32" s="23">
        <v>1.0586</v>
      </c>
      <c r="E32" s="23">
        <v>1.0586</v>
      </c>
      <c r="F32" s="23">
        <v>1.0586</v>
      </c>
      <c r="G32" s="23">
        <v>1.0586</v>
      </c>
      <c r="H32" s="23">
        <v>1.0586</v>
      </c>
      <c r="I32" s="23">
        <v>1.0586</v>
      </c>
      <c r="J32" s="23">
        <v>1.0586</v>
      </c>
      <c r="K32" s="23">
        <v>1.0586</v>
      </c>
      <c r="L32" s="23">
        <v>1.0586</v>
      </c>
      <c r="M32" s="23">
        <v>1.0586</v>
      </c>
      <c r="N32" s="13"/>
      <c r="O32" s="13"/>
    </row>
    <row r="33" spans="1:15" ht="15.5" x14ac:dyDescent="0.4">
      <c r="A33" s="17" t="s">
        <v>93</v>
      </c>
      <c r="B33" s="23">
        <v>1.0788</v>
      </c>
      <c r="C33" s="23">
        <v>1.0788</v>
      </c>
      <c r="D33" s="23">
        <v>1.0788</v>
      </c>
      <c r="E33" s="23">
        <v>1.0788</v>
      </c>
      <c r="F33" s="23">
        <v>1.0788</v>
      </c>
      <c r="G33" s="23">
        <v>1.0788</v>
      </c>
      <c r="H33" s="23">
        <v>1.0788</v>
      </c>
      <c r="I33" s="23">
        <v>1.0788</v>
      </c>
      <c r="J33" s="23">
        <v>1.0788</v>
      </c>
      <c r="K33" s="23">
        <v>1.0788</v>
      </c>
      <c r="L33" s="23">
        <v>1.0788</v>
      </c>
      <c r="M33" s="23">
        <v>1.0788</v>
      </c>
      <c r="N33" s="13"/>
      <c r="O33" s="13"/>
    </row>
    <row r="34" spans="1:15" ht="15.5" x14ac:dyDescent="0.4">
      <c r="A34" s="17" t="s">
        <v>8</v>
      </c>
      <c r="B34" s="18">
        <f>+C34+F34</f>
        <v>236626</v>
      </c>
      <c r="C34" s="13">
        <v>168720</v>
      </c>
      <c r="D34" s="13">
        <v>168720</v>
      </c>
      <c r="E34" s="13">
        <v>168720</v>
      </c>
      <c r="F34" s="19">
        <v>67906</v>
      </c>
      <c r="G34" s="19"/>
      <c r="H34" s="18">
        <f>+I34+L34</f>
        <v>236626</v>
      </c>
      <c r="I34" s="13">
        <v>168720</v>
      </c>
      <c r="J34" s="13">
        <v>168720</v>
      </c>
      <c r="K34" s="13">
        <v>168720</v>
      </c>
      <c r="L34" s="19">
        <v>67906</v>
      </c>
      <c r="M34" s="18"/>
    </row>
    <row r="35" spans="1:15" ht="15.5" x14ac:dyDescent="0.4">
      <c r="A35" s="14"/>
      <c r="B35" s="31"/>
      <c r="C35" s="32"/>
      <c r="D35" s="32"/>
      <c r="E35" s="32"/>
      <c r="F35" s="32"/>
      <c r="G35" s="32"/>
      <c r="H35" s="31"/>
      <c r="I35" s="32"/>
      <c r="J35" s="32"/>
      <c r="K35" s="32"/>
      <c r="L35" s="32"/>
      <c r="M35" s="32"/>
      <c r="N35" s="13"/>
      <c r="O35" s="13"/>
    </row>
    <row r="36" spans="1:15" ht="15.5" x14ac:dyDescent="0.4">
      <c r="A36" s="11" t="s">
        <v>9</v>
      </c>
      <c r="B36" s="31"/>
      <c r="C36" s="32"/>
      <c r="D36" s="32"/>
      <c r="E36" s="32"/>
      <c r="F36" s="32"/>
      <c r="G36" s="32"/>
      <c r="H36" s="31"/>
      <c r="I36" s="32"/>
      <c r="J36" s="32"/>
      <c r="K36" s="32"/>
      <c r="L36" s="32"/>
      <c r="M36" s="32"/>
      <c r="N36" s="13"/>
      <c r="O36" s="13"/>
    </row>
    <row r="37" spans="1:15" ht="15.5" x14ac:dyDescent="0.4">
      <c r="A37" s="14" t="s">
        <v>53</v>
      </c>
      <c r="B37" s="31">
        <f t="shared" ref="B37:F37" si="8">B21/B32</f>
        <v>39350694126.546104</v>
      </c>
      <c r="C37" s="32">
        <f t="shared" si="8"/>
        <v>23884393529.888531</v>
      </c>
      <c r="D37" s="32">
        <f t="shared" si="8"/>
        <v>7190168487.5401478</v>
      </c>
      <c r="E37" s="32">
        <f t="shared" si="8"/>
        <v>3648845255.9984889</v>
      </c>
      <c r="F37" s="32">
        <f t="shared" si="8"/>
        <v>2860722652.5599852</v>
      </c>
      <c r="G37" s="32">
        <f t="shared" ref="G37:L37" si="9">G21/G32</f>
        <v>1766564200.5589538</v>
      </c>
      <c r="H37" s="31">
        <f t="shared" si="9"/>
        <v>47298485411.143257</v>
      </c>
      <c r="I37" s="32">
        <f t="shared" si="9"/>
        <v>24076566589.520359</v>
      </c>
      <c r="J37" s="32">
        <f t="shared" si="9"/>
        <v>12791154946.968288</v>
      </c>
      <c r="K37" s="32">
        <f t="shared" si="9"/>
        <v>6305814055.601738</v>
      </c>
      <c r="L37" s="32">
        <f t="shared" si="9"/>
        <v>2535279614.5853014</v>
      </c>
      <c r="M37" s="32">
        <f t="shared" ref="M37" si="10">M21/M32</f>
        <v>1589670204.4675643</v>
      </c>
      <c r="N37" s="13"/>
      <c r="O37" s="13"/>
    </row>
    <row r="38" spans="1:15" ht="15.5" x14ac:dyDescent="0.4">
      <c r="A38" s="14" t="s">
        <v>94</v>
      </c>
      <c r="B38" s="31">
        <f t="shared" ref="B38" si="11">B23/B33</f>
        <v>74385475497.593796</v>
      </c>
      <c r="C38" s="32">
        <f>C23/C33</f>
        <v>34569330332.825394</v>
      </c>
      <c r="D38" s="32">
        <f t="shared" ref="D38:F38" si="12">D23/D33</f>
        <v>24717261835.649006</v>
      </c>
      <c r="E38" s="32">
        <f t="shared" si="12"/>
        <v>8793225851.3811646</v>
      </c>
      <c r="F38" s="32">
        <f t="shared" si="12"/>
        <v>3339745087.1338525</v>
      </c>
      <c r="G38" s="32">
        <f t="shared" ref="G38:H38" si="13">G23/G33</f>
        <v>2965912390.6043792</v>
      </c>
      <c r="H38" s="31">
        <f t="shared" si="13"/>
        <v>57903260820.144157</v>
      </c>
      <c r="I38" s="32">
        <f>I23/I33</f>
        <v>24073328448.869114</v>
      </c>
      <c r="J38" s="32">
        <f t="shared" ref="J38:M38" si="14">J23/J33</f>
        <v>21439655404.152763</v>
      </c>
      <c r="K38" s="32">
        <f t="shared" si="14"/>
        <v>7907282495.532073</v>
      </c>
      <c r="L38" s="32">
        <f t="shared" si="14"/>
        <v>2173830181.683352</v>
      </c>
      <c r="M38" s="32">
        <f t="shared" si="14"/>
        <v>2309164289.9068584</v>
      </c>
      <c r="N38" s="13"/>
      <c r="O38" s="13"/>
    </row>
    <row r="39" spans="1:15" ht="15.5" x14ac:dyDescent="0.4">
      <c r="A39" s="14" t="s">
        <v>54</v>
      </c>
      <c r="B39" s="31">
        <f t="shared" ref="B39:F39" si="15">B37/B15</f>
        <v>8189530.5154102193</v>
      </c>
      <c r="C39" s="32">
        <f t="shared" si="15"/>
        <v>7279607.903044356</v>
      </c>
      <c r="D39" s="32">
        <f t="shared" si="15"/>
        <v>9931171.9441162255</v>
      </c>
      <c r="E39" s="32">
        <f t="shared" si="15"/>
        <v>10763555.327429172</v>
      </c>
      <c r="F39" s="32">
        <f t="shared" si="15"/>
        <v>6205472.1313665621</v>
      </c>
      <c r="G39" s="32"/>
      <c r="H39" s="31">
        <f t="shared" ref="H39:L39" si="16">H37/H15</f>
        <v>8947878.4357062541</v>
      </c>
      <c r="I39" s="32">
        <f t="shared" si="16"/>
        <v>7360613.4483400667</v>
      </c>
      <c r="J39" s="32">
        <f t="shared" si="16"/>
        <v>12299187.449007969</v>
      </c>
      <c r="K39" s="32">
        <f t="shared" si="16"/>
        <v>10834732.054298518</v>
      </c>
      <c r="L39" s="32">
        <f t="shared" si="16"/>
        <v>6451093.1668837182</v>
      </c>
      <c r="M39" s="32"/>
      <c r="N39" s="13"/>
      <c r="O39" s="13"/>
    </row>
    <row r="40" spans="1:15" ht="15.5" x14ac:dyDescent="0.4">
      <c r="A40" s="14" t="s">
        <v>95</v>
      </c>
      <c r="B40" s="31">
        <f t="shared" ref="B40:F40" si="17">B38/B17</f>
        <v>9125932.4619793631</v>
      </c>
      <c r="C40" s="32">
        <f t="shared" si="17"/>
        <v>7117424.404534773</v>
      </c>
      <c r="D40" s="32">
        <f t="shared" si="17"/>
        <v>12995405.802128814</v>
      </c>
      <c r="E40" s="32">
        <f t="shared" si="17"/>
        <v>10118786.940599728</v>
      </c>
      <c r="F40" s="32">
        <f t="shared" si="17"/>
        <v>6385745.8645006744</v>
      </c>
      <c r="G40" s="32"/>
      <c r="H40" s="31">
        <f t="shared" ref="H40:L40" si="18">H38/H17</f>
        <v>9507924.6010088921</v>
      </c>
      <c r="I40" s="32">
        <f t="shared" si="18"/>
        <v>7393528.3933873205</v>
      </c>
      <c r="J40" s="32">
        <f t="shared" si="18"/>
        <v>11997568.776806246</v>
      </c>
      <c r="K40" s="32">
        <f t="shared" si="18"/>
        <v>11216003.539761806</v>
      </c>
      <c r="L40" s="32">
        <f t="shared" si="18"/>
        <v>6356228.6014133096</v>
      </c>
      <c r="M40" s="32"/>
      <c r="N40" s="13"/>
      <c r="O40" s="13"/>
    </row>
    <row r="41" spans="1:15" ht="15.5" x14ac:dyDescent="0.4">
      <c r="A41" s="14"/>
      <c r="B41" s="35"/>
      <c r="C41" s="36"/>
      <c r="D41" s="36"/>
      <c r="E41" s="36"/>
      <c r="F41" s="36"/>
      <c r="G41" s="36"/>
      <c r="H41" s="35"/>
      <c r="I41" s="36"/>
      <c r="J41" s="36"/>
      <c r="K41" s="36"/>
      <c r="L41" s="36"/>
      <c r="M41" s="36"/>
      <c r="N41" s="13"/>
      <c r="O41" s="13"/>
    </row>
    <row r="42" spans="1:15" ht="15.5" x14ac:dyDescent="0.4">
      <c r="A42" s="11" t="s">
        <v>10</v>
      </c>
      <c r="B42" s="35"/>
      <c r="C42" s="36"/>
      <c r="D42" s="36"/>
      <c r="E42" s="36"/>
      <c r="F42" s="36"/>
      <c r="G42" s="36"/>
      <c r="H42" s="35"/>
      <c r="I42" s="36"/>
      <c r="J42" s="36"/>
      <c r="K42" s="36"/>
      <c r="L42" s="36"/>
      <c r="M42" s="36"/>
      <c r="N42" s="13"/>
      <c r="O42" s="13"/>
    </row>
    <row r="43" spans="1:15" ht="15.5" x14ac:dyDescent="0.4">
      <c r="A43" s="14"/>
      <c r="B43" s="35"/>
      <c r="C43" s="36"/>
      <c r="D43" s="36"/>
      <c r="E43" s="36"/>
      <c r="F43" s="36"/>
      <c r="G43" s="36"/>
      <c r="H43" s="35"/>
      <c r="I43" s="36"/>
      <c r="J43" s="36"/>
      <c r="K43" s="36"/>
      <c r="L43" s="36"/>
      <c r="M43" s="36"/>
      <c r="N43" s="13"/>
      <c r="O43" s="13"/>
    </row>
    <row r="44" spans="1:15" ht="15.5" x14ac:dyDescent="0.4">
      <c r="A44" s="11" t="s">
        <v>11</v>
      </c>
      <c r="B44" s="35"/>
      <c r="C44" s="36"/>
      <c r="D44" s="36"/>
      <c r="E44" s="36"/>
      <c r="F44" s="36"/>
      <c r="G44" s="36"/>
      <c r="H44" s="35"/>
      <c r="I44" s="36"/>
      <c r="J44" s="36"/>
      <c r="K44" s="36"/>
      <c r="L44" s="36"/>
      <c r="M44" s="36"/>
      <c r="N44" s="13"/>
      <c r="O44" s="13"/>
    </row>
    <row r="45" spans="1:15" ht="15.5" x14ac:dyDescent="0.4">
      <c r="A45" s="14" t="s">
        <v>12</v>
      </c>
      <c r="B45" s="37">
        <f t="shared" ref="B45:F45" si="19">B16/B34*100</f>
        <v>1.7043773718864368</v>
      </c>
      <c r="C45" s="38">
        <f>C16/C34*100</f>
        <v>1.5813181602655286</v>
      </c>
      <c r="D45" s="38">
        <f t="shared" si="19"/>
        <v>0.49727358937885258</v>
      </c>
      <c r="E45" s="38">
        <f t="shared" si="19"/>
        <v>0.10727833096254148</v>
      </c>
      <c r="F45" s="38">
        <f t="shared" si="19"/>
        <v>0.50805525284952735</v>
      </c>
      <c r="G45" s="38"/>
      <c r="H45" s="37">
        <f t="shared" ref="H45" si="20">H16/H34*100</f>
        <v>1.7043773718864368</v>
      </c>
      <c r="I45" s="38">
        <f>I16/I34*100</f>
        <v>1.5813181602655286</v>
      </c>
      <c r="J45" s="38">
        <f t="shared" ref="J45:L45" si="21">J16/J34*100</f>
        <v>0.49727358937885258</v>
      </c>
      <c r="K45" s="38">
        <f t="shared" si="21"/>
        <v>0.10727833096254148</v>
      </c>
      <c r="L45" s="38">
        <f t="shared" si="21"/>
        <v>0.50805525284952735</v>
      </c>
      <c r="M45" s="38"/>
      <c r="N45" s="13"/>
      <c r="O45" s="13"/>
    </row>
    <row r="46" spans="1:15" ht="15.5" x14ac:dyDescent="0.4">
      <c r="A46" s="14" t="s">
        <v>13</v>
      </c>
      <c r="B46" s="37">
        <f t="shared" ref="B46:F46" si="22">B17/B34*100</f>
        <v>3.4446764091858038</v>
      </c>
      <c r="C46" s="38">
        <f t="shared" si="22"/>
        <v>2.8787339971550496</v>
      </c>
      <c r="D46" s="38">
        <f t="shared" si="22"/>
        <v>1.1273115220483643</v>
      </c>
      <c r="E46" s="38">
        <f t="shared" si="22"/>
        <v>0.51505452821242292</v>
      </c>
      <c r="F46" s="38">
        <f t="shared" si="22"/>
        <v>0.77018231084145738</v>
      </c>
      <c r="G46" s="38"/>
      <c r="H46" s="37">
        <f t="shared" ref="H46:L46" si="23">H17/H34*100</f>
        <v>2.5736816748793454</v>
      </c>
      <c r="I46" s="38">
        <f t="shared" si="23"/>
        <v>1.9298245614035088</v>
      </c>
      <c r="J46" s="38">
        <f t="shared" si="23"/>
        <v>1.0591512565196775</v>
      </c>
      <c r="K46" s="38">
        <f t="shared" si="23"/>
        <v>0.41785206258890473</v>
      </c>
      <c r="L46" s="38">
        <f t="shared" si="23"/>
        <v>0.5036373810856184</v>
      </c>
      <c r="M46" s="38"/>
      <c r="N46" s="13"/>
      <c r="O46" s="13"/>
    </row>
    <row r="47" spans="1:15" ht="15.5" x14ac:dyDescent="0.4">
      <c r="A47" s="14"/>
      <c r="B47" s="37"/>
      <c r="C47" s="38"/>
      <c r="D47" s="38"/>
      <c r="E47" s="38"/>
      <c r="F47" s="38"/>
      <c r="G47" s="38"/>
      <c r="H47" s="37"/>
      <c r="I47" s="38"/>
      <c r="J47" s="38"/>
      <c r="K47" s="38"/>
      <c r="L47" s="38"/>
      <c r="M47" s="38"/>
      <c r="N47" s="13"/>
      <c r="O47" s="13"/>
    </row>
    <row r="48" spans="1:15" ht="15.5" x14ac:dyDescent="0.4">
      <c r="A48" s="11" t="s">
        <v>14</v>
      </c>
      <c r="B48" s="37"/>
      <c r="C48" s="38"/>
      <c r="D48" s="38"/>
      <c r="E48" s="38"/>
      <c r="F48" s="38"/>
      <c r="G48" s="38"/>
      <c r="H48" s="37"/>
      <c r="I48" s="38"/>
      <c r="J48" s="38"/>
      <c r="K48" s="38"/>
      <c r="L48" s="38"/>
      <c r="M48" s="38"/>
      <c r="N48" s="13"/>
      <c r="O48" s="13"/>
    </row>
    <row r="49" spans="1:15" ht="15.5" x14ac:dyDescent="0.4">
      <c r="A49" s="14" t="s">
        <v>15</v>
      </c>
      <c r="B49" s="37">
        <f t="shared" ref="B49:F49" si="24">B17/B16*100</f>
        <v>202.10761219935534</v>
      </c>
      <c r="C49" s="38">
        <f t="shared" si="24"/>
        <v>182.04647676161918</v>
      </c>
      <c r="D49" s="38">
        <f t="shared" si="24"/>
        <v>226.69845053635277</v>
      </c>
      <c r="E49" s="38">
        <f t="shared" si="24"/>
        <v>480.11049723756906</v>
      </c>
      <c r="F49" s="38">
        <f t="shared" si="24"/>
        <v>151.59420289855072</v>
      </c>
      <c r="G49" s="38"/>
      <c r="H49" s="37">
        <f t="shared" ref="H49:L49" si="25">H17/H16*100</f>
        <v>151.00421522439871</v>
      </c>
      <c r="I49" s="38">
        <f t="shared" si="25"/>
        <v>122.03898050974513</v>
      </c>
      <c r="J49" s="38">
        <f t="shared" si="25"/>
        <v>212.9916567342074</v>
      </c>
      <c r="K49" s="38">
        <f t="shared" si="25"/>
        <v>389.50276243093924</v>
      </c>
      <c r="L49" s="38">
        <f t="shared" si="25"/>
        <v>99.130434782608702</v>
      </c>
      <c r="M49" s="38"/>
      <c r="N49" s="13"/>
      <c r="O49" s="13"/>
    </row>
    <row r="50" spans="1:15" ht="15.5" x14ac:dyDescent="0.4">
      <c r="A50" s="14" t="s">
        <v>16</v>
      </c>
      <c r="B50" s="37">
        <f>B23/B22*100</f>
        <v>190.48039977138157</v>
      </c>
      <c r="C50" s="37">
        <f>C23/C22*100</f>
        <v>178.57063779154018</v>
      </c>
      <c r="D50" s="37">
        <f t="shared" ref="D50:G50" si="26">D23/D22*100</f>
        <v>202.71276753113642</v>
      </c>
      <c r="E50" s="37">
        <f t="shared" si="26"/>
        <v>276.47131493722992</v>
      </c>
      <c r="F50" s="37">
        <f t="shared" si="26"/>
        <v>158.40381661211546</v>
      </c>
      <c r="G50" s="37">
        <f t="shared" si="26"/>
        <v>134.1760750356521</v>
      </c>
      <c r="H50" s="37">
        <f>H23/H22*100</f>
        <v>148.27405747301316</v>
      </c>
      <c r="I50" s="37">
        <f>I23/I22*100</f>
        <v>124.35270146954105</v>
      </c>
      <c r="J50" s="37">
        <f t="shared" ref="J50:M50" si="27">J23/J22*100</f>
        <v>175.83225483420847</v>
      </c>
      <c r="K50" s="37">
        <f t="shared" si="27"/>
        <v>248.61601715558277</v>
      </c>
      <c r="L50" s="37">
        <f t="shared" si="27"/>
        <v>103.10457488860752</v>
      </c>
      <c r="M50" s="37">
        <f t="shared" si="27"/>
        <v>104.46518987334431</v>
      </c>
      <c r="N50" s="13"/>
      <c r="O50" s="13"/>
    </row>
    <row r="51" spans="1:15" ht="15.5" x14ac:dyDescent="0.4">
      <c r="A51" s="14" t="s">
        <v>17</v>
      </c>
      <c r="B51" s="37">
        <f t="shared" ref="B51:F51" si="28">AVERAGE(B49:B50)</f>
        <v>196.29400598536847</v>
      </c>
      <c r="C51" s="38">
        <f t="shared" si="28"/>
        <v>180.30855727657968</v>
      </c>
      <c r="D51" s="38">
        <f t="shared" si="28"/>
        <v>214.70560903374459</v>
      </c>
      <c r="E51" s="38">
        <f t="shared" si="28"/>
        <v>378.29090608739949</v>
      </c>
      <c r="F51" s="38">
        <f t="shared" si="28"/>
        <v>154.99900975533308</v>
      </c>
      <c r="G51" s="38"/>
      <c r="H51" s="37">
        <f t="shared" ref="H51:L51" si="29">AVERAGE(H49:H50)</f>
        <v>149.63913634870593</v>
      </c>
      <c r="I51" s="38">
        <f t="shared" si="29"/>
        <v>123.19584098964309</v>
      </c>
      <c r="J51" s="38">
        <f t="shared" si="29"/>
        <v>194.41195578420792</v>
      </c>
      <c r="K51" s="38">
        <f t="shared" si="29"/>
        <v>319.059389793261</v>
      </c>
      <c r="L51" s="38">
        <f t="shared" si="29"/>
        <v>101.11750483560812</v>
      </c>
      <c r="M51" s="38"/>
      <c r="N51" s="13"/>
      <c r="O51" s="13"/>
    </row>
    <row r="52" spans="1:15" ht="15.5" x14ac:dyDescent="0.4">
      <c r="A52" s="14"/>
      <c r="B52" s="37"/>
      <c r="C52" s="38"/>
      <c r="D52" s="38"/>
      <c r="E52" s="38"/>
      <c r="F52" s="38"/>
      <c r="G52" s="38"/>
      <c r="H52" s="37"/>
      <c r="I52" s="38"/>
      <c r="J52" s="38"/>
      <c r="K52" s="38"/>
      <c r="L52" s="38"/>
      <c r="M52" s="38"/>
      <c r="N52" s="13"/>
      <c r="O52" s="13"/>
    </row>
    <row r="53" spans="1:15" ht="15.5" x14ac:dyDescent="0.4">
      <c r="A53" s="11" t="s">
        <v>18</v>
      </c>
      <c r="B53" s="37"/>
      <c r="C53" s="38"/>
      <c r="D53" s="38"/>
      <c r="E53" s="38"/>
      <c r="F53" s="38"/>
      <c r="G53" s="38"/>
      <c r="H53" s="37"/>
      <c r="I53" s="38"/>
      <c r="J53" s="38"/>
      <c r="K53" s="38"/>
      <c r="L53" s="38"/>
      <c r="M53" s="38"/>
      <c r="N53" s="13"/>
      <c r="O53" s="13"/>
    </row>
    <row r="54" spans="1:15" ht="15.5" x14ac:dyDescent="0.4">
      <c r="A54" s="14" t="s">
        <v>19</v>
      </c>
      <c r="B54" s="37">
        <f t="shared" ref="B54:F54" si="30">B17/B18*100</f>
        <v>96.839729119638832</v>
      </c>
      <c r="C54" s="38">
        <f t="shared" si="30"/>
        <v>86.239346590909093</v>
      </c>
      <c r="D54" s="38">
        <f t="shared" si="30"/>
        <v>116.18814905314601</v>
      </c>
      <c r="E54" s="38">
        <f t="shared" si="30"/>
        <v>213.51351351351352</v>
      </c>
      <c r="F54" s="38">
        <f t="shared" si="30"/>
        <v>70.580296896086367</v>
      </c>
      <c r="G54" s="38"/>
      <c r="H54" s="37">
        <f t="shared" ref="H54:L54" si="31">H17/H18*100</f>
        <v>72.353570155637399</v>
      </c>
      <c r="I54" s="38">
        <f t="shared" si="31"/>
        <v>57.8125</v>
      </c>
      <c r="J54" s="38">
        <f t="shared" si="31"/>
        <v>109.16310323762981</v>
      </c>
      <c r="K54" s="38">
        <f t="shared" si="31"/>
        <v>173.21867321867322</v>
      </c>
      <c r="L54" s="38">
        <f t="shared" si="31"/>
        <v>46.153846153846153</v>
      </c>
      <c r="M54" s="38"/>
      <c r="N54" s="13"/>
      <c r="O54" s="13"/>
    </row>
    <row r="55" spans="1:15" ht="15.5" x14ac:dyDescent="0.4">
      <c r="A55" s="14" t="s">
        <v>20</v>
      </c>
      <c r="B55" s="37">
        <f>B23/B24*100</f>
        <v>90.791244325422824</v>
      </c>
      <c r="C55" s="37">
        <f t="shared" ref="C55:G55" si="32">C23/C24*100</f>
        <v>83.521555681110399</v>
      </c>
      <c r="D55" s="37">
        <f t="shared" si="32"/>
        <v>102.79703220180947</v>
      </c>
      <c r="E55" s="37">
        <f t="shared" si="32"/>
        <v>121.04429022334244</v>
      </c>
      <c r="F55" s="37">
        <f t="shared" si="32"/>
        <v>72.701675814567835</v>
      </c>
      <c r="G55" s="37">
        <f t="shared" si="32"/>
        <v>63.954153949176984</v>
      </c>
      <c r="H55" s="37">
        <f>H23/H24*100</f>
        <v>70.67386563295473</v>
      </c>
      <c r="I55" s="37">
        <f t="shared" ref="I55:M55" si="33">I23/I24*100</f>
        <v>58.162591612677858</v>
      </c>
      <c r="J55" s="37">
        <f t="shared" si="33"/>
        <v>89.165740187196604</v>
      </c>
      <c r="K55" s="37">
        <f t="shared" si="33"/>
        <v>108.84872212361086</v>
      </c>
      <c r="L55" s="37">
        <f t="shared" si="33"/>
        <v>47.321305375523728</v>
      </c>
      <c r="M55" s="37">
        <f t="shared" si="33"/>
        <v>49.792653673277094</v>
      </c>
      <c r="N55" s="13"/>
      <c r="O55" s="13"/>
    </row>
    <row r="56" spans="1:15" ht="15.5" x14ac:dyDescent="0.4">
      <c r="A56" s="14" t="s">
        <v>21</v>
      </c>
      <c r="B56" s="37">
        <f t="shared" ref="B56:F56" si="34">(B54+B55)/2</f>
        <v>93.815486722530835</v>
      </c>
      <c r="C56" s="38">
        <f t="shared" si="34"/>
        <v>84.880451136009754</v>
      </c>
      <c r="D56" s="38">
        <f t="shared" si="34"/>
        <v>109.49259062747774</v>
      </c>
      <c r="E56" s="38">
        <f t="shared" si="34"/>
        <v>167.27890186842797</v>
      </c>
      <c r="F56" s="38">
        <f t="shared" si="34"/>
        <v>71.640986355327101</v>
      </c>
      <c r="G56" s="38"/>
      <c r="H56" s="37">
        <f t="shared" ref="H56:L56" si="35">(H54+H55)/2</f>
        <v>71.513717894296065</v>
      </c>
      <c r="I56" s="38">
        <f t="shared" si="35"/>
        <v>57.987545806338929</v>
      </c>
      <c r="J56" s="38">
        <f t="shared" si="35"/>
        <v>99.164421712413201</v>
      </c>
      <c r="K56" s="38">
        <f t="shared" si="35"/>
        <v>141.03369767114202</v>
      </c>
      <c r="L56" s="38">
        <f t="shared" si="35"/>
        <v>46.737575764684941</v>
      </c>
      <c r="M56" s="38"/>
      <c r="N56" s="13"/>
      <c r="O56" s="13"/>
    </row>
    <row r="57" spans="1:15" ht="15.5" x14ac:dyDescent="0.4">
      <c r="A57" s="14"/>
      <c r="B57" s="37"/>
      <c r="C57" s="38"/>
      <c r="D57" s="38"/>
      <c r="E57" s="38"/>
      <c r="F57" s="38"/>
      <c r="G57" s="38"/>
      <c r="H57" s="37"/>
      <c r="I57" s="38"/>
      <c r="J57" s="38"/>
      <c r="K57" s="38"/>
      <c r="L57" s="38"/>
      <c r="M57" s="38"/>
      <c r="N57" s="13"/>
      <c r="O57" s="13"/>
    </row>
    <row r="58" spans="1:15" ht="15.5" x14ac:dyDescent="0.4">
      <c r="A58" s="11" t="s">
        <v>34</v>
      </c>
      <c r="B58" s="37"/>
      <c r="C58" s="38"/>
      <c r="D58" s="38"/>
      <c r="E58" s="38"/>
      <c r="F58" s="38"/>
      <c r="G58" s="38"/>
      <c r="H58" s="37"/>
      <c r="I58" s="38"/>
      <c r="J58" s="38"/>
      <c r="K58" s="38"/>
      <c r="L58" s="38"/>
      <c r="M58" s="38"/>
      <c r="N58" s="13"/>
      <c r="O58" s="13"/>
    </row>
    <row r="59" spans="1:15" ht="15.5" x14ac:dyDescent="0.4">
      <c r="A59" s="14" t="s">
        <v>22</v>
      </c>
      <c r="B59" s="37">
        <f>B25/B23*100</f>
        <v>96.012780222531049</v>
      </c>
      <c r="C59" s="37"/>
      <c r="D59" s="37"/>
      <c r="E59" s="37"/>
      <c r="F59" s="37"/>
      <c r="G59" s="37"/>
      <c r="H59" s="37">
        <f>H25/H23*100</f>
        <v>96.012030657341654</v>
      </c>
      <c r="I59" s="37"/>
      <c r="J59" s="37"/>
      <c r="K59" s="37"/>
      <c r="L59" s="37"/>
      <c r="M59" s="37"/>
      <c r="N59" s="13"/>
      <c r="O59" s="13"/>
    </row>
    <row r="60" spans="1:15" ht="15.5" x14ac:dyDescent="0.4">
      <c r="A60" s="14"/>
      <c r="B60" s="37"/>
      <c r="C60" s="38"/>
      <c r="D60" s="38"/>
      <c r="E60" s="38"/>
      <c r="F60" s="38"/>
      <c r="G60" s="38"/>
      <c r="H60" s="37"/>
      <c r="I60" s="38"/>
      <c r="J60" s="38"/>
      <c r="K60" s="38"/>
      <c r="L60" s="38"/>
      <c r="M60" s="38"/>
      <c r="N60" s="13"/>
      <c r="O60" s="13"/>
    </row>
    <row r="61" spans="1:15" ht="15.5" x14ac:dyDescent="0.4">
      <c r="A61" s="11" t="s">
        <v>23</v>
      </c>
      <c r="B61" s="37"/>
      <c r="C61" s="38"/>
      <c r="D61" s="38"/>
      <c r="E61" s="38"/>
      <c r="F61" s="38"/>
      <c r="G61" s="38"/>
      <c r="H61" s="37"/>
      <c r="I61" s="38"/>
      <c r="J61" s="38"/>
      <c r="K61" s="38"/>
      <c r="L61" s="38"/>
      <c r="M61" s="38"/>
      <c r="N61" s="13"/>
      <c r="O61" s="13"/>
    </row>
    <row r="62" spans="1:15" ht="15.5" x14ac:dyDescent="0.4">
      <c r="A62" s="14" t="s">
        <v>24</v>
      </c>
      <c r="B62" s="37">
        <f>((B17/B15)-1)*100</f>
        <v>69.635796045785654</v>
      </c>
      <c r="C62" s="38">
        <f t="shared" ref="C62:F62" si="36">((C17/C15)-1)*100</f>
        <v>48.034135934166414</v>
      </c>
      <c r="D62" s="38">
        <f t="shared" si="36"/>
        <v>162.70718232044197</v>
      </c>
      <c r="E62" s="38">
        <f t="shared" si="36"/>
        <v>156.34218289085547</v>
      </c>
      <c r="F62" s="38">
        <f t="shared" si="36"/>
        <v>13.449023861171373</v>
      </c>
      <c r="G62" s="38"/>
      <c r="H62" s="37">
        <f>((H17/H15)-1)*100</f>
        <v>15.209988649262197</v>
      </c>
      <c r="I62" s="38">
        <f t="shared" ref="I62:L62" si="37">((I17/I15)-1)*100</f>
        <v>-0.45857535921736137</v>
      </c>
      <c r="J62" s="38">
        <f t="shared" si="37"/>
        <v>71.826923076923066</v>
      </c>
      <c r="K62" s="38">
        <f t="shared" si="37"/>
        <v>21.134020618556693</v>
      </c>
      <c r="L62" s="38">
        <f t="shared" si="37"/>
        <v>-12.977099236641221</v>
      </c>
      <c r="M62" s="38"/>
      <c r="N62" s="13"/>
      <c r="O62" s="13"/>
    </row>
    <row r="63" spans="1:15" ht="15.5" x14ac:dyDescent="0.4">
      <c r="A63" s="14" t="s">
        <v>25</v>
      </c>
      <c r="B63" s="37">
        <f>((B38/B37)-1)*100</f>
        <v>89.03218138511339</v>
      </c>
      <c r="C63" s="37">
        <f t="shared" ref="C63:F63" si="38">((C38/C37)-1)*100</f>
        <v>44.736060765226938</v>
      </c>
      <c r="D63" s="37">
        <f t="shared" si="38"/>
        <v>243.76470980452797</v>
      </c>
      <c r="E63" s="37">
        <f t="shared" si="38"/>
        <v>140.98653778001724</v>
      </c>
      <c r="F63" s="37">
        <f t="shared" si="38"/>
        <v>16.744805168204714</v>
      </c>
      <c r="G63" s="38"/>
      <c r="H63" s="37">
        <f>((H38/H37)-1)*100</f>
        <v>22.420961933175288</v>
      </c>
      <c r="I63" s="37">
        <f t="shared" ref="I63:L63" si="39">((I38/I37)-1)*100</f>
        <v>-1.3449345608329555E-2</v>
      </c>
      <c r="J63" s="37">
        <f t="shared" si="39"/>
        <v>67.613131832433254</v>
      </c>
      <c r="K63" s="37">
        <f t="shared" si="39"/>
        <v>25.396696220493187</v>
      </c>
      <c r="L63" s="37">
        <f t="shared" si="39"/>
        <v>-14.256787725604458</v>
      </c>
      <c r="M63" s="38"/>
      <c r="N63" s="13"/>
      <c r="O63" s="13"/>
    </row>
    <row r="64" spans="1:15" ht="15.5" x14ac:dyDescent="0.4">
      <c r="A64" s="14" t="s">
        <v>26</v>
      </c>
      <c r="B64" s="37">
        <f>((B40/B39)-1)*100</f>
        <v>11.434134652860983</v>
      </c>
      <c r="C64" s="38">
        <f t="shared" ref="C64:F64" si="40">((C40/C39)-1)*100</f>
        <v>-2.2279153035393184</v>
      </c>
      <c r="D64" s="38">
        <f t="shared" si="40"/>
        <v>30.854705519704662</v>
      </c>
      <c r="E64" s="38">
        <f t="shared" si="40"/>
        <v>-5.9902919362188385</v>
      </c>
      <c r="F64" s="38">
        <f t="shared" si="40"/>
        <v>2.905076830864961</v>
      </c>
      <c r="G64" s="38"/>
      <c r="H64" s="37">
        <f>((H40/H39)-1)*100</f>
        <v>6.2589827222930161</v>
      </c>
      <c r="I64" s="38">
        <f t="shared" ref="I64:L64" si="41">((I40/I39)-1)*100</f>
        <v>0.44717665556361919</v>
      </c>
      <c r="J64" s="38">
        <f t="shared" si="41"/>
        <v>-2.4523463314322536</v>
      </c>
      <c r="K64" s="38">
        <f t="shared" si="41"/>
        <v>3.5189747522369474</v>
      </c>
      <c r="L64" s="38">
        <f t="shared" si="41"/>
        <v>-1.4705192285454749</v>
      </c>
      <c r="M64" s="38"/>
      <c r="N64" s="13"/>
      <c r="O64" s="13"/>
    </row>
    <row r="65" spans="1:15" ht="15.5" x14ac:dyDescent="0.4">
      <c r="A65" s="14"/>
      <c r="B65" s="37"/>
      <c r="C65" s="38"/>
      <c r="D65" s="38"/>
      <c r="E65" s="38"/>
      <c r="F65" s="38"/>
      <c r="G65" s="38"/>
      <c r="H65" s="37"/>
      <c r="I65" s="38"/>
      <c r="J65" s="38"/>
      <c r="K65" s="38"/>
      <c r="L65" s="38"/>
      <c r="M65" s="38"/>
      <c r="N65" s="13"/>
      <c r="O65" s="13"/>
    </row>
    <row r="66" spans="1:15" ht="15.5" x14ac:dyDescent="0.4">
      <c r="A66" s="11" t="s">
        <v>27</v>
      </c>
      <c r="B66" s="37"/>
      <c r="C66" s="38"/>
      <c r="D66" s="38"/>
      <c r="E66" s="38"/>
      <c r="F66" s="38"/>
      <c r="G66" s="38"/>
      <c r="H66" s="37"/>
      <c r="I66" s="38"/>
      <c r="J66" s="38"/>
      <c r="K66" s="38"/>
      <c r="L66" s="38"/>
      <c r="M66" s="38"/>
      <c r="N66" s="13"/>
      <c r="O66" s="13"/>
    </row>
    <row r="67" spans="1:15" ht="15.5" x14ac:dyDescent="0.4">
      <c r="A67" s="14" t="s">
        <v>28</v>
      </c>
      <c r="B67" s="37">
        <f t="shared" ref="B67:F68" si="42">B22/B16</f>
        <v>10446013.082644004</v>
      </c>
      <c r="C67" s="38">
        <f t="shared" si="42"/>
        <v>7827733.4629209936</v>
      </c>
      <c r="D67" s="38">
        <f t="shared" si="42"/>
        <v>15678273.356259832</v>
      </c>
      <c r="E67" s="38">
        <f t="shared" si="42"/>
        <v>18956602.908501595</v>
      </c>
      <c r="F67" s="38">
        <f t="shared" si="42"/>
        <v>6592794.2296566311</v>
      </c>
      <c r="G67" s="38"/>
      <c r="H67" s="37">
        <f t="shared" ref="H67:L67" si="43">H22/H16</f>
        <v>10446013.082644004</v>
      </c>
      <c r="I67" s="38">
        <f t="shared" si="43"/>
        <v>7827733.4629209936</v>
      </c>
      <c r="J67" s="38">
        <f t="shared" si="43"/>
        <v>15678273.356259832</v>
      </c>
      <c r="K67" s="38">
        <f t="shared" si="43"/>
        <v>18956602.908501595</v>
      </c>
      <c r="L67" s="38">
        <f t="shared" si="43"/>
        <v>6592794.2296566311</v>
      </c>
      <c r="M67" s="38"/>
      <c r="N67" s="13"/>
      <c r="O67" s="13"/>
    </row>
    <row r="68" spans="1:15" ht="15.5" x14ac:dyDescent="0.4">
      <c r="A68" s="14" t="s">
        <v>29</v>
      </c>
      <c r="B68" s="37">
        <f t="shared" si="42"/>
        <v>9845055.9399833381</v>
      </c>
      <c r="C68" s="37">
        <f t="shared" si="42"/>
        <v>7678277.4476121133</v>
      </c>
      <c r="D68" s="37">
        <f t="shared" si="42"/>
        <v>14019443.779336566</v>
      </c>
      <c r="E68" s="37">
        <f t="shared" si="42"/>
        <v>10916147.351518987</v>
      </c>
      <c r="F68" s="37">
        <f t="shared" si="42"/>
        <v>6888942.638623327</v>
      </c>
      <c r="G68" s="38"/>
      <c r="H68" s="37">
        <f t="shared" ref="H68:L68" si="44">H23/H17</f>
        <v>10257149.059568394</v>
      </c>
      <c r="I68" s="37">
        <f t="shared" si="44"/>
        <v>7976138.4307862408</v>
      </c>
      <c r="J68" s="37">
        <f t="shared" si="44"/>
        <v>12942977.196418578</v>
      </c>
      <c r="K68" s="37">
        <f t="shared" si="44"/>
        <v>12099824.618695036</v>
      </c>
      <c r="L68" s="37">
        <f t="shared" si="44"/>
        <v>6857099.4152046787</v>
      </c>
      <c r="M68" s="38"/>
      <c r="N68" s="13"/>
      <c r="O68" s="13"/>
    </row>
    <row r="69" spans="1:15" ht="15.5" x14ac:dyDescent="0.4">
      <c r="A69" s="14" t="s">
        <v>30</v>
      </c>
      <c r="B69" s="37">
        <f>(B68/B67)*B51</f>
        <v>185.00124921538321</v>
      </c>
      <c r="C69" s="37">
        <f t="shared" ref="C69:L69" si="45">(C68/C67)*C51</f>
        <v>176.86590064751829</v>
      </c>
      <c r="D69" s="37">
        <f t="shared" si="45"/>
        <v>191.98882087069759</v>
      </c>
      <c r="E69" s="37">
        <f t="shared" si="45"/>
        <v>217.83857015529443</v>
      </c>
      <c r="F69" s="37">
        <f t="shared" si="45"/>
        <v>161.96156744050535</v>
      </c>
      <c r="G69" s="37"/>
      <c r="H69" s="37">
        <f t="shared" si="45"/>
        <v>146.93365923731568</v>
      </c>
      <c r="I69" s="37">
        <f t="shared" si="45"/>
        <v>125.53149471492688</v>
      </c>
      <c r="J69" s="37">
        <f t="shared" si="45"/>
        <v>160.49404505512553</v>
      </c>
      <c r="K69" s="37">
        <f t="shared" si="45"/>
        <v>203.65266277297724</v>
      </c>
      <c r="L69" s="37">
        <f t="shared" si="45"/>
        <v>105.17130659958687</v>
      </c>
      <c r="M69" s="38"/>
      <c r="N69" s="13"/>
      <c r="O69" s="13"/>
    </row>
    <row r="70" spans="1:15" ht="15.5" x14ac:dyDescent="0.4">
      <c r="A70" s="14"/>
      <c r="B70" s="37"/>
      <c r="C70" s="38"/>
      <c r="D70" s="38"/>
      <c r="E70" s="38"/>
      <c r="F70" s="38"/>
      <c r="G70" s="38"/>
      <c r="H70" s="37"/>
      <c r="I70" s="38"/>
      <c r="J70" s="38"/>
      <c r="K70" s="38"/>
      <c r="L70" s="38"/>
      <c r="M70" s="38"/>
      <c r="N70" s="13"/>
      <c r="O70" s="13"/>
    </row>
    <row r="71" spans="1:15" ht="15.5" x14ac:dyDescent="0.4">
      <c r="A71" s="11" t="s">
        <v>31</v>
      </c>
      <c r="B71" s="37"/>
      <c r="C71" s="38"/>
      <c r="D71" s="38"/>
      <c r="E71" s="38"/>
      <c r="F71" s="38"/>
      <c r="G71" s="38"/>
      <c r="H71" s="37"/>
      <c r="I71" s="38"/>
      <c r="J71" s="38"/>
      <c r="K71" s="38"/>
      <c r="L71" s="38"/>
      <c r="M71" s="38"/>
      <c r="N71" s="13"/>
      <c r="O71" s="13"/>
    </row>
    <row r="72" spans="1:15" ht="15.5" x14ac:dyDescent="0.4">
      <c r="A72" s="14" t="s">
        <v>32</v>
      </c>
      <c r="B72" s="37">
        <f>(B29/B28)*100</f>
        <v>80.465438194870956</v>
      </c>
      <c r="C72" s="38"/>
      <c r="D72" s="38"/>
      <c r="E72" s="38"/>
      <c r="F72" s="38"/>
      <c r="G72" s="38"/>
      <c r="H72" s="37">
        <f>(H29/H28)*100</f>
        <v>80.465438194870956</v>
      </c>
      <c r="I72" s="38"/>
      <c r="J72" s="38"/>
      <c r="K72" s="38"/>
      <c r="L72" s="38"/>
      <c r="M72" s="38"/>
      <c r="N72" s="13"/>
      <c r="O72" s="13"/>
    </row>
    <row r="73" spans="1:15" ht="15.5" x14ac:dyDescent="0.4">
      <c r="A73" s="14" t="s">
        <v>33</v>
      </c>
      <c r="B73" s="37">
        <f t="shared" ref="B73" si="46">(B23/B29)*100</f>
        <v>236.72324919187878</v>
      </c>
      <c r="C73" s="38"/>
      <c r="D73" s="38"/>
      <c r="E73" s="38"/>
      <c r="F73" s="38"/>
      <c r="G73" s="38"/>
      <c r="H73" s="37">
        <f t="shared" ref="H73" si="47">(H23/H29)*100</f>
        <v>184.27049028667875</v>
      </c>
      <c r="I73" s="38"/>
      <c r="J73" s="38"/>
      <c r="K73" s="38"/>
      <c r="L73" s="38"/>
      <c r="M73" s="38"/>
      <c r="N73" s="13"/>
      <c r="O73" s="13"/>
    </row>
    <row r="74" spans="1:15" ht="16" thickBot="1" x14ac:dyDescent="0.4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13"/>
      <c r="O74" s="13"/>
    </row>
    <row r="75" spans="1:15" ht="16" thickTop="1" x14ac:dyDescent="0.4">
      <c r="A75" s="44" t="s">
        <v>78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5" ht="15.5" x14ac:dyDescent="0.4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5" ht="15.5" x14ac:dyDescent="0.4">
      <c r="A77" s="30" t="s">
        <v>42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5" ht="15.5" x14ac:dyDescent="0.4">
      <c r="A78" s="13" t="s">
        <v>47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5" ht="15.5" x14ac:dyDescent="0.4">
      <c r="A79" s="13" t="s">
        <v>48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5" ht="15.5" x14ac:dyDescent="0.4">
      <c r="A80" s="13" t="s">
        <v>49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5" ht="15.5" x14ac:dyDescent="0.4">
      <c r="A81" s="13" t="s">
        <v>50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5" ht="15.5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5" ht="15.5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5" ht="15.5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5" ht="15.5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5.5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5.5" x14ac:dyDescent="0.4">
      <c r="A87" s="39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O95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453125" style="1" customWidth="1"/>
    <col min="2" max="12" width="18.7265625" style="1" customWidth="1"/>
    <col min="13" max="13" width="18.54296875" style="1" customWidth="1"/>
    <col min="14" max="16384" width="11.453125" style="1"/>
  </cols>
  <sheetData>
    <row r="8" spans="1:15" ht="16.5" customHeight="1" x14ac:dyDescent="0.35"/>
    <row r="9" spans="1:15" ht="15.5" x14ac:dyDescent="0.4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</row>
    <row r="10" spans="1:15" ht="16" thickBot="1" x14ac:dyDescent="0.45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</row>
    <row r="11" spans="1:15" ht="16" thickTop="1" x14ac:dyDescent="0.4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  <c r="N11" s="13"/>
      <c r="O11" s="13"/>
    </row>
    <row r="12" spans="1:15" ht="15.5" x14ac:dyDescent="0.4">
      <c r="A12" s="11" t="s">
        <v>4</v>
      </c>
      <c r="B12" s="12"/>
      <c r="C12" s="13"/>
      <c r="D12" s="13"/>
      <c r="E12" s="13"/>
      <c r="F12" s="13"/>
      <c r="G12" s="13"/>
      <c r="H12" s="12"/>
      <c r="I12" s="13"/>
      <c r="J12" s="13"/>
      <c r="K12" s="13"/>
      <c r="L12" s="13"/>
      <c r="M12" s="13"/>
      <c r="N12" s="13"/>
      <c r="O12" s="13"/>
    </row>
    <row r="13" spans="1:15" ht="15.5" x14ac:dyDescent="0.4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  <c r="N13" s="13"/>
      <c r="O13" s="13"/>
    </row>
    <row r="14" spans="1:15" ht="15.5" x14ac:dyDescent="0.4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  <c r="N14" s="13"/>
      <c r="O14" s="13"/>
    </row>
    <row r="15" spans="1:15" ht="15.5" x14ac:dyDescent="0.4">
      <c r="A15" s="17" t="s">
        <v>55</v>
      </c>
      <c r="B15" s="18">
        <f>SUM(C15:F15)</f>
        <v>4983</v>
      </c>
      <c r="C15" s="19">
        <v>2886</v>
      </c>
      <c r="D15" s="19">
        <v>1125</v>
      </c>
      <c r="E15" s="19">
        <v>571</v>
      </c>
      <c r="F15" s="19">
        <v>401</v>
      </c>
      <c r="G15" s="19">
        <v>0</v>
      </c>
      <c r="H15" s="18">
        <f>SUM(I15:L15)</f>
        <v>3240</v>
      </c>
      <c r="I15" s="19">
        <v>1866</v>
      </c>
      <c r="J15" s="19">
        <v>777</v>
      </c>
      <c r="K15" s="19">
        <v>388</v>
      </c>
      <c r="L15" s="19">
        <v>209</v>
      </c>
      <c r="M15" s="19">
        <v>0</v>
      </c>
      <c r="N15" s="13"/>
      <c r="O15" s="13"/>
    </row>
    <row r="16" spans="1:15" ht="15.5" x14ac:dyDescent="0.4">
      <c r="A16" s="17" t="s">
        <v>96</v>
      </c>
      <c r="B16" s="18">
        <f t="shared" ref="B16" si="0">SUM(C16:F16)</f>
        <v>2637</v>
      </c>
      <c r="C16" s="19">
        <v>1786</v>
      </c>
      <c r="D16" s="19">
        <v>495</v>
      </c>
      <c r="E16" s="19">
        <v>119</v>
      </c>
      <c r="F16" s="18">
        <v>237</v>
      </c>
      <c r="G16" s="19">
        <v>0</v>
      </c>
      <c r="H16" s="18">
        <f t="shared" ref="H16" si="1">SUM(I16:L16)</f>
        <v>2637</v>
      </c>
      <c r="I16" s="19">
        <v>1786</v>
      </c>
      <c r="J16" s="19">
        <v>495</v>
      </c>
      <c r="K16" s="19">
        <v>119</v>
      </c>
      <c r="L16" s="18">
        <v>237</v>
      </c>
      <c r="M16" s="19">
        <v>0</v>
      </c>
      <c r="N16" s="13"/>
      <c r="O16" s="13"/>
    </row>
    <row r="17" spans="1:15" ht="15.5" x14ac:dyDescent="0.4">
      <c r="A17" s="17" t="s">
        <v>97</v>
      </c>
      <c r="B17" s="18">
        <f>SUM(C17:F17)</f>
        <v>1927</v>
      </c>
      <c r="C17" s="19">
        <v>964</v>
      </c>
      <c r="D17" s="19">
        <v>659</v>
      </c>
      <c r="E17" s="19">
        <v>202</v>
      </c>
      <c r="F17" s="19">
        <v>102</v>
      </c>
      <c r="G17" s="19">
        <v>0</v>
      </c>
      <c r="H17" s="18">
        <f>SUM(I17:L17)</f>
        <v>2255</v>
      </c>
      <c r="I17" s="19">
        <v>950</v>
      </c>
      <c r="J17" s="19">
        <v>944</v>
      </c>
      <c r="K17" s="19">
        <v>285</v>
      </c>
      <c r="L17" s="19">
        <v>76</v>
      </c>
      <c r="M17" s="19">
        <v>0</v>
      </c>
      <c r="N17" s="13"/>
      <c r="O17" s="13"/>
    </row>
    <row r="18" spans="1:15" ht="15.5" x14ac:dyDescent="0.4">
      <c r="A18" s="17" t="s">
        <v>73</v>
      </c>
      <c r="B18" s="18">
        <f>SUM(C18:F18)</f>
        <v>9436</v>
      </c>
      <c r="C18" s="19">
        <v>6303</v>
      </c>
      <c r="D18" s="19">
        <v>1835</v>
      </c>
      <c r="E18" s="19">
        <v>457</v>
      </c>
      <c r="F18" s="18">
        <v>841</v>
      </c>
      <c r="G18" s="19">
        <v>0</v>
      </c>
      <c r="H18" s="18">
        <f>SUM(I18:L18)</f>
        <v>9436</v>
      </c>
      <c r="I18" s="19">
        <v>6303</v>
      </c>
      <c r="J18" s="19">
        <v>1835</v>
      </c>
      <c r="K18" s="19">
        <v>457</v>
      </c>
      <c r="L18" s="18">
        <v>841</v>
      </c>
      <c r="M18" s="19">
        <v>0</v>
      </c>
      <c r="N18" s="13"/>
      <c r="O18" s="13"/>
    </row>
    <row r="19" spans="1:15" ht="15.5" x14ac:dyDescent="0.4">
      <c r="A19" s="14"/>
      <c r="B19" s="18"/>
      <c r="C19" s="19"/>
      <c r="D19" s="19"/>
      <c r="E19" s="19"/>
      <c r="F19" s="19"/>
      <c r="G19" s="19"/>
      <c r="H19" s="18"/>
      <c r="I19" s="19"/>
      <c r="J19" s="19"/>
      <c r="K19" s="19"/>
      <c r="L19" s="19"/>
      <c r="M19" s="19"/>
      <c r="N19" s="13"/>
      <c r="O19" s="13"/>
    </row>
    <row r="20" spans="1:15" ht="15.5" x14ac:dyDescent="0.4">
      <c r="A20" s="20" t="s">
        <v>5</v>
      </c>
      <c r="B20" s="18"/>
      <c r="C20" s="19"/>
      <c r="D20" s="19"/>
      <c r="E20" s="19"/>
      <c r="F20" s="19"/>
      <c r="G20" s="19"/>
      <c r="H20" s="18"/>
      <c r="I20" s="19"/>
      <c r="J20" s="19"/>
      <c r="K20" s="19"/>
      <c r="L20" s="19"/>
      <c r="M20" s="19"/>
      <c r="N20" s="13"/>
      <c r="O20" s="13"/>
    </row>
    <row r="21" spans="1:15" ht="15.5" x14ac:dyDescent="0.4">
      <c r="A21" s="17" t="s">
        <v>55</v>
      </c>
      <c r="B21" s="19">
        <f>SUM(C21:G21)</f>
        <v>46936886501.144585</v>
      </c>
      <c r="C21" s="18">
        <v>21685595473.329998</v>
      </c>
      <c r="D21" s="18">
        <v>14645278873.24</v>
      </c>
      <c r="E21" s="18">
        <v>6330110317.1499996</v>
      </c>
      <c r="F21" s="18">
        <v>2666618500</v>
      </c>
      <c r="G21" s="18">
        <v>1609283337.4245868</v>
      </c>
      <c r="H21" s="19">
        <f>SUM(I21:M21)</f>
        <v>34861676494.839737</v>
      </c>
      <c r="I21" s="18">
        <v>14430804090.5</v>
      </c>
      <c r="J21" s="18">
        <v>12941885954.32</v>
      </c>
      <c r="K21" s="18">
        <v>4870483921.6300001</v>
      </c>
      <c r="L21" s="18">
        <v>1466388000</v>
      </c>
      <c r="M21" s="18">
        <v>1152114528.389734</v>
      </c>
      <c r="N21" s="13"/>
      <c r="O21" s="13"/>
    </row>
    <row r="22" spans="1:15" ht="15.5" x14ac:dyDescent="0.4">
      <c r="A22" s="17" t="s">
        <v>96</v>
      </c>
      <c r="B22" s="19">
        <f>SUM(C22:G22)</f>
        <v>27643878115.271606</v>
      </c>
      <c r="C22" s="19">
        <v>14266358918.152607</v>
      </c>
      <c r="D22" s="19">
        <v>7903310802.6105986</v>
      </c>
      <c r="E22" s="19">
        <v>2309026123.4703875</v>
      </c>
      <c r="F22" s="18">
        <v>1600434453.1924505</v>
      </c>
      <c r="G22" s="18">
        <v>1564747817.8455627</v>
      </c>
      <c r="H22" s="19">
        <f>SUM(I22:M22)</f>
        <v>27643878115.271606</v>
      </c>
      <c r="I22" s="19">
        <v>14266358918.152607</v>
      </c>
      <c r="J22" s="19">
        <v>7903310802.6105986</v>
      </c>
      <c r="K22" s="19">
        <v>2309026123.4703875</v>
      </c>
      <c r="L22" s="18">
        <v>1600434453.1924505</v>
      </c>
      <c r="M22" s="18">
        <v>1564747817.8455627</v>
      </c>
      <c r="N22" s="13"/>
      <c r="O22" s="13"/>
    </row>
    <row r="23" spans="1:15" ht="15.5" x14ac:dyDescent="0.4">
      <c r="A23" s="17" t="s">
        <v>97</v>
      </c>
      <c r="B23" s="19">
        <f t="shared" ref="B23:B24" si="2">SUM(C23:G23)</f>
        <v>19165130294.294342</v>
      </c>
      <c r="C23" s="18">
        <v>7510977337.1499996</v>
      </c>
      <c r="D23" s="18">
        <v>8842808947.8899994</v>
      </c>
      <c r="E23" s="18">
        <v>1356982726.8399999</v>
      </c>
      <c r="F23" s="18">
        <v>705827000</v>
      </c>
      <c r="G23" s="18">
        <v>748534282.41434515</v>
      </c>
      <c r="H23" s="19">
        <f t="shared" ref="H23:H24" si="3">SUM(I23:M23)</f>
        <v>27541645698.775467</v>
      </c>
      <c r="I23" s="18">
        <v>8419306959.2200003</v>
      </c>
      <c r="J23" s="18">
        <v>15175745279.27</v>
      </c>
      <c r="K23" s="18">
        <v>2534333033.3599997</v>
      </c>
      <c r="L23" s="18">
        <v>524073000</v>
      </c>
      <c r="M23" s="18">
        <v>888187426.9254657</v>
      </c>
      <c r="N23" s="13"/>
      <c r="O23" s="13"/>
    </row>
    <row r="24" spans="1:15" ht="15.5" x14ac:dyDescent="0.4">
      <c r="A24" s="17" t="s">
        <v>73</v>
      </c>
      <c r="B24" s="19">
        <f t="shared" si="2"/>
        <v>99314732363.917023</v>
      </c>
      <c r="C24" s="19">
        <v>50093790249.638115</v>
      </c>
      <c r="D24" s="19">
        <v>29139620764.543922</v>
      </c>
      <c r="E24" s="19">
        <v>8824661017.0575924</v>
      </c>
      <c r="F24" s="18">
        <v>5635071708.3047342</v>
      </c>
      <c r="G24" s="18">
        <v>5621588624.3726616</v>
      </c>
      <c r="H24" s="19">
        <f t="shared" si="3"/>
        <v>99314732363.917023</v>
      </c>
      <c r="I24" s="19">
        <v>50093790249.638115</v>
      </c>
      <c r="J24" s="19">
        <v>29139620764.543922</v>
      </c>
      <c r="K24" s="19">
        <v>8824661017.0575924</v>
      </c>
      <c r="L24" s="18">
        <v>5635071708.3047342</v>
      </c>
      <c r="M24" s="18">
        <v>5621588624.3726616</v>
      </c>
      <c r="N24" s="13"/>
      <c r="O24" s="13"/>
    </row>
    <row r="25" spans="1:15" ht="15.5" x14ac:dyDescent="0.4">
      <c r="A25" s="17" t="s">
        <v>98</v>
      </c>
      <c r="B25" s="19">
        <f>SUM(C25:F25)</f>
        <v>18416596011.879997</v>
      </c>
      <c r="C25" s="19">
        <f>C23</f>
        <v>7510977337.1499996</v>
      </c>
      <c r="D25" s="19">
        <f t="shared" ref="D25:F25" si="4">D23</f>
        <v>8842808947.8899994</v>
      </c>
      <c r="E25" s="19">
        <f t="shared" si="4"/>
        <v>1356982726.8399999</v>
      </c>
      <c r="F25" s="19">
        <f t="shared" si="4"/>
        <v>705827000</v>
      </c>
      <c r="G25" s="19"/>
      <c r="H25" s="19">
        <f>SUM(I25:L25)</f>
        <v>26653458271.850002</v>
      </c>
      <c r="I25" s="19">
        <f>I23</f>
        <v>8419306959.2200003</v>
      </c>
      <c r="J25" s="19">
        <f t="shared" ref="J25:L25" si="5">J23</f>
        <v>15175745279.27</v>
      </c>
      <c r="K25" s="19">
        <f t="shared" si="5"/>
        <v>2534333033.3599997</v>
      </c>
      <c r="L25" s="19">
        <f t="shared" si="5"/>
        <v>524073000</v>
      </c>
      <c r="M25" s="19"/>
      <c r="N25" s="13"/>
      <c r="O25" s="13"/>
    </row>
    <row r="26" spans="1:15" ht="15.5" x14ac:dyDescent="0.4">
      <c r="A26" s="14"/>
      <c r="B26" s="18"/>
      <c r="C26" s="19"/>
      <c r="D26" s="19"/>
      <c r="E26" s="19"/>
      <c r="F26" s="19"/>
      <c r="G26" s="19"/>
      <c r="H26" s="18"/>
      <c r="I26" s="19"/>
      <c r="J26" s="19"/>
      <c r="K26" s="19"/>
      <c r="L26" s="19"/>
      <c r="M26" s="19"/>
      <c r="N26" s="13"/>
      <c r="O26" s="13"/>
    </row>
    <row r="27" spans="1:15" ht="15.5" x14ac:dyDescent="0.4">
      <c r="A27" s="20" t="s">
        <v>6</v>
      </c>
      <c r="B27" s="18"/>
      <c r="C27" s="19"/>
      <c r="D27" s="19"/>
      <c r="E27" s="19"/>
      <c r="F27" s="19"/>
      <c r="G27" s="19"/>
      <c r="H27" s="18"/>
      <c r="I27" s="19"/>
      <c r="J27" s="19"/>
      <c r="K27" s="19"/>
      <c r="L27" s="19"/>
      <c r="M27" s="19"/>
      <c r="N27" s="13"/>
      <c r="O27" s="13"/>
    </row>
    <row r="28" spans="1:15" ht="15.5" x14ac:dyDescent="0.4">
      <c r="A28" s="17" t="s">
        <v>96</v>
      </c>
      <c r="B28" s="19">
        <f t="shared" ref="B28" si="6">B22</f>
        <v>27643878115.271606</v>
      </c>
      <c r="C28" s="19">
        <f>B28+H28</f>
        <v>55287756230.543213</v>
      </c>
      <c r="D28" s="19"/>
      <c r="E28" s="19"/>
      <c r="F28" s="18"/>
      <c r="G28" s="18"/>
      <c r="H28" s="19">
        <f t="shared" ref="H28" si="7">H22</f>
        <v>27643878115.271606</v>
      </c>
      <c r="I28" s="19"/>
      <c r="J28" s="19"/>
      <c r="K28" s="19"/>
      <c r="L28" s="18"/>
      <c r="M28" s="18"/>
      <c r="N28" s="13"/>
      <c r="O28" s="13"/>
    </row>
    <row r="29" spans="1:15" ht="15.5" x14ac:dyDescent="0.4">
      <c r="A29" s="17" t="s">
        <v>97</v>
      </c>
      <c r="B29" s="19">
        <v>31949550000</v>
      </c>
      <c r="C29" s="19"/>
      <c r="D29" s="19"/>
      <c r="E29" s="19"/>
      <c r="F29" s="18"/>
      <c r="G29" s="18"/>
      <c r="H29" s="19">
        <v>31949550000</v>
      </c>
      <c r="I29" s="19"/>
      <c r="J29" s="19"/>
      <c r="K29" s="19"/>
      <c r="L29" s="18"/>
      <c r="M29" s="18"/>
      <c r="N29" s="13"/>
      <c r="O29" s="13"/>
    </row>
    <row r="30" spans="1:15" ht="15.5" x14ac:dyDescent="0.4">
      <c r="A30" s="14"/>
      <c r="B30" s="21"/>
      <c r="C30" s="22"/>
      <c r="D30" s="22"/>
      <c r="E30" s="22"/>
      <c r="F30" s="22"/>
      <c r="G30" s="22"/>
      <c r="H30" s="21"/>
      <c r="I30" s="22"/>
      <c r="J30" s="22"/>
      <c r="K30" s="22"/>
      <c r="L30" s="22"/>
      <c r="M30" s="22"/>
      <c r="N30" s="13"/>
      <c r="O30" s="13"/>
    </row>
    <row r="31" spans="1:15" ht="15.5" x14ac:dyDescent="0.4">
      <c r="A31" s="11" t="s">
        <v>7</v>
      </c>
      <c r="B31" s="21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  <c r="N31" s="13"/>
      <c r="O31" s="13"/>
    </row>
    <row r="32" spans="1:15" ht="15.5" x14ac:dyDescent="0.4">
      <c r="A32" s="17" t="s">
        <v>56</v>
      </c>
      <c r="B32" s="23">
        <v>1.0641</v>
      </c>
      <c r="C32" s="23">
        <v>1.0641</v>
      </c>
      <c r="D32" s="23">
        <v>1.0641</v>
      </c>
      <c r="E32" s="23">
        <v>1.0641</v>
      </c>
      <c r="F32" s="23">
        <v>1.0641</v>
      </c>
      <c r="G32" s="23">
        <v>1.0641</v>
      </c>
      <c r="H32" s="23">
        <v>1.0641</v>
      </c>
      <c r="I32" s="23">
        <v>1.0641</v>
      </c>
      <c r="J32" s="23">
        <v>1.0641</v>
      </c>
      <c r="K32" s="23">
        <v>1.0641</v>
      </c>
      <c r="L32" s="23">
        <v>1.0641</v>
      </c>
      <c r="M32" s="23">
        <v>1.0641</v>
      </c>
      <c r="N32" s="13"/>
      <c r="O32" s="13"/>
    </row>
    <row r="33" spans="1:15" ht="15.5" x14ac:dyDescent="0.4">
      <c r="A33" s="17" t="s">
        <v>99</v>
      </c>
      <c r="B33" s="23">
        <v>1.0863</v>
      </c>
      <c r="C33" s="23">
        <v>1.0863</v>
      </c>
      <c r="D33" s="23">
        <v>1.0863</v>
      </c>
      <c r="E33" s="23">
        <v>1.0863</v>
      </c>
      <c r="F33" s="23">
        <v>1.0863</v>
      </c>
      <c r="G33" s="23">
        <v>1.0863</v>
      </c>
      <c r="H33" s="23">
        <v>1.0863</v>
      </c>
      <c r="I33" s="23">
        <v>1.0863</v>
      </c>
      <c r="J33" s="23">
        <v>1.0863</v>
      </c>
      <c r="K33" s="23">
        <v>1.0863</v>
      </c>
      <c r="L33" s="23">
        <v>1.0863</v>
      </c>
      <c r="M33" s="23">
        <v>1.0863</v>
      </c>
      <c r="N33" s="13"/>
      <c r="O33" s="13"/>
    </row>
    <row r="34" spans="1:15" ht="15.5" x14ac:dyDescent="0.4">
      <c r="A34" s="17" t="s">
        <v>8</v>
      </c>
      <c r="B34" s="18">
        <f>+C34+F34</f>
        <v>236626</v>
      </c>
      <c r="C34" s="13">
        <v>168720</v>
      </c>
      <c r="D34" s="13">
        <v>168720</v>
      </c>
      <c r="E34" s="13">
        <v>168720</v>
      </c>
      <c r="F34" s="19">
        <v>67906</v>
      </c>
      <c r="G34" s="19"/>
      <c r="H34" s="18">
        <f>+I34+L34</f>
        <v>236626</v>
      </c>
      <c r="I34" s="13">
        <v>168720</v>
      </c>
      <c r="J34" s="13">
        <v>168720</v>
      </c>
      <c r="K34" s="13">
        <v>168720</v>
      </c>
      <c r="L34" s="19">
        <v>67906</v>
      </c>
      <c r="M34" s="18"/>
    </row>
    <row r="35" spans="1:15" ht="15.5" x14ac:dyDescent="0.4">
      <c r="A35" s="14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  <c r="N35" s="13"/>
      <c r="O35" s="13"/>
    </row>
    <row r="36" spans="1:15" ht="15.5" x14ac:dyDescent="0.4">
      <c r="A36" s="11" t="s">
        <v>9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  <c r="N36" s="13"/>
      <c r="O36" s="13"/>
    </row>
    <row r="37" spans="1:15" ht="15.5" x14ac:dyDescent="0.4">
      <c r="A37" s="14" t="s">
        <v>57</v>
      </c>
      <c r="B37" s="18">
        <f t="shared" ref="B37:F37" si="8">B21/B32</f>
        <v>44109469505.821426</v>
      </c>
      <c r="C37" s="18">
        <f t="shared" si="8"/>
        <v>20379283406.944832</v>
      </c>
      <c r="D37" s="18">
        <f t="shared" si="8"/>
        <v>13763066321.999811</v>
      </c>
      <c r="E37" s="18">
        <f t="shared" si="8"/>
        <v>5948792704.7739868</v>
      </c>
      <c r="F37" s="18">
        <f t="shared" si="8"/>
        <v>2505984869.8430595</v>
      </c>
      <c r="G37" s="19">
        <f t="shared" ref="G37:L37" si="9">G21/G32</f>
        <v>1512342202.2597375</v>
      </c>
      <c r="H37" s="18">
        <f t="shared" si="9"/>
        <v>32761654444.920341</v>
      </c>
      <c r="I37" s="19">
        <f t="shared" si="9"/>
        <v>13561511221.21981</v>
      </c>
      <c r="J37" s="19">
        <f t="shared" si="9"/>
        <v>12162283577.032232</v>
      </c>
      <c r="K37" s="19">
        <f t="shared" si="9"/>
        <v>4577092304.8867588</v>
      </c>
      <c r="L37" s="19">
        <f t="shared" si="9"/>
        <v>1378054694.1076965</v>
      </c>
      <c r="M37" s="19">
        <f t="shared" ref="M37" si="10">M21/M32</f>
        <v>1082712647.6738408</v>
      </c>
      <c r="N37" s="13"/>
      <c r="O37" s="13"/>
    </row>
    <row r="38" spans="1:15" ht="15.5" x14ac:dyDescent="0.4">
      <c r="A38" s="14" t="s">
        <v>100</v>
      </c>
      <c r="B38" s="18">
        <f t="shared" ref="B38:G38" si="11">B23/B33</f>
        <v>17642575986.646729</v>
      </c>
      <c r="C38" s="18">
        <f t="shared" si="11"/>
        <v>6914275372.5029907</v>
      </c>
      <c r="D38" s="18">
        <f t="shared" si="11"/>
        <v>8140300973.847003</v>
      </c>
      <c r="E38" s="18">
        <f t="shared" si="11"/>
        <v>1249178612.574795</v>
      </c>
      <c r="F38" s="18">
        <f t="shared" si="11"/>
        <v>649753290.98775661</v>
      </c>
      <c r="G38" s="18">
        <f t="shared" si="11"/>
        <v>689067736.73418498</v>
      </c>
      <c r="H38" s="18">
        <f t="shared" ref="H38" si="12">H23/H33</f>
        <v>25353627633.964344</v>
      </c>
      <c r="I38" s="19">
        <f>I23/I33</f>
        <v>7750443670.4593573</v>
      </c>
      <c r="J38" s="19">
        <f t="shared" ref="J38:M38" si="13">J23/J33</f>
        <v>13970123611.5898</v>
      </c>
      <c r="K38" s="19">
        <f t="shared" si="13"/>
        <v>2332995519.9852705</v>
      </c>
      <c r="L38" s="19">
        <f t="shared" si="13"/>
        <v>482438552.88594311</v>
      </c>
      <c r="M38" s="19">
        <f t="shared" si="13"/>
        <v>817626279.04397094</v>
      </c>
      <c r="N38" s="13"/>
      <c r="O38" s="13"/>
    </row>
    <row r="39" spans="1:15" ht="15.5" x14ac:dyDescent="0.4">
      <c r="A39" s="14" t="s">
        <v>58</v>
      </c>
      <c r="B39" s="18">
        <f t="shared" ref="B39:F39" si="14">B37/B15</f>
        <v>8851990.6694403831</v>
      </c>
      <c r="C39" s="18">
        <f t="shared" si="14"/>
        <v>7061428.7619351465</v>
      </c>
      <c r="D39" s="18">
        <f t="shared" si="14"/>
        <v>12233836.7306665</v>
      </c>
      <c r="E39" s="18">
        <f t="shared" si="14"/>
        <v>10418200.88401749</v>
      </c>
      <c r="F39" s="18">
        <f t="shared" si="14"/>
        <v>6249338.8275388023</v>
      </c>
      <c r="G39" s="19"/>
      <c r="H39" s="18">
        <f t="shared" ref="H39:L39" si="15">H37/H15</f>
        <v>10111621.742259365</v>
      </c>
      <c r="I39" s="19">
        <f t="shared" si="15"/>
        <v>7267690.9009752469</v>
      </c>
      <c r="J39" s="19">
        <f t="shared" si="15"/>
        <v>15652874.6165151</v>
      </c>
      <c r="K39" s="19">
        <f t="shared" si="15"/>
        <v>11796629.651769998</v>
      </c>
      <c r="L39" s="19">
        <f t="shared" si="15"/>
        <v>6593563.1297018975</v>
      </c>
      <c r="M39" s="19"/>
      <c r="N39" s="13"/>
      <c r="O39" s="13"/>
    </row>
    <row r="40" spans="1:15" ht="15.5" x14ac:dyDescent="0.4">
      <c r="A40" s="14" t="s">
        <v>101</v>
      </c>
      <c r="B40" s="18">
        <f t="shared" ref="B40:F40" si="16">B38/B17</f>
        <v>9155462.3698218614</v>
      </c>
      <c r="C40" s="18">
        <f t="shared" si="16"/>
        <v>7172484.8262479156</v>
      </c>
      <c r="D40" s="18">
        <f t="shared" si="16"/>
        <v>12352505.271391507</v>
      </c>
      <c r="E40" s="18">
        <f t="shared" si="16"/>
        <v>6184052.5374989854</v>
      </c>
      <c r="F40" s="18">
        <f t="shared" si="16"/>
        <v>6370130.3038015356</v>
      </c>
      <c r="G40" s="19"/>
      <c r="H40" s="18">
        <f t="shared" ref="H40:L40" si="17">H38/H17</f>
        <v>11243293.850981971</v>
      </c>
      <c r="I40" s="19">
        <f t="shared" si="17"/>
        <v>8158361.758378271</v>
      </c>
      <c r="J40" s="19">
        <f t="shared" si="17"/>
        <v>14798859.758040043</v>
      </c>
      <c r="K40" s="19">
        <f t="shared" si="17"/>
        <v>8185949.1929307738</v>
      </c>
      <c r="L40" s="19">
        <f t="shared" si="17"/>
        <v>6347875.6958676726</v>
      </c>
      <c r="M40" s="19"/>
      <c r="N40" s="13"/>
      <c r="O40" s="13"/>
    </row>
    <row r="41" spans="1:15" ht="15.5" x14ac:dyDescent="0.4">
      <c r="A41" s="14"/>
      <c r="B41" s="24"/>
      <c r="C41" s="25"/>
      <c r="D41" s="25"/>
      <c r="E41" s="25"/>
      <c r="F41" s="25"/>
      <c r="G41" s="25"/>
      <c r="H41" s="24"/>
      <c r="I41" s="25"/>
      <c r="J41" s="25"/>
      <c r="K41" s="25"/>
      <c r="L41" s="25"/>
      <c r="M41" s="25"/>
      <c r="N41" s="13"/>
      <c r="O41" s="13"/>
    </row>
    <row r="42" spans="1:15" ht="15.5" x14ac:dyDescent="0.4">
      <c r="A42" s="11" t="s">
        <v>10</v>
      </c>
      <c r="B42" s="24"/>
      <c r="C42" s="25"/>
      <c r="D42" s="25"/>
      <c r="E42" s="25"/>
      <c r="F42" s="25"/>
      <c r="G42" s="25"/>
      <c r="H42" s="24"/>
      <c r="I42" s="25"/>
      <c r="J42" s="25"/>
      <c r="K42" s="25"/>
      <c r="L42" s="25"/>
      <c r="M42" s="25"/>
      <c r="N42" s="13"/>
      <c r="O42" s="13"/>
    </row>
    <row r="43" spans="1:15" ht="15.5" x14ac:dyDescent="0.4">
      <c r="A43" s="14"/>
      <c r="B43" s="24"/>
      <c r="C43" s="25"/>
      <c r="D43" s="25"/>
      <c r="E43" s="25"/>
      <c r="F43" s="25"/>
      <c r="G43" s="25"/>
      <c r="H43" s="24"/>
      <c r="I43" s="25"/>
      <c r="J43" s="25"/>
      <c r="K43" s="25"/>
      <c r="L43" s="25"/>
      <c r="M43" s="25"/>
      <c r="N43" s="13"/>
      <c r="O43" s="13"/>
    </row>
    <row r="44" spans="1:15" ht="15.5" x14ac:dyDescent="0.4">
      <c r="A44" s="11" t="s">
        <v>11</v>
      </c>
      <c r="B44" s="24"/>
      <c r="C44" s="25"/>
      <c r="D44" s="25"/>
      <c r="E44" s="25"/>
      <c r="F44" s="25"/>
      <c r="G44" s="25"/>
      <c r="H44" s="24"/>
      <c r="I44" s="25"/>
      <c r="J44" s="25"/>
      <c r="K44" s="25"/>
      <c r="L44" s="25"/>
      <c r="M44" s="25"/>
      <c r="N44" s="13"/>
      <c r="O44" s="13"/>
    </row>
    <row r="45" spans="1:15" ht="15.5" x14ac:dyDescent="0.4">
      <c r="A45" s="14" t="s">
        <v>12</v>
      </c>
      <c r="B45" s="26">
        <f t="shared" ref="B45:F45" si="18">B16/B34*100</f>
        <v>1.1144168434576083</v>
      </c>
      <c r="C45" s="26">
        <f t="shared" si="18"/>
        <v>1.0585585585585584</v>
      </c>
      <c r="D45" s="26">
        <f t="shared" si="18"/>
        <v>0.29338549075391179</v>
      </c>
      <c r="E45" s="26">
        <f t="shared" si="18"/>
        <v>7.0531057373162634E-2</v>
      </c>
      <c r="F45" s="26">
        <f t="shared" si="18"/>
        <v>0.34901186934880568</v>
      </c>
      <c r="G45" s="27"/>
      <c r="H45" s="26">
        <f t="shared" ref="H45" si="19">H16/H34*100</f>
        <v>1.1144168434576083</v>
      </c>
      <c r="I45" s="27">
        <f>I16/I34*100</f>
        <v>1.0585585585585584</v>
      </c>
      <c r="J45" s="27">
        <f t="shared" ref="J45:L45" si="20">J16/J34*100</f>
        <v>0.29338549075391179</v>
      </c>
      <c r="K45" s="27">
        <f t="shared" si="20"/>
        <v>7.0531057373162634E-2</v>
      </c>
      <c r="L45" s="27">
        <f t="shared" si="20"/>
        <v>0.34901186934880568</v>
      </c>
      <c r="M45" s="27"/>
      <c r="N45" s="13"/>
      <c r="O45" s="13"/>
    </row>
    <row r="46" spans="1:15" ht="15.5" x14ac:dyDescent="0.4">
      <c r="A46" s="14" t="s">
        <v>13</v>
      </c>
      <c r="B46" s="27">
        <f t="shared" ref="B46:F46" si="21">B17/B34*100</f>
        <v>0.81436528530254504</v>
      </c>
      <c r="C46" s="27">
        <f t="shared" si="21"/>
        <v>0.57136083451872921</v>
      </c>
      <c r="D46" s="27">
        <f t="shared" si="21"/>
        <v>0.3905879563774301</v>
      </c>
      <c r="E46" s="27">
        <f t="shared" si="21"/>
        <v>0.11972498814604078</v>
      </c>
      <c r="F46" s="27">
        <f t="shared" si="21"/>
        <v>0.15020763997290371</v>
      </c>
      <c r="G46" s="27"/>
      <c r="H46" s="27">
        <f t="shared" ref="H46:L46" si="22">H17/H34*100</f>
        <v>0.95298065301361645</v>
      </c>
      <c r="I46" s="27">
        <f t="shared" si="22"/>
        <v>0.56306306306306309</v>
      </c>
      <c r="J46" s="27">
        <f t="shared" si="22"/>
        <v>0.55950687529634902</v>
      </c>
      <c r="K46" s="27">
        <f t="shared" si="22"/>
        <v>0.16891891891891891</v>
      </c>
      <c r="L46" s="27">
        <f t="shared" si="22"/>
        <v>0.11191941801902631</v>
      </c>
      <c r="M46" s="27"/>
      <c r="N46" s="13"/>
      <c r="O46" s="13"/>
    </row>
    <row r="47" spans="1:15" ht="15.5" x14ac:dyDescent="0.4">
      <c r="A47" s="14"/>
      <c r="B47" s="26"/>
      <c r="C47" s="27"/>
      <c r="D47" s="27"/>
      <c r="E47" s="27"/>
      <c r="F47" s="27"/>
      <c r="G47" s="27"/>
      <c r="H47" s="26"/>
      <c r="I47" s="27"/>
      <c r="J47" s="27"/>
      <c r="K47" s="27"/>
      <c r="L47" s="27"/>
      <c r="M47" s="27"/>
      <c r="N47" s="13"/>
      <c r="O47" s="13"/>
    </row>
    <row r="48" spans="1:15" ht="15.5" x14ac:dyDescent="0.4">
      <c r="A48" s="11" t="s">
        <v>14</v>
      </c>
      <c r="B48" s="26"/>
      <c r="C48" s="27"/>
      <c r="D48" s="27"/>
      <c r="E48" s="27"/>
      <c r="F48" s="27"/>
      <c r="G48" s="27"/>
      <c r="H48" s="26"/>
      <c r="I48" s="27"/>
      <c r="J48" s="27"/>
      <c r="K48" s="27"/>
      <c r="L48" s="27"/>
      <c r="M48" s="27"/>
      <c r="N48" s="13"/>
      <c r="O48" s="13"/>
    </row>
    <row r="49" spans="1:15" ht="15.5" x14ac:dyDescent="0.4">
      <c r="A49" s="14" t="s">
        <v>15</v>
      </c>
      <c r="B49" s="26">
        <f t="shared" ref="B49:F49" si="23">B17/B16*100</f>
        <v>73.075464543041335</v>
      </c>
      <c r="C49" s="27">
        <f t="shared" si="23"/>
        <v>53.975363941769317</v>
      </c>
      <c r="D49" s="27">
        <f t="shared" si="23"/>
        <v>133.13131313131314</v>
      </c>
      <c r="E49" s="27">
        <f t="shared" si="23"/>
        <v>169.74789915966386</v>
      </c>
      <c r="F49" s="27">
        <f t="shared" si="23"/>
        <v>43.037974683544306</v>
      </c>
      <c r="G49" s="27"/>
      <c r="H49" s="26">
        <f t="shared" ref="H49:L49" si="24">H17/H16*100</f>
        <v>85.513841486537729</v>
      </c>
      <c r="I49" s="27">
        <f t="shared" si="24"/>
        <v>53.191489361702125</v>
      </c>
      <c r="J49" s="27">
        <f t="shared" si="24"/>
        <v>190.70707070707073</v>
      </c>
      <c r="K49" s="27">
        <f t="shared" si="24"/>
        <v>239.49579831932772</v>
      </c>
      <c r="L49" s="27">
        <f t="shared" si="24"/>
        <v>32.067510548523209</v>
      </c>
      <c r="M49" s="27"/>
      <c r="N49" s="13"/>
      <c r="O49" s="13"/>
    </row>
    <row r="50" spans="1:15" ht="15.5" x14ac:dyDescent="0.4">
      <c r="A50" s="14" t="s">
        <v>16</v>
      </c>
      <c r="B50" s="26">
        <f>B23/B22*100</f>
        <v>69.32866009023077</v>
      </c>
      <c r="C50" s="26">
        <f>C23/C22*100</f>
        <v>52.648173091965212</v>
      </c>
      <c r="D50" s="26">
        <f t="shared" ref="D50:G50" si="25">D23/D22*100</f>
        <v>111.88739970809536</v>
      </c>
      <c r="E50" s="26">
        <f t="shared" si="25"/>
        <v>58.768617342470819</v>
      </c>
      <c r="F50" s="26">
        <f t="shared" si="25"/>
        <v>44.102212283174651</v>
      </c>
      <c r="G50" s="26">
        <f t="shared" si="25"/>
        <v>47.837375063092999</v>
      </c>
      <c r="H50" s="26">
        <f>H23/H22*100</f>
        <v>99.630180627805402</v>
      </c>
      <c r="I50" s="26">
        <f>I23/I22*100</f>
        <v>59.015106850474787</v>
      </c>
      <c r="J50" s="26">
        <f t="shared" ref="J50:M50" si="26">J23/J22*100</f>
        <v>192.01756907063802</v>
      </c>
      <c r="K50" s="26">
        <f t="shared" si="26"/>
        <v>109.75765962972233</v>
      </c>
      <c r="L50" s="26">
        <f t="shared" si="26"/>
        <v>32.745670961694849</v>
      </c>
      <c r="M50" s="26">
        <f t="shared" si="26"/>
        <v>56.762336831271298</v>
      </c>
      <c r="N50" s="13"/>
      <c r="O50" s="13"/>
    </row>
    <row r="51" spans="1:15" ht="15.5" x14ac:dyDescent="0.4">
      <c r="A51" s="14" t="s">
        <v>17</v>
      </c>
      <c r="B51" s="26">
        <f t="shared" ref="B51:F51" si="27">AVERAGE(B49:B50)</f>
        <v>71.202062316636045</v>
      </c>
      <c r="C51" s="27">
        <f t="shared" si="27"/>
        <v>53.311768516867261</v>
      </c>
      <c r="D51" s="27">
        <f t="shared" si="27"/>
        <v>122.50935641970425</v>
      </c>
      <c r="E51" s="27">
        <f t="shared" si="27"/>
        <v>114.25825825106733</v>
      </c>
      <c r="F51" s="27">
        <f t="shared" si="27"/>
        <v>43.570093483359479</v>
      </c>
      <c r="G51" s="27"/>
      <c r="H51" s="26">
        <f t="shared" ref="H51:L51" si="28">AVERAGE(H49:H50)</f>
        <v>92.572011057171565</v>
      </c>
      <c r="I51" s="27">
        <f t="shared" si="28"/>
        <v>56.103298106088459</v>
      </c>
      <c r="J51" s="27">
        <f t="shared" si="28"/>
        <v>191.36231988885436</v>
      </c>
      <c r="K51" s="27">
        <f t="shared" si="28"/>
        <v>174.62672897452501</v>
      </c>
      <c r="L51" s="27">
        <f t="shared" si="28"/>
        <v>32.406590755109029</v>
      </c>
      <c r="M51" s="27"/>
      <c r="N51" s="13"/>
      <c r="O51" s="13"/>
    </row>
    <row r="52" spans="1:15" ht="15.5" x14ac:dyDescent="0.4">
      <c r="A52" s="14"/>
      <c r="B52" s="26"/>
      <c r="C52" s="27"/>
      <c r="D52" s="27"/>
      <c r="E52" s="27"/>
      <c r="F52" s="27"/>
      <c r="G52" s="27"/>
      <c r="H52" s="26"/>
      <c r="I52" s="27"/>
      <c r="J52" s="27"/>
      <c r="K52" s="27"/>
      <c r="L52" s="27"/>
      <c r="M52" s="27"/>
      <c r="N52" s="13"/>
      <c r="O52" s="13"/>
    </row>
    <row r="53" spans="1:15" ht="15.5" x14ac:dyDescent="0.4">
      <c r="A53" s="11" t="s">
        <v>18</v>
      </c>
      <c r="B53" s="26"/>
      <c r="C53" s="27"/>
      <c r="D53" s="27"/>
      <c r="E53" s="27"/>
      <c r="F53" s="27"/>
      <c r="G53" s="27"/>
      <c r="H53" s="26"/>
      <c r="I53" s="27"/>
      <c r="J53" s="27"/>
      <c r="K53" s="27"/>
      <c r="L53" s="27"/>
      <c r="M53" s="27"/>
      <c r="N53" s="13"/>
      <c r="O53" s="13"/>
    </row>
    <row r="54" spans="1:15" ht="15.5" x14ac:dyDescent="0.4">
      <c r="A54" s="14" t="s">
        <v>19</v>
      </c>
      <c r="B54" s="26">
        <f t="shared" ref="B54:F54" si="29">B17/B18*100</f>
        <v>20.421788893598983</v>
      </c>
      <c r="C54" s="27">
        <f t="shared" si="29"/>
        <v>15.294304299539901</v>
      </c>
      <c r="D54" s="27">
        <f t="shared" si="29"/>
        <v>35.912806539509532</v>
      </c>
      <c r="E54" s="27">
        <f t="shared" si="29"/>
        <v>44.201312910284464</v>
      </c>
      <c r="F54" s="27">
        <f t="shared" si="29"/>
        <v>12.128418549346016</v>
      </c>
      <c r="G54" s="27"/>
      <c r="H54" s="26">
        <f t="shared" ref="H54:L54" si="30">H17/H18*100</f>
        <v>23.897838066977535</v>
      </c>
      <c r="I54" s="27">
        <f t="shared" si="30"/>
        <v>15.072187847056956</v>
      </c>
      <c r="J54" s="27">
        <f t="shared" si="30"/>
        <v>51.444141689373303</v>
      </c>
      <c r="K54" s="27">
        <f t="shared" si="30"/>
        <v>62.363238512035011</v>
      </c>
      <c r="L54" s="27">
        <f t="shared" si="30"/>
        <v>9.0368608799048751</v>
      </c>
      <c r="M54" s="27"/>
      <c r="N54" s="13"/>
      <c r="O54" s="13"/>
    </row>
    <row r="55" spans="1:15" ht="15.5" x14ac:dyDescent="0.4">
      <c r="A55" s="14" t="s">
        <v>20</v>
      </c>
      <c r="B55" s="26">
        <f>B23/B24*100</f>
        <v>19.297368918105658</v>
      </c>
      <c r="C55" s="26">
        <f t="shared" ref="C55:G55" si="31">C23/C24*100</f>
        <v>14.99382917467352</v>
      </c>
      <c r="D55" s="26">
        <f t="shared" si="31"/>
        <v>30.346341907955171</v>
      </c>
      <c r="E55" s="26">
        <f t="shared" si="31"/>
        <v>15.377165470911866</v>
      </c>
      <c r="F55" s="26">
        <f t="shared" si="31"/>
        <v>12.525608129525336</v>
      </c>
      <c r="G55" s="26">
        <f t="shared" si="31"/>
        <v>13.315351450105039</v>
      </c>
      <c r="H55" s="26">
        <f>H23/H24*100</f>
        <v>27.731681940052113</v>
      </c>
      <c r="I55" s="26">
        <f t="shared" ref="I55:M55" si="32">I23/I24*100</f>
        <v>16.807087100543011</v>
      </c>
      <c r="J55" s="26">
        <f t="shared" si="32"/>
        <v>52.079419296133466</v>
      </c>
      <c r="K55" s="26">
        <f t="shared" si="32"/>
        <v>28.71875790425571</v>
      </c>
      <c r="L55" s="26">
        <f t="shared" si="32"/>
        <v>9.3002010822265664</v>
      </c>
      <c r="M55" s="26">
        <f t="shared" si="32"/>
        <v>15.799580621653591</v>
      </c>
      <c r="N55" s="13"/>
      <c r="O55" s="13"/>
    </row>
    <row r="56" spans="1:15" ht="15.5" x14ac:dyDescent="0.4">
      <c r="A56" s="14" t="s">
        <v>21</v>
      </c>
      <c r="B56" s="26">
        <f t="shared" ref="B56:F56" si="33">(B54+B55)/2</f>
        <v>19.85957890585232</v>
      </c>
      <c r="C56" s="27">
        <f t="shared" si="33"/>
        <v>15.14406673710671</v>
      </c>
      <c r="D56" s="27">
        <f t="shared" si="33"/>
        <v>33.129574223732348</v>
      </c>
      <c r="E56" s="27">
        <f t="shared" si="33"/>
        <v>29.789239190598167</v>
      </c>
      <c r="F56" s="27">
        <f t="shared" si="33"/>
        <v>12.327013339435677</v>
      </c>
      <c r="G56" s="27"/>
      <c r="H56" s="26">
        <f t="shared" ref="H56:L56" si="34">(H54+H55)/2</f>
        <v>25.814760003514824</v>
      </c>
      <c r="I56" s="27">
        <f t="shared" si="34"/>
        <v>15.939637473799984</v>
      </c>
      <c r="J56" s="27">
        <f t="shared" si="34"/>
        <v>51.761780492753388</v>
      </c>
      <c r="K56" s="27">
        <f t="shared" si="34"/>
        <v>45.540998208145361</v>
      </c>
      <c r="L56" s="27">
        <f t="shared" si="34"/>
        <v>9.1685309810657216</v>
      </c>
      <c r="M56" s="27"/>
      <c r="N56" s="13"/>
      <c r="O56" s="13"/>
    </row>
    <row r="57" spans="1:15" ht="15.5" x14ac:dyDescent="0.4">
      <c r="A57" s="14"/>
      <c r="B57" s="26"/>
      <c r="C57" s="27"/>
      <c r="D57" s="27"/>
      <c r="E57" s="27"/>
      <c r="F57" s="27"/>
      <c r="G57" s="27"/>
      <c r="H57" s="26"/>
      <c r="I57" s="27"/>
      <c r="J57" s="27"/>
      <c r="K57" s="27"/>
      <c r="L57" s="27"/>
      <c r="M57" s="27"/>
      <c r="N57" s="13"/>
      <c r="O57" s="13"/>
    </row>
    <row r="58" spans="1:15" ht="15.5" x14ac:dyDescent="0.4">
      <c r="A58" s="11" t="s">
        <v>34</v>
      </c>
      <c r="B58" s="26"/>
      <c r="C58" s="27"/>
      <c r="D58" s="27"/>
      <c r="E58" s="27"/>
      <c r="F58" s="27"/>
      <c r="G58" s="27"/>
      <c r="H58" s="26"/>
      <c r="I58" s="27"/>
      <c r="J58" s="27"/>
      <c r="K58" s="27"/>
      <c r="L58" s="27"/>
      <c r="M58" s="27"/>
      <c r="N58" s="13"/>
      <c r="O58" s="13"/>
    </row>
    <row r="59" spans="1:15" ht="15.5" x14ac:dyDescent="0.4">
      <c r="A59" s="14" t="s">
        <v>22</v>
      </c>
      <c r="B59" s="26">
        <f>B25/B23*100</f>
        <v>96.094290667894953</v>
      </c>
      <c r="C59" s="26"/>
      <c r="D59" s="26"/>
      <c r="E59" s="26"/>
      <c r="F59" s="26"/>
      <c r="G59" s="26"/>
      <c r="H59" s="26">
        <f>H25/H23*100</f>
        <v>96.775111274614375</v>
      </c>
      <c r="I59" s="26"/>
      <c r="J59" s="26"/>
      <c r="K59" s="26"/>
      <c r="L59" s="26"/>
      <c r="M59" s="26"/>
      <c r="N59" s="13"/>
      <c r="O59" s="13"/>
    </row>
    <row r="60" spans="1:15" ht="15.5" x14ac:dyDescent="0.4">
      <c r="A60" s="14"/>
      <c r="B60" s="26"/>
      <c r="C60" s="27"/>
      <c r="D60" s="27"/>
      <c r="E60" s="27"/>
      <c r="F60" s="27"/>
      <c r="G60" s="27"/>
      <c r="H60" s="26"/>
      <c r="I60" s="27"/>
      <c r="J60" s="27"/>
      <c r="K60" s="27"/>
      <c r="L60" s="27"/>
      <c r="M60" s="27"/>
      <c r="N60" s="13"/>
      <c r="O60" s="13"/>
    </row>
    <row r="61" spans="1:15" ht="15.5" x14ac:dyDescent="0.4">
      <c r="A61" s="11" t="s">
        <v>23</v>
      </c>
      <c r="B61" s="26"/>
      <c r="C61" s="27"/>
      <c r="D61" s="27"/>
      <c r="E61" s="27"/>
      <c r="F61" s="27"/>
      <c r="G61" s="27"/>
      <c r="H61" s="26"/>
      <c r="I61" s="27"/>
      <c r="J61" s="27"/>
      <c r="K61" s="27"/>
      <c r="L61" s="27"/>
      <c r="M61" s="27"/>
      <c r="N61" s="13"/>
      <c r="O61" s="13"/>
    </row>
    <row r="62" spans="1:15" ht="15.5" x14ac:dyDescent="0.4">
      <c r="A62" s="14" t="s">
        <v>24</v>
      </c>
      <c r="B62" s="26">
        <f>((B17/B15)-1)*100</f>
        <v>-61.328516957656035</v>
      </c>
      <c r="C62" s="27">
        <f t="shared" ref="C62:F62" si="35">((C17/C15)-1)*100</f>
        <v>-66.597366597366587</v>
      </c>
      <c r="D62" s="27">
        <f t="shared" si="35"/>
        <v>-41.422222222222224</v>
      </c>
      <c r="E62" s="27">
        <f t="shared" si="35"/>
        <v>-64.623467600700522</v>
      </c>
      <c r="F62" s="27">
        <f t="shared" si="35"/>
        <v>-74.563591022443902</v>
      </c>
      <c r="G62" s="27"/>
      <c r="H62" s="26">
        <f>((H17/H15)-1)*100</f>
        <v>-30.401234567901238</v>
      </c>
      <c r="I62" s="27">
        <f t="shared" ref="I62:L62" si="36">((I17/I15)-1)*100</f>
        <v>-49.08896034297964</v>
      </c>
      <c r="J62" s="27">
        <f t="shared" si="36"/>
        <v>21.492921492921504</v>
      </c>
      <c r="K62" s="27">
        <f t="shared" si="36"/>
        <v>-26.546391752577314</v>
      </c>
      <c r="L62" s="27">
        <f t="shared" si="36"/>
        <v>-63.636363636363633</v>
      </c>
      <c r="M62" s="27"/>
      <c r="N62" s="13"/>
      <c r="O62" s="13"/>
    </row>
    <row r="63" spans="1:15" ht="15.5" x14ac:dyDescent="0.4">
      <c r="A63" s="14" t="s">
        <v>25</v>
      </c>
      <c r="B63" s="26">
        <f>((B38/B37)-1)*100</f>
        <v>-60.002747291444258</v>
      </c>
      <c r="C63" s="26">
        <f t="shared" ref="C63:F63" si="37">((C38/C37)-1)*100</f>
        <v>-66.072038773714922</v>
      </c>
      <c r="D63" s="26">
        <f t="shared" si="37"/>
        <v>-40.854016224313341</v>
      </c>
      <c r="E63" s="26">
        <f t="shared" si="37"/>
        <v>-79.001140658804388</v>
      </c>
      <c r="F63" s="26">
        <f t="shared" si="37"/>
        <v>-74.071938789141683</v>
      </c>
      <c r="G63" s="27"/>
      <c r="H63" s="26">
        <f>((H38/H37)-1)*100</f>
        <v>-22.611882508591087</v>
      </c>
      <c r="I63" s="26">
        <f t="shared" ref="I63:L63" si="38">((I38/I37)-1)*100</f>
        <v>-42.849704992079552</v>
      </c>
      <c r="J63" s="26">
        <f t="shared" si="38"/>
        <v>14.864314115908051</v>
      </c>
      <c r="K63" s="26">
        <f t="shared" si="38"/>
        <v>-49.028873254436348</v>
      </c>
      <c r="L63" s="26">
        <f t="shared" si="38"/>
        <v>-64.99133489049747</v>
      </c>
      <c r="M63" s="27"/>
      <c r="N63" s="13"/>
      <c r="O63" s="13"/>
    </row>
    <row r="64" spans="1:15" ht="15.5" x14ac:dyDescent="0.4">
      <c r="A64" s="14" t="s">
        <v>26</v>
      </c>
      <c r="B64" s="26">
        <f>((B40/B39)-1)*100</f>
        <v>3.4282876215533165</v>
      </c>
      <c r="C64" s="27">
        <f t="shared" ref="C64:F64" si="39">((C40/C39)-1)*100</f>
        <v>1.5727137957040727</v>
      </c>
      <c r="D64" s="27">
        <f t="shared" si="39"/>
        <v>0.97000265196887092</v>
      </c>
      <c r="E64" s="27">
        <f t="shared" si="39"/>
        <v>-40.641838198897574</v>
      </c>
      <c r="F64" s="27">
        <f t="shared" si="39"/>
        <v>1.9328680936684828</v>
      </c>
      <c r="G64" s="27"/>
      <c r="H64" s="26">
        <f>((H40/H39)-1)*100</f>
        <v>11.191796306946733</v>
      </c>
      <c r="I64" s="27">
        <f t="shared" ref="I64:L64" si="40">((I40/I39)-1)*100</f>
        <v>12.255211036610071</v>
      </c>
      <c r="J64" s="27">
        <f t="shared" si="40"/>
        <v>-5.4559617923087389</v>
      </c>
      <c r="K64" s="27">
        <f t="shared" si="40"/>
        <v>-30.607729202530887</v>
      </c>
      <c r="L64" s="27">
        <f t="shared" si="40"/>
        <v>-3.7261709488680128</v>
      </c>
      <c r="M64" s="27"/>
      <c r="N64" s="13"/>
      <c r="O64" s="13"/>
    </row>
    <row r="65" spans="1:15" ht="15.5" x14ac:dyDescent="0.4">
      <c r="A65" s="14"/>
      <c r="B65" s="26"/>
      <c r="C65" s="27"/>
      <c r="D65" s="27"/>
      <c r="E65" s="27"/>
      <c r="F65" s="27"/>
      <c r="G65" s="27"/>
      <c r="H65" s="26"/>
      <c r="I65" s="27"/>
      <c r="J65" s="27"/>
      <c r="K65" s="27"/>
      <c r="L65" s="27"/>
      <c r="M65" s="27"/>
      <c r="N65" s="13"/>
      <c r="O65" s="13"/>
    </row>
    <row r="66" spans="1:15" ht="15.5" x14ac:dyDescent="0.4">
      <c r="A66" s="11" t="s">
        <v>27</v>
      </c>
      <c r="B66" s="26"/>
      <c r="C66" s="27"/>
      <c r="D66" s="27"/>
      <c r="E66" s="27"/>
      <c r="F66" s="27"/>
      <c r="G66" s="27"/>
      <c r="H66" s="26"/>
      <c r="I66" s="27"/>
      <c r="J66" s="27"/>
      <c r="K66" s="27"/>
      <c r="L66" s="27"/>
      <c r="M66" s="27"/>
      <c r="N66" s="13"/>
      <c r="O66" s="13"/>
    </row>
    <row r="67" spans="1:15" ht="15.5" x14ac:dyDescent="0.4">
      <c r="A67" s="14" t="s">
        <v>28</v>
      </c>
      <c r="B67" s="26">
        <f t="shared" ref="B67:F68" si="41">B22/B16</f>
        <v>10483078.542006677</v>
      </c>
      <c r="C67" s="27">
        <f t="shared" si="41"/>
        <v>7987882.9328961968</v>
      </c>
      <c r="D67" s="27">
        <f t="shared" si="41"/>
        <v>15966284.44971838</v>
      </c>
      <c r="E67" s="27">
        <f t="shared" si="41"/>
        <v>19403580.869499054</v>
      </c>
      <c r="F67" s="27">
        <f t="shared" si="41"/>
        <v>6752887.9881537994</v>
      </c>
      <c r="G67" s="27"/>
      <c r="H67" s="26">
        <f t="shared" ref="H67:L67" si="42">H22/H16</f>
        <v>10483078.542006677</v>
      </c>
      <c r="I67" s="27">
        <f t="shared" si="42"/>
        <v>7987882.9328961968</v>
      </c>
      <c r="J67" s="27">
        <f t="shared" si="42"/>
        <v>15966284.44971838</v>
      </c>
      <c r="K67" s="27">
        <f t="shared" si="42"/>
        <v>19403580.869499054</v>
      </c>
      <c r="L67" s="27">
        <f t="shared" si="42"/>
        <v>6752887.9881537994</v>
      </c>
      <c r="M67" s="27"/>
      <c r="N67" s="13"/>
      <c r="O67" s="13"/>
    </row>
    <row r="68" spans="1:15" ht="15.5" x14ac:dyDescent="0.4">
      <c r="A68" s="14" t="s">
        <v>29</v>
      </c>
      <c r="B68" s="26">
        <f t="shared" si="41"/>
        <v>9945578.7723374888</v>
      </c>
      <c r="C68" s="26">
        <f t="shared" si="41"/>
        <v>7791470.266753112</v>
      </c>
      <c r="D68" s="26">
        <f t="shared" si="41"/>
        <v>13418526.476312594</v>
      </c>
      <c r="E68" s="26">
        <f t="shared" si="41"/>
        <v>6717736.271485148</v>
      </c>
      <c r="F68" s="26">
        <f t="shared" si="41"/>
        <v>6919872.5490196077</v>
      </c>
      <c r="G68" s="27"/>
      <c r="H68" s="26">
        <f t="shared" ref="H68:L68" si="43">H23/H17</f>
        <v>12213590.110321715</v>
      </c>
      <c r="I68" s="26">
        <f t="shared" si="43"/>
        <v>8862428.3781263158</v>
      </c>
      <c r="J68" s="26">
        <f t="shared" si="43"/>
        <v>16076001.355158899</v>
      </c>
      <c r="K68" s="26">
        <f t="shared" si="43"/>
        <v>8892396.6082806997</v>
      </c>
      <c r="L68" s="26">
        <f t="shared" si="43"/>
        <v>6895697.3684210526</v>
      </c>
      <c r="M68" s="27"/>
      <c r="N68" s="13"/>
      <c r="O68" s="13"/>
    </row>
    <row r="69" spans="1:15" ht="15.5" x14ac:dyDescent="0.4">
      <c r="A69" s="14" t="s">
        <v>30</v>
      </c>
      <c r="B69" s="26">
        <f>(B68/B67)*B51</f>
        <v>67.551312974082975</v>
      </c>
      <c r="C69" s="26">
        <f t="shared" ref="C69:L69" si="44">(C68/C67)*C51</f>
        <v>52.000894699716277</v>
      </c>
      <c r="D69" s="26">
        <f t="shared" si="44"/>
        <v>102.96040057978632</v>
      </c>
      <c r="E69" s="26">
        <f t="shared" si="44"/>
        <v>39.557484308293475</v>
      </c>
      <c r="F69" s="26">
        <f t="shared" si="44"/>
        <v>44.647489249432319</v>
      </c>
      <c r="G69" s="26"/>
      <c r="H69" s="26">
        <f t="shared" si="44"/>
        <v>107.85348924076992</v>
      </c>
      <c r="I69" s="26">
        <f t="shared" si="44"/>
        <v>62.245712089023179</v>
      </c>
      <c r="J69" s="26">
        <f t="shared" si="44"/>
        <v>192.67732098521111</v>
      </c>
      <c r="K69" s="26">
        <f t="shared" si="44"/>
        <v>80.029049426087155</v>
      </c>
      <c r="L69" s="26">
        <f t="shared" si="44"/>
        <v>33.091922001596487</v>
      </c>
      <c r="M69" s="27"/>
      <c r="N69" s="13"/>
      <c r="O69" s="13"/>
    </row>
    <row r="70" spans="1:15" ht="15.5" x14ac:dyDescent="0.4">
      <c r="A70" s="14"/>
      <c r="B70" s="26"/>
      <c r="C70" s="27"/>
      <c r="D70" s="27"/>
      <c r="E70" s="27"/>
      <c r="F70" s="27"/>
      <c r="G70" s="27"/>
      <c r="H70" s="26"/>
      <c r="I70" s="27"/>
      <c r="J70" s="27"/>
      <c r="K70" s="27"/>
      <c r="L70" s="27"/>
      <c r="M70" s="27"/>
      <c r="N70" s="13"/>
      <c r="O70" s="13"/>
    </row>
    <row r="71" spans="1:15" ht="15.5" x14ac:dyDescent="0.4">
      <c r="A71" s="11" t="s">
        <v>31</v>
      </c>
      <c r="B71" s="26"/>
      <c r="C71" s="27"/>
      <c r="D71" s="27"/>
      <c r="E71" s="27"/>
      <c r="F71" s="27"/>
      <c r="G71" s="27"/>
      <c r="H71" s="26"/>
      <c r="I71" s="27"/>
      <c r="J71" s="27"/>
      <c r="K71" s="27"/>
      <c r="L71" s="27"/>
      <c r="M71" s="27"/>
      <c r="N71" s="13"/>
      <c r="O71" s="13"/>
    </row>
    <row r="72" spans="1:15" ht="15.5" x14ac:dyDescent="0.4">
      <c r="A72" s="14" t="s">
        <v>32</v>
      </c>
      <c r="B72" s="26">
        <f>(B29/B28)*100</f>
        <v>115.5754987298608</v>
      </c>
      <c r="C72" s="27"/>
      <c r="D72" s="27"/>
      <c r="E72" s="27"/>
      <c r="F72" s="27"/>
      <c r="G72" s="27"/>
      <c r="H72" s="26">
        <f>(H29/H28)*100</f>
        <v>115.5754987298608</v>
      </c>
      <c r="I72" s="27"/>
      <c r="J72" s="27"/>
      <c r="K72" s="27"/>
      <c r="L72" s="27"/>
      <c r="M72" s="27"/>
      <c r="N72" s="13"/>
      <c r="O72" s="13"/>
    </row>
    <row r="73" spans="1:15" ht="15.5" x14ac:dyDescent="0.4">
      <c r="A73" s="14" t="s">
        <v>33</v>
      </c>
      <c r="B73" s="26">
        <f t="shared" ref="B73" si="45">(B23/B29)*100</f>
        <v>59.985603222249892</v>
      </c>
      <c r="C73" s="27"/>
      <c r="D73" s="27"/>
      <c r="E73" s="27"/>
      <c r="F73" s="27"/>
      <c r="G73" s="27"/>
      <c r="H73" s="26">
        <f t="shared" ref="H73" si="46">(H23/H29)*100</f>
        <v>86.203548089958915</v>
      </c>
      <c r="I73" s="27"/>
      <c r="J73" s="27"/>
      <c r="K73" s="27"/>
      <c r="L73" s="27"/>
      <c r="M73" s="27"/>
      <c r="N73" s="13"/>
      <c r="O73" s="13"/>
    </row>
    <row r="74" spans="1:15" ht="16" thickBot="1" x14ac:dyDescent="0.4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13"/>
      <c r="O74" s="13"/>
    </row>
    <row r="75" spans="1:15" ht="16" thickTop="1" x14ac:dyDescent="0.4">
      <c r="A75" s="44" t="s">
        <v>78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5" ht="15.5" x14ac:dyDescent="0.4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5" ht="15.5" x14ac:dyDescent="0.4">
      <c r="A77" s="30" t="s">
        <v>42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5" ht="15.5" x14ac:dyDescent="0.4">
      <c r="A78" s="13" t="s">
        <v>47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5" ht="15.5" x14ac:dyDescent="0.4">
      <c r="A79" s="13" t="s">
        <v>48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5" ht="15.5" x14ac:dyDescent="0.4">
      <c r="A80" s="13" t="s">
        <v>49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5" ht="15.5" x14ac:dyDescent="0.4">
      <c r="A81" s="13" t="s">
        <v>50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5" ht="15.5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5" ht="15.5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5" ht="15.5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5" ht="15.5" x14ac:dyDescent="0.4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ht="15.5" x14ac:dyDescent="0.4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ht="15.5" x14ac:dyDescent="0.4">
      <c r="A87" s="39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ht="15.5" x14ac:dyDescent="0.4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ht="15.5" x14ac:dyDescent="0.4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ht="15.5" x14ac:dyDescent="0.4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ht="15.5" x14ac:dyDescent="0.4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ht="15.5" x14ac:dyDescent="0.4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ht="15.5" x14ac:dyDescent="0.4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ht="15.5" x14ac:dyDescent="0.4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ht="15.5" x14ac:dyDescent="0.4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r:id="rId1"/>
  <ignoredErrors>
    <ignoredError sqref="B15:B18 H15:H1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N8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453125" style="1" customWidth="1"/>
    <col min="2" max="13" width="18.7265625" style="1" customWidth="1"/>
    <col min="14" max="16384" width="11.453125" style="1"/>
  </cols>
  <sheetData>
    <row r="8" spans="1:13" ht="16.5" customHeight="1" x14ac:dyDescent="0.35"/>
    <row r="9" spans="1:13" ht="15.5" x14ac:dyDescent="0.4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</row>
    <row r="10" spans="1:13" ht="16" thickBot="1" x14ac:dyDescent="0.45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</row>
    <row r="11" spans="1:13" s="13" customFormat="1" ht="16" thickTop="1" x14ac:dyDescent="0.4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</row>
    <row r="12" spans="1:13" s="13" customFormat="1" ht="15.5" x14ac:dyDescent="0.4">
      <c r="A12" s="11" t="s">
        <v>4</v>
      </c>
      <c r="B12" s="12"/>
      <c r="H12" s="12"/>
    </row>
    <row r="13" spans="1:13" s="13" customFormat="1" ht="15.5" x14ac:dyDescent="0.4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</row>
    <row r="14" spans="1:13" s="13" customFormat="1" ht="15.5" x14ac:dyDescent="0.4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</row>
    <row r="15" spans="1:13" s="13" customFormat="1" ht="15.5" x14ac:dyDescent="0.4">
      <c r="A15" s="17" t="s">
        <v>59</v>
      </c>
      <c r="B15" s="18">
        <f>SUM(C15:F15)</f>
        <v>9788</v>
      </c>
      <c r="C15" s="19">
        <f>+'I Trimestre'!C15+'II Trimestre'!C15+'III Trimestre'!C15</f>
        <v>6167</v>
      </c>
      <c r="D15" s="19">
        <f>+'I Trimestre'!D15+'II Trimestre'!D15+'III Trimestre'!D15</f>
        <v>1849</v>
      </c>
      <c r="E15" s="19">
        <f>+'I Trimestre'!E15+'II Trimestre'!E15+'III Trimestre'!E15</f>
        <v>910</v>
      </c>
      <c r="F15" s="19">
        <f>+'I Trimestre'!F15+'II Trimestre'!F15+'III Trimestre'!F15</f>
        <v>862</v>
      </c>
      <c r="G15" s="19"/>
      <c r="H15" s="18">
        <f>SUM(I15:L15)</f>
        <v>8526</v>
      </c>
      <c r="I15" s="19">
        <f>+'I Trimestre'!I15+'II Trimestre'!I15+'III Trimestre'!I15</f>
        <v>5137</v>
      </c>
      <c r="J15" s="19">
        <f>+'I Trimestre'!J15+'II Trimestre'!J15+'III Trimestre'!J15</f>
        <v>1817</v>
      </c>
      <c r="K15" s="19">
        <f>+'I Trimestre'!K15+'II Trimestre'!K15+'III Trimestre'!K15</f>
        <v>970</v>
      </c>
      <c r="L15" s="19">
        <f>+'I Trimestre'!L15+'II Trimestre'!L15+'III Trimestre'!L15</f>
        <v>602</v>
      </c>
      <c r="M15" s="19"/>
    </row>
    <row r="16" spans="1:13" s="13" customFormat="1" ht="15.5" x14ac:dyDescent="0.4">
      <c r="A16" s="17" t="s">
        <v>102</v>
      </c>
      <c r="B16" s="18">
        <f t="shared" ref="B16" si="0">SUM(C16:F16)</f>
        <v>6670</v>
      </c>
      <c r="C16" s="19">
        <f>+'I Trimestre'!C16+'II Trimestre'!C16+'III Trimestre'!C16</f>
        <v>4454</v>
      </c>
      <c r="D16" s="19">
        <f>+'I Trimestre'!D16+'II Trimestre'!D16+'III Trimestre'!D16</f>
        <v>1334</v>
      </c>
      <c r="E16" s="19">
        <f>+'I Trimestre'!E16+'II Trimestre'!E16+'III Trimestre'!E16</f>
        <v>300</v>
      </c>
      <c r="F16" s="19">
        <f>+'I Trimestre'!F16+'II Trimestre'!F16+'III Trimestre'!F16</f>
        <v>582</v>
      </c>
      <c r="G16" s="19"/>
      <c r="H16" s="18">
        <f t="shared" ref="H16" si="1">SUM(I16:L16)</f>
        <v>6670</v>
      </c>
      <c r="I16" s="19">
        <f>+'I Trimestre'!I16+'II Trimestre'!I16+'III Trimestre'!I16</f>
        <v>4454</v>
      </c>
      <c r="J16" s="19">
        <f>+'I Trimestre'!J16+'II Trimestre'!J16+'III Trimestre'!J16</f>
        <v>1334</v>
      </c>
      <c r="K16" s="19">
        <f>+'I Trimestre'!K16+'II Trimestre'!K16+'III Trimestre'!K16</f>
        <v>300</v>
      </c>
      <c r="L16" s="19">
        <f>+'I Trimestre'!L16+'II Trimestre'!L16+'III Trimestre'!L16</f>
        <v>582</v>
      </c>
      <c r="M16" s="19"/>
    </row>
    <row r="17" spans="1:13" s="13" customFormat="1" ht="15.5" x14ac:dyDescent="0.4">
      <c r="A17" s="17" t="s">
        <v>103</v>
      </c>
      <c r="B17" s="18">
        <f>SUM(C17:F17)</f>
        <v>10078</v>
      </c>
      <c r="C17" s="19">
        <f>+'I Trimestre'!C17+'II Trimestre'!C17+'III Trimestre'!C17</f>
        <v>5821</v>
      </c>
      <c r="D17" s="19">
        <f>+'I Trimestre'!D17+'II Trimestre'!D17+'III Trimestre'!D17</f>
        <v>2561</v>
      </c>
      <c r="E17" s="19">
        <f>+'I Trimestre'!E17+'II Trimestre'!E17+'III Trimestre'!E17</f>
        <v>1071</v>
      </c>
      <c r="F17" s="19">
        <f>+'I Trimestre'!F17+'II Trimestre'!F17+'III Trimestre'!F17</f>
        <v>625</v>
      </c>
      <c r="G17" s="19"/>
      <c r="H17" s="18">
        <f>SUM(I17:L17)</f>
        <v>8345</v>
      </c>
      <c r="I17" s="19">
        <f>+'I Trimestre'!I17+'II Trimestre'!I17+'III Trimestre'!I17</f>
        <v>4206</v>
      </c>
      <c r="J17" s="19">
        <f>+'I Trimestre'!J17+'II Trimestre'!J17+'III Trimestre'!J17</f>
        <v>2731</v>
      </c>
      <c r="K17" s="19">
        <f>+'I Trimestre'!K17+'II Trimestre'!K17+'III Trimestre'!K17</f>
        <v>990</v>
      </c>
      <c r="L17" s="19">
        <f>+'I Trimestre'!L17+'II Trimestre'!L17+'III Trimestre'!L17</f>
        <v>418</v>
      </c>
      <c r="M17" s="19"/>
    </row>
    <row r="18" spans="1:13" s="13" customFormat="1" ht="15.5" x14ac:dyDescent="0.4">
      <c r="A18" s="17" t="s">
        <v>73</v>
      </c>
      <c r="B18" s="18">
        <f>SUM(C18:F18)</f>
        <v>9436</v>
      </c>
      <c r="C18" s="19">
        <f>+'III Trimestre'!C18</f>
        <v>6303</v>
      </c>
      <c r="D18" s="19">
        <f>+'III Trimestre'!D18</f>
        <v>1835</v>
      </c>
      <c r="E18" s="19">
        <f>+'III Trimestre'!E18</f>
        <v>457</v>
      </c>
      <c r="F18" s="19">
        <f>+'III Trimestre'!F18</f>
        <v>841</v>
      </c>
      <c r="G18" s="19"/>
      <c r="H18" s="18">
        <f>SUM(I18:L18)</f>
        <v>9436</v>
      </c>
      <c r="I18" s="19">
        <f>+'III Trimestre'!I18</f>
        <v>6303</v>
      </c>
      <c r="J18" s="19">
        <f>+'III Trimestre'!J18</f>
        <v>1835</v>
      </c>
      <c r="K18" s="19">
        <f>+'III Trimestre'!K18</f>
        <v>457</v>
      </c>
      <c r="L18" s="19">
        <f>+'III Trimestre'!L18</f>
        <v>841</v>
      </c>
      <c r="M18" s="19"/>
    </row>
    <row r="19" spans="1:13" s="13" customFormat="1" ht="15.5" x14ac:dyDescent="0.4">
      <c r="A19" s="14"/>
      <c r="B19" s="18"/>
      <c r="C19" s="19"/>
      <c r="D19" s="19"/>
      <c r="E19" s="19"/>
      <c r="F19" s="19"/>
      <c r="G19" s="19"/>
      <c r="H19" s="18"/>
      <c r="I19" s="19"/>
      <c r="J19" s="19"/>
      <c r="K19" s="19"/>
      <c r="L19" s="19"/>
      <c r="M19" s="19"/>
    </row>
    <row r="20" spans="1:13" s="13" customFormat="1" ht="15.5" x14ac:dyDescent="0.4">
      <c r="A20" s="20" t="s">
        <v>5</v>
      </c>
      <c r="B20" s="18"/>
      <c r="C20" s="19"/>
      <c r="D20" s="19"/>
      <c r="E20" s="19"/>
      <c r="F20" s="19"/>
      <c r="G20" s="19"/>
      <c r="H20" s="18"/>
      <c r="I20" s="19"/>
      <c r="J20" s="19"/>
      <c r="K20" s="19"/>
      <c r="L20" s="19"/>
      <c r="M20" s="19"/>
    </row>
    <row r="21" spans="1:13" s="13" customFormat="1" ht="15.5" x14ac:dyDescent="0.4">
      <c r="A21" s="17" t="s">
        <v>59</v>
      </c>
      <c r="B21" s="19">
        <f>SUM(C21:G21)</f>
        <v>88593531303.506287</v>
      </c>
      <c r="C21" s="19">
        <f>+'I Trimestre'!C21+'II Trimestre'!C21+'III Trimestre'!C21</f>
        <v>46969614464.069992</v>
      </c>
      <c r="D21" s="19">
        <f>+'I Trimestre'!D21+'II Trimestre'!D21+'III Trimestre'!D21</f>
        <v>22256791234.150002</v>
      </c>
      <c r="E21" s="19">
        <f>+'I Trimestre'!E21+'II Trimestre'!E21+'III Trimestre'!E21</f>
        <v>10192777905.15</v>
      </c>
      <c r="F21" s="19">
        <f>+'I Trimestre'!F21+'II Trimestre'!F21+'III Trimestre'!F21</f>
        <v>5694979500</v>
      </c>
      <c r="G21" s="19">
        <f>+'I Trimestre'!G21+'II Trimestre'!G21+'III Trimestre'!G21</f>
        <v>3479368200.1362953</v>
      </c>
      <c r="H21" s="19">
        <f>SUM(I21:M21)</f>
        <v>84931853151.075974</v>
      </c>
      <c r="I21" s="19">
        <f>+'I Trimestre'!I21+'II Trimestre'!I21+'III Trimestre'!I21</f>
        <v>39918257482.166252</v>
      </c>
      <c r="J21" s="19">
        <f>+'I Trimestre'!J21+'II Trimestre'!J21+'III Trimestre'!J21</f>
        <v>26482602581.18063</v>
      </c>
      <c r="K21" s="19">
        <f>+'I Trimestre'!K21+'II Trimestre'!K21+'III Trimestre'!K21</f>
        <v>11545818680.889999</v>
      </c>
      <c r="L21" s="19">
        <f>+'I Trimestre'!L21+'II Trimestre'!L21+'III Trimestre'!L21</f>
        <v>4150235000</v>
      </c>
      <c r="M21" s="19">
        <f>+'I Trimestre'!M21+'II Trimestre'!M21+'III Trimestre'!M21</f>
        <v>2834939406.839098</v>
      </c>
    </row>
    <row r="22" spans="1:13" s="13" customFormat="1" ht="15.5" x14ac:dyDescent="0.4">
      <c r="A22" s="17" t="s">
        <v>102</v>
      </c>
      <c r="B22" s="19">
        <f>SUM(C22:G22)</f>
        <v>69772648877.57486</v>
      </c>
      <c r="C22" s="19">
        <f>+'I Trimestre'!C22+'II Trimestre'!C22+'III Trimestre'!C22</f>
        <v>35150751797.225815</v>
      </c>
      <c r="D22" s="19">
        <f>+'I Trimestre'!D22+'II Trimestre'!D22+'III Trimestre'!D22</f>
        <v>21057382148.512596</v>
      </c>
      <c r="E22" s="19">
        <f>+'I Trimestre'!E22+'II Trimestre'!E22+'III Trimestre'!E22</f>
        <v>5740171249.9091759</v>
      </c>
      <c r="F22" s="19">
        <f>+'I Trimestre'!F22+'II Trimestre'!F22+'III Trimestre'!F22</f>
        <v>3874948462.4239883</v>
      </c>
      <c r="G22" s="19">
        <f>+'I Trimestre'!G22+'II Trimestre'!G22+'III Trimestre'!G22</f>
        <v>3949395219.503293</v>
      </c>
      <c r="H22" s="19">
        <f>SUM(I22:M22)</f>
        <v>69772648877.57486</v>
      </c>
      <c r="I22" s="19">
        <f>+'I Trimestre'!I22+'II Trimestre'!I22+'III Trimestre'!I22</f>
        <v>35150751797.225815</v>
      </c>
      <c r="J22" s="19">
        <f>+'I Trimestre'!J22+'II Trimestre'!J22+'III Trimestre'!J22</f>
        <v>21057382148.512596</v>
      </c>
      <c r="K22" s="19">
        <f>+'I Trimestre'!K22+'II Trimestre'!K22+'III Trimestre'!K22</f>
        <v>5740171249.9091759</v>
      </c>
      <c r="L22" s="19">
        <f>+'I Trimestre'!L22+'II Trimestre'!L22+'III Trimestre'!L22</f>
        <v>3874948462.4239883</v>
      </c>
      <c r="M22" s="19">
        <f>+'I Trimestre'!M22+'II Trimestre'!M22+'III Trimestre'!M22</f>
        <v>3949395219.5032921</v>
      </c>
    </row>
    <row r="23" spans="1:13" s="13" customFormat="1" ht="15.5" x14ac:dyDescent="0.4">
      <c r="A23" s="17" t="s">
        <v>103</v>
      </c>
      <c r="B23" s="19">
        <f>SUM(C23:G23)</f>
        <v>99412181261.098526</v>
      </c>
      <c r="C23" s="19">
        <f>+'I Trimestre'!C23+'II Trimestre'!C23+'III Trimestre'!C23</f>
        <v>44804370900.202034</v>
      </c>
      <c r="D23" s="19">
        <f>+'I Trimestre'!D23+'II Trimestre'!D23+'III Trimestre'!D23</f>
        <v>35507791016.188148</v>
      </c>
      <c r="E23" s="19">
        <f>+'I Trimestre'!E23+'II Trimestre'!E23+'III Trimestre'!E23</f>
        <v>10843114775.309999</v>
      </c>
      <c r="F23" s="19">
        <f>+'I Trimestre'!F23+'II Trimestre'!F23+'III Trimestre'!F23</f>
        <v>4308744000</v>
      </c>
      <c r="G23" s="19">
        <f>+'I Trimestre'!G23+'II Trimestre'!G23+'III Trimestre'!G23</f>
        <v>3948160569.3983493</v>
      </c>
      <c r="H23" s="19">
        <f>SUM(I23:M23)</f>
        <v>90007683471.546997</v>
      </c>
      <c r="I23" s="19">
        <f>+'I Trimestre'!I23+'II Trimestre'!I23+'III Trimestre'!I23</f>
        <v>34389613689.860001</v>
      </c>
      <c r="J23" s="19">
        <f>+'I Trimestre'!J23+'II Trimestre'!J23+'III Trimestre'!J23</f>
        <v>38304845529.270004</v>
      </c>
      <c r="K23" s="19">
        <f>+'I Trimestre'!K23+'II Trimestre'!K23+'III Trimestre'!K23</f>
        <v>11064709389.540001</v>
      </c>
      <c r="L23" s="19">
        <f>+'I Trimestre'!L23+'II Trimestre'!L23+'III Trimestre'!L23</f>
        <v>2869201000</v>
      </c>
      <c r="M23" s="19">
        <f>+'I Trimestre'!M23+'II Trimestre'!M23+'III Trimestre'!M23</f>
        <v>3379313862.8769846</v>
      </c>
    </row>
    <row r="24" spans="1:13" s="13" customFormat="1" ht="15.5" x14ac:dyDescent="0.4">
      <c r="A24" s="17" t="s">
        <v>73</v>
      </c>
      <c r="B24" s="19">
        <f t="shared" ref="B24" si="2">SUM(C24:G24)</f>
        <v>99314732363.917023</v>
      </c>
      <c r="C24" s="19">
        <f>+'III Trimestre'!C24</f>
        <v>50093790249.638115</v>
      </c>
      <c r="D24" s="19">
        <f>+'III Trimestre'!D24</f>
        <v>29139620764.543922</v>
      </c>
      <c r="E24" s="19">
        <f>+'III Trimestre'!E24</f>
        <v>8824661017.0575924</v>
      </c>
      <c r="F24" s="19">
        <f>+'III Trimestre'!F24</f>
        <v>5635071708.3047342</v>
      </c>
      <c r="G24" s="19">
        <f>+'III Trimestre'!G24</f>
        <v>5621588624.3726616</v>
      </c>
      <c r="H24" s="19">
        <f t="shared" ref="H24" si="3">SUM(I24:M24)</f>
        <v>99314732363.917023</v>
      </c>
      <c r="I24" s="19">
        <f>+'III Trimestre'!I24</f>
        <v>50093790249.638115</v>
      </c>
      <c r="J24" s="19">
        <f>+'III Trimestre'!J24</f>
        <v>29139620764.543922</v>
      </c>
      <c r="K24" s="19">
        <f>+'III Trimestre'!K24</f>
        <v>8824661017.0575924</v>
      </c>
      <c r="L24" s="19">
        <f>+'III Trimestre'!L24</f>
        <v>5635071708.3047342</v>
      </c>
      <c r="M24" s="19">
        <f>+'III Trimestre'!M24</f>
        <v>5621588624.3726616</v>
      </c>
    </row>
    <row r="25" spans="1:13" s="13" customFormat="1" ht="15.5" x14ac:dyDescent="0.4">
      <c r="A25" s="17" t="s">
        <v>104</v>
      </c>
      <c r="B25" s="19">
        <f>SUM(C25:F25)</f>
        <v>95464020691.70018</v>
      </c>
      <c r="C25" s="19">
        <f>+C23</f>
        <v>44804370900.202034</v>
      </c>
      <c r="D25" s="19">
        <f t="shared" ref="D25:F25" si="4">+D23</f>
        <v>35507791016.188148</v>
      </c>
      <c r="E25" s="19">
        <f t="shared" si="4"/>
        <v>10843114775.309999</v>
      </c>
      <c r="F25" s="19">
        <f t="shared" si="4"/>
        <v>4308744000</v>
      </c>
      <c r="G25" s="19"/>
      <c r="H25" s="19">
        <f>SUM(I25:L25)</f>
        <v>86628369608.670013</v>
      </c>
      <c r="I25" s="19">
        <f>+I23</f>
        <v>34389613689.860001</v>
      </c>
      <c r="J25" s="19">
        <f t="shared" ref="J25:L25" si="5">+J23</f>
        <v>38304845529.270004</v>
      </c>
      <c r="K25" s="19">
        <f t="shared" si="5"/>
        <v>11064709389.540001</v>
      </c>
      <c r="L25" s="19">
        <f t="shared" si="5"/>
        <v>2869201000</v>
      </c>
      <c r="M25" s="19"/>
    </row>
    <row r="26" spans="1:13" s="13" customFormat="1" ht="15.5" x14ac:dyDescent="0.4">
      <c r="A26" s="14"/>
      <c r="B26" s="18"/>
      <c r="C26" s="19"/>
      <c r="D26" s="19"/>
      <c r="E26" s="19"/>
      <c r="F26" s="19"/>
      <c r="G26" s="19"/>
      <c r="H26" s="18"/>
      <c r="I26" s="19"/>
      <c r="J26" s="19"/>
      <c r="K26" s="19"/>
      <c r="L26" s="19"/>
      <c r="M26" s="19"/>
    </row>
    <row r="27" spans="1:13" s="13" customFormat="1" ht="15.5" x14ac:dyDescent="0.4">
      <c r="A27" s="20" t="s">
        <v>6</v>
      </c>
      <c r="B27" s="18"/>
      <c r="C27" s="19"/>
      <c r="D27" s="19"/>
      <c r="E27" s="19"/>
      <c r="F27" s="19"/>
      <c r="G27" s="19"/>
      <c r="H27" s="18"/>
      <c r="I27" s="19"/>
      <c r="J27" s="19"/>
      <c r="K27" s="19"/>
      <c r="L27" s="19"/>
      <c r="M27" s="19"/>
    </row>
    <row r="28" spans="1:13" s="13" customFormat="1" ht="15.5" x14ac:dyDescent="0.4">
      <c r="A28" s="17" t="s">
        <v>102</v>
      </c>
      <c r="B28" s="19">
        <f t="shared" ref="B28" si="6">B22</f>
        <v>69772648877.57486</v>
      </c>
      <c r="C28" s="19">
        <f>B28+H28</f>
        <v>139545297755.14972</v>
      </c>
      <c r="D28" s="19"/>
      <c r="E28" s="19"/>
      <c r="F28" s="18"/>
      <c r="G28" s="18"/>
      <c r="H28" s="19">
        <f t="shared" ref="H28" si="7">H22</f>
        <v>69772648877.57486</v>
      </c>
      <c r="I28" s="19"/>
      <c r="J28" s="19"/>
      <c r="K28" s="19"/>
      <c r="L28" s="18"/>
      <c r="M28" s="18"/>
    </row>
    <row r="29" spans="1:13" s="13" customFormat="1" ht="15.5" x14ac:dyDescent="0.4">
      <c r="A29" s="17" t="s">
        <v>103</v>
      </c>
      <c r="B29" s="19">
        <f>'I Trimestre'!B29+'II Trimestre'!B29+'III Trimestre'!B29</f>
        <v>65848650000</v>
      </c>
      <c r="C29" s="19"/>
      <c r="D29" s="19"/>
      <c r="E29" s="19"/>
      <c r="F29" s="18"/>
      <c r="G29" s="18"/>
      <c r="H29" s="19">
        <f>'I Trimestre'!H29+'II Trimestre'!H29+'III Trimestre'!H29</f>
        <v>65848650000</v>
      </c>
      <c r="I29" s="19"/>
      <c r="J29" s="19"/>
      <c r="K29" s="19"/>
      <c r="L29" s="18"/>
      <c r="M29" s="18"/>
    </row>
    <row r="30" spans="1:13" s="13" customFormat="1" ht="15.5" x14ac:dyDescent="0.4">
      <c r="A30" s="14"/>
      <c r="B30" s="21"/>
      <c r="C30" s="22"/>
      <c r="D30" s="22"/>
      <c r="E30" s="22"/>
      <c r="F30" s="22"/>
      <c r="G30" s="22"/>
      <c r="H30" s="21"/>
      <c r="I30" s="22"/>
      <c r="J30" s="22"/>
      <c r="K30" s="22"/>
      <c r="L30" s="22"/>
      <c r="M30" s="22"/>
    </row>
    <row r="31" spans="1:13" s="13" customFormat="1" ht="15.5" x14ac:dyDescent="0.4">
      <c r="A31" s="11" t="s">
        <v>7</v>
      </c>
      <c r="B31" s="21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</row>
    <row r="32" spans="1:13" s="13" customFormat="1" ht="15.5" x14ac:dyDescent="0.4">
      <c r="A32" s="17" t="s">
        <v>60</v>
      </c>
      <c r="B32" s="23">
        <v>1.0641</v>
      </c>
      <c r="C32" s="23">
        <v>1.0641</v>
      </c>
      <c r="D32" s="23">
        <v>1.0641</v>
      </c>
      <c r="E32" s="23">
        <v>1.0641</v>
      </c>
      <c r="F32" s="23">
        <v>1.0641</v>
      </c>
      <c r="G32" s="23">
        <v>1.0641</v>
      </c>
      <c r="H32" s="23">
        <v>1.0641</v>
      </c>
      <c r="I32" s="23">
        <v>1.0641</v>
      </c>
      <c r="J32" s="23">
        <v>1.0641</v>
      </c>
      <c r="K32" s="23">
        <v>1.0641</v>
      </c>
      <c r="L32" s="23">
        <v>1.0641</v>
      </c>
      <c r="M32" s="23">
        <v>1.0641</v>
      </c>
    </row>
    <row r="33" spans="1:14" s="13" customFormat="1" ht="15.5" x14ac:dyDescent="0.4">
      <c r="A33" s="17" t="s">
        <v>105</v>
      </c>
      <c r="B33" s="23">
        <v>1.0863</v>
      </c>
      <c r="C33" s="23">
        <v>1.0863</v>
      </c>
      <c r="D33" s="23">
        <v>1.0863</v>
      </c>
      <c r="E33" s="23">
        <v>1.0863</v>
      </c>
      <c r="F33" s="23">
        <v>1.0863</v>
      </c>
      <c r="G33" s="23">
        <v>1.0863</v>
      </c>
      <c r="H33" s="23">
        <v>1.0863</v>
      </c>
      <c r="I33" s="23">
        <v>1.0863</v>
      </c>
      <c r="J33" s="23">
        <v>1.0863</v>
      </c>
      <c r="K33" s="23">
        <v>1.0863</v>
      </c>
      <c r="L33" s="23">
        <v>1.0863</v>
      </c>
      <c r="M33" s="23">
        <v>1.0863</v>
      </c>
    </row>
    <row r="34" spans="1:14" ht="15.5" x14ac:dyDescent="0.4">
      <c r="A34" s="17" t="s">
        <v>8</v>
      </c>
      <c r="B34" s="18">
        <f>+C34+F34</f>
        <v>236626</v>
      </c>
      <c r="C34" s="13">
        <v>168720</v>
      </c>
      <c r="D34" s="13">
        <v>168720</v>
      </c>
      <c r="E34" s="13">
        <v>168720</v>
      </c>
      <c r="F34" s="19">
        <v>67906</v>
      </c>
      <c r="G34" s="19"/>
      <c r="H34" s="18">
        <f>+I34+L34</f>
        <v>236626</v>
      </c>
      <c r="I34" s="13">
        <v>168720</v>
      </c>
      <c r="J34" s="13">
        <v>168720</v>
      </c>
      <c r="K34" s="13">
        <v>168720</v>
      </c>
      <c r="L34" s="19">
        <v>67906</v>
      </c>
      <c r="M34" s="18"/>
    </row>
    <row r="35" spans="1:14" s="13" customFormat="1" ht="15.5" x14ac:dyDescent="0.4">
      <c r="A35" s="14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  <c r="N35" s="40"/>
    </row>
    <row r="36" spans="1:14" s="13" customFormat="1" ht="15.5" x14ac:dyDescent="0.4">
      <c r="A36" s="11" t="s">
        <v>9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  <c r="N36" s="40"/>
    </row>
    <row r="37" spans="1:14" s="13" customFormat="1" ht="15.5" x14ac:dyDescent="0.4">
      <c r="A37" s="14" t="s">
        <v>61</v>
      </c>
      <c r="B37" s="18">
        <f t="shared" ref="B37:F37" si="8">B21/B32</f>
        <v>83256772205.155792</v>
      </c>
      <c r="C37" s="19">
        <f t="shared" si="8"/>
        <v>44140225978.827171</v>
      </c>
      <c r="D37" s="19">
        <f t="shared" si="8"/>
        <v>20916071078.047176</v>
      </c>
      <c r="E37" s="19">
        <f t="shared" si="8"/>
        <v>9578778221.172821</v>
      </c>
      <c r="F37" s="19">
        <f t="shared" si="8"/>
        <v>5351921341.9791374</v>
      </c>
      <c r="G37" s="19">
        <f t="shared" ref="G37:L37" si="9">G21/G32</f>
        <v>3269775585.1294947</v>
      </c>
      <c r="H37" s="18">
        <f t="shared" si="9"/>
        <v>79815668782.140747</v>
      </c>
      <c r="I37" s="19">
        <f t="shared" si="9"/>
        <v>37513633570.309418</v>
      </c>
      <c r="J37" s="19">
        <f t="shared" si="9"/>
        <v>24887325045.748169</v>
      </c>
      <c r="K37" s="19">
        <f t="shared" si="9"/>
        <v>10850313580.38718</v>
      </c>
      <c r="L37" s="19">
        <f t="shared" si="9"/>
        <v>3900230241.5186539</v>
      </c>
      <c r="M37" s="19">
        <f t="shared" ref="M37" si="10">M21/M32</f>
        <v>2664166344.177331</v>
      </c>
      <c r="N37" s="40"/>
    </row>
    <row r="38" spans="1:14" s="13" customFormat="1" ht="15.5" x14ac:dyDescent="0.4">
      <c r="A38" s="14" t="s">
        <v>106</v>
      </c>
      <c r="B38" s="18">
        <f t="shared" ref="B38" si="11">B23/B33</f>
        <v>91514481507.040894</v>
      </c>
      <c r="C38" s="19">
        <f>C23/C33</f>
        <v>41244933167.819229</v>
      </c>
      <c r="D38" s="19">
        <f t="shared" ref="D38:F38" si="12">D23/D33</f>
        <v>32686910628.91296</v>
      </c>
      <c r="E38" s="19">
        <f t="shared" si="12"/>
        <v>9981694536.7854176</v>
      </c>
      <c r="F38" s="19">
        <f t="shared" si="12"/>
        <v>3966440209.8867717</v>
      </c>
      <c r="G38" s="19">
        <f t="shared" ref="G38:H38" si="13">G23/G33</f>
        <v>3634502963.6365175</v>
      </c>
      <c r="H38" s="18">
        <f t="shared" si="13"/>
        <v>82857114490.975784</v>
      </c>
      <c r="I38" s="19">
        <f>I23/I33</f>
        <v>31657565764.392891</v>
      </c>
      <c r="J38" s="19">
        <f t="shared" ref="J38:M38" si="14">J23/J33</f>
        <v>35261755987.544876</v>
      </c>
      <c r="K38" s="19">
        <f t="shared" si="14"/>
        <v>10185684791.991163</v>
      </c>
      <c r="L38" s="19">
        <f t="shared" si="14"/>
        <v>2641260241.1856761</v>
      </c>
      <c r="M38" s="19">
        <f t="shared" si="14"/>
        <v>3110847705.861166</v>
      </c>
      <c r="N38" s="40"/>
    </row>
    <row r="39" spans="1:14" s="13" customFormat="1" ht="15.5" x14ac:dyDescent="0.4">
      <c r="A39" s="14" t="s">
        <v>62</v>
      </c>
      <c r="B39" s="18">
        <f t="shared" ref="B39:F39" si="15">B37/B15</f>
        <v>8506004.516260298</v>
      </c>
      <c r="C39" s="19">
        <f t="shared" si="15"/>
        <v>7157487.591831875</v>
      </c>
      <c r="D39" s="19">
        <f t="shared" si="15"/>
        <v>11312099.014628002</v>
      </c>
      <c r="E39" s="19">
        <f t="shared" si="15"/>
        <v>10526129.913376726</v>
      </c>
      <c r="F39" s="19">
        <f t="shared" si="15"/>
        <v>6208725.4547321778</v>
      </c>
      <c r="G39" s="19"/>
      <c r="H39" s="18">
        <f t="shared" ref="H39:L39" si="16">H37/H15</f>
        <v>9361443.6760662384</v>
      </c>
      <c r="I39" s="19">
        <f t="shared" si="16"/>
        <v>7302634.5279948255</v>
      </c>
      <c r="J39" s="19">
        <f t="shared" si="16"/>
        <v>13696931.780819025</v>
      </c>
      <c r="K39" s="19">
        <f t="shared" si="16"/>
        <v>11185890.289058948</v>
      </c>
      <c r="L39" s="19">
        <f t="shared" si="16"/>
        <v>6478787.7766090594</v>
      </c>
      <c r="M39" s="19"/>
      <c r="N39" s="40"/>
    </row>
    <row r="40" spans="1:14" s="13" customFormat="1" ht="15.5" x14ac:dyDescent="0.4">
      <c r="A40" s="14" t="s">
        <v>107</v>
      </c>
      <c r="B40" s="18">
        <f t="shared" ref="B40:F40" si="17">B38/B17</f>
        <v>9080619.3200080264</v>
      </c>
      <c r="C40" s="19">
        <f t="shared" si="17"/>
        <v>7085540.8293796992</v>
      </c>
      <c r="D40" s="19">
        <f t="shared" si="17"/>
        <v>12763338.785206154</v>
      </c>
      <c r="E40" s="19">
        <f t="shared" si="17"/>
        <v>9319976.224822985</v>
      </c>
      <c r="F40" s="19">
        <f t="shared" si="17"/>
        <v>6346304.3358188346</v>
      </c>
      <c r="G40" s="19"/>
      <c r="H40" s="18">
        <f t="shared" ref="H40:L40" si="18">H38/H17</f>
        <v>9928953.2044308912</v>
      </c>
      <c r="I40" s="19">
        <f t="shared" si="18"/>
        <v>7526763.1394181857</v>
      </c>
      <c r="J40" s="19">
        <f t="shared" si="18"/>
        <v>12911664.587163998</v>
      </c>
      <c r="K40" s="19">
        <f t="shared" si="18"/>
        <v>10288570.49696077</v>
      </c>
      <c r="L40" s="19">
        <f t="shared" si="18"/>
        <v>6318804.4047504216</v>
      </c>
      <c r="M40" s="19"/>
      <c r="N40" s="40"/>
    </row>
    <row r="41" spans="1:14" s="13" customFormat="1" ht="15.5" x14ac:dyDescent="0.4">
      <c r="A41" s="14"/>
      <c r="B41" s="24"/>
      <c r="C41" s="25"/>
      <c r="D41" s="25"/>
      <c r="E41" s="25"/>
      <c r="F41" s="25"/>
      <c r="G41" s="25"/>
      <c r="H41" s="24"/>
      <c r="I41" s="25"/>
      <c r="J41" s="25"/>
      <c r="K41" s="25"/>
      <c r="L41" s="25"/>
      <c r="M41" s="25"/>
    </row>
    <row r="42" spans="1:14" s="13" customFormat="1" ht="15.5" x14ac:dyDescent="0.4">
      <c r="A42" s="11" t="s">
        <v>10</v>
      </c>
      <c r="B42" s="24"/>
      <c r="C42" s="25"/>
      <c r="D42" s="25"/>
      <c r="E42" s="25"/>
      <c r="F42" s="25"/>
      <c r="G42" s="25"/>
      <c r="H42" s="24"/>
      <c r="I42" s="25"/>
      <c r="J42" s="25"/>
      <c r="K42" s="25"/>
      <c r="L42" s="25"/>
      <c r="M42" s="25"/>
    </row>
    <row r="43" spans="1:14" s="13" customFormat="1" ht="15.5" x14ac:dyDescent="0.4">
      <c r="A43" s="14"/>
      <c r="B43" s="24"/>
      <c r="C43" s="25"/>
      <c r="D43" s="25"/>
      <c r="E43" s="25"/>
      <c r="F43" s="25"/>
      <c r="G43" s="25"/>
      <c r="H43" s="24"/>
      <c r="I43" s="25"/>
      <c r="J43" s="25"/>
      <c r="K43" s="25"/>
      <c r="L43" s="25"/>
      <c r="M43" s="25"/>
    </row>
    <row r="44" spans="1:14" s="13" customFormat="1" ht="15.5" x14ac:dyDescent="0.4">
      <c r="A44" s="11" t="s">
        <v>11</v>
      </c>
      <c r="B44" s="24"/>
      <c r="C44" s="25"/>
      <c r="D44" s="25"/>
      <c r="E44" s="25"/>
      <c r="F44" s="25"/>
      <c r="G44" s="25"/>
      <c r="H44" s="24"/>
      <c r="I44" s="25"/>
      <c r="J44" s="25"/>
      <c r="K44" s="25"/>
      <c r="L44" s="25"/>
      <c r="M44" s="25"/>
    </row>
    <row r="45" spans="1:14" s="13" customFormat="1" ht="15.5" x14ac:dyDescent="0.4">
      <c r="A45" s="14" t="s">
        <v>12</v>
      </c>
      <c r="B45" s="26">
        <f t="shared" ref="B45:F45" si="19">B16/B34*100</f>
        <v>2.8187942153440453</v>
      </c>
      <c r="C45" s="27">
        <f>C16/C34*100</f>
        <v>2.639876718824087</v>
      </c>
      <c r="D45" s="27">
        <f t="shared" si="19"/>
        <v>0.79065908013276431</v>
      </c>
      <c r="E45" s="27">
        <f t="shared" si="19"/>
        <v>0.17780938833570412</v>
      </c>
      <c r="F45" s="27">
        <f t="shared" si="19"/>
        <v>0.85706712219833292</v>
      </c>
      <c r="G45" s="27"/>
      <c r="H45" s="26">
        <f t="shared" ref="H45" si="20">H16/H34*100</f>
        <v>2.8187942153440453</v>
      </c>
      <c r="I45" s="27">
        <f>I16/I34*100</f>
        <v>2.639876718824087</v>
      </c>
      <c r="J45" s="27">
        <f t="shared" ref="J45:L45" si="21">J16/J34*100</f>
        <v>0.79065908013276431</v>
      </c>
      <c r="K45" s="27">
        <f t="shared" si="21"/>
        <v>0.17780938833570412</v>
      </c>
      <c r="L45" s="27">
        <f t="shared" si="21"/>
        <v>0.85706712219833292</v>
      </c>
      <c r="M45" s="27"/>
    </row>
    <row r="46" spans="1:14" s="13" customFormat="1" ht="15.5" x14ac:dyDescent="0.4">
      <c r="A46" s="14" t="s">
        <v>13</v>
      </c>
      <c r="B46" s="26">
        <f t="shared" ref="B46:F46" si="22">B17/B34*100</f>
        <v>4.2590416944883493</v>
      </c>
      <c r="C46" s="27">
        <f t="shared" si="22"/>
        <v>3.4500948316737792</v>
      </c>
      <c r="D46" s="27">
        <f t="shared" si="22"/>
        <v>1.5178994784257942</v>
      </c>
      <c r="E46" s="27">
        <f t="shared" si="22"/>
        <v>0.63477951635846375</v>
      </c>
      <c r="F46" s="27">
        <f t="shared" si="22"/>
        <v>0.92038995081436104</v>
      </c>
      <c r="G46" s="27"/>
      <c r="H46" s="26">
        <f t="shared" ref="H46:L46" si="23">H17/H34*100</f>
        <v>3.5266623278929621</v>
      </c>
      <c r="I46" s="27">
        <f t="shared" si="23"/>
        <v>2.4928876244665719</v>
      </c>
      <c r="J46" s="27">
        <f t="shared" si="23"/>
        <v>1.6186581318160265</v>
      </c>
      <c r="K46" s="27">
        <f t="shared" si="23"/>
        <v>0.58677098150782359</v>
      </c>
      <c r="L46" s="27">
        <f t="shared" si="23"/>
        <v>0.61555679910464467</v>
      </c>
      <c r="M46" s="27"/>
    </row>
    <row r="47" spans="1:14" s="13" customFormat="1" ht="15.5" x14ac:dyDescent="0.4">
      <c r="A47" s="14"/>
      <c r="B47" s="26"/>
      <c r="C47" s="27"/>
      <c r="D47" s="27"/>
      <c r="E47" s="27"/>
      <c r="F47" s="27"/>
      <c r="G47" s="27"/>
      <c r="H47" s="26"/>
      <c r="I47" s="27"/>
      <c r="J47" s="27"/>
      <c r="K47" s="27"/>
      <c r="L47" s="27"/>
      <c r="M47" s="27"/>
    </row>
    <row r="48" spans="1:14" s="13" customFormat="1" ht="15.5" x14ac:dyDescent="0.4">
      <c r="A48" s="11" t="s">
        <v>14</v>
      </c>
      <c r="B48" s="26"/>
      <c r="C48" s="27"/>
      <c r="D48" s="27"/>
      <c r="E48" s="27"/>
      <c r="F48" s="27"/>
      <c r="G48" s="27"/>
      <c r="H48" s="26"/>
      <c r="I48" s="27"/>
      <c r="J48" s="27"/>
      <c r="K48" s="27"/>
      <c r="L48" s="27"/>
      <c r="M48" s="27"/>
    </row>
    <row r="49" spans="1:13" s="13" customFormat="1" ht="15.5" x14ac:dyDescent="0.4">
      <c r="A49" s="14" t="s">
        <v>15</v>
      </c>
      <c r="B49" s="26">
        <f t="shared" ref="B49:F49" si="24">B17/B16*100</f>
        <v>151.0944527736132</v>
      </c>
      <c r="C49" s="27">
        <f t="shared" si="24"/>
        <v>130.69151324651997</v>
      </c>
      <c r="D49" s="27">
        <f t="shared" si="24"/>
        <v>191.97901049475263</v>
      </c>
      <c r="E49" s="27">
        <f t="shared" si="24"/>
        <v>357</v>
      </c>
      <c r="F49" s="27">
        <f t="shared" si="24"/>
        <v>107.38831615120274</v>
      </c>
      <c r="G49" s="27"/>
      <c r="H49" s="26">
        <f t="shared" ref="H49:L49" si="25">H17/H16*100</f>
        <v>125.11244377811094</v>
      </c>
      <c r="I49" s="27">
        <f t="shared" si="25"/>
        <v>94.431971261787169</v>
      </c>
      <c r="J49" s="27">
        <f t="shared" si="25"/>
        <v>204.72263868065968</v>
      </c>
      <c r="K49" s="27">
        <f t="shared" si="25"/>
        <v>330</v>
      </c>
      <c r="L49" s="27">
        <f t="shared" si="25"/>
        <v>71.821305841924399</v>
      </c>
      <c r="M49" s="27"/>
    </row>
    <row r="50" spans="1:13" s="13" customFormat="1" ht="15.5" x14ac:dyDescent="0.4">
      <c r="A50" s="14" t="s">
        <v>16</v>
      </c>
      <c r="B50" s="26">
        <f>B23/B22*100</f>
        <v>142.48015928925108</v>
      </c>
      <c r="C50" s="26">
        <f>C23/C22*100</f>
        <v>127.46347833089051</v>
      </c>
      <c r="D50" s="26">
        <f t="shared" ref="D50:G50" si="26">D23/D22*100</f>
        <v>168.62395698458778</v>
      </c>
      <c r="E50" s="26">
        <f t="shared" si="26"/>
        <v>188.89880289689208</v>
      </c>
      <c r="F50" s="26">
        <f t="shared" si="26"/>
        <v>111.19487244237176</v>
      </c>
      <c r="G50" s="26">
        <f t="shared" si="26"/>
        <v>99.968738248862849</v>
      </c>
      <c r="H50" s="26">
        <f>H23/H22*100</f>
        <v>129.00138509787286</v>
      </c>
      <c r="I50" s="26">
        <f>I23/I22*100</f>
        <v>97.834646292185738</v>
      </c>
      <c r="J50" s="26">
        <f t="shared" ref="J50:M50" si="27">J23/J22*100</f>
        <v>181.90696858287151</v>
      </c>
      <c r="K50" s="26">
        <f t="shared" si="27"/>
        <v>192.759221072282</v>
      </c>
      <c r="L50" s="26">
        <f t="shared" si="27"/>
        <v>74.044881572570915</v>
      </c>
      <c r="M50" s="26">
        <f t="shared" si="27"/>
        <v>85.565350517186133</v>
      </c>
    </row>
    <row r="51" spans="1:13" s="13" customFormat="1" ht="15.5" x14ac:dyDescent="0.4">
      <c r="A51" s="14" t="s">
        <v>17</v>
      </c>
      <c r="B51" s="26">
        <f t="shared" ref="B51:F51" si="28">AVERAGE(B49:B50)</f>
        <v>146.78730603143214</v>
      </c>
      <c r="C51" s="27">
        <f t="shared" si="28"/>
        <v>129.07749578870525</v>
      </c>
      <c r="D51" s="27">
        <f t="shared" si="28"/>
        <v>180.3014837396702</v>
      </c>
      <c r="E51" s="27">
        <f t="shared" si="28"/>
        <v>272.94940144844605</v>
      </c>
      <c r="F51" s="27">
        <f t="shared" si="28"/>
        <v>109.29159429678725</v>
      </c>
      <c r="G51" s="27"/>
      <c r="H51" s="26">
        <f t="shared" ref="H51:L51" si="29">AVERAGE(H49:H50)</f>
        <v>127.05691443799191</v>
      </c>
      <c r="I51" s="27">
        <f t="shared" si="29"/>
        <v>96.133308776986453</v>
      </c>
      <c r="J51" s="27">
        <f t="shared" si="29"/>
        <v>193.31480363176559</v>
      </c>
      <c r="K51" s="27">
        <f t="shared" si="29"/>
        <v>261.379610536141</v>
      </c>
      <c r="L51" s="27">
        <f t="shared" si="29"/>
        <v>72.93309370724765</v>
      </c>
      <c r="M51" s="27"/>
    </row>
    <row r="52" spans="1:13" s="13" customFormat="1" ht="15.5" x14ac:dyDescent="0.4">
      <c r="A52" s="14"/>
      <c r="B52" s="26"/>
      <c r="C52" s="27"/>
      <c r="D52" s="27"/>
      <c r="E52" s="27"/>
      <c r="F52" s="27"/>
      <c r="G52" s="27"/>
      <c r="H52" s="26"/>
      <c r="I52" s="27"/>
      <c r="J52" s="27"/>
      <c r="K52" s="27"/>
      <c r="L52" s="27"/>
      <c r="M52" s="27"/>
    </row>
    <row r="53" spans="1:13" s="13" customFormat="1" ht="15.5" x14ac:dyDescent="0.4">
      <c r="A53" s="11" t="s">
        <v>18</v>
      </c>
      <c r="B53" s="26"/>
      <c r="C53" s="27"/>
      <c r="D53" s="27"/>
      <c r="E53" s="27"/>
      <c r="F53" s="27"/>
      <c r="G53" s="27"/>
      <c r="H53" s="26"/>
      <c r="I53" s="27"/>
      <c r="J53" s="27"/>
      <c r="K53" s="27"/>
      <c r="L53" s="27"/>
      <c r="M53" s="27"/>
    </row>
    <row r="54" spans="1:13" s="13" customFormat="1" ht="15.5" x14ac:dyDescent="0.4">
      <c r="A54" s="14" t="s">
        <v>19</v>
      </c>
      <c r="B54" s="26">
        <f t="shared" ref="B54:F54" si="30">B17/B18*100</f>
        <v>106.80373039423485</v>
      </c>
      <c r="C54" s="27">
        <f t="shared" si="30"/>
        <v>92.352847850230049</v>
      </c>
      <c r="D54" s="27">
        <f t="shared" si="30"/>
        <v>139.5640326975477</v>
      </c>
      <c r="E54" s="27">
        <f t="shared" si="30"/>
        <v>234.35448577680526</v>
      </c>
      <c r="F54" s="27">
        <f t="shared" si="30"/>
        <v>74.316290130796673</v>
      </c>
      <c r="G54" s="27"/>
      <c r="H54" s="26">
        <f t="shared" ref="H54:L54" si="31">H17/H18*100</f>
        <v>88.437897414158542</v>
      </c>
      <c r="I54" s="27">
        <f t="shared" si="31"/>
        <v>66.730128510233229</v>
      </c>
      <c r="J54" s="27">
        <f t="shared" si="31"/>
        <v>148.82833787465941</v>
      </c>
      <c r="K54" s="27">
        <f t="shared" si="31"/>
        <v>216.63019693654269</v>
      </c>
      <c r="L54" s="27">
        <f t="shared" si="31"/>
        <v>49.702734839476811</v>
      </c>
      <c r="M54" s="27"/>
    </row>
    <row r="55" spans="1:13" s="13" customFormat="1" ht="15.5" x14ac:dyDescent="0.4">
      <c r="A55" s="14" t="s">
        <v>20</v>
      </c>
      <c r="B55" s="26">
        <f>B23/B24*100</f>
        <v>100.09812129063029</v>
      </c>
      <c r="C55" s="26">
        <f t="shared" ref="C55:G55" si="32">C23/C24*100</f>
        <v>89.440967986098258</v>
      </c>
      <c r="D55" s="26">
        <f t="shared" si="32"/>
        <v>121.85399152274758</v>
      </c>
      <c r="E55" s="26">
        <f t="shared" si="32"/>
        <v>122.87287584589193</v>
      </c>
      <c r="F55" s="26">
        <f t="shared" si="32"/>
        <v>76.462984377819936</v>
      </c>
      <c r="G55" s="26">
        <f t="shared" si="32"/>
        <v>70.232114678062956</v>
      </c>
      <c r="H55" s="26">
        <f>H23/H24*100</f>
        <v>90.62873284673779</v>
      </c>
      <c r="I55" s="26">
        <f t="shared" ref="I55:M55" si="33">I23/I24*100</f>
        <v>68.650452518131104</v>
      </c>
      <c r="J55" s="26">
        <f t="shared" si="33"/>
        <v>131.45279356510366</v>
      </c>
      <c r="K55" s="26">
        <f t="shared" si="33"/>
        <v>125.38395943087804</v>
      </c>
      <c r="L55" s="26">
        <f t="shared" si="33"/>
        <v>50.916849838334642</v>
      </c>
      <c r="M55" s="26">
        <f t="shared" si="33"/>
        <v>60.113147522495879</v>
      </c>
    </row>
    <row r="56" spans="1:13" s="13" customFormat="1" ht="15.5" x14ac:dyDescent="0.4">
      <c r="A56" s="14" t="s">
        <v>21</v>
      </c>
      <c r="B56" s="26">
        <f t="shared" ref="B56:F56" si="34">(B54+B55)/2</f>
        <v>103.45092584243257</v>
      </c>
      <c r="C56" s="27">
        <f t="shared" si="34"/>
        <v>90.896907918164146</v>
      </c>
      <c r="D56" s="27">
        <f t="shared" si="34"/>
        <v>130.70901211014763</v>
      </c>
      <c r="E56" s="27">
        <f t="shared" si="34"/>
        <v>178.61368081134859</v>
      </c>
      <c r="F56" s="27">
        <f t="shared" si="34"/>
        <v>75.389637254308298</v>
      </c>
      <c r="G56" s="27"/>
      <c r="H56" s="26">
        <f t="shared" ref="H56:L56" si="35">(H54+H55)/2</f>
        <v>89.533315130448159</v>
      </c>
      <c r="I56" s="27">
        <f t="shared" si="35"/>
        <v>67.690290514182166</v>
      </c>
      <c r="J56" s="27">
        <f t="shared" si="35"/>
        <v>140.14056571988152</v>
      </c>
      <c r="K56" s="27">
        <f t="shared" si="35"/>
        <v>171.00707818371035</v>
      </c>
      <c r="L56" s="27">
        <f t="shared" si="35"/>
        <v>50.309792338905723</v>
      </c>
      <c r="M56" s="27"/>
    </row>
    <row r="57" spans="1:13" s="13" customFormat="1" ht="15.5" x14ac:dyDescent="0.4">
      <c r="A57" s="14"/>
      <c r="B57" s="26"/>
      <c r="C57" s="27"/>
      <c r="D57" s="27"/>
      <c r="E57" s="27"/>
      <c r="F57" s="27"/>
      <c r="G57" s="27"/>
      <c r="H57" s="26"/>
      <c r="I57" s="27"/>
      <c r="J57" s="27"/>
      <c r="K57" s="27"/>
      <c r="L57" s="27"/>
      <c r="M57" s="27"/>
    </row>
    <row r="58" spans="1:13" s="13" customFormat="1" ht="15.5" x14ac:dyDescent="0.4">
      <c r="A58" s="11" t="s">
        <v>34</v>
      </c>
      <c r="B58" s="26"/>
      <c r="C58" s="27"/>
      <c r="D58" s="27"/>
      <c r="E58" s="27"/>
      <c r="F58" s="27"/>
      <c r="G58" s="27"/>
      <c r="H58" s="26"/>
      <c r="I58" s="27"/>
      <c r="J58" s="27"/>
      <c r="K58" s="27"/>
      <c r="L58" s="27"/>
      <c r="M58" s="27"/>
    </row>
    <row r="59" spans="1:13" s="13" customFormat="1" ht="15.5" x14ac:dyDescent="0.4">
      <c r="A59" s="14" t="s">
        <v>22</v>
      </c>
      <c r="B59" s="26">
        <f>B25/B23*100</f>
        <v>96.028494175146605</v>
      </c>
      <c r="C59" s="26"/>
      <c r="D59" s="26"/>
      <c r="E59" s="26"/>
      <c r="F59" s="26"/>
      <c r="G59" s="26"/>
      <c r="H59" s="26">
        <f>H25/H23*100</f>
        <v>96.2455273455124</v>
      </c>
      <c r="I59" s="26"/>
      <c r="J59" s="26"/>
      <c r="K59" s="26"/>
      <c r="L59" s="26"/>
      <c r="M59" s="26"/>
    </row>
    <row r="60" spans="1:13" s="13" customFormat="1" ht="15.5" x14ac:dyDescent="0.4">
      <c r="A60" s="14"/>
      <c r="B60" s="26"/>
      <c r="C60" s="27"/>
      <c r="D60" s="27"/>
      <c r="E60" s="27"/>
      <c r="F60" s="27"/>
      <c r="G60" s="27"/>
      <c r="H60" s="26"/>
      <c r="I60" s="27"/>
      <c r="J60" s="27"/>
      <c r="K60" s="27"/>
      <c r="L60" s="27"/>
      <c r="M60" s="27"/>
    </row>
    <row r="61" spans="1:13" s="13" customFormat="1" ht="15.5" x14ac:dyDescent="0.4">
      <c r="A61" s="11" t="s">
        <v>23</v>
      </c>
      <c r="B61" s="26"/>
      <c r="C61" s="27"/>
      <c r="D61" s="27"/>
      <c r="E61" s="27"/>
      <c r="F61" s="27"/>
      <c r="G61" s="27"/>
      <c r="H61" s="26"/>
      <c r="I61" s="27"/>
      <c r="J61" s="27"/>
      <c r="K61" s="27"/>
      <c r="L61" s="27"/>
      <c r="M61" s="27"/>
    </row>
    <row r="62" spans="1:13" s="13" customFormat="1" ht="15.5" x14ac:dyDescent="0.4">
      <c r="A62" s="14" t="s">
        <v>24</v>
      </c>
      <c r="B62" s="26">
        <f>((B17/B15)-1)*100</f>
        <v>2.9628116060482323</v>
      </c>
      <c r="C62" s="27">
        <f t="shared" ref="C62:F62" si="36">((C17/C15)-1)*100</f>
        <v>-5.6105075401329696</v>
      </c>
      <c r="D62" s="27">
        <f t="shared" si="36"/>
        <v>38.507301243915634</v>
      </c>
      <c r="E62" s="27">
        <f t="shared" si="36"/>
        <v>17.692307692307697</v>
      </c>
      <c r="F62" s="27">
        <f t="shared" si="36"/>
        <v>-27.494199535962881</v>
      </c>
      <c r="G62" s="27"/>
      <c r="H62" s="26">
        <f>((H17/H15)-1)*100</f>
        <v>-2.1229181327703461</v>
      </c>
      <c r="I62" s="27">
        <f t="shared" ref="I62:L62" si="37">((I17/I15)-1)*100</f>
        <v>-18.123418337551101</v>
      </c>
      <c r="J62" s="27">
        <f t="shared" si="37"/>
        <v>50.302696752889389</v>
      </c>
      <c r="K62" s="27">
        <f t="shared" si="37"/>
        <v>2.0618556701030855</v>
      </c>
      <c r="L62" s="27">
        <f t="shared" si="37"/>
        <v>-30.564784053156146</v>
      </c>
      <c r="M62" s="27"/>
    </row>
    <row r="63" spans="1:13" s="13" customFormat="1" ht="15.5" x14ac:dyDescent="0.4">
      <c r="A63" s="14" t="s">
        <v>25</v>
      </c>
      <c r="B63" s="26">
        <f>((B38/B37)-1)*100</f>
        <v>9.9183634954487676</v>
      </c>
      <c r="C63" s="26">
        <f t="shared" ref="C63:F63" si="38">((C38/C37)-1)*100</f>
        <v>-6.5593067248834069</v>
      </c>
      <c r="D63" s="26">
        <f t="shared" si="38"/>
        <v>56.276532561701195</v>
      </c>
      <c r="E63" s="26">
        <f t="shared" si="38"/>
        <v>4.206343505500465</v>
      </c>
      <c r="F63" s="26">
        <f t="shared" si="38"/>
        <v>-25.887546612933132</v>
      </c>
      <c r="G63" s="27"/>
      <c r="H63" s="26">
        <f>((H38/H37)-1)*100</f>
        <v>3.8105872634316418</v>
      </c>
      <c r="I63" s="26">
        <f t="shared" ref="I63:L63" si="39">((I38/I37)-1)*100</f>
        <v>-15.610505431154442</v>
      </c>
      <c r="J63" s="26">
        <f t="shared" si="39"/>
        <v>41.685600693229617</v>
      </c>
      <c r="K63" s="26">
        <f t="shared" si="39"/>
        <v>-6.1254339192314937</v>
      </c>
      <c r="L63" s="26">
        <f t="shared" si="39"/>
        <v>-32.279376405295643</v>
      </c>
      <c r="M63" s="27"/>
    </row>
    <row r="64" spans="1:13" s="13" customFormat="1" ht="15.5" x14ac:dyDescent="0.4">
      <c r="A64" s="14" t="s">
        <v>26</v>
      </c>
      <c r="B64" s="26">
        <f>((B40/B39)-1)*100</f>
        <v>6.7554020533292736</v>
      </c>
      <c r="C64" s="27">
        <f t="shared" ref="C64:F64" si="40">((C40/C39)-1)*100</f>
        <v>-1.0051957691729951</v>
      </c>
      <c r="D64" s="27">
        <f t="shared" si="40"/>
        <v>12.829093598822915</v>
      </c>
      <c r="E64" s="27">
        <f t="shared" si="40"/>
        <v>-11.458662380947315</v>
      </c>
      <c r="F64" s="27">
        <f t="shared" si="40"/>
        <v>2.2158957114426281</v>
      </c>
      <c r="G64" s="27"/>
      <c r="H64" s="26">
        <f>((H40/H39)-1)*100</f>
        <v>6.0622009596187132</v>
      </c>
      <c r="I64" s="27">
        <f t="shared" ref="I64:L64" si="41">((I40/I39)-1)*100</f>
        <v>3.0691473133998004</v>
      </c>
      <c r="J64" s="27">
        <f t="shared" si="41"/>
        <v>-5.7331613110222506</v>
      </c>
      <c r="K64" s="27">
        <f t="shared" si="41"/>
        <v>-8.0218897996510492</v>
      </c>
      <c r="L64" s="27">
        <f t="shared" si="41"/>
        <v>-2.4693411387272102</v>
      </c>
      <c r="M64" s="27"/>
    </row>
    <row r="65" spans="1:13" s="13" customFormat="1" ht="15.5" x14ac:dyDescent="0.4">
      <c r="A65" s="14"/>
      <c r="B65" s="26"/>
      <c r="C65" s="27"/>
      <c r="D65" s="27"/>
      <c r="E65" s="27"/>
      <c r="F65" s="27"/>
      <c r="G65" s="27"/>
      <c r="H65" s="26"/>
      <c r="I65" s="27"/>
      <c r="J65" s="27"/>
      <c r="K65" s="27"/>
      <c r="L65" s="27"/>
      <c r="M65" s="27"/>
    </row>
    <row r="66" spans="1:13" s="13" customFormat="1" ht="15.5" x14ac:dyDescent="0.4">
      <c r="A66" s="11" t="s">
        <v>27</v>
      </c>
      <c r="B66" s="26"/>
      <c r="C66" s="27"/>
      <c r="D66" s="27"/>
      <c r="E66" s="27"/>
      <c r="F66" s="27"/>
      <c r="G66" s="27"/>
      <c r="H66" s="26"/>
      <c r="I66" s="27"/>
      <c r="J66" s="27"/>
      <c r="K66" s="27"/>
      <c r="L66" s="27"/>
      <c r="M66" s="27"/>
    </row>
    <row r="67" spans="1:13" s="13" customFormat="1" ht="15.5" x14ac:dyDescent="0.4">
      <c r="A67" s="14" t="s">
        <v>28</v>
      </c>
      <c r="B67" s="26">
        <f t="shared" ref="B67:F68" si="42">B22/B16</f>
        <v>10460666.998137161</v>
      </c>
      <c r="C67" s="27">
        <f t="shared" si="42"/>
        <v>7891951.4587395182</v>
      </c>
      <c r="D67" s="27">
        <f t="shared" si="42"/>
        <v>15785144.039364764</v>
      </c>
      <c r="E67" s="27">
        <f t="shared" si="42"/>
        <v>19133904.166363921</v>
      </c>
      <c r="F67" s="27">
        <f t="shared" si="42"/>
        <v>6657987.0488384683</v>
      </c>
      <c r="G67" s="27"/>
      <c r="H67" s="26">
        <f t="shared" ref="H67:L67" si="43">H22/H16</f>
        <v>10460666.998137161</v>
      </c>
      <c r="I67" s="27">
        <f t="shared" si="43"/>
        <v>7891951.4587395182</v>
      </c>
      <c r="J67" s="27">
        <f t="shared" si="43"/>
        <v>15785144.039364764</v>
      </c>
      <c r="K67" s="27">
        <f t="shared" si="43"/>
        <v>19133904.166363921</v>
      </c>
      <c r="L67" s="27">
        <f t="shared" si="43"/>
        <v>6657987.0488384683</v>
      </c>
      <c r="M67" s="27"/>
    </row>
    <row r="68" spans="1:13" s="13" customFormat="1" ht="15.5" x14ac:dyDescent="0.4">
      <c r="A68" s="14" t="s">
        <v>29</v>
      </c>
      <c r="B68" s="26">
        <f t="shared" si="42"/>
        <v>9864276.7673247196</v>
      </c>
      <c r="C68" s="26">
        <f t="shared" si="42"/>
        <v>7697023.0029551685</v>
      </c>
      <c r="D68" s="26">
        <f t="shared" si="42"/>
        <v>13864814.922369445</v>
      </c>
      <c r="E68" s="26">
        <f t="shared" si="42"/>
        <v>10124290.173025209</v>
      </c>
      <c r="F68" s="26">
        <f t="shared" si="42"/>
        <v>6893990.4000000004</v>
      </c>
      <c r="G68" s="27"/>
      <c r="H68" s="26">
        <f t="shared" ref="H68:L68" si="44">H23/H17</f>
        <v>10785821.865973277</v>
      </c>
      <c r="I68" s="26">
        <f t="shared" si="44"/>
        <v>8176322.7983499765</v>
      </c>
      <c r="J68" s="26">
        <f t="shared" si="44"/>
        <v>14025941.241036251</v>
      </c>
      <c r="K68" s="26">
        <f t="shared" si="44"/>
        <v>11176474.130848486</v>
      </c>
      <c r="L68" s="26">
        <f t="shared" si="44"/>
        <v>6864117.2248803824</v>
      </c>
      <c r="M68" s="27"/>
    </row>
    <row r="69" spans="1:13" s="13" customFormat="1" ht="15.5" x14ac:dyDescent="0.4">
      <c r="A69" s="14" t="s">
        <v>30</v>
      </c>
      <c r="B69" s="26">
        <f>(B68/B67)*B51</f>
        <v>138.4185743492161</v>
      </c>
      <c r="C69" s="26">
        <f t="shared" ref="C69:L69" si="45">(C68/C67)*C51</f>
        <v>125.88932654284146</v>
      </c>
      <c r="D69" s="26">
        <f t="shared" si="45"/>
        <v>158.36705043964437</v>
      </c>
      <c r="E69" s="26">
        <f t="shared" si="45"/>
        <v>144.42525261914474</v>
      </c>
      <c r="F69" s="26">
        <f t="shared" si="45"/>
        <v>113.165615426391</v>
      </c>
      <c r="G69" s="26"/>
      <c r="H69" s="26">
        <f t="shared" si="45"/>
        <v>131.00629684631321</v>
      </c>
      <c r="I69" s="26">
        <f t="shared" si="45"/>
        <v>99.597288242778021</v>
      </c>
      <c r="J69" s="26">
        <f t="shared" si="45"/>
        <v>171.77049952790421</v>
      </c>
      <c r="K69" s="26">
        <f t="shared" si="45"/>
        <v>152.67675797309991</v>
      </c>
      <c r="L69" s="26">
        <f t="shared" si="45"/>
        <v>75.191090206021116</v>
      </c>
      <c r="M69" s="27"/>
    </row>
    <row r="70" spans="1:13" s="13" customFormat="1" ht="15.5" x14ac:dyDescent="0.4">
      <c r="A70" s="14"/>
      <c r="B70" s="26"/>
      <c r="C70" s="27"/>
      <c r="D70" s="27"/>
      <c r="E70" s="27"/>
      <c r="F70" s="27"/>
      <c r="G70" s="27"/>
      <c r="H70" s="26"/>
      <c r="I70" s="27"/>
      <c r="J70" s="27"/>
      <c r="K70" s="27"/>
      <c r="L70" s="27"/>
      <c r="M70" s="27"/>
    </row>
    <row r="71" spans="1:13" s="13" customFormat="1" ht="15.5" x14ac:dyDescent="0.4">
      <c r="A71" s="11" t="s">
        <v>31</v>
      </c>
      <c r="B71" s="26"/>
      <c r="C71" s="27"/>
      <c r="D71" s="27"/>
      <c r="E71" s="27"/>
      <c r="F71" s="27"/>
      <c r="G71" s="27"/>
      <c r="H71" s="26"/>
      <c r="I71" s="27"/>
      <c r="J71" s="27"/>
      <c r="K71" s="27"/>
      <c r="L71" s="27"/>
      <c r="M71" s="27"/>
    </row>
    <row r="72" spans="1:13" s="13" customFormat="1" ht="15.5" x14ac:dyDescent="0.4">
      <c r="A72" s="14" t="s">
        <v>32</v>
      </c>
      <c r="B72" s="26">
        <f>(B29/B28)*100</f>
        <v>94.376021348336607</v>
      </c>
      <c r="C72" s="27"/>
      <c r="D72" s="27"/>
      <c r="E72" s="27"/>
      <c r="F72" s="27"/>
      <c r="G72" s="27"/>
      <c r="H72" s="26">
        <f>(H29/H28)*100</f>
        <v>94.376021348336607</v>
      </c>
      <c r="I72" s="27"/>
      <c r="J72" s="27"/>
      <c r="K72" s="27"/>
      <c r="L72" s="27"/>
      <c r="M72" s="27"/>
    </row>
    <row r="73" spans="1:13" s="13" customFormat="1" ht="15.5" x14ac:dyDescent="0.4">
      <c r="A73" s="14" t="s">
        <v>33</v>
      </c>
      <c r="B73" s="26">
        <f t="shared" ref="B73" si="46">(B23/B29)*100</f>
        <v>150.97072037330838</v>
      </c>
      <c r="C73" s="27"/>
      <c r="D73" s="27"/>
      <c r="E73" s="27"/>
      <c r="F73" s="27"/>
      <c r="G73" s="27"/>
      <c r="H73" s="26">
        <f t="shared" ref="H73" si="47">(H23/H29)*100</f>
        <v>136.68873009780307</v>
      </c>
      <c r="I73" s="27"/>
      <c r="J73" s="27"/>
      <c r="K73" s="27"/>
      <c r="L73" s="27"/>
      <c r="M73" s="27"/>
    </row>
    <row r="74" spans="1:13" s="13" customFormat="1" ht="16" thickBot="1" x14ac:dyDescent="0.4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6" thickTop="1" x14ac:dyDescent="0.4">
      <c r="A75" s="44" t="s">
        <v>78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3" ht="15.5" x14ac:dyDescent="0.4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ht="15.5" x14ac:dyDescent="0.4">
      <c r="A77" s="30" t="s">
        <v>42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ht="15.5" x14ac:dyDescent="0.4">
      <c r="A78" s="13" t="s">
        <v>47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ht="15.5" x14ac:dyDescent="0.4">
      <c r="A79" s="13" t="s">
        <v>48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ht="15.5" x14ac:dyDescent="0.4">
      <c r="A80" s="13" t="s">
        <v>49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5" x14ac:dyDescent="0.4">
      <c r="A81" s="13" t="s">
        <v>50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5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O8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453125" style="1" customWidth="1"/>
    <col min="2" max="13" width="18.7265625" style="1" customWidth="1"/>
    <col min="14" max="16384" width="11.453125" style="1"/>
  </cols>
  <sheetData>
    <row r="9" spans="1:15" ht="15.5" x14ac:dyDescent="0.4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  <c r="N9" s="13"/>
      <c r="O9" s="13"/>
    </row>
    <row r="10" spans="1:15" ht="16" thickBot="1" x14ac:dyDescent="0.45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  <c r="N10" s="13"/>
      <c r="O10" s="13"/>
    </row>
    <row r="11" spans="1:15" ht="16" thickTop="1" x14ac:dyDescent="0.4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  <c r="N11" s="13"/>
      <c r="O11" s="13"/>
    </row>
    <row r="12" spans="1:15" ht="15.5" x14ac:dyDescent="0.4">
      <c r="A12" s="11" t="s">
        <v>4</v>
      </c>
      <c r="B12" s="12"/>
      <c r="C12" s="13"/>
      <c r="D12" s="13"/>
      <c r="E12" s="13"/>
      <c r="F12" s="13"/>
      <c r="G12" s="13"/>
      <c r="H12" s="12"/>
      <c r="I12" s="13"/>
      <c r="J12" s="13"/>
      <c r="K12" s="13"/>
      <c r="L12" s="13"/>
      <c r="M12" s="13"/>
      <c r="N12" s="13"/>
      <c r="O12" s="13"/>
    </row>
    <row r="13" spans="1:15" ht="15.5" x14ac:dyDescent="0.4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  <c r="N13" s="13"/>
      <c r="O13" s="13"/>
    </row>
    <row r="14" spans="1:15" ht="15.5" x14ac:dyDescent="0.4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  <c r="N14" s="13"/>
      <c r="O14" s="13"/>
    </row>
    <row r="15" spans="1:15" ht="15.5" x14ac:dyDescent="0.4">
      <c r="A15" s="17" t="s">
        <v>63</v>
      </c>
      <c r="B15" s="18">
        <f>SUM(C15:F15)</f>
        <v>2152</v>
      </c>
      <c r="C15" s="19">
        <v>1263</v>
      </c>
      <c r="D15" s="19">
        <v>342</v>
      </c>
      <c r="E15" s="19">
        <v>382</v>
      </c>
      <c r="F15" s="19">
        <v>165</v>
      </c>
      <c r="G15" s="41">
        <v>0</v>
      </c>
      <c r="H15" s="18">
        <f>SUM(I15:L15)</f>
        <v>3152</v>
      </c>
      <c r="I15" s="19">
        <v>1768</v>
      </c>
      <c r="J15" s="19">
        <v>648</v>
      </c>
      <c r="K15" s="19">
        <v>476</v>
      </c>
      <c r="L15" s="19">
        <v>260</v>
      </c>
      <c r="M15" s="19">
        <v>0</v>
      </c>
      <c r="N15" s="13"/>
      <c r="O15" s="13"/>
    </row>
    <row r="16" spans="1:15" ht="15.5" x14ac:dyDescent="0.4">
      <c r="A16" s="17" t="s">
        <v>108</v>
      </c>
      <c r="B16" s="18">
        <f t="shared" ref="B16" si="0">SUM(C16:F16)</f>
        <v>2766</v>
      </c>
      <c r="C16" s="19">
        <v>1849</v>
      </c>
      <c r="D16" s="19">
        <v>501</v>
      </c>
      <c r="E16" s="19">
        <v>157</v>
      </c>
      <c r="F16" s="18">
        <v>259</v>
      </c>
      <c r="G16" s="19">
        <v>0</v>
      </c>
      <c r="H16" s="18">
        <f t="shared" ref="H16" si="1">SUM(I16:L16)</f>
        <v>2766</v>
      </c>
      <c r="I16" s="19">
        <v>1849</v>
      </c>
      <c r="J16" s="19">
        <v>501</v>
      </c>
      <c r="K16" s="19">
        <v>157</v>
      </c>
      <c r="L16" s="18">
        <v>259</v>
      </c>
      <c r="M16" s="19">
        <v>0</v>
      </c>
      <c r="N16" s="13"/>
      <c r="O16" s="13"/>
    </row>
    <row r="17" spans="1:15" ht="15.5" x14ac:dyDescent="0.4">
      <c r="A17" s="17" t="s">
        <v>109</v>
      </c>
      <c r="B17" s="18">
        <f>SUM(C17:F17)</f>
        <v>2252</v>
      </c>
      <c r="C17" s="19">
        <v>1270</v>
      </c>
      <c r="D17" s="19">
        <v>674</v>
      </c>
      <c r="E17" s="19">
        <v>196</v>
      </c>
      <c r="F17" s="19">
        <v>112</v>
      </c>
      <c r="G17" s="19">
        <v>0</v>
      </c>
      <c r="H17" s="18">
        <f>SUM(I17:L17)</f>
        <v>2968</v>
      </c>
      <c r="I17" s="19">
        <v>1877</v>
      </c>
      <c r="J17" s="19">
        <v>698</v>
      </c>
      <c r="K17" s="19">
        <v>160</v>
      </c>
      <c r="L17" s="19">
        <v>233</v>
      </c>
      <c r="M17" s="19">
        <v>0</v>
      </c>
      <c r="N17" s="13"/>
      <c r="O17" s="13"/>
    </row>
    <row r="18" spans="1:15" ht="15.5" x14ac:dyDescent="0.4">
      <c r="A18" s="17" t="s">
        <v>73</v>
      </c>
      <c r="B18" s="18">
        <f>SUM(C18:F18)</f>
        <v>9436</v>
      </c>
      <c r="C18" s="19">
        <v>6303</v>
      </c>
      <c r="D18" s="19">
        <v>1835</v>
      </c>
      <c r="E18" s="19">
        <v>457</v>
      </c>
      <c r="F18" s="18">
        <v>841</v>
      </c>
      <c r="G18" s="19">
        <v>0</v>
      </c>
      <c r="H18" s="18">
        <f>SUM(I18:L18)</f>
        <v>9436</v>
      </c>
      <c r="I18" s="19">
        <v>6303</v>
      </c>
      <c r="J18" s="19">
        <v>1835</v>
      </c>
      <c r="K18" s="19">
        <v>457</v>
      </c>
      <c r="L18" s="18">
        <v>841</v>
      </c>
      <c r="M18" s="19">
        <v>0</v>
      </c>
      <c r="N18" s="13"/>
      <c r="O18" s="13"/>
    </row>
    <row r="19" spans="1:15" ht="15.5" x14ac:dyDescent="0.4">
      <c r="A19" s="14"/>
      <c r="B19" s="18"/>
      <c r="C19" s="19"/>
      <c r="D19" s="19"/>
      <c r="E19" s="19"/>
      <c r="F19" s="19"/>
      <c r="G19" s="19"/>
      <c r="H19" s="18"/>
      <c r="I19" s="19"/>
      <c r="J19" s="19"/>
      <c r="K19" s="19"/>
      <c r="L19" s="19"/>
      <c r="M19" s="19"/>
      <c r="N19" s="13"/>
      <c r="O19" s="13"/>
    </row>
    <row r="20" spans="1:15" ht="15.5" x14ac:dyDescent="0.4">
      <c r="A20" s="20" t="s">
        <v>5</v>
      </c>
      <c r="B20" s="18"/>
      <c r="C20" s="19"/>
      <c r="D20" s="19"/>
      <c r="E20" s="19"/>
      <c r="F20" s="19"/>
      <c r="G20" s="19"/>
      <c r="H20" s="18"/>
      <c r="I20" s="19"/>
      <c r="J20" s="19"/>
      <c r="K20" s="19"/>
      <c r="L20" s="19"/>
      <c r="M20" s="19"/>
      <c r="N20" s="13"/>
      <c r="O20" s="13"/>
    </row>
    <row r="21" spans="1:15" ht="15.5" x14ac:dyDescent="0.4">
      <c r="A21" s="17" t="s">
        <v>63</v>
      </c>
      <c r="B21" s="19">
        <f>SUM(C21:G21)</f>
        <v>19729872176.487038</v>
      </c>
      <c r="C21" s="18">
        <v>9800277457.4400005</v>
      </c>
      <c r="D21" s="18">
        <v>3024388050.3399997</v>
      </c>
      <c r="E21" s="18">
        <v>4817322913.6199999</v>
      </c>
      <c r="F21" s="18">
        <v>1152225000</v>
      </c>
      <c r="G21" s="18">
        <v>935658755.08703721</v>
      </c>
      <c r="H21" s="19">
        <f>SUM(I21:M21)</f>
        <v>29743855966.063854</v>
      </c>
      <c r="I21" s="18">
        <v>13713045898.09</v>
      </c>
      <c r="J21" s="18">
        <v>7287318651.3000002</v>
      </c>
      <c r="K21" s="18">
        <v>5558760565.29</v>
      </c>
      <c r="L21" s="18">
        <v>1818218000</v>
      </c>
      <c r="M21" s="18">
        <v>1366512851.3838525</v>
      </c>
      <c r="N21" s="13"/>
      <c r="O21" s="13"/>
    </row>
    <row r="22" spans="1:15" ht="15.5" x14ac:dyDescent="0.4">
      <c r="A22" s="17" t="s">
        <v>108</v>
      </c>
      <c r="B22" s="19">
        <f>SUM(C22:G22)</f>
        <v>29542083486.342171</v>
      </c>
      <c r="C22" s="19">
        <v>14943038452.4123</v>
      </c>
      <c r="D22" s="19">
        <v>8082238616.0313272</v>
      </c>
      <c r="E22" s="19">
        <v>3084489767.1484165</v>
      </c>
      <c r="F22" s="18">
        <v>1760123245.8807461</v>
      </c>
      <c r="G22" s="18">
        <v>1672193404.8693848</v>
      </c>
      <c r="H22" s="19">
        <f>SUM(I22:M22)</f>
        <v>29542083486.342171</v>
      </c>
      <c r="I22" s="19">
        <v>14943038452.4123</v>
      </c>
      <c r="J22" s="19">
        <v>8082238616.0313272</v>
      </c>
      <c r="K22" s="19">
        <v>3084489767.1484165</v>
      </c>
      <c r="L22" s="18">
        <v>1760123245.8807461</v>
      </c>
      <c r="M22" s="18">
        <v>1672193404.8693848</v>
      </c>
      <c r="N22" s="13"/>
      <c r="O22" s="13"/>
    </row>
    <row r="23" spans="1:15" ht="15.5" x14ac:dyDescent="0.4">
      <c r="A23" s="17" t="s">
        <v>109</v>
      </c>
      <c r="B23" s="19">
        <f t="shared" ref="B23:B24" si="2">SUM(C23:G23)</f>
        <v>23521629637.576221</v>
      </c>
      <c r="C23" s="18">
        <v>10457715087.73254</v>
      </c>
      <c r="D23" s="18">
        <v>8373838226.4400005</v>
      </c>
      <c r="E23" s="18">
        <v>2195547527.1999998</v>
      </c>
      <c r="F23" s="18">
        <v>790896000</v>
      </c>
      <c r="G23" s="18">
        <v>1703632796.2036803</v>
      </c>
      <c r="H23" s="19">
        <f t="shared" ref="H23:H24" si="3">SUM(I23:M23)</f>
        <v>30192869157.148804</v>
      </c>
      <c r="I23" s="18">
        <v>14838171977.25</v>
      </c>
      <c r="J23" s="18">
        <v>9515358786.3499985</v>
      </c>
      <c r="K23" s="18">
        <v>1946146045.3399999</v>
      </c>
      <c r="L23" s="18">
        <v>1711593000</v>
      </c>
      <c r="M23" s="18">
        <v>2181599348.2088032</v>
      </c>
      <c r="N23" s="13"/>
      <c r="O23" s="13"/>
    </row>
    <row r="24" spans="1:15" ht="15.5" x14ac:dyDescent="0.4">
      <c r="A24" s="17" t="s">
        <v>73</v>
      </c>
      <c r="B24" s="19">
        <f t="shared" si="2"/>
        <v>99314732363.917023</v>
      </c>
      <c r="C24" s="19">
        <v>50093790249.638115</v>
      </c>
      <c r="D24" s="19">
        <v>29139620764.543922</v>
      </c>
      <c r="E24" s="19">
        <v>8824661017.0575924</v>
      </c>
      <c r="F24" s="18">
        <v>5635071708.3047342</v>
      </c>
      <c r="G24" s="18">
        <v>5621588624.3726616</v>
      </c>
      <c r="H24" s="19">
        <f t="shared" si="3"/>
        <v>99314732363.917023</v>
      </c>
      <c r="I24" s="19">
        <v>50093790249.638115</v>
      </c>
      <c r="J24" s="19">
        <v>29139620764.543922</v>
      </c>
      <c r="K24" s="19">
        <v>8824661017.0575924</v>
      </c>
      <c r="L24" s="18">
        <v>5635071708.3047342</v>
      </c>
      <c r="M24" s="18">
        <v>5621588624.3726616</v>
      </c>
      <c r="N24" s="13"/>
      <c r="O24" s="13"/>
    </row>
    <row r="25" spans="1:15" ht="15.5" x14ac:dyDescent="0.4">
      <c r="A25" s="17" t="s">
        <v>110</v>
      </c>
      <c r="B25" s="19">
        <f>SUM(C25:F25)</f>
        <v>21817996841.37254</v>
      </c>
      <c r="C25" s="19">
        <f>C23</f>
        <v>10457715087.73254</v>
      </c>
      <c r="D25" s="19">
        <f t="shared" ref="D25:F25" si="4">D23</f>
        <v>8373838226.4400005</v>
      </c>
      <c r="E25" s="19">
        <f t="shared" si="4"/>
        <v>2195547527.1999998</v>
      </c>
      <c r="F25" s="19">
        <f t="shared" si="4"/>
        <v>790896000</v>
      </c>
      <c r="G25" s="19"/>
      <c r="H25" s="19">
        <f>SUM(I25:L25)</f>
        <v>28011269808.939999</v>
      </c>
      <c r="I25" s="19">
        <f>I23</f>
        <v>14838171977.25</v>
      </c>
      <c r="J25" s="19">
        <f t="shared" ref="J25:L25" si="5">J23</f>
        <v>9515358786.3499985</v>
      </c>
      <c r="K25" s="19">
        <f t="shared" si="5"/>
        <v>1946146045.3399999</v>
      </c>
      <c r="L25" s="19">
        <f t="shared" si="5"/>
        <v>1711593000</v>
      </c>
      <c r="M25" s="19"/>
      <c r="N25" s="13"/>
      <c r="O25" s="13"/>
    </row>
    <row r="26" spans="1:15" ht="15.5" x14ac:dyDescent="0.4">
      <c r="A26" s="14"/>
      <c r="B26" s="18"/>
      <c r="C26" s="19"/>
      <c r="D26" s="19"/>
      <c r="E26" s="19"/>
      <c r="F26" s="19"/>
      <c r="G26" s="19"/>
      <c r="H26" s="18"/>
      <c r="I26" s="19"/>
      <c r="J26" s="19"/>
      <c r="K26" s="19"/>
      <c r="L26" s="19"/>
      <c r="M26" s="19"/>
      <c r="N26" s="13"/>
      <c r="O26" s="13"/>
    </row>
    <row r="27" spans="1:15" ht="15.5" x14ac:dyDescent="0.4">
      <c r="A27" s="20" t="s">
        <v>6</v>
      </c>
      <c r="B27" s="18"/>
      <c r="C27" s="19"/>
      <c r="D27" s="19"/>
      <c r="E27" s="19"/>
      <c r="F27" s="19"/>
      <c r="G27" s="19"/>
      <c r="H27" s="18"/>
      <c r="I27" s="19"/>
      <c r="J27" s="19"/>
      <c r="K27" s="19"/>
      <c r="L27" s="19"/>
      <c r="M27" s="19"/>
      <c r="N27" s="13"/>
      <c r="O27" s="13"/>
    </row>
    <row r="28" spans="1:15" ht="15.5" x14ac:dyDescent="0.4">
      <c r="A28" s="17" t="s">
        <v>108</v>
      </c>
      <c r="B28" s="19">
        <f t="shared" ref="B28" si="6">B22</f>
        <v>29542083486.342171</v>
      </c>
      <c r="C28" s="19">
        <f>B28+H28</f>
        <v>59084166972.684341</v>
      </c>
      <c r="D28" s="19"/>
      <c r="E28" s="19"/>
      <c r="F28" s="18"/>
      <c r="G28" s="18"/>
      <c r="H28" s="19">
        <f t="shared" ref="H28" si="7">H22</f>
        <v>29542083486.342171</v>
      </c>
      <c r="I28" s="19"/>
      <c r="J28" s="19"/>
      <c r="K28" s="19"/>
      <c r="L28" s="18"/>
      <c r="M28" s="18"/>
      <c r="N28" s="13"/>
      <c r="O28" s="13"/>
    </row>
    <row r="29" spans="1:15" ht="15.5" x14ac:dyDescent="0.4">
      <c r="A29" s="17" t="s">
        <v>109</v>
      </c>
      <c r="B29" s="19">
        <v>29949550000</v>
      </c>
      <c r="C29" s="19"/>
      <c r="D29" s="19"/>
      <c r="E29" s="19"/>
      <c r="F29" s="18"/>
      <c r="G29" s="18"/>
      <c r="H29" s="19">
        <v>29949550000</v>
      </c>
      <c r="I29" s="19"/>
      <c r="J29" s="19"/>
      <c r="K29" s="19"/>
      <c r="L29" s="18"/>
      <c r="M29" s="18"/>
      <c r="N29" s="13"/>
      <c r="O29" s="13"/>
    </row>
    <row r="30" spans="1:15" ht="15.5" x14ac:dyDescent="0.4">
      <c r="A30" s="14"/>
      <c r="B30" s="21"/>
      <c r="C30" s="22"/>
      <c r="D30" s="22"/>
      <c r="E30" s="22"/>
      <c r="F30" s="22"/>
      <c r="G30" s="22"/>
      <c r="H30" s="21"/>
      <c r="I30" s="22"/>
      <c r="J30" s="22"/>
      <c r="K30" s="22"/>
      <c r="L30" s="22"/>
      <c r="M30" s="22"/>
      <c r="N30" s="13"/>
      <c r="O30" s="13"/>
    </row>
    <row r="31" spans="1:15" ht="15.5" x14ac:dyDescent="0.4">
      <c r="A31" s="11" t="s">
        <v>7</v>
      </c>
      <c r="B31" s="21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  <c r="N31" s="13"/>
      <c r="O31" s="13"/>
    </row>
    <row r="32" spans="1:15" ht="15.5" x14ac:dyDescent="0.4">
      <c r="A32" s="17" t="s">
        <v>64</v>
      </c>
      <c r="B32" s="43">
        <v>1.0706</v>
      </c>
      <c r="C32" s="43">
        <v>1.0706</v>
      </c>
      <c r="D32" s="43">
        <v>1.0706</v>
      </c>
      <c r="E32" s="43">
        <v>1.0706</v>
      </c>
      <c r="F32" s="43">
        <v>1.0706</v>
      </c>
      <c r="G32" s="43">
        <v>1.0706</v>
      </c>
      <c r="H32" s="43">
        <v>1.0706</v>
      </c>
      <c r="I32" s="43">
        <v>1.0706</v>
      </c>
      <c r="J32" s="43">
        <v>1.0706</v>
      </c>
      <c r="K32" s="43">
        <v>1.0706</v>
      </c>
      <c r="L32" s="43">
        <v>1.0706</v>
      </c>
      <c r="M32" s="43">
        <v>1.0706</v>
      </c>
      <c r="N32" s="13"/>
      <c r="O32" s="13"/>
    </row>
    <row r="33" spans="1:15" ht="15.5" x14ac:dyDescent="0.4">
      <c r="A33" s="17" t="s">
        <v>111</v>
      </c>
      <c r="B33" s="43">
        <v>1.0863</v>
      </c>
      <c r="C33" s="43">
        <v>1.0863</v>
      </c>
      <c r="D33" s="43">
        <v>1.0863</v>
      </c>
      <c r="E33" s="43">
        <v>1.0863</v>
      </c>
      <c r="F33" s="43">
        <v>1.0863</v>
      </c>
      <c r="G33" s="43">
        <v>1.0863</v>
      </c>
      <c r="H33" s="43">
        <v>1.0863</v>
      </c>
      <c r="I33" s="43">
        <v>1.0863</v>
      </c>
      <c r="J33" s="43">
        <v>1.0863</v>
      </c>
      <c r="K33" s="43">
        <v>1.0863</v>
      </c>
      <c r="L33" s="43">
        <v>1.0863</v>
      </c>
      <c r="M33" s="43">
        <v>1.0863</v>
      </c>
      <c r="N33" s="13"/>
      <c r="O33" s="13"/>
    </row>
    <row r="34" spans="1:15" ht="15.5" x14ac:dyDescent="0.4">
      <c r="A34" s="17" t="s">
        <v>8</v>
      </c>
      <c r="B34" s="18">
        <f>+C34+F34</f>
        <v>236626</v>
      </c>
      <c r="C34" s="13">
        <v>168720</v>
      </c>
      <c r="D34" s="13">
        <v>168720</v>
      </c>
      <c r="E34" s="13">
        <v>168720</v>
      </c>
      <c r="F34" s="19">
        <v>67906</v>
      </c>
      <c r="G34" s="19"/>
      <c r="H34" s="18">
        <f>+I34+L34</f>
        <v>236626</v>
      </c>
      <c r="I34" s="13">
        <v>168720</v>
      </c>
      <c r="J34" s="13">
        <v>168720</v>
      </c>
      <c r="K34" s="13">
        <v>168720</v>
      </c>
      <c r="L34" s="19">
        <v>67906</v>
      </c>
      <c r="M34" s="18"/>
    </row>
    <row r="35" spans="1:15" ht="15.5" x14ac:dyDescent="0.4">
      <c r="A35" s="14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  <c r="N35" s="13"/>
      <c r="O35" s="13"/>
    </row>
    <row r="36" spans="1:15" ht="15.5" x14ac:dyDescent="0.4">
      <c r="A36" s="11" t="s">
        <v>9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  <c r="N36" s="13"/>
      <c r="O36" s="13"/>
    </row>
    <row r="37" spans="1:15" ht="15.5" x14ac:dyDescent="0.4">
      <c r="A37" s="14" t="s">
        <v>65</v>
      </c>
      <c r="B37" s="18">
        <f t="shared" ref="B37:M37" si="8">B21/B32</f>
        <v>18428798969.257462</v>
      </c>
      <c r="C37" s="19">
        <f t="shared" si="8"/>
        <v>9154004723.9305077</v>
      </c>
      <c r="D37" s="19">
        <f t="shared" si="8"/>
        <v>2824946805.847188</v>
      </c>
      <c r="E37" s="19">
        <f t="shared" si="8"/>
        <v>4499647780.3287878</v>
      </c>
      <c r="F37" s="19">
        <f t="shared" si="8"/>
        <v>1076242294.0407248</v>
      </c>
      <c r="G37" s="19">
        <f t="shared" si="8"/>
        <v>873957365.11025333</v>
      </c>
      <c r="H37" s="18">
        <f t="shared" si="8"/>
        <v>27782417304.374981</v>
      </c>
      <c r="I37" s="19">
        <f t="shared" si="8"/>
        <v>12808748270.212965</v>
      </c>
      <c r="J37" s="19">
        <f t="shared" si="8"/>
        <v>6806761303.2878761</v>
      </c>
      <c r="K37" s="19">
        <f t="shared" si="8"/>
        <v>5192191822.6134882</v>
      </c>
      <c r="L37" s="19">
        <f t="shared" si="8"/>
        <v>1698316831.6831684</v>
      </c>
      <c r="M37" s="19">
        <f t="shared" si="8"/>
        <v>1276399076.5774822</v>
      </c>
      <c r="N37" s="13"/>
      <c r="O37" s="13"/>
    </row>
    <row r="38" spans="1:15" ht="15.5" x14ac:dyDescent="0.4">
      <c r="A38" s="14" t="s">
        <v>112</v>
      </c>
      <c r="B38" s="18">
        <f>B23/B33</f>
        <v>21652977665.07983</v>
      </c>
      <c r="C38" s="19">
        <f t="shared" ref="C38:M38" si="9">C23/C33</f>
        <v>9626912535.8856106</v>
      </c>
      <c r="D38" s="19">
        <f t="shared" si="9"/>
        <v>7708587154.9664001</v>
      </c>
      <c r="E38" s="19">
        <f t="shared" si="9"/>
        <v>2021124484.2124641</v>
      </c>
      <c r="F38" s="19">
        <f t="shared" si="9"/>
        <v>728064070.69870198</v>
      </c>
      <c r="G38" s="19">
        <f t="shared" si="9"/>
        <v>1568289419.316653</v>
      </c>
      <c r="H38" s="18">
        <f t="shared" si="9"/>
        <v>27794227337.888985</v>
      </c>
      <c r="I38" s="19">
        <f t="shared" si="9"/>
        <v>13659368477.630487</v>
      </c>
      <c r="J38" s="19">
        <f t="shared" si="9"/>
        <v>8759420773.5892467</v>
      </c>
      <c r="K38" s="19">
        <f t="shared" si="9"/>
        <v>1791536449.7284358</v>
      </c>
      <c r="L38" s="19">
        <f t="shared" si="9"/>
        <v>1575617232.8086164</v>
      </c>
      <c r="M38" s="19">
        <f t="shared" si="9"/>
        <v>2008284404.1321948</v>
      </c>
      <c r="N38" s="13"/>
      <c r="O38" s="13"/>
    </row>
    <row r="39" spans="1:15" ht="15.5" x14ac:dyDescent="0.4">
      <c r="A39" s="14" t="s">
        <v>66</v>
      </c>
      <c r="B39" s="18">
        <f t="shared" ref="B39:F39" si="10">B37/B15</f>
        <v>8563568.2942646202</v>
      </c>
      <c r="C39" s="19">
        <f t="shared" si="10"/>
        <v>7247826.3847430777</v>
      </c>
      <c r="D39" s="19">
        <f t="shared" si="10"/>
        <v>8260078.3796701403</v>
      </c>
      <c r="E39" s="19">
        <f t="shared" si="10"/>
        <v>11779182.67101777</v>
      </c>
      <c r="F39" s="19">
        <f t="shared" si="10"/>
        <v>6522680.5699437866</v>
      </c>
      <c r="G39" s="19"/>
      <c r="H39" s="18">
        <f t="shared" ref="H39:L39" si="11">H37/H15</f>
        <v>8814218.687936224</v>
      </c>
      <c r="I39" s="19">
        <f t="shared" si="11"/>
        <v>7244767.1211611796</v>
      </c>
      <c r="J39" s="19">
        <f t="shared" si="11"/>
        <v>10504261.270505982</v>
      </c>
      <c r="K39" s="19">
        <f t="shared" si="11"/>
        <v>10907966.013893884</v>
      </c>
      <c r="L39" s="19">
        <f t="shared" si="11"/>
        <v>6531987.8141660327</v>
      </c>
      <c r="M39" s="19"/>
      <c r="N39" s="13"/>
      <c r="O39" s="13"/>
    </row>
    <row r="40" spans="1:15" ht="15.5" x14ac:dyDescent="0.4">
      <c r="A40" s="14" t="s">
        <v>113</v>
      </c>
      <c r="B40" s="18">
        <f t="shared" ref="B40:F40" si="12">B38/B17</f>
        <v>9614998.9631793201</v>
      </c>
      <c r="C40" s="19">
        <f t="shared" si="12"/>
        <v>7580246.0912485123</v>
      </c>
      <c r="D40" s="19">
        <f t="shared" si="12"/>
        <v>11437072.93021721</v>
      </c>
      <c r="E40" s="19">
        <f t="shared" si="12"/>
        <v>10311859.613328898</v>
      </c>
      <c r="F40" s="19">
        <f t="shared" si="12"/>
        <v>6500572.0598098394</v>
      </c>
      <c r="G40" s="19"/>
      <c r="H40" s="18">
        <f t="shared" ref="H40:L40" si="13">H38/H17</f>
        <v>9364631.8523884714</v>
      </c>
      <c r="I40" s="19">
        <f t="shared" si="13"/>
        <v>7277234.1383220498</v>
      </c>
      <c r="J40" s="19">
        <f t="shared" si="13"/>
        <v>12549313.429210955</v>
      </c>
      <c r="K40" s="19">
        <f t="shared" si="13"/>
        <v>11197102.810802724</v>
      </c>
      <c r="L40" s="19">
        <f t="shared" si="13"/>
        <v>6762305.7202086542</v>
      </c>
      <c r="M40" s="19"/>
      <c r="N40" s="13"/>
      <c r="O40" s="13"/>
    </row>
    <row r="41" spans="1:15" ht="15.5" x14ac:dyDescent="0.4">
      <c r="A41" s="14"/>
      <c r="B41" s="24"/>
      <c r="C41" s="25"/>
      <c r="D41" s="25"/>
      <c r="E41" s="25"/>
      <c r="F41" s="25"/>
      <c r="G41" s="25"/>
      <c r="H41" s="24"/>
      <c r="I41" s="25"/>
      <c r="J41" s="25"/>
      <c r="K41" s="25"/>
      <c r="L41" s="25"/>
      <c r="M41" s="25"/>
      <c r="N41" s="13"/>
      <c r="O41" s="13"/>
    </row>
    <row r="42" spans="1:15" ht="15.5" x14ac:dyDescent="0.4">
      <c r="A42" s="11" t="s">
        <v>10</v>
      </c>
      <c r="B42" s="24"/>
      <c r="C42" s="25"/>
      <c r="D42" s="25"/>
      <c r="E42" s="25"/>
      <c r="F42" s="25"/>
      <c r="G42" s="25"/>
      <c r="H42" s="24"/>
      <c r="I42" s="25"/>
      <c r="J42" s="25"/>
      <c r="K42" s="25"/>
      <c r="L42" s="25"/>
      <c r="M42" s="25"/>
      <c r="N42" s="13"/>
      <c r="O42" s="13"/>
    </row>
    <row r="43" spans="1:15" ht="15.5" x14ac:dyDescent="0.4">
      <c r="A43" s="14"/>
      <c r="B43" s="24"/>
      <c r="C43" s="25"/>
      <c r="D43" s="25"/>
      <c r="E43" s="25"/>
      <c r="F43" s="25"/>
      <c r="G43" s="25"/>
      <c r="H43" s="24"/>
      <c r="I43" s="25"/>
      <c r="J43" s="25"/>
      <c r="K43" s="25"/>
      <c r="L43" s="25"/>
      <c r="M43" s="25"/>
      <c r="N43" s="13"/>
      <c r="O43" s="13"/>
    </row>
    <row r="44" spans="1:15" ht="15.5" x14ac:dyDescent="0.4">
      <c r="A44" s="11" t="s">
        <v>11</v>
      </c>
      <c r="B44" s="24"/>
      <c r="C44" s="25"/>
      <c r="D44" s="25"/>
      <c r="E44" s="25"/>
      <c r="F44" s="25"/>
      <c r="G44" s="25"/>
      <c r="H44" s="24"/>
      <c r="I44" s="25"/>
      <c r="J44" s="25"/>
      <c r="K44" s="25"/>
      <c r="L44" s="25"/>
      <c r="M44" s="25"/>
      <c r="N44" s="13"/>
      <c r="O44" s="13"/>
    </row>
    <row r="45" spans="1:15" ht="15.5" x14ac:dyDescent="0.4">
      <c r="A45" s="14" t="s">
        <v>12</v>
      </c>
      <c r="B45" s="26">
        <f t="shared" ref="B45:F45" si="14">B16/B34*100</f>
        <v>1.1689332533195844</v>
      </c>
      <c r="C45" s="27">
        <f>C16/C34*100</f>
        <v>1.0958985301090565</v>
      </c>
      <c r="D45" s="27">
        <f t="shared" si="14"/>
        <v>0.29694167852062586</v>
      </c>
      <c r="E45" s="27">
        <f t="shared" si="14"/>
        <v>9.3053579895685148E-2</v>
      </c>
      <c r="F45" s="27">
        <f t="shared" si="14"/>
        <v>0.38140959561747123</v>
      </c>
      <c r="G45" s="27"/>
      <c r="H45" s="26">
        <f t="shared" ref="H45" si="15">H16/H34*100</f>
        <v>1.1689332533195844</v>
      </c>
      <c r="I45" s="27">
        <f>I16/I34*100</f>
        <v>1.0958985301090565</v>
      </c>
      <c r="J45" s="27">
        <f t="shared" ref="J45:L45" si="16">J16/J34*100</f>
        <v>0.29694167852062586</v>
      </c>
      <c r="K45" s="27">
        <f t="shared" si="16"/>
        <v>9.3053579895685148E-2</v>
      </c>
      <c r="L45" s="27">
        <f t="shared" si="16"/>
        <v>0.38140959561747123</v>
      </c>
      <c r="M45" s="27"/>
      <c r="N45" s="13"/>
      <c r="O45" s="13"/>
    </row>
    <row r="46" spans="1:15" ht="15.5" x14ac:dyDescent="0.4">
      <c r="A46" s="14" t="s">
        <v>13</v>
      </c>
      <c r="B46" s="26">
        <f t="shared" ref="B46:F46" si="17">B17/B34*100</f>
        <v>0.95171282952845415</v>
      </c>
      <c r="C46" s="27">
        <f t="shared" si="17"/>
        <v>0.75272641062114753</v>
      </c>
      <c r="D46" s="27">
        <f t="shared" si="17"/>
        <v>0.39947842579421522</v>
      </c>
      <c r="E46" s="27">
        <f t="shared" si="17"/>
        <v>0.1161688003793267</v>
      </c>
      <c r="F46" s="27">
        <f t="shared" si="17"/>
        <v>0.1649338791859335</v>
      </c>
      <c r="G46" s="27"/>
      <c r="H46" s="26">
        <f t="shared" ref="H46:L46" si="18">H17/H34*100</f>
        <v>1.254300034653842</v>
      </c>
      <c r="I46" s="27">
        <f t="shared" si="18"/>
        <v>1.1124940730203889</v>
      </c>
      <c r="J46" s="27">
        <f t="shared" si="18"/>
        <v>0.41370317686107161</v>
      </c>
      <c r="K46" s="27">
        <f t="shared" si="18"/>
        <v>9.4831673779042197E-2</v>
      </c>
      <c r="L46" s="27">
        <f t="shared" si="18"/>
        <v>0.3431213736635938</v>
      </c>
      <c r="M46" s="27"/>
      <c r="N46" s="13"/>
      <c r="O46" s="13"/>
    </row>
    <row r="47" spans="1:15" ht="15.5" x14ac:dyDescent="0.4">
      <c r="A47" s="14"/>
      <c r="B47" s="26"/>
      <c r="C47" s="27"/>
      <c r="D47" s="27"/>
      <c r="E47" s="27"/>
      <c r="F47" s="27"/>
      <c r="G47" s="27"/>
      <c r="H47" s="26"/>
      <c r="I47" s="27"/>
      <c r="J47" s="27"/>
      <c r="K47" s="27"/>
      <c r="L47" s="27"/>
      <c r="M47" s="27"/>
      <c r="N47" s="13"/>
      <c r="O47" s="13"/>
    </row>
    <row r="48" spans="1:15" ht="15.5" x14ac:dyDescent="0.4">
      <c r="A48" s="11" t="s">
        <v>14</v>
      </c>
      <c r="B48" s="26"/>
      <c r="C48" s="27"/>
      <c r="D48" s="27"/>
      <c r="E48" s="27"/>
      <c r="F48" s="27"/>
      <c r="G48" s="27"/>
      <c r="H48" s="26"/>
      <c r="I48" s="27"/>
      <c r="J48" s="27"/>
      <c r="K48" s="27"/>
      <c r="L48" s="27"/>
      <c r="M48" s="27"/>
      <c r="N48" s="13"/>
      <c r="O48" s="13"/>
    </row>
    <row r="49" spans="1:15" ht="15.5" x14ac:dyDescent="0.4">
      <c r="A49" s="14" t="s">
        <v>15</v>
      </c>
      <c r="B49" s="26">
        <f t="shared" ref="B49:F49" si="19">B17/B16*100</f>
        <v>81.417208966015906</v>
      </c>
      <c r="C49" s="27">
        <f t="shared" si="19"/>
        <v>68.685776095186597</v>
      </c>
      <c r="D49" s="27">
        <f t="shared" si="19"/>
        <v>134.53093812375249</v>
      </c>
      <c r="E49" s="27">
        <f t="shared" si="19"/>
        <v>124.84076433121018</v>
      </c>
      <c r="F49" s="27">
        <f t="shared" si="19"/>
        <v>43.243243243243242</v>
      </c>
      <c r="G49" s="27"/>
      <c r="H49" s="26">
        <f t="shared" ref="H49:L49" si="20">H17/H16*100</f>
        <v>107.30296456977587</v>
      </c>
      <c r="I49" s="27">
        <f t="shared" si="20"/>
        <v>101.51433207138993</v>
      </c>
      <c r="J49" s="27">
        <f t="shared" si="20"/>
        <v>139.32135728542914</v>
      </c>
      <c r="K49" s="27">
        <f t="shared" si="20"/>
        <v>101.91082802547771</v>
      </c>
      <c r="L49" s="27">
        <f t="shared" si="20"/>
        <v>89.961389961389955</v>
      </c>
      <c r="M49" s="27"/>
      <c r="N49" s="13"/>
      <c r="O49" s="13"/>
    </row>
    <row r="50" spans="1:15" ht="15.5" x14ac:dyDescent="0.4">
      <c r="A50" s="14" t="s">
        <v>16</v>
      </c>
      <c r="B50" s="26">
        <f>B23/B22*100</f>
        <v>79.620754062423146</v>
      </c>
      <c r="C50" s="26">
        <f>C23/C22*100</f>
        <v>69.983859849094614</v>
      </c>
      <c r="D50" s="26">
        <f t="shared" ref="D50:G50" si="21">D23/D22*100</f>
        <v>103.607906475692</v>
      </c>
      <c r="E50" s="26">
        <f t="shared" si="21"/>
        <v>71.180249990900904</v>
      </c>
      <c r="F50" s="26">
        <f t="shared" si="21"/>
        <v>44.934126167071014</v>
      </c>
      <c r="G50" s="26">
        <f t="shared" si="21"/>
        <v>101.88012889195382</v>
      </c>
      <c r="H50" s="26">
        <f>H23/H22*100</f>
        <v>102.2029105398321</v>
      </c>
      <c r="I50" s="26">
        <f>I23/I22*100</f>
        <v>99.298225220417805</v>
      </c>
      <c r="J50" s="26">
        <f t="shared" ref="J50:M50" si="22">J23/J22*100</f>
        <v>117.73172308320667</v>
      </c>
      <c r="K50" s="26">
        <f t="shared" si="22"/>
        <v>63.094585887999067</v>
      </c>
      <c r="L50" s="26">
        <f t="shared" si="22"/>
        <v>97.242792742251297</v>
      </c>
      <c r="M50" s="26">
        <f t="shared" si="22"/>
        <v>130.46333886116531</v>
      </c>
      <c r="N50" s="13"/>
      <c r="O50" s="13"/>
    </row>
    <row r="51" spans="1:15" ht="15.5" x14ac:dyDescent="0.4">
      <c r="A51" s="14" t="s">
        <v>17</v>
      </c>
      <c r="B51" s="26">
        <f t="shared" ref="B51:F51" si="23">AVERAGE(B49:B50)</f>
        <v>80.518981514219519</v>
      </c>
      <c r="C51" s="27">
        <f t="shared" si="23"/>
        <v>69.334817972140598</v>
      </c>
      <c r="D51" s="27">
        <f t="shared" si="23"/>
        <v>119.06942229972225</v>
      </c>
      <c r="E51" s="27">
        <f t="shared" si="23"/>
        <v>98.010507161055543</v>
      </c>
      <c r="F51" s="27">
        <f t="shared" si="23"/>
        <v>44.088684705157128</v>
      </c>
      <c r="G51" s="27"/>
      <c r="H51" s="26">
        <f t="shared" ref="H51:L51" si="24">AVERAGE(H49:H50)</f>
        <v>104.75293755480399</v>
      </c>
      <c r="I51" s="27">
        <f t="shared" si="24"/>
        <v>100.40627864590387</v>
      </c>
      <c r="J51" s="27">
        <f t="shared" si="24"/>
        <v>128.52654018431792</v>
      </c>
      <c r="K51" s="27">
        <f t="shared" si="24"/>
        <v>82.502706956738393</v>
      </c>
      <c r="L51" s="27">
        <f t="shared" si="24"/>
        <v>93.602091351820633</v>
      </c>
      <c r="M51" s="27"/>
      <c r="N51" s="13"/>
      <c r="O51" s="13"/>
    </row>
    <row r="52" spans="1:15" ht="15.5" x14ac:dyDescent="0.4">
      <c r="A52" s="14"/>
      <c r="B52" s="26"/>
      <c r="C52" s="27"/>
      <c r="D52" s="27"/>
      <c r="E52" s="27"/>
      <c r="F52" s="27"/>
      <c r="G52" s="27"/>
      <c r="H52" s="26"/>
      <c r="I52" s="27"/>
      <c r="J52" s="27"/>
      <c r="K52" s="27"/>
      <c r="L52" s="27"/>
      <c r="M52" s="27"/>
      <c r="N52" s="13"/>
      <c r="O52" s="13"/>
    </row>
    <row r="53" spans="1:15" ht="15.5" x14ac:dyDescent="0.4">
      <c r="A53" s="11" t="s">
        <v>18</v>
      </c>
      <c r="B53" s="26"/>
      <c r="C53" s="27"/>
      <c r="D53" s="27"/>
      <c r="E53" s="27"/>
      <c r="F53" s="27"/>
      <c r="G53" s="27"/>
      <c r="H53" s="26"/>
      <c r="I53" s="27"/>
      <c r="J53" s="27"/>
      <c r="K53" s="27"/>
      <c r="L53" s="27"/>
      <c r="M53" s="27"/>
      <c r="N53" s="13"/>
      <c r="O53" s="13"/>
    </row>
    <row r="54" spans="1:15" ht="15.5" x14ac:dyDescent="0.4">
      <c r="A54" s="14" t="s">
        <v>19</v>
      </c>
      <c r="B54" s="26">
        <f t="shared" ref="B54:F54" si="25">B17/B18*100</f>
        <v>23.866044934294191</v>
      </c>
      <c r="C54" s="27">
        <f t="shared" si="25"/>
        <v>20.149135332381405</v>
      </c>
      <c r="D54" s="27">
        <f t="shared" si="25"/>
        <v>36.730245231607626</v>
      </c>
      <c r="E54" s="27">
        <f t="shared" si="25"/>
        <v>42.888402625820568</v>
      </c>
      <c r="F54" s="27">
        <f t="shared" si="25"/>
        <v>13.317479191438764</v>
      </c>
      <c r="G54" s="27"/>
      <c r="H54" s="26">
        <f t="shared" ref="H54:L54" si="26">H17/H18*100</f>
        <v>31.454005934718097</v>
      </c>
      <c r="I54" s="27">
        <f t="shared" si="26"/>
        <v>29.779470093606221</v>
      </c>
      <c r="J54" s="27">
        <f t="shared" si="26"/>
        <v>38.038147138964575</v>
      </c>
      <c r="K54" s="27">
        <f t="shared" si="26"/>
        <v>35.010940919037196</v>
      </c>
      <c r="L54" s="27">
        <f t="shared" si="26"/>
        <v>27.705112960760996</v>
      </c>
      <c r="M54" s="27"/>
      <c r="N54" s="13"/>
      <c r="O54" s="13"/>
    </row>
    <row r="55" spans="1:15" ht="15.5" x14ac:dyDescent="0.4">
      <c r="A55" s="14" t="s">
        <v>20</v>
      </c>
      <c r="B55" s="26">
        <f>B23/B24*100</f>
        <v>23.683927930638102</v>
      </c>
      <c r="C55" s="26">
        <f t="shared" ref="C55:G55" si="27">C23/C24*100</f>
        <v>20.876270363287368</v>
      </c>
      <c r="D55" s="26">
        <f t="shared" si="27"/>
        <v>28.736949921561767</v>
      </c>
      <c r="E55" s="26">
        <f t="shared" si="27"/>
        <v>24.879681190655656</v>
      </c>
      <c r="F55" s="26">
        <f t="shared" si="27"/>
        <v>14.03524286717435</v>
      </c>
      <c r="G55" s="26">
        <f t="shared" si="27"/>
        <v>30.305184353360548</v>
      </c>
      <c r="H55" s="26">
        <f>H23/H24*100</f>
        <v>30.401198733047647</v>
      </c>
      <c r="I55" s="26">
        <f t="shared" ref="I55:M55" si="28">I23/I24*100</f>
        <v>29.620781145338054</v>
      </c>
      <c r="J55" s="26">
        <f t="shared" si="28"/>
        <v>32.654367272781933</v>
      </c>
      <c r="K55" s="26">
        <f t="shared" si="28"/>
        <v>22.053493517521012</v>
      </c>
      <c r="L55" s="26">
        <f t="shared" si="28"/>
        <v>30.373934682632797</v>
      </c>
      <c r="M55" s="26">
        <f t="shared" si="28"/>
        <v>38.807523886582104</v>
      </c>
      <c r="N55" s="13"/>
      <c r="O55" s="13"/>
    </row>
    <row r="56" spans="1:15" ht="15.5" x14ac:dyDescent="0.4">
      <c r="A56" s="14" t="s">
        <v>21</v>
      </c>
      <c r="B56" s="26">
        <f t="shared" ref="B56:F56" si="29">(B54+B55)/2</f>
        <v>23.774986432466147</v>
      </c>
      <c r="C56" s="27">
        <f>(C54+C55)/2</f>
        <v>20.512702847834387</v>
      </c>
      <c r="D56" s="27">
        <f t="shared" si="29"/>
        <v>32.7335975765847</v>
      </c>
      <c r="E56" s="27">
        <f t="shared" si="29"/>
        <v>33.88404190823811</v>
      </c>
      <c r="F56" s="27">
        <f t="shared" si="29"/>
        <v>13.676361029306557</v>
      </c>
      <c r="G56" s="27"/>
      <c r="H56" s="26">
        <f t="shared" ref="H56:L56" si="30">(H54+H55)/2</f>
        <v>30.927602333882874</v>
      </c>
      <c r="I56" s="27">
        <f t="shared" si="30"/>
        <v>29.700125619472139</v>
      </c>
      <c r="J56" s="27">
        <f t="shared" si="30"/>
        <v>35.346257205873258</v>
      </c>
      <c r="K56" s="27">
        <f t="shared" si="30"/>
        <v>28.532217218279104</v>
      </c>
      <c r="L56" s="27">
        <f t="shared" si="30"/>
        <v>29.039523821696896</v>
      </c>
      <c r="M56" s="27"/>
      <c r="N56" s="13"/>
      <c r="O56" s="13"/>
    </row>
    <row r="57" spans="1:15" ht="15.5" x14ac:dyDescent="0.4">
      <c r="A57" s="14"/>
      <c r="B57" s="26"/>
      <c r="C57" s="27"/>
      <c r="D57" s="27"/>
      <c r="E57" s="27"/>
      <c r="F57" s="27"/>
      <c r="G57" s="27"/>
      <c r="H57" s="26"/>
      <c r="I57" s="27"/>
      <c r="J57" s="27"/>
      <c r="K57" s="27"/>
      <c r="L57" s="27"/>
      <c r="M57" s="27"/>
      <c r="N57" s="13"/>
      <c r="O57" s="13"/>
    </row>
    <row r="58" spans="1:15" ht="15.5" x14ac:dyDescent="0.4">
      <c r="A58" s="11" t="s">
        <v>34</v>
      </c>
      <c r="B58" s="26"/>
      <c r="C58" s="27"/>
      <c r="D58" s="27"/>
      <c r="E58" s="27"/>
      <c r="F58" s="27"/>
      <c r="G58" s="27"/>
      <c r="H58" s="26"/>
      <c r="I58" s="27"/>
      <c r="J58" s="27"/>
      <c r="K58" s="27"/>
      <c r="L58" s="27"/>
      <c r="M58" s="27"/>
      <c r="N58" s="13"/>
      <c r="O58" s="13"/>
    </row>
    <row r="59" spans="1:15" ht="15.5" x14ac:dyDescent="0.4">
      <c r="A59" s="14" t="s">
        <v>22</v>
      </c>
      <c r="B59" s="26">
        <f>B25/B23*100</f>
        <v>92.75716511800654</v>
      </c>
      <c r="C59" s="26"/>
      <c r="D59" s="26"/>
      <c r="E59" s="26"/>
      <c r="F59" s="26"/>
      <c r="G59" s="26"/>
      <c r="H59" s="26">
        <f>H25/H23*100</f>
        <v>92.77445499845031</v>
      </c>
      <c r="I59" s="26"/>
      <c r="J59" s="26"/>
      <c r="K59" s="26"/>
      <c r="L59" s="26"/>
      <c r="M59" s="26"/>
      <c r="N59" s="13"/>
      <c r="O59" s="13"/>
    </row>
    <row r="60" spans="1:15" ht="15.5" x14ac:dyDescent="0.4">
      <c r="A60" s="14"/>
      <c r="B60" s="26"/>
      <c r="C60" s="27"/>
      <c r="D60" s="27"/>
      <c r="E60" s="27"/>
      <c r="F60" s="27"/>
      <c r="G60" s="27"/>
      <c r="H60" s="26"/>
      <c r="I60" s="27"/>
      <c r="J60" s="27"/>
      <c r="K60" s="27"/>
      <c r="L60" s="27"/>
      <c r="M60" s="27"/>
      <c r="N60" s="13"/>
      <c r="O60" s="13"/>
    </row>
    <row r="61" spans="1:15" ht="15.5" x14ac:dyDescent="0.4">
      <c r="A61" s="11" t="s">
        <v>23</v>
      </c>
      <c r="B61" s="26"/>
      <c r="C61" s="27"/>
      <c r="D61" s="27"/>
      <c r="E61" s="27"/>
      <c r="F61" s="27"/>
      <c r="G61" s="27"/>
      <c r="H61" s="26"/>
      <c r="I61" s="27"/>
      <c r="J61" s="27"/>
      <c r="K61" s="27"/>
      <c r="L61" s="27"/>
      <c r="M61" s="27"/>
      <c r="N61" s="13"/>
      <c r="O61" s="13"/>
    </row>
    <row r="62" spans="1:15" ht="15.5" x14ac:dyDescent="0.4">
      <c r="A62" s="14" t="s">
        <v>24</v>
      </c>
      <c r="B62" s="26">
        <f>((B17/B15)-1)*100</f>
        <v>4.6468401486988942</v>
      </c>
      <c r="C62" s="27">
        <f t="shared" ref="C62:F62" si="31">((C17/C15)-1)*100</f>
        <v>0.5542359461599311</v>
      </c>
      <c r="D62" s="27">
        <f t="shared" si="31"/>
        <v>97.076023391812868</v>
      </c>
      <c r="E62" s="27">
        <f t="shared" si="31"/>
        <v>-48.691099476439788</v>
      </c>
      <c r="F62" s="27">
        <f t="shared" si="31"/>
        <v>-32.121212121212118</v>
      </c>
      <c r="G62" s="27"/>
      <c r="H62" s="26">
        <f>((H17/H15)-1)*100</f>
        <v>-5.837563451776651</v>
      </c>
      <c r="I62" s="27">
        <f t="shared" ref="I62:L62" si="32">((I17/I15)-1)*100</f>
        <v>6.1651583710407243</v>
      </c>
      <c r="J62" s="27">
        <f t="shared" si="32"/>
        <v>7.7160493827160392</v>
      </c>
      <c r="K62" s="27">
        <f t="shared" si="32"/>
        <v>-66.386554621848731</v>
      </c>
      <c r="L62" s="27">
        <f t="shared" si="32"/>
        <v>-10.384615384615381</v>
      </c>
      <c r="M62" s="27"/>
      <c r="N62" s="13"/>
      <c r="O62" s="13"/>
    </row>
    <row r="63" spans="1:15" ht="15.5" x14ac:dyDescent="0.4">
      <c r="A63" s="14" t="s">
        <v>25</v>
      </c>
      <c r="B63" s="26">
        <f>((B38/B37)-1)*100</f>
        <v>17.495327292901063</v>
      </c>
      <c r="C63" s="26">
        <f t="shared" ref="C63:F63" si="33">((C38/C37)-1)*100</f>
        <v>5.1661303027168204</v>
      </c>
      <c r="D63" s="26">
        <f t="shared" si="33"/>
        <v>172.87547995632545</v>
      </c>
      <c r="E63" s="26">
        <f t="shared" si="33"/>
        <v>-55.08260684206752</v>
      </c>
      <c r="F63" s="26">
        <f t="shared" si="33"/>
        <v>-32.351286069124484</v>
      </c>
      <c r="G63" s="27"/>
      <c r="H63" s="26">
        <f>((H38/H37)-1)*100</f>
        <v>4.2509020668068942E-2</v>
      </c>
      <c r="I63" s="26">
        <f t="shared" ref="I63:L63" si="34">((I38/I37)-1)*100</f>
        <v>6.6409315685878489</v>
      </c>
      <c r="J63" s="26">
        <f t="shared" si="34"/>
        <v>28.687056638201437</v>
      </c>
      <c r="K63" s="26">
        <f t="shared" si="34"/>
        <v>-65.495565053552539</v>
      </c>
      <c r="L63" s="26">
        <f t="shared" si="34"/>
        <v>-7.2247767074737679</v>
      </c>
      <c r="M63" s="27"/>
      <c r="N63" s="13"/>
      <c r="O63" s="13"/>
    </row>
    <row r="64" spans="1:15" ht="15.5" x14ac:dyDescent="0.4">
      <c r="A64" s="14" t="s">
        <v>26</v>
      </c>
      <c r="B64" s="26">
        <f>((B40/B39)-1)*100</f>
        <v>12.277950414885886</v>
      </c>
      <c r="C64" s="27">
        <f t="shared" ref="C64:F64" si="35">((C40/C39)-1)*100</f>
        <v>4.5864744664026347</v>
      </c>
      <c r="D64" s="27">
        <f t="shared" si="35"/>
        <v>38.462038790895114</v>
      </c>
      <c r="E64" s="27">
        <f t="shared" si="35"/>
        <v>-12.4569174166826</v>
      </c>
      <c r="F64" s="27">
        <f t="shared" si="35"/>
        <v>-0.33894822683517845</v>
      </c>
      <c r="G64" s="27"/>
      <c r="H64" s="26">
        <f>((H40/H39)-1)*100</f>
        <v>6.2446052672323837</v>
      </c>
      <c r="I64" s="27">
        <f t="shared" ref="I64:L64" si="36">((I40/I39)-1)*100</f>
        <v>0.44814438639493304</v>
      </c>
      <c r="J64" s="27">
        <f t="shared" si="36"/>
        <v>19.468786105378989</v>
      </c>
      <c r="K64" s="27">
        <f t="shared" si="36"/>
        <v>2.6506939656811834</v>
      </c>
      <c r="L64" s="27">
        <f t="shared" si="36"/>
        <v>3.5260002405872015</v>
      </c>
      <c r="M64" s="27"/>
      <c r="N64" s="13"/>
      <c r="O64" s="13"/>
    </row>
    <row r="65" spans="1:15" ht="15.5" x14ac:dyDescent="0.4">
      <c r="A65" s="14"/>
      <c r="B65" s="26"/>
      <c r="C65" s="27"/>
      <c r="D65" s="27"/>
      <c r="E65" s="27"/>
      <c r="F65" s="27"/>
      <c r="G65" s="27"/>
      <c r="H65" s="26"/>
      <c r="I65" s="27"/>
      <c r="J65" s="27"/>
      <c r="K65" s="27"/>
      <c r="L65" s="27"/>
      <c r="M65" s="27"/>
      <c r="N65" s="13"/>
      <c r="O65" s="13"/>
    </row>
    <row r="66" spans="1:15" ht="15.5" x14ac:dyDescent="0.4">
      <c r="A66" s="11" t="s">
        <v>27</v>
      </c>
      <c r="B66" s="26"/>
      <c r="C66" s="27"/>
      <c r="D66" s="27"/>
      <c r="E66" s="27"/>
      <c r="F66" s="27"/>
      <c r="G66" s="27"/>
      <c r="H66" s="26"/>
      <c r="I66" s="27"/>
      <c r="J66" s="27"/>
      <c r="K66" s="27"/>
      <c r="L66" s="27"/>
      <c r="M66" s="27"/>
      <c r="N66" s="13"/>
      <c r="O66" s="13"/>
    </row>
    <row r="67" spans="1:15" ht="15.5" x14ac:dyDescent="0.4">
      <c r="A67" s="14" t="s">
        <v>28</v>
      </c>
      <c r="B67" s="26">
        <f t="shared" ref="B67:F68" si="37">B22/B16</f>
        <v>10680435.099906785</v>
      </c>
      <c r="C67" s="27">
        <f t="shared" si="37"/>
        <v>8081686.5616075173</v>
      </c>
      <c r="D67" s="27">
        <f t="shared" si="37"/>
        <v>16132212.806449754</v>
      </c>
      <c r="E67" s="27">
        <f t="shared" si="37"/>
        <v>19646431.637888003</v>
      </c>
      <c r="F67" s="27">
        <f t="shared" si="37"/>
        <v>6795842.6481882092</v>
      </c>
      <c r="G67" s="27"/>
      <c r="H67" s="26">
        <f t="shared" ref="H67:L67" si="38">H22/H16</f>
        <v>10680435.099906785</v>
      </c>
      <c r="I67" s="27">
        <f t="shared" si="38"/>
        <v>8081686.5616075173</v>
      </c>
      <c r="J67" s="27">
        <f t="shared" si="38"/>
        <v>16132212.806449754</v>
      </c>
      <c r="K67" s="27">
        <f t="shared" si="38"/>
        <v>19646431.637888003</v>
      </c>
      <c r="L67" s="27">
        <f t="shared" si="38"/>
        <v>6795842.6481882092</v>
      </c>
      <c r="M67" s="27"/>
      <c r="N67" s="13"/>
      <c r="O67" s="13"/>
    </row>
    <row r="68" spans="1:15" ht="15.5" x14ac:dyDescent="0.4">
      <c r="A68" s="14" t="s">
        <v>29</v>
      </c>
      <c r="B68" s="26">
        <f t="shared" si="37"/>
        <v>10444773.373701697</v>
      </c>
      <c r="C68" s="26">
        <f t="shared" si="37"/>
        <v>8234421.3289232599</v>
      </c>
      <c r="D68" s="26">
        <f t="shared" si="37"/>
        <v>12424092.324094957</v>
      </c>
      <c r="E68" s="26">
        <f t="shared" si="37"/>
        <v>11201773.097959183</v>
      </c>
      <c r="F68" s="26">
        <f t="shared" si="37"/>
        <v>7061571.4285714282</v>
      </c>
      <c r="G68" s="27"/>
      <c r="H68" s="26">
        <f t="shared" ref="H68:L68" si="39">H23/H17</f>
        <v>10172799.581249597</v>
      </c>
      <c r="I68" s="26">
        <f t="shared" si="39"/>
        <v>7905259.4444592437</v>
      </c>
      <c r="J68" s="26">
        <f t="shared" si="39"/>
        <v>13632319.178151861</v>
      </c>
      <c r="K68" s="26">
        <f t="shared" si="39"/>
        <v>12163412.783374999</v>
      </c>
      <c r="L68" s="26">
        <f t="shared" si="39"/>
        <v>7345892.7038626606</v>
      </c>
      <c r="M68" s="27"/>
      <c r="N68" s="13"/>
      <c r="O68" s="13"/>
    </row>
    <row r="69" spans="1:15" ht="15.5" x14ac:dyDescent="0.4">
      <c r="A69" s="14" t="s">
        <v>30</v>
      </c>
      <c r="B69" s="26">
        <f>(B68/B67)*B51</f>
        <v>78.742345824903623</v>
      </c>
      <c r="C69" s="26">
        <f t="shared" ref="C69:L69" si="40">(C68/C67)*C51</f>
        <v>70.64516788600163</v>
      </c>
      <c r="D69" s="26">
        <f t="shared" si="40"/>
        <v>91.700345970947978</v>
      </c>
      <c r="E69" s="26">
        <f t="shared" si="40"/>
        <v>55.882487093318872</v>
      </c>
      <c r="F69" s="26">
        <f t="shared" si="40"/>
        <v>45.812625800015333</v>
      </c>
      <c r="G69" s="26"/>
      <c r="H69" s="26">
        <f t="shared" si="40"/>
        <v>99.774084981001906</v>
      </c>
      <c r="I69" s="26">
        <f t="shared" si="40"/>
        <v>98.214361135858852</v>
      </c>
      <c r="J69" s="26">
        <f t="shared" si="40"/>
        <v>108.60970157520345</v>
      </c>
      <c r="K69" s="26">
        <f t="shared" si="40"/>
        <v>51.078714901354537</v>
      </c>
      <c r="L69" s="26">
        <f t="shared" si="40"/>
        <v>101.17816958445015</v>
      </c>
      <c r="M69" s="27"/>
      <c r="N69" s="13"/>
      <c r="O69" s="13"/>
    </row>
    <row r="70" spans="1:15" ht="15.5" x14ac:dyDescent="0.4">
      <c r="A70" s="14"/>
      <c r="B70" s="26"/>
      <c r="C70" s="27"/>
      <c r="D70" s="27"/>
      <c r="E70" s="27"/>
      <c r="F70" s="27"/>
      <c r="G70" s="27"/>
      <c r="H70" s="26"/>
      <c r="I70" s="27"/>
      <c r="J70" s="27"/>
      <c r="K70" s="27"/>
      <c r="L70" s="27"/>
      <c r="M70" s="27"/>
      <c r="N70" s="13"/>
      <c r="O70" s="13"/>
    </row>
    <row r="71" spans="1:15" ht="15.5" x14ac:dyDescent="0.4">
      <c r="A71" s="11" t="s">
        <v>31</v>
      </c>
      <c r="B71" s="26"/>
      <c r="C71" s="27"/>
      <c r="D71" s="27"/>
      <c r="E71" s="27"/>
      <c r="F71" s="27"/>
      <c r="G71" s="27"/>
      <c r="H71" s="26"/>
      <c r="I71" s="27"/>
      <c r="J71" s="27"/>
      <c r="K71" s="27"/>
      <c r="L71" s="27"/>
      <c r="M71" s="27"/>
      <c r="N71" s="13"/>
      <c r="O71" s="13"/>
    </row>
    <row r="72" spans="1:15" ht="15.5" x14ac:dyDescent="0.4">
      <c r="A72" s="14" t="s">
        <v>32</v>
      </c>
      <c r="B72" s="26">
        <f t="shared" ref="B72" si="41">(B29/B28)*100</f>
        <v>101.37927480249051</v>
      </c>
      <c r="C72" s="27"/>
      <c r="D72" s="27"/>
      <c r="E72" s="27"/>
      <c r="F72" s="27"/>
      <c r="G72" s="27"/>
      <c r="H72" s="26">
        <f t="shared" ref="H72" si="42">(H29/H28)*100</f>
        <v>101.37927480249051</v>
      </c>
      <c r="I72" s="27"/>
      <c r="J72" s="27"/>
      <c r="K72" s="27"/>
      <c r="L72" s="27"/>
      <c r="M72" s="27"/>
      <c r="N72" s="13"/>
      <c r="O72" s="13"/>
    </row>
    <row r="73" spans="1:15" ht="15.5" x14ac:dyDescent="0.4">
      <c r="A73" s="14" t="s">
        <v>33</v>
      </c>
      <c r="B73" s="26">
        <f t="shared" ref="B73" si="43">(B23/B29)*100</f>
        <v>78.537506031229924</v>
      </c>
      <c r="C73" s="27"/>
      <c r="D73" s="27"/>
      <c r="E73" s="27"/>
      <c r="F73" s="27"/>
      <c r="G73" s="27"/>
      <c r="H73" s="26">
        <f t="shared" ref="H73" si="44">(H23/H29)*100</f>
        <v>100.81243009377036</v>
      </c>
      <c r="I73" s="27"/>
      <c r="J73" s="27"/>
      <c r="K73" s="27"/>
      <c r="L73" s="27"/>
      <c r="M73" s="27"/>
      <c r="N73" s="13"/>
      <c r="O73" s="13"/>
    </row>
    <row r="74" spans="1:15" ht="16" thickBot="1" x14ac:dyDescent="0.4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13"/>
      <c r="O74" s="13"/>
    </row>
    <row r="75" spans="1:15" ht="16" thickTop="1" x14ac:dyDescent="0.4">
      <c r="A75" s="44" t="s">
        <v>78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5" ht="15.5" x14ac:dyDescent="0.4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5" ht="15.5" x14ac:dyDescent="0.4">
      <c r="A77" s="30" t="s">
        <v>42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5" ht="15.5" x14ac:dyDescent="0.4">
      <c r="A78" s="13" t="s">
        <v>47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5" ht="15.5" x14ac:dyDescent="0.4">
      <c r="A79" s="13" t="s">
        <v>48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5" ht="15.5" x14ac:dyDescent="0.4">
      <c r="A80" s="13" t="s">
        <v>49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ht="15.5" x14ac:dyDescent="0.4">
      <c r="A81" s="13" t="s">
        <v>50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ht="15.5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paperSize="9" orientation="portrait" r:id="rId1"/>
  <ignoredErrors>
    <ignoredError sqref="B15:B17 H15:H18 B18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N84"/>
  <sheetViews>
    <sheetView showGridLines="0" zoomScale="80" zoomScaleNormal="80" workbookViewId="0">
      <selection activeCell="A9" sqref="A9:A10"/>
    </sheetView>
  </sheetViews>
  <sheetFormatPr baseColWidth="10" defaultColWidth="11.453125" defaultRowHeight="14.5" x14ac:dyDescent="0.35"/>
  <cols>
    <col min="1" max="1" width="62.453125" style="1" customWidth="1"/>
    <col min="2" max="13" width="18.7265625" style="1" customWidth="1"/>
    <col min="14" max="16384" width="11.453125" style="1"/>
  </cols>
  <sheetData>
    <row r="9" spans="1:14" ht="15.5" x14ac:dyDescent="0.4">
      <c r="A9" s="49"/>
      <c r="B9" s="45" t="s">
        <v>40</v>
      </c>
      <c r="C9" s="51" t="s">
        <v>38</v>
      </c>
      <c r="D9" s="51"/>
      <c r="E9" s="51"/>
      <c r="F9" s="51"/>
      <c r="G9" s="47" t="s">
        <v>3</v>
      </c>
      <c r="H9" s="45" t="s">
        <v>41</v>
      </c>
      <c r="I9" s="51" t="s">
        <v>39</v>
      </c>
      <c r="J9" s="51"/>
      <c r="K9" s="51"/>
      <c r="L9" s="51"/>
      <c r="M9" s="47" t="s">
        <v>3</v>
      </c>
      <c r="N9" s="13"/>
    </row>
    <row r="10" spans="1:14" ht="16" thickBot="1" x14ac:dyDescent="0.45">
      <c r="A10" s="50"/>
      <c r="B10" s="46"/>
      <c r="C10" s="6" t="s">
        <v>0</v>
      </c>
      <c r="D10" s="6" t="s">
        <v>1</v>
      </c>
      <c r="E10" s="6" t="s">
        <v>2</v>
      </c>
      <c r="F10" s="6" t="s">
        <v>37</v>
      </c>
      <c r="G10" s="48"/>
      <c r="H10" s="46"/>
      <c r="I10" s="6" t="s">
        <v>0</v>
      </c>
      <c r="J10" s="6" t="s">
        <v>1</v>
      </c>
      <c r="K10" s="6" t="s">
        <v>2</v>
      </c>
      <c r="L10" s="6" t="s">
        <v>37</v>
      </c>
      <c r="M10" s="48"/>
      <c r="N10" s="13"/>
    </row>
    <row r="11" spans="1:14" ht="16" thickTop="1" x14ac:dyDescent="0.4">
      <c r="A11" s="7"/>
      <c r="B11" s="8"/>
      <c r="C11" s="9"/>
      <c r="D11" s="9"/>
      <c r="E11" s="9"/>
      <c r="F11" s="9"/>
      <c r="G11" s="10"/>
      <c r="H11" s="8"/>
      <c r="I11" s="9"/>
      <c r="J11" s="9"/>
      <c r="K11" s="9"/>
      <c r="L11" s="9"/>
      <c r="M11" s="10"/>
      <c r="N11" s="13"/>
    </row>
    <row r="12" spans="1:14" ht="15.5" x14ac:dyDescent="0.4">
      <c r="A12" s="11" t="s">
        <v>4</v>
      </c>
      <c r="B12" s="12"/>
      <c r="C12" s="13"/>
      <c r="D12" s="13"/>
      <c r="E12" s="13"/>
      <c r="F12" s="13"/>
      <c r="G12" s="13"/>
      <c r="H12" s="12"/>
      <c r="I12" s="13"/>
      <c r="J12" s="13"/>
      <c r="K12" s="13"/>
      <c r="L12" s="13"/>
      <c r="M12" s="13"/>
      <c r="N12" s="13"/>
    </row>
    <row r="13" spans="1:14" ht="15.5" x14ac:dyDescent="0.4">
      <c r="A13" s="14"/>
      <c r="B13" s="15"/>
      <c r="C13" s="16"/>
      <c r="D13" s="16"/>
      <c r="E13" s="16"/>
      <c r="F13" s="16"/>
      <c r="G13" s="16"/>
      <c r="H13" s="15"/>
      <c r="I13" s="16"/>
      <c r="J13" s="16"/>
      <c r="K13" s="16"/>
      <c r="L13" s="16"/>
      <c r="M13" s="16"/>
      <c r="N13" s="13"/>
    </row>
    <row r="14" spans="1:14" ht="15.5" x14ac:dyDescent="0.4">
      <c r="A14" s="11" t="s">
        <v>36</v>
      </c>
      <c r="B14" s="15"/>
      <c r="C14" s="16"/>
      <c r="D14" s="16"/>
      <c r="E14" s="16"/>
      <c r="F14" s="16"/>
      <c r="G14" s="16"/>
      <c r="H14" s="15"/>
      <c r="I14" s="16"/>
      <c r="J14" s="16"/>
      <c r="K14" s="16"/>
      <c r="L14" s="16"/>
      <c r="M14" s="16"/>
      <c r="N14" s="13"/>
    </row>
    <row r="15" spans="1:14" ht="15.5" x14ac:dyDescent="0.4">
      <c r="A15" s="17" t="s">
        <v>67</v>
      </c>
      <c r="B15" s="18">
        <f>SUM(C15:F15)</f>
        <v>11940</v>
      </c>
      <c r="C15" s="19">
        <f>+'I Trimestre'!C15+'II Trimestre'!C15+'III Trimestre'!C15+'IV Trimestre'!C15</f>
        <v>7430</v>
      </c>
      <c r="D15" s="19">
        <f>+'I Trimestre'!D15+'II Trimestre'!D15+'III Trimestre'!D15+'IV Trimestre'!D15</f>
        <v>2191</v>
      </c>
      <c r="E15" s="19">
        <f>+'I Trimestre'!E15+'II Trimestre'!E15+'III Trimestre'!E15+'IV Trimestre'!E15</f>
        <v>1292</v>
      </c>
      <c r="F15" s="19">
        <f>+'I Trimestre'!F15+'II Trimestre'!F15+'III Trimestre'!F15+'IV Trimestre'!F15</f>
        <v>1027</v>
      </c>
      <c r="G15" s="19"/>
      <c r="H15" s="18">
        <f>SUM(I15:L15)</f>
        <v>11678</v>
      </c>
      <c r="I15" s="19">
        <f>+'I Trimestre'!I15+'II Trimestre'!I15+'III Trimestre'!I15+'IV Trimestre'!I15</f>
        <v>6905</v>
      </c>
      <c r="J15" s="19">
        <f>+'I Trimestre'!J15+'II Trimestre'!J15+'III Trimestre'!J15+'IV Trimestre'!J15</f>
        <v>2465</v>
      </c>
      <c r="K15" s="19">
        <f>+'I Trimestre'!K15+'II Trimestre'!K15+'III Trimestre'!K15+'IV Trimestre'!K15</f>
        <v>1446</v>
      </c>
      <c r="L15" s="19">
        <f>+'I Trimestre'!L15+'II Trimestre'!L15+'III Trimestre'!L15+'IV Trimestre'!L15</f>
        <v>862</v>
      </c>
      <c r="M15" s="19"/>
      <c r="N15" s="13"/>
    </row>
    <row r="16" spans="1:14" ht="15.5" x14ac:dyDescent="0.4">
      <c r="A16" s="17" t="s">
        <v>114</v>
      </c>
      <c r="B16" s="18">
        <f t="shared" ref="B16" si="0">SUM(C16:F16)</f>
        <v>9436</v>
      </c>
      <c r="C16" s="19">
        <f>+'I Trimestre'!C16+'II Trimestre'!C16+'III Trimestre'!C16+'IV Trimestre'!C16</f>
        <v>6303</v>
      </c>
      <c r="D16" s="19">
        <f>+'I Trimestre'!D16+'II Trimestre'!D16+'III Trimestre'!D16+'IV Trimestre'!D16</f>
        <v>1835</v>
      </c>
      <c r="E16" s="19">
        <f>+'I Trimestre'!E16+'II Trimestre'!E16+'III Trimestre'!E16+'IV Trimestre'!E16</f>
        <v>457</v>
      </c>
      <c r="F16" s="19">
        <f>+'I Trimestre'!F16+'II Trimestre'!F16+'III Trimestre'!F16+'IV Trimestre'!F16</f>
        <v>841</v>
      </c>
      <c r="G16" s="19"/>
      <c r="H16" s="18">
        <f t="shared" ref="H16" si="1">SUM(I16:L16)</f>
        <v>9436</v>
      </c>
      <c r="I16" s="19">
        <f>+'I Trimestre'!I16+'II Trimestre'!I16+'III Trimestre'!I16+'IV Trimestre'!I16</f>
        <v>6303</v>
      </c>
      <c r="J16" s="19">
        <f>+'I Trimestre'!J16+'II Trimestre'!J16+'III Trimestre'!J16+'IV Trimestre'!J16</f>
        <v>1835</v>
      </c>
      <c r="K16" s="19">
        <f>+'I Trimestre'!K16+'II Trimestre'!K16+'III Trimestre'!K16+'IV Trimestre'!K16</f>
        <v>457</v>
      </c>
      <c r="L16" s="19">
        <f>+'I Trimestre'!L16+'II Trimestre'!L16+'III Trimestre'!L16+'IV Trimestre'!L16</f>
        <v>841</v>
      </c>
      <c r="M16" s="19"/>
      <c r="N16" s="13"/>
    </row>
    <row r="17" spans="1:14" ht="15.5" x14ac:dyDescent="0.4">
      <c r="A17" s="17" t="s">
        <v>115</v>
      </c>
      <c r="B17" s="18">
        <f>SUM(C17:F17)</f>
        <v>12330</v>
      </c>
      <c r="C17" s="19">
        <f>+'I Trimestre'!C17+'II Trimestre'!C17+'III Trimestre'!C17+'IV Trimestre'!C17</f>
        <v>7091</v>
      </c>
      <c r="D17" s="19">
        <f>+'I Trimestre'!D17+'II Trimestre'!D17+'III Trimestre'!D17+'IV Trimestre'!D17</f>
        <v>3235</v>
      </c>
      <c r="E17" s="19">
        <f>+'I Trimestre'!E17+'II Trimestre'!E17+'III Trimestre'!E17+'IV Trimestre'!E17</f>
        <v>1267</v>
      </c>
      <c r="F17" s="19">
        <f>+'I Trimestre'!F17+'II Trimestre'!F17+'III Trimestre'!F17+'IV Trimestre'!F17</f>
        <v>737</v>
      </c>
      <c r="G17" s="19"/>
      <c r="H17" s="18">
        <f>SUM(I17:L17)</f>
        <v>11313</v>
      </c>
      <c r="I17" s="19">
        <f>+'I Trimestre'!I17+'II Trimestre'!I17+'III Trimestre'!I17+'IV Trimestre'!I17</f>
        <v>6083</v>
      </c>
      <c r="J17" s="19">
        <f>+'I Trimestre'!J17+'II Trimestre'!J17+'III Trimestre'!J17+'IV Trimestre'!J17</f>
        <v>3429</v>
      </c>
      <c r="K17" s="19">
        <f>+'I Trimestre'!K17+'II Trimestre'!K17+'III Trimestre'!K17+'IV Trimestre'!K17</f>
        <v>1150</v>
      </c>
      <c r="L17" s="19">
        <f>+'I Trimestre'!L17+'II Trimestre'!L17+'III Trimestre'!L17+'IV Trimestre'!L17</f>
        <v>651</v>
      </c>
      <c r="M17" s="19"/>
      <c r="N17" s="13"/>
    </row>
    <row r="18" spans="1:14" ht="15.5" x14ac:dyDescent="0.4">
      <c r="A18" s="17" t="s">
        <v>73</v>
      </c>
      <c r="B18" s="18">
        <f>SUM(C18:F18)</f>
        <v>9436</v>
      </c>
      <c r="C18" s="19">
        <f>+'IV Trimestre'!C18</f>
        <v>6303</v>
      </c>
      <c r="D18" s="19">
        <f>+'IV Trimestre'!D18</f>
        <v>1835</v>
      </c>
      <c r="E18" s="19">
        <f>+'IV Trimestre'!E18</f>
        <v>457</v>
      </c>
      <c r="F18" s="19">
        <f>+'IV Trimestre'!F18</f>
        <v>841</v>
      </c>
      <c r="G18" s="19"/>
      <c r="H18" s="18">
        <f>SUM(I18:L18)</f>
        <v>9436</v>
      </c>
      <c r="I18" s="19">
        <f>+'IV Trimestre'!I18</f>
        <v>6303</v>
      </c>
      <c r="J18" s="19">
        <f>+'IV Trimestre'!J18</f>
        <v>1835</v>
      </c>
      <c r="K18" s="19">
        <f>+'IV Trimestre'!K18</f>
        <v>457</v>
      </c>
      <c r="L18" s="19">
        <f>+'IV Trimestre'!L18</f>
        <v>841</v>
      </c>
      <c r="M18" s="19"/>
      <c r="N18" s="13"/>
    </row>
    <row r="19" spans="1:14" ht="15.5" x14ac:dyDescent="0.4">
      <c r="A19" s="14"/>
      <c r="B19" s="18"/>
      <c r="C19" s="19"/>
      <c r="D19" s="19"/>
      <c r="E19" s="19"/>
      <c r="F19" s="19"/>
      <c r="G19" s="19"/>
      <c r="H19" s="18"/>
      <c r="I19" s="19"/>
      <c r="J19" s="19"/>
      <c r="K19" s="19"/>
      <c r="L19" s="19"/>
      <c r="M19" s="19"/>
      <c r="N19" s="13"/>
    </row>
    <row r="20" spans="1:14" ht="15.5" x14ac:dyDescent="0.4">
      <c r="A20" s="20" t="s">
        <v>5</v>
      </c>
      <c r="B20" s="18"/>
      <c r="C20" s="19"/>
      <c r="D20" s="19"/>
      <c r="E20" s="19"/>
      <c r="F20" s="19"/>
      <c r="G20" s="19"/>
      <c r="H20" s="18"/>
      <c r="I20" s="19"/>
      <c r="J20" s="19"/>
      <c r="K20" s="19"/>
      <c r="L20" s="19"/>
      <c r="M20" s="19"/>
      <c r="N20" s="13"/>
    </row>
    <row r="21" spans="1:14" ht="15.5" x14ac:dyDescent="0.4">
      <c r="A21" s="17" t="s">
        <v>67</v>
      </c>
      <c r="B21" s="19">
        <f>SUM(C21:G21)</f>
        <v>108323403479.99333</v>
      </c>
      <c r="C21" s="19">
        <f>+'I Trimestre'!C21+'II Trimestre'!C21+'III Trimestre'!C21+'IV Trimestre'!C21</f>
        <v>56769891921.509995</v>
      </c>
      <c r="D21" s="19">
        <f>+'I Trimestre'!D21+'II Trimestre'!D21+'III Trimestre'!D21+'IV Trimestre'!D21</f>
        <v>25281179284.490002</v>
      </c>
      <c r="E21" s="19">
        <f>+'I Trimestre'!E21+'II Trimestre'!E21+'III Trimestre'!E21+'IV Trimestre'!E21</f>
        <v>15010100818.77</v>
      </c>
      <c r="F21" s="19">
        <f>+'I Trimestre'!F21+'II Trimestre'!F21+'III Trimestre'!F21+'IV Trimestre'!F21</f>
        <v>6847204500</v>
      </c>
      <c r="G21" s="19">
        <f>+'I Trimestre'!G21+'II Trimestre'!G21+'III Trimestre'!G21+'IV Trimestre'!G21</f>
        <v>4415026955.2233324</v>
      </c>
      <c r="H21" s="19">
        <f>SUM(I21:M21)</f>
        <v>114675709117.13982</v>
      </c>
      <c r="I21" s="19">
        <f>+'I Trimestre'!I21+'II Trimestre'!I21+'III Trimestre'!I21+'IV Trimestre'!I21</f>
        <v>53631303380.256256</v>
      </c>
      <c r="J21" s="19">
        <f>+'I Trimestre'!J21+'II Trimestre'!J21+'III Trimestre'!J21+'IV Trimestre'!J21</f>
        <v>33769921232.480629</v>
      </c>
      <c r="K21" s="19">
        <f>+'I Trimestre'!K21+'II Trimestre'!K21+'III Trimestre'!K21+'IV Trimestre'!K21</f>
        <v>17104579246.18</v>
      </c>
      <c r="L21" s="19">
        <f>+'I Trimestre'!L21+'II Trimestre'!L21+'III Trimestre'!L21+'IV Trimestre'!L21</f>
        <v>5968453000</v>
      </c>
      <c r="M21" s="19">
        <f>+'I Trimestre'!M21+'II Trimestre'!M21+'III Trimestre'!M21+'IV Trimestre'!M21</f>
        <v>4201452258.2229505</v>
      </c>
      <c r="N21" s="13"/>
    </row>
    <row r="22" spans="1:14" ht="15.5" x14ac:dyDescent="0.4">
      <c r="A22" s="17" t="s">
        <v>114</v>
      </c>
      <c r="B22" s="19">
        <f>SUM(C22:G22)</f>
        <v>99314732363.917038</v>
      </c>
      <c r="C22" s="19">
        <f>+'I Trimestre'!C22+'II Trimestre'!C22+'III Trimestre'!C22+'IV Trimestre'!C22</f>
        <v>50093790249.638115</v>
      </c>
      <c r="D22" s="19">
        <f>+'I Trimestre'!D22+'II Trimestre'!D22+'III Trimestre'!D22+'IV Trimestre'!D22</f>
        <v>29139620764.543922</v>
      </c>
      <c r="E22" s="19">
        <f>+'I Trimestre'!E22+'II Trimestre'!E22+'III Trimestre'!E22+'IV Trimestre'!E22</f>
        <v>8824661017.0575924</v>
      </c>
      <c r="F22" s="19">
        <f>+'I Trimestre'!F22+'II Trimestre'!F22+'III Trimestre'!F22+'IV Trimestre'!F22</f>
        <v>5635071708.3047342</v>
      </c>
      <c r="G22" s="19">
        <f>+'I Trimestre'!G22+'II Trimestre'!G22+'III Trimestre'!G22+'IV Trimestre'!G22</f>
        <v>5621588624.3726778</v>
      </c>
      <c r="H22" s="19">
        <f>SUM(I22:M22)</f>
        <v>99314732363.917038</v>
      </c>
      <c r="I22" s="19">
        <f>+'I Trimestre'!I22+'II Trimestre'!I22+'III Trimestre'!I22+'IV Trimestre'!I22</f>
        <v>50093790249.638115</v>
      </c>
      <c r="J22" s="19">
        <f>+'I Trimestre'!J22+'II Trimestre'!J22+'III Trimestre'!J22+'IV Trimestre'!J22</f>
        <v>29139620764.543922</v>
      </c>
      <c r="K22" s="19">
        <f>+'I Trimestre'!K22+'II Trimestre'!K22+'III Trimestre'!K22+'IV Trimestre'!K22</f>
        <v>8824661017.0575924</v>
      </c>
      <c r="L22" s="19">
        <f>+'I Trimestre'!L22+'II Trimestre'!L22+'III Trimestre'!L22+'IV Trimestre'!L22</f>
        <v>5635071708.3047342</v>
      </c>
      <c r="M22" s="19">
        <f>+'I Trimestre'!M22+'II Trimestre'!M22+'III Trimestre'!M22+'IV Trimestre'!M22</f>
        <v>5621588624.3726768</v>
      </c>
      <c r="N22" s="13"/>
    </row>
    <row r="23" spans="1:14" ht="15.5" x14ac:dyDescent="0.4">
      <c r="A23" s="17" t="s">
        <v>115</v>
      </c>
      <c r="B23" s="19">
        <f>SUM(C23:G23)</f>
        <v>122933810898.67474</v>
      </c>
      <c r="C23" s="19">
        <f>+'I Trimestre'!C23+'II Trimestre'!C23+'III Trimestre'!C23+'IV Trimestre'!C23</f>
        <v>55262085987.93457</v>
      </c>
      <c r="D23" s="19">
        <f>+'I Trimestre'!D23+'II Trimestre'!D23+'III Trimestre'!D23+'IV Trimestre'!D23</f>
        <v>43881629242.628151</v>
      </c>
      <c r="E23" s="19">
        <f>+'I Trimestre'!E23+'II Trimestre'!E23+'III Trimestre'!E23+'IV Trimestre'!E23</f>
        <v>13038662302.509998</v>
      </c>
      <c r="F23" s="19">
        <f>+'I Trimestre'!F23+'II Trimestre'!F23+'III Trimestre'!F23+'IV Trimestre'!F23</f>
        <v>5099640000</v>
      </c>
      <c r="G23" s="19">
        <f>+'I Trimestre'!G23+'II Trimestre'!G23+'III Trimestre'!G23+'IV Trimestre'!G23</f>
        <v>5651793365.6020298</v>
      </c>
      <c r="H23" s="19">
        <f>SUM(I23:M23)</f>
        <v>120200552628.6958</v>
      </c>
      <c r="I23" s="19">
        <f>+'I Trimestre'!I23+'II Trimestre'!I23+'III Trimestre'!I23+'IV Trimestre'!I23</f>
        <v>49227785667.110001</v>
      </c>
      <c r="J23" s="19">
        <f>+'I Trimestre'!J23+'II Trimestre'!J23+'III Trimestre'!J23+'IV Trimestre'!J23</f>
        <v>47820204315.620003</v>
      </c>
      <c r="K23" s="19">
        <f>+'I Trimestre'!K23+'II Trimestre'!K23+'III Trimestre'!K23+'IV Trimestre'!K23</f>
        <v>13010855434.880001</v>
      </c>
      <c r="L23" s="19">
        <f>+'I Trimestre'!L23+'II Trimestre'!L23+'III Trimestre'!L23+'IV Trimestre'!L23</f>
        <v>4580794000</v>
      </c>
      <c r="M23" s="19">
        <f>+'I Trimestre'!M23+'II Trimestre'!M23+'III Trimestre'!M23+'IV Trimestre'!M23</f>
        <v>5560913211.0857878</v>
      </c>
      <c r="N23" s="13"/>
    </row>
    <row r="24" spans="1:14" ht="15.5" x14ac:dyDescent="0.4">
      <c r="A24" s="17" t="s">
        <v>73</v>
      </c>
      <c r="B24" s="19">
        <f t="shared" ref="B24" si="2">SUM(C24:G24)</f>
        <v>99314732363.917023</v>
      </c>
      <c r="C24" s="19">
        <f>+'IV Trimestre'!C24</f>
        <v>50093790249.638115</v>
      </c>
      <c r="D24" s="19">
        <f>+'IV Trimestre'!D24</f>
        <v>29139620764.543922</v>
      </c>
      <c r="E24" s="19">
        <f>+'IV Trimestre'!E24</f>
        <v>8824661017.0575924</v>
      </c>
      <c r="F24" s="19">
        <f>+'IV Trimestre'!F24</f>
        <v>5635071708.3047342</v>
      </c>
      <c r="G24" s="19">
        <f>+'IV Trimestre'!G24</f>
        <v>5621588624.3726616</v>
      </c>
      <c r="H24" s="19">
        <f t="shared" ref="H24" si="3">SUM(I24:M24)</f>
        <v>99314732363.917023</v>
      </c>
      <c r="I24" s="19">
        <f>+'IV Trimestre'!I24</f>
        <v>50093790249.638115</v>
      </c>
      <c r="J24" s="19">
        <f>+'IV Trimestre'!J24</f>
        <v>29139620764.543922</v>
      </c>
      <c r="K24" s="19">
        <f>+'IV Trimestre'!K24</f>
        <v>8824661017.0575924</v>
      </c>
      <c r="L24" s="19">
        <f>+'IV Trimestre'!L24</f>
        <v>5635071708.3047342</v>
      </c>
      <c r="M24" s="19">
        <f>+'IV Trimestre'!M24</f>
        <v>5621588624.3726616</v>
      </c>
      <c r="N24" s="13"/>
    </row>
    <row r="25" spans="1:14" ht="15.5" x14ac:dyDescent="0.4">
      <c r="A25" s="17" t="s">
        <v>116</v>
      </c>
      <c r="B25" s="19">
        <f>SUM(C25:F25)</f>
        <v>117282017533.07271</v>
      </c>
      <c r="C25" s="19">
        <f>+C23</f>
        <v>55262085987.93457</v>
      </c>
      <c r="D25" s="19">
        <f t="shared" ref="D25:F25" si="4">+D23</f>
        <v>43881629242.628151</v>
      </c>
      <c r="E25" s="19">
        <f t="shared" si="4"/>
        <v>13038662302.509998</v>
      </c>
      <c r="F25" s="19">
        <f t="shared" si="4"/>
        <v>5099640000</v>
      </c>
      <c r="G25" s="19"/>
      <c r="H25" s="19">
        <f>SUM(I25:L25)</f>
        <v>114639639417.61002</v>
      </c>
      <c r="I25" s="19">
        <f>+I23</f>
        <v>49227785667.110001</v>
      </c>
      <c r="J25" s="19">
        <f t="shared" ref="J25:L25" si="5">+J23</f>
        <v>47820204315.620003</v>
      </c>
      <c r="K25" s="19">
        <f t="shared" si="5"/>
        <v>13010855434.880001</v>
      </c>
      <c r="L25" s="19">
        <f t="shared" si="5"/>
        <v>4580794000</v>
      </c>
      <c r="M25" s="19"/>
      <c r="N25" s="13"/>
    </row>
    <row r="26" spans="1:14" ht="15.5" x14ac:dyDescent="0.4">
      <c r="A26" s="14"/>
      <c r="B26" s="18"/>
      <c r="C26" s="19"/>
      <c r="D26" s="19"/>
      <c r="E26" s="19"/>
      <c r="F26" s="19"/>
      <c r="G26" s="19"/>
      <c r="H26" s="18"/>
      <c r="I26" s="19"/>
      <c r="J26" s="19"/>
      <c r="K26" s="19"/>
      <c r="L26" s="19"/>
      <c r="M26" s="19"/>
      <c r="N26" s="13"/>
    </row>
    <row r="27" spans="1:14" ht="15.5" x14ac:dyDescent="0.4">
      <c r="A27" s="20" t="s">
        <v>6</v>
      </c>
      <c r="B27" s="18"/>
      <c r="C27" s="19"/>
      <c r="D27" s="19"/>
      <c r="E27" s="19"/>
      <c r="F27" s="19"/>
      <c r="G27" s="19"/>
      <c r="H27" s="18"/>
      <c r="I27" s="19"/>
      <c r="J27" s="19"/>
      <c r="K27" s="19"/>
      <c r="L27" s="19"/>
      <c r="M27" s="19"/>
      <c r="N27" s="13"/>
    </row>
    <row r="28" spans="1:14" ht="15.5" x14ac:dyDescent="0.4">
      <c r="A28" s="17" t="s">
        <v>114</v>
      </c>
      <c r="B28" s="19">
        <f t="shared" ref="B28" si="6">B22</f>
        <v>99314732363.917038</v>
      </c>
      <c r="C28" s="19">
        <f>B28+H28</f>
        <v>198629464727.83408</v>
      </c>
      <c r="D28" s="19"/>
      <c r="E28" s="19"/>
      <c r="F28" s="18"/>
      <c r="G28" s="18"/>
      <c r="H28" s="19">
        <f t="shared" ref="H28" si="7">H22</f>
        <v>99314732363.917038</v>
      </c>
      <c r="I28" s="19"/>
      <c r="J28" s="19"/>
      <c r="K28" s="19"/>
      <c r="L28" s="18"/>
      <c r="M28" s="18"/>
      <c r="N28" s="13"/>
    </row>
    <row r="29" spans="1:14" ht="15.5" x14ac:dyDescent="0.4">
      <c r="A29" s="17" t="s">
        <v>115</v>
      </c>
      <c r="B29" s="19">
        <f>'I Trimestre'!B29+'II Trimestre'!B29+'III Trimestre'!B29+'IV Trimestre'!B29</f>
        <v>95798200000</v>
      </c>
      <c r="C29" s="19"/>
      <c r="D29" s="19"/>
      <c r="E29" s="19"/>
      <c r="F29" s="18"/>
      <c r="G29" s="18"/>
      <c r="H29" s="19">
        <f>'I Trimestre'!H29+'II Trimestre'!H29+'III Trimestre'!H29+'IV Trimestre'!H29</f>
        <v>95798200000</v>
      </c>
      <c r="I29" s="19"/>
      <c r="J29" s="19"/>
      <c r="K29" s="19"/>
      <c r="L29" s="18"/>
      <c r="M29" s="18"/>
      <c r="N29" s="13"/>
    </row>
    <row r="30" spans="1:14" ht="15.5" x14ac:dyDescent="0.4">
      <c r="A30" s="14"/>
      <c r="B30" s="21"/>
      <c r="C30" s="22"/>
      <c r="D30" s="22"/>
      <c r="E30" s="22"/>
      <c r="F30" s="22"/>
      <c r="G30" s="22"/>
      <c r="H30" s="21"/>
      <c r="I30" s="22"/>
      <c r="J30" s="22"/>
      <c r="K30" s="22"/>
      <c r="L30" s="22"/>
      <c r="M30" s="22"/>
      <c r="N30" s="13"/>
    </row>
    <row r="31" spans="1:14" ht="15.5" x14ac:dyDescent="0.4">
      <c r="A31" s="11" t="s">
        <v>7</v>
      </c>
      <c r="B31" s="21"/>
      <c r="C31" s="22"/>
      <c r="D31" s="22"/>
      <c r="E31" s="22"/>
      <c r="F31" s="22"/>
      <c r="G31" s="22"/>
      <c r="H31" s="21"/>
      <c r="I31" s="22"/>
      <c r="J31" s="22"/>
      <c r="K31" s="22"/>
      <c r="L31" s="22"/>
      <c r="M31" s="22"/>
      <c r="N31" s="13"/>
    </row>
    <row r="32" spans="1:14" ht="15.5" x14ac:dyDescent="0.4">
      <c r="A32" s="17" t="s">
        <v>68</v>
      </c>
      <c r="B32" s="43">
        <v>1.0706</v>
      </c>
      <c r="C32" s="43">
        <v>1.0706</v>
      </c>
      <c r="D32" s="43">
        <v>1.0706</v>
      </c>
      <c r="E32" s="43">
        <v>1.0706</v>
      </c>
      <c r="F32" s="43">
        <v>1.0706</v>
      </c>
      <c r="G32" s="43">
        <v>1.0706</v>
      </c>
      <c r="H32" s="43">
        <v>1.0706</v>
      </c>
      <c r="I32" s="43">
        <v>1.0706</v>
      </c>
      <c r="J32" s="43">
        <v>1.0706</v>
      </c>
      <c r="K32" s="43">
        <v>1.0706</v>
      </c>
      <c r="L32" s="43">
        <v>1.0706</v>
      </c>
      <c r="M32" s="43">
        <v>1.0706</v>
      </c>
      <c r="N32" s="13"/>
    </row>
    <row r="33" spans="1:14" ht="15.5" x14ac:dyDescent="0.4">
      <c r="A33" s="17" t="s">
        <v>117</v>
      </c>
      <c r="B33" s="43">
        <v>1.0863</v>
      </c>
      <c r="C33" s="43">
        <v>1.0863</v>
      </c>
      <c r="D33" s="43">
        <v>1.0863</v>
      </c>
      <c r="E33" s="43">
        <v>1.0863</v>
      </c>
      <c r="F33" s="43">
        <v>1.0863</v>
      </c>
      <c r="G33" s="43">
        <v>1.0863</v>
      </c>
      <c r="H33" s="43">
        <v>1.0863</v>
      </c>
      <c r="I33" s="43">
        <v>1.0863</v>
      </c>
      <c r="J33" s="43">
        <v>1.0863</v>
      </c>
      <c r="K33" s="43">
        <v>1.0863</v>
      </c>
      <c r="L33" s="43">
        <v>1.0863</v>
      </c>
      <c r="M33" s="43">
        <v>1.0863</v>
      </c>
      <c r="N33" s="13"/>
    </row>
    <row r="34" spans="1:14" ht="15.5" x14ac:dyDescent="0.4">
      <c r="A34" s="17" t="s">
        <v>8</v>
      </c>
      <c r="B34" s="18">
        <f>+C34+F34</f>
        <v>236626</v>
      </c>
      <c r="C34" s="13">
        <v>168720</v>
      </c>
      <c r="D34" s="13">
        <v>168720</v>
      </c>
      <c r="E34" s="13">
        <v>168720</v>
      </c>
      <c r="F34" s="19">
        <v>67906</v>
      </c>
      <c r="G34" s="19"/>
      <c r="H34" s="18">
        <f>+I34+L34</f>
        <v>236626</v>
      </c>
      <c r="I34" s="13">
        <v>168720</v>
      </c>
      <c r="J34" s="13">
        <v>168720</v>
      </c>
      <c r="K34" s="13">
        <v>168720</v>
      </c>
      <c r="L34" s="19">
        <v>67906</v>
      </c>
      <c r="M34" s="18"/>
    </row>
    <row r="35" spans="1:14" ht="15.5" x14ac:dyDescent="0.4">
      <c r="A35" s="14"/>
      <c r="B35" s="18"/>
      <c r="C35" s="19"/>
      <c r="D35" s="19"/>
      <c r="E35" s="19"/>
      <c r="F35" s="19"/>
      <c r="G35" s="19"/>
      <c r="H35" s="18"/>
      <c r="I35" s="19"/>
      <c r="J35" s="19"/>
      <c r="K35" s="19"/>
      <c r="L35" s="19"/>
      <c r="M35" s="19"/>
      <c r="N35" s="13"/>
    </row>
    <row r="36" spans="1:14" ht="15.5" x14ac:dyDescent="0.4">
      <c r="A36" s="11" t="s">
        <v>9</v>
      </c>
      <c r="B36" s="18"/>
      <c r="C36" s="19"/>
      <c r="D36" s="19"/>
      <c r="E36" s="19"/>
      <c r="F36" s="19"/>
      <c r="G36" s="19"/>
      <c r="H36" s="18"/>
      <c r="I36" s="19"/>
      <c r="J36" s="19"/>
      <c r="K36" s="19"/>
      <c r="L36" s="19"/>
      <c r="M36" s="19"/>
      <c r="N36" s="13"/>
    </row>
    <row r="37" spans="1:14" ht="15.5" x14ac:dyDescent="0.4">
      <c r="A37" s="14" t="s">
        <v>70</v>
      </c>
      <c r="B37" s="18">
        <f t="shared" ref="B37:F37" si="8">B21/B32</f>
        <v>101180089183.62912</v>
      </c>
      <c r="C37" s="19">
        <f t="shared" si="8"/>
        <v>53026239418.559685</v>
      </c>
      <c r="D37" s="19">
        <f t="shared" si="8"/>
        <v>23614028847.832993</v>
      </c>
      <c r="E37" s="19">
        <f t="shared" si="8"/>
        <v>14020269772.809641</v>
      </c>
      <c r="F37" s="19">
        <f t="shared" si="8"/>
        <v>6395670184.9430227</v>
      </c>
      <c r="G37" s="19">
        <f t="shared" ref="G37:L37" si="9">G21/G32</f>
        <v>4123880959.4837775</v>
      </c>
      <c r="H37" s="18">
        <f t="shared" si="9"/>
        <v>107113496279.78687</v>
      </c>
      <c r="I37" s="19">
        <f t="shared" si="9"/>
        <v>50094622996.689949</v>
      </c>
      <c r="J37" s="19">
        <f t="shared" si="9"/>
        <v>31542986393.125938</v>
      </c>
      <c r="K37" s="19">
        <f t="shared" si="9"/>
        <v>15976629223.033813</v>
      </c>
      <c r="L37" s="19">
        <f t="shared" si="9"/>
        <v>5574867364.0949001</v>
      </c>
      <c r="M37" s="19">
        <f t="shared" ref="M37" si="10">M21/M32</f>
        <v>3924390302.8422852</v>
      </c>
      <c r="N37" s="13"/>
    </row>
    <row r="38" spans="1:14" ht="15.5" x14ac:dyDescent="0.4">
      <c r="A38" s="14" t="s">
        <v>118</v>
      </c>
      <c r="B38" s="18">
        <f t="shared" ref="B38" si="11">B23/B33</f>
        <v>113167459172.12073</v>
      </c>
      <c r="C38" s="19">
        <f>C23/C33</f>
        <v>50871845703.704842</v>
      </c>
      <c r="D38" s="19">
        <f t="shared" ref="D38:F38" si="12">D23/D33</f>
        <v>40395497783.879364</v>
      </c>
      <c r="E38" s="19">
        <f t="shared" si="12"/>
        <v>12002819020.997881</v>
      </c>
      <c r="F38" s="19">
        <f t="shared" si="12"/>
        <v>4694504280.5854731</v>
      </c>
      <c r="G38" s="19">
        <f t="shared" ref="G38:H38" si="13">G23/G33</f>
        <v>5202792382.9531708</v>
      </c>
      <c r="H38" s="18">
        <f t="shared" si="13"/>
        <v>110651341828.86476</v>
      </c>
      <c r="I38" s="19">
        <f>I23/I33</f>
        <v>45316934242.023384</v>
      </c>
      <c r="J38" s="19">
        <f t="shared" ref="J38:M38" si="14">J23/J33</f>
        <v>44021176761.134125</v>
      </c>
      <c r="K38" s="19">
        <f t="shared" si="14"/>
        <v>11977221241.719599</v>
      </c>
      <c r="L38" s="19">
        <f t="shared" si="14"/>
        <v>4216877473.9942923</v>
      </c>
      <c r="M38" s="19">
        <f t="shared" si="14"/>
        <v>5119132109.9933605</v>
      </c>
      <c r="N38" s="13"/>
    </row>
    <row r="39" spans="1:14" ht="15.5" x14ac:dyDescent="0.4">
      <c r="A39" s="14" t="s">
        <v>69</v>
      </c>
      <c r="B39" s="18">
        <f t="shared" ref="B39:F39" si="15">B37/B15</f>
        <v>8474044.3202369455</v>
      </c>
      <c r="C39" s="19">
        <f t="shared" si="15"/>
        <v>7136775.1572758658</v>
      </c>
      <c r="D39" s="19">
        <f t="shared" si="15"/>
        <v>10777740.231781375</v>
      </c>
      <c r="E39" s="19">
        <f t="shared" si="15"/>
        <v>10851601.991338732</v>
      </c>
      <c r="F39" s="19">
        <f t="shared" si="15"/>
        <v>6227526.9571012883</v>
      </c>
      <c r="G39" s="19"/>
      <c r="H39" s="18">
        <f t="shared" ref="H39:L39" si="16">H37/H15</f>
        <v>9172246.6415299587</v>
      </c>
      <c r="I39" s="19">
        <f t="shared" si="16"/>
        <v>7254833.1638942724</v>
      </c>
      <c r="J39" s="19">
        <f t="shared" si="16"/>
        <v>12796343.364351293</v>
      </c>
      <c r="K39" s="19">
        <f t="shared" si="16"/>
        <v>11048844.552582167</v>
      </c>
      <c r="L39" s="19">
        <f t="shared" si="16"/>
        <v>6467363.5314325988</v>
      </c>
      <c r="M39" s="19"/>
      <c r="N39" s="13"/>
    </row>
    <row r="40" spans="1:14" ht="15.5" x14ac:dyDescent="0.4">
      <c r="A40" s="14" t="s">
        <v>119</v>
      </c>
      <c r="B40" s="18">
        <f t="shared" ref="B40:F40" si="17">B38/B17</f>
        <v>9178220.533018712</v>
      </c>
      <c r="C40" s="19">
        <f t="shared" si="17"/>
        <v>7174142.6743343454</v>
      </c>
      <c r="D40" s="19">
        <f t="shared" si="17"/>
        <v>12487016.316500576</v>
      </c>
      <c r="E40" s="19">
        <f t="shared" si="17"/>
        <v>9473416.7490117457</v>
      </c>
      <c r="F40" s="19">
        <f t="shared" si="17"/>
        <v>6369748.0062218085</v>
      </c>
      <c r="G40" s="19"/>
      <c r="H40" s="18">
        <f t="shared" ref="H40:L40" si="18">H38/H17</f>
        <v>9780901.77926852</v>
      </c>
      <c r="I40" s="19">
        <f t="shared" si="18"/>
        <v>7449767.2599084964</v>
      </c>
      <c r="J40" s="19">
        <f t="shared" si="18"/>
        <v>12837905.150520304</v>
      </c>
      <c r="K40" s="19">
        <f t="shared" si="18"/>
        <v>10414974.992799651</v>
      </c>
      <c r="L40" s="19">
        <f t="shared" si="18"/>
        <v>6477538.3625104334</v>
      </c>
      <c r="M40" s="19"/>
      <c r="N40" s="13"/>
    </row>
    <row r="41" spans="1:14" ht="15.5" x14ac:dyDescent="0.4">
      <c r="A41" s="14"/>
      <c r="B41" s="24"/>
      <c r="C41" s="25"/>
      <c r="D41" s="25"/>
      <c r="E41" s="25"/>
      <c r="F41" s="25"/>
      <c r="G41" s="25"/>
      <c r="H41" s="24"/>
      <c r="I41" s="25"/>
      <c r="J41" s="25"/>
      <c r="K41" s="25"/>
      <c r="L41" s="25"/>
      <c r="M41" s="25"/>
      <c r="N41" s="13"/>
    </row>
    <row r="42" spans="1:14" ht="15.5" x14ac:dyDescent="0.4">
      <c r="A42" s="11" t="s">
        <v>10</v>
      </c>
      <c r="B42" s="24"/>
      <c r="C42" s="25"/>
      <c r="D42" s="25"/>
      <c r="E42" s="25"/>
      <c r="F42" s="25"/>
      <c r="G42" s="25"/>
      <c r="H42" s="24"/>
      <c r="I42" s="25"/>
      <c r="J42" s="25"/>
      <c r="K42" s="25"/>
      <c r="L42" s="25"/>
      <c r="M42" s="25"/>
      <c r="N42" s="13"/>
    </row>
    <row r="43" spans="1:14" ht="15.5" x14ac:dyDescent="0.4">
      <c r="A43" s="14"/>
      <c r="B43" s="24"/>
      <c r="C43" s="25"/>
      <c r="D43" s="25"/>
      <c r="E43" s="25"/>
      <c r="F43" s="25"/>
      <c r="G43" s="25"/>
      <c r="H43" s="24"/>
      <c r="I43" s="25"/>
      <c r="J43" s="25"/>
      <c r="K43" s="25"/>
      <c r="L43" s="25"/>
      <c r="M43" s="25"/>
      <c r="N43" s="13"/>
    </row>
    <row r="44" spans="1:14" ht="15.5" x14ac:dyDescent="0.4">
      <c r="A44" s="11" t="s">
        <v>11</v>
      </c>
      <c r="B44" s="24"/>
      <c r="C44" s="25"/>
      <c r="D44" s="25"/>
      <c r="E44" s="25"/>
      <c r="F44" s="25"/>
      <c r="G44" s="25"/>
      <c r="H44" s="24"/>
      <c r="I44" s="25"/>
      <c r="J44" s="25"/>
      <c r="K44" s="25"/>
      <c r="L44" s="25"/>
      <c r="M44" s="25"/>
      <c r="N44" s="13"/>
    </row>
    <row r="45" spans="1:14" ht="15.5" x14ac:dyDescent="0.4">
      <c r="A45" s="14" t="s">
        <v>12</v>
      </c>
      <c r="B45" s="26">
        <f t="shared" ref="B45:F45" si="19">B16/B34*100</f>
        <v>3.9877274686636293</v>
      </c>
      <c r="C45" s="27">
        <f>C16/C34*100</f>
        <v>3.7357752489331437</v>
      </c>
      <c r="D45" s="27">
        <f t="shared" si="19"/>
        <v>1.0876007586533902</v>
      </c>
      <c r="E45" s="27">
        <f t="shared" si="19"/>
        <v>0.27086296823138928</v>
      </c>
      <c r="F45" s="27">
        <f t="shared" si="19"/>
        <v>1.2384767178158043</v>
      </c>
      <c r="G45" s="27"/>
      <c r="H45" s="26">
        <f t="shared" ref="H45" si="20">H16/H34*100</f>
        <v>3.9877274686636293</v>
      </c>
      <c r="I45" s="27">
        <f>I16/I34*100</f>
        <v>3.7357752489331437</v>
      </c>
      <c r="J45" s="27">
        <f t="shared" ref="J45:L45" si="21">J16/J34*100</f>
        <v>1.0876007586533902</v>
      </c>
      <c r="K45" s="27">
        <f t="shared" si="21"/>
        <v>0.27086296823138928</v>
      </c>
      <c r="L45" s="27">
        <f t="shared" si="21"/>
        <v>1.2384767178158043</v>
      </c>
      <c r="M45" s="27"/>
      <c r="N45" s="13"/>
    </row>
    <row r="46" spans="1:14" ht="15.5" x14ac:dyDescent="0.4">
      <c r="A46" s="14" t="s">
        <v>13</v>
      </c>
      <c r="B46" s="26">
        <f>B17/B34*100</f>
        <v>5.2107545240168029</v>
      </c>
      <c r="C46" s="27">
        <f t="shared" ref="C46:F46" si="22">C17/C34*100</f>
        <v>4.2028212422949265</v>
      </c>
      <c r="D46" s="27">
        <f t="shared" si="22"/>
        <v>1.9173779042200096</v>
      </c>
      <c r="E46" s="27">
        <f t="shared" si="22"/>
        <v>0.75094831673779039</v>
      </c>
      <c r="F46" s="27">
        <f t="shared" si="22"/>
        <v>1.0853238300002945</v>
      </c>
      <c r="G46" s="27"/>
      <c r="H46" s="26">
        <f>H17/H34*100</f>
        <v>4.7809623625468038</v>
      </c>
      <c r="I46" s="27">
        <f t="shared" ref="I46:L46" si="23">I17/I34*100</f>
        <v>3.6053816974869606</v>
      </c>
      <c r="J46" s="27">
        <f t="shared" si="23"/>
        <v>2.032361308677098</v>
      </c>
      <c r="K46" s="27">
        <f t="shared" si="23"/>
        <v>0.68160265528686581</v>
      </c>
      <c r="L46" s="27">
        <f t="shared" si="23"/>
        <v>0.95867817276823841</v>
      </c>
      <c r="M46" s="27"/>
      <c r="N46" s="13"/>
    </row>
    <row r="47" spans="1:14" ht="15.5" x14ac:dyDescent="0.4">
      <c r="A47" s="14"/>
      <c r="B47" s="26"/>
      <c r="C47" s="27"/>
      <c r="D47" s="27"/>
      <c r="E47" s="27"/>
      <c r="F47" s="27"/>
      <c r="G47" s="27"/>
      <c r="H47" s="26"/>
      <c r="I47" s="27"/>
      <c r="J47" s="27"/>
      <c r="K47" s="27"/>
      <c r="L47" s="27"/>
      <c r="M47" s="27"/>
      <c r="N47" s="13"/>
    </row>
    <row r="48" spans="1:14" ht="15.5" x14ac:dyDescent="0.4">
      <c r="A48" s="11" t="s">
        <v>14</v>
      </c>
      <c r="B48" s="26"/>
      <c r="C48" s="27"/>
      <c r="D48" s="27"/>
      <c r="E48" s="27"/>
      <c r="F48" s="27"/>
      <c r="G48" s="27"/>
      <c r="H48" s="26"/>
      <c r="I48" s="27"/>
      <c r="J48" s="27"/>
      <c r="K48" s="27"/>
      <c r="L48" s="27"/>
      <c r="M48" s="27"/>
      <c r="N48" s="13"/>
    </row>
    <row r="49" spans="1:14" ht="15.5" x14ac:dyDescent="0.4">
      <c r="A49" s="14" t="s">
        <v>15</v>
      </c>
      <c r="B49" s="26">
        <f t="shared" ref="B49:F49" si="24">B17/B16*100</f>
        <v>130.66977532852903</v>
      </c>
      <c r="C49" s="27">
        <f t="shared" si="24"/>
        <v>112.50198318261147</v>
      </c>
      <c r="D49" s="27">
        <f t="shared" si="24"/>
        <v>176.2942779291553</v>
      </c>
      <c r="E49" s="27">
        <f t="shared" si="24"/>
        <v>277.24288840262579</v>
      </c>
      <c r="F49" s="27">
        <f t="shared" si="24"/>
        <v>87.633769322235437</v>
      </c>
      <c r="G49" s="27"/>
      <c r="H49" s="26">
        <f t="shared" ref="H49:L49" si="25">H17/H16*100</f>
        <v>119.89190334887665</v>
      </c>
      <c r="I49" s="27">
        <f t="shared" si="25"/>
        <v>96.509598603839436</v>
      </c>
      <c r="J49" s="27">
        <f t="shared" si="25"/>
        <v>186.86648501362399</v>
      </c>
      <c r="K49" s="27">
        <f t="shared" si="25"/>
        <v>251.6411378555799</v>
      </c>
      <c r="L49" s="27">
        <f t="shared" si="25"/>
        <v>77.407847800237818</v>
      </c>
      <c r="M49" s="27"/>
      <c r="N49" s="13"/>
    </row>
    <row r="50" spans="1:14" ht="15.5" x14ac:dyDescent="0.4">
      <c r="A50" s="14" t="s">
        <v>16</v>
      </c>
      <c r="B50" s="26">
        <f>B23/B22*100</f>
        <v>123.78204922126838</v>
      </c>
      <c r="C50" s="26">
        <f>C23/C22*100</f>
        <v>110.3172383493856</v>
      </c>
      <c r="D50" s="26">
        <f t="shared" ref="D50:G50" si="26">D23/D22*100</f>
        <v>150.59094144430935</v>
      </c>
      <c r="E50" s="26">
        <f t="shared" si="26"/>
        <v>147.75255703654756</v>
      </c>
      <c r="F50" s="26">
        <f t="shared" si="26"/>
        <v>90.498227244994283</v>
      </c>
      <c r="G50" s="26">
        <f t="shared" si="26"/>
        <v>100.53729903142322</v>
      </c>
      <c r="H50" s="26">
        <f>H23/H22*100</f>
        <v>121.02993157978543</v>
      </c>
      <c r="I50" s="26">
        <f>I23/I22*100</f>
        <v>98.271233663469161</v>
      </c>
      <c r="J50" s="26">
        <f t="shared" ref="J50:M50" si="27">J23/J22*100</f>
        <v>164.1071608378856</v>
      </c>
      <c r="K50" s="26">
        <f t="shared" si="27"/>
        <v>147.43745294839906</v>
      </c>
      <c r="L50" s="26">
        <f t="shared" si="27"/>
        <v>81.290784520967435</v>
      </c>
      <c r="M50" s="26">
        <f t="shared" si="27"/>
        <v>98.920671409077713</v>
      </c>
      <c r="N50" s="13"/>
    </row>
    <row r="51" spans="1:14" ht="15.5" x14ac:dyDescent="0.4">
      <c r="A51" s="14" t="s">
        <v>17</v>
      </c>
      <c r="B51" s="26">
        <f t="shared" ref="B51:F51" si="28">AVERAGE(B49:B50)</f>
        <v>127.2259122748987</v>
      </c>
      <c r="C51" s="27">
        <f t="shared" si="28"/>
        <v>111.40961076599854</v>
      </c>
      <c r="D51" s="27">
        <f t="shared" si="28"/>
        <v>163.44260968673234</v>
      </c>
      <c r="E51" s="27">
        <f t="shared" si="28"/>
        <v>212.49772271958668</v>
      </c>
      <c r="F51" s="27">
        <f t="shared" si="28"/>
        <v>89.06599828361486</v>
      </c>
      <c r="G51" s="27"/>
      <c r="H51" s="26">
        <f t="shared" ref="H51:L51" si="29">AVERAGE(H49:H50)</f>
        <v>120.46091746433103</v>
      </c>
      <c r="I51" s="27">
        <f t="shared" si="29"/>
        <v>97.390416133654298</v>
      </c>
      <c r="J51" s="27">
        <f t="shared" si="29"/>
        <v>175.48682292575478</v>
      </c>
      <c r="K51" s="27">
        <f t="shared" si="29"/>
        <v>199.53929540198948</v>
      </c>
      <c r="L51" s="27">
        <f t="shared" si="29"/>
        <v>79.349316160602626</v>
      </c>
      <c r="M51" s="27"/>
      <c r="N51" s="13"/>
    </row>
    <row r="52" spans="1:14" ht="15.5" x14ac:dyDescent="0.4">
      <c r="A52" s="14"/>
      <c r="B52" s="26"/>
      <c r="C52" s="27"/>
      <c r="D52" s="27"/>
      <c r="E52" s="27"/>
      <c r="F52" s="27"/>
      <c r="G52" s="27"/>
      <c r="H52" s="26"/>
      <c r="I52" s="27"/>
      <c r="J52" s="27"/>
      <c r="K52" s="27"/>
      <c r="L52" s="27"/>
      <c r="M52" s="27"/>
      <c r="N52" s="13"/>
    </row>
    <row r="53" spans="1:14" ht="15.5" x14ac:dyDescent="0.4">
      <c r="A53" s="11" t="s">
        <v>18</v>
      </c>
      <c r="B53" s="26"/>
      <c r="C53" s="27"/>
      <c r="D53" s="27"/>
      <c r="E53" s="27"/>
      <c r="F53" s="27"/>
      <c r="G53" s="27"/>
      <c r="H53" s="26"/>
      <c r="I53" s="27"/>
      <c r="J53" s="27"/>
      <c r="K53" s="27"/>
      <c r="L53" s="27"/>
      <c r="M53" s="27"/>
      <c r="N53" s="13"/>
    </row>
    <row r="54" spans="1:14" ht="15.5" x14ac:dyDescent="0.4">
      <c r="A54" s="14" t="s">
        <v>19</v>
      </c>
      <c r="B54" s="26">
        <f t="shared" ref="B54:F54" si="30">B17/B18*100</f>
        <v>130.66977532852903</v>
      </c>
      <c r="C54" s="27">
        <f t="shared" si="30"/>
        <v>112.50198318261147</v>
      </c>
      <c r="D54" s="27">
        <f t="shared" si="30"/>
        <v>176.2942779291553</v>
      </c>
      <c r="E54" s="27">
        <f t="shared" si="30"/>
        <v>277.24288840262579</v>
      </c>
      <c r="F54" s="27">
        <f t="shared" si="30"/>
        <v>87.633769322235437</v>
      </c>
      <c r="G54" s="27"/>
      <c r="H54" s="26">
        <f t="shared" ref="H54:L54" si="31">H17/H18*100</f>
        <v>119.89190334887665</v>
      </c>
      <c r="I54" s="27">
        <f t="shared" si="31"/>
        <v>96.509598603839436</v>
      </c>
      <c r="J54" s="27">
        <f t="shared" si="31"/>
        <v>186.86648501362399</v>
      </c>
      <c r="K54" s="27">
        <f t="shared" si="31"/>
        <v>251.6411378555799</v>
      </c>
      <c r="L54" s="27">
        <f t="shared" si="31"/>
        <v>77.407847800237818</v>
      </c>
      <c r="M54" s="27"/>
      <c r="N54" s="13"/>
    </row>
    <row r="55" spans="1:14" ht="15.5" x14ac:dyDescent="0.4">
      <c r="A55" s="14" t="s">
        <v>20</v>
      </c>
      <c r="B55" s="26">
        <f>B23/B24*100</f>
        <v>123.78204922126838</v>
      </c>
      <c r="C55" s="26">
        <f t="shared" ref="C55:G55" si="32">C23/C24*100</f>
        <v>110.3172383493856</v>
      </c>
      <c r="D55" s="26">
        <f t="shared" si="32"/>
        <v>150.59094144430935</v>
      </c>
      <c r="E55" s="26">
        <f t="shared" si="32"/>
        <v>147.75255703654756</v>
      </c>
      <c r="F55" s="26">
        <f t="shared" si="32"/>
        <v>90.498227244994283</v>
      </c>
      <c r="G55" s="26">
        <f t="shared" si="32"/>
        <v>100.5372990314235</v>
      </c>
      <c r="H55" s="26">
        <f>H23/H24*100</f>
        <v>121.02993157978543</v>
      </c>
      <c r="I55" s="26">
        <f t="shared" ref="I55:M55" si="33">I23/I24*100</f>
        <v>98.271233663469161</v>
      </c>
      <c r="J55" s="26">
        <f t="shared" si="33"/>
        <v>164.1071608378856</v>
      </c>
      <c r="K55" s="26">
        <f t="shared" si="33"/>
        <v>147.43745294839906</v>
      </c>
      <c r="L55" s="26">
        <f t="shared" si="33"/>
        <v>81.290784520967435</v>
      </c>
      <c r="M55" s="26">
        <f t="shared" si="33"/>
        <v>98.920671409077983</v>
      </c>
      <c r="N55" s="13"/>
    </row>
    <row r="56" spans="1:14" ht="15.5" x14ac:dyDescent="0.4">
      <c r="A56" s="14" t="s">
        <v>21</v>
      </c>
      <c r="B56" s="26">
        <f t="shared" ref="B56:F56" si="34">(B54+B55)/2</f>
        <v>127.2259122748987</v>
      </c>
      <c r="C56" s="27">
        <f t="shared" si="34"/>
        <v>111.40961076599854</v>
      </c>
      <c r="D56" s="27">
        <f t="shared" si="34"/>
        <v>163.44260968673234</v>
      </c>
      <c r="E56" s="27">
        <f t="shared" si="34"/>
        <v>212.49772271958668</v>
      </c>
      <c r="F56" s="27">
        <f t="shared" si="34"/>
        <v>89.06599828361486</v>
      </c>
      <c r="G56" s="27"/>
      <c r="H56" s="26">
        <f t="shared" ref="H56:L56" si="35">(H54+H55)/2</f>
        <v>120.46091746433103</v>
      </c>
      <c r="I56" s="27">
        <f t="shared" si="35"/>
        <v>97.390416133654298</v>
      </c>
      <c r="J56" s="27">
        <f t="shared" si="35"/>
        <v>175.48682292575478</v>
      </c>
      <c r="K56" s="27">
        <f t="shared" si="35"/>
        <v>199.53929540198948</v>
      </c>
      <c r="L56" s="27">
        <f t="shared" si="35"/>
        <v>79.349316160602626</v>
      </c>
      <c r="M56" s="27"/>
      <c r="N56" s="13"/>
    </row>
    <row r="57" spans="1:14" ht="15.5" x14ac:dyDescent="0.4">
      <c r="A57" s="14"/>
      <c r="B57" s="26"/>
      <c r="C57" s="27"/>
      <c r="D57" s="27"/>
      <c r="E57" s="27"/>
      <c r="F57" s="27"/>
      <c r="G57" s="27"/>
      <c r="H57" s="26"/>
      <c r="I57" s="27"/>
      <c r="J57" s="27"/>
      <c r="K57" s="27"/>
      <c r="L57" s="27"/>
      <c r="M57" s="27"/>
      <c r="N57" s="13"/>
    </row>
    <row r="58" spans="1:14" ht="15.5" x14ac:dyDescent="0.4">
      <c r="A58" s="11" t="s">
        <v>34</v>
      </c>
      <c r="B58" s="26"/>
      <c r="C58" s="27"/>
      <c r="D58" s="27"/>
      <c r="E58" s="27"/>
      <c r="F58" s="27"/>
      <c r="G58" s="27"/>
      <c r="H58" s="26"/>
      <c r="I58" s="27"/>
      <c r="J58" s="27"/>
      <c r="K58" s="27"/>
      <c r="L58" s="27"/>
      <c r="M58" s="27"/>
      <c r="N58" s="13"/>
    </row>
    <row r="59" spans="1:14" ht="15.5" x14ac:dyDescent="0.4">
      <c r="A59" s="14" t="s">
        <v>22</v>
      </c>
      <c r="B59" s="26">
        <f>B25/B23*100</f>
        <v>95.402572063546955</v>
      </c>
      <c r="C59" s="26"/>
      <c r="D59" s="26"/>
      <c r="E59" s="26"/>
      <c r="F59" s="26"/>
      <c r="G59" s="26"/>
      <c r="H59" s="26">
        <f>H25/H23*100</f>
        <v>95.373637566988847</v>
      </c>
      <c r="I59" s="26"/>
      <c r="J59" s="26"/>
      <c r="K59" s="26"/>
      <c r="L59" s="26"/>
      <c r="M59" s="26"/>
      <c r="N59" s="13"/>
    </row>
    <row r="60" spans="1:14" ht="15.5" x14ac:dyDescent="0.4">
      <c r="A60" s="14"/>
      <c r="B60" s="26"/>
      <c r="C60" s="27"/>
      <c r="D60" s="27"/>
      <c r="E60" s="27"/>
      <c r="F60" s="27"/>
      <c r="G60" s="27"/>
      <c r="H60" s="26"/>
      <c r="I60" s="27"/>
      <c r="J60" s="27"/>
      <c r="K60" s="27"/>
      <c r="L60" s="27"/>
      <c r="M60" s="27"/>
      <c r="N60" s="13"/>
    </row>
    <row r="61" spans="1:14" ht="15.5" x14ac:dyDescent="0.4">
      <c r="A61" s="11" t="s">
        <v>23</v>
      </c>
      <c r="B61" s="26"/>
      <c r="C61" s="27"/>
      <c r="D61" s="27"/>
      <c r="E61" s="27"/>
      <c r="F61" s="27"/>
      <c r="G61" s="27"/>
      <c r="H61" s="26"/>
      <c r="I61" s="27"/>
      <c r="J61" s="27"/>
      <c r="K61" s="27"/>
      <c r="L61" s="27"/>
      <c r="M61" s="27"/>
      <c r="N61" s="13"/>
    </row>
    <row r="62" spans="1:14" ht="15.5" x14ac:dyDescent="0.4">
      <c r="A62" s="14" t="s">
        <v>24</v>
      </c>
      <c r="B62" s="26">
        <f>((B17/B15)-1)*100</f>
        <v>3.2663316582914659</v>
      </c>
      <c r="C62" s="27">
        <f t="shared" ref="C62:F62" si="36">((C17/C15)-1)*100</f>
        <v>-4.5625841184387621</v>
      </c>
      <c r="D62" s="27">
        <f t="shared" si="36"/>
        <v>47.649475125513476</v>
      </c>
      <c r="E62" s="27">
        <f t="shared" si="36"/>
        <v>-1.9349845201238391</v>
      </c>
      <c r="F62" s="27">
        <f t="shared" si="36"/>
        <v>-28.237585199610514</v>
      </c>
      <c r="G62" s="27"/>
      <c r="H62" s="26">
        <f>((H17/H15)-1)*100</f>
        <v>-3.1255351943826004</v>
      </c>
      <c r="I62" s="27">
        <f t="shared" ref="I62:L62" si="37">((I17/I15)-1)*100</f>
        <v>-11.9044170890659</v>
      </c>
      <c r="J62" s="27">
        <f t="shared" si="37"/>
        <v>39.107505070993923</v>
      </c>
      <c r="K62" s="27">
        <f t="shared" si="37"/>
        <v>-20.470262793914252</v>
      </c>
      <c r="L62" s="27">
        <f t="shared" si="37"/>
        <v>-24.477958236658935</v>
      </c>
      <c r="M62" s="27"/>
      <c r="N62" s="13"/>
    </row>
    <row r="63" spans="1:14" ht="15.5" x14ac:dyDescent="0.4">
      <c r="A63" s="14" t="s">
        <v>25</v>
      </c>
      <c r="B63" s="26">
        <f>((B38/B37)-1)*100</f>
        <v>11.847558235233446</v>
      </c>
      <c r="C63" s="26">
        <f t="shared" ref="C63:F63" si="38">((C38/C37)-1)*100</f>
        <v>-4.0628823361378856</v>
      </c>
      <c r="D63" s="26">
        <f t="shared" si="38"/>
        <v>71.065674748620339</v>
      </c>
      <c r="E63" s="26">
        <f t="shared" si="38"/>
        <v>-14.389528764448778</v>
      </c>
      <c r="F63" s="26">
        <f t="shared" si="38"/>
        <v>-26.598712178162533</v>
      </c>
      <c r="G63" s="27"/>
      <c r="H63" s="26">
        <f>((H38/H37)-1)*100</f>
        <v>3.3028942868570388</v>
      </c>
      <c r="I63" s="26">
        <f t="shared" ref="I63:L63" si="39">((I38/I37)-1)*100</f>
        <v>-9.5373284972765546</v>
      </c>
      <c r="J63" s="26">
        <f t="shared" si="39"/>
        <v>39.559318234774125</v>
      </c>
      <c r="K63" s="26">
        <f t="shared" si="39"/>
        <v>-25.032864726861103</v>
      </c>
      <c r="L63" s="26">
        <f t="shared" si="39"/>
        <v>-24.359142584212535</v>
      </c>
      <c r="M63" s="27"/>
      <c r="N63" s="13"/>
    </row>
    <row r="64" spans="1:14" ht="15.5" x14ac:dyDescent="0.4">
      <c r="A64" s="14" t="s">
        <v>26</v>
      </c>
      <c r="B64" s="26">
        <f>((B40/B39)-1)*100</f>
        <v>8.309800918790522</v>
      </c>
      <c r="C64" s="27">
        <f t="shared" ref="C64:F64" si="40">((C40/C39)-1)*100</f>
        <v>0.52359106508188535</v>
      </c>
      <c r="D64" s="27">
        <f t="shared" si="40"/>
        <v>15.85931789002386</v>
      </c>
      <c r="E64" s="27">
        <f t="shared" si="40"/>
        <v>-12.700292946856994</v>
      </c>
      <c r="F64" s="27">
        <f t="shared" si="40"/>
        <v>2.2837484301588606</v>
      </c>
      <c r="G64" s="27"/>
      <c r="H64" s="26">
        <f>((H40/H39)-1)*100</f>
        <v>6.6358348344308871</v>
      </c>
      <c r="I64" s="27">
        <f t="shared" ref="I64:L64" si="41">((I40/I39)-1)*100</f>
        <v>2.6869549114425961</v>
      </c>
      <c r="J64" s="27">
        <f t="shared" si="41"/>
        <v>0.32479423992948231</v>
      </c>
      <c r="K64" s="27">
        <f t="shared" si="41"/>
        <v>-5.7369759956879651</v>
      </c>
      <c r="L64" s="27">
        <f t="shared" si="41"/>
        <v>0.15732579479077469</v>
      </c>
      <c r="M64" s="27"/>
      <c r="N64" s="13"/>
    </row>
    <row r="65" spans="1:14" ht="15.5" x14ac:dyDescent="0.4">
      <c r="A65" s="14"/>
      <c r="B65" s="26"/>
      <c r="C65" s="27"/>
      <c r="D65" s="27"/>
      <c r="E65" s="27"/>
      <c r="F65" s="27"/>
      <c r="G65" s="27"/>
      <c r="H65" s="26"/>
      <c r="I65" s="27"/>
      <c r="J65" s="27"/>
      <c r="K65" s="27"/>
      <c r="L65" s="27"/>
      <c r="M65" s="27"/>
      <c r="N65" s="13"/>
    </row>
    <row r="66" spans="1:14" ht="15.5" x14ac:dyDescent="0.4">
      <c r="A66" s="11" t="s">
        <v>27</v>
      </c>
      <c r="B66" s="26"/>
      <c r="C66" s="27"/>
      <c r="D66" s="27"/>
      <c r="E66" s="27"/>
      <c r="F66" s="27"/>
      <c r="G66" s="27"/>
      <c r="H66" s="26"/>
      <c r="I66" s="27"/>
      <c r="J66" s="27"/>
      <c r="K66" s="27"/>
      <c r="L66" s="27"/>
      <c r="M66" s="27"/>
      <c r="N66" s="13"/>
    </row>
    <row r="67" spans="1:14" ht="15.5" x14ac:dyDescent="0.4">
      <c r="A67" s="14" t="s">
        <v>28</v>
      </c>
      <c r="B67" s="26">
        <f t="shared" ref="B67:F68" si="42">B22/B16</f>
        <v>10525088.211521517</v>
      </c>
      <c r="C67" s="27">
        <f t="shared" si="42"/>
        <v>7947610.7011959571</v>
      </c>
      <c r="D67" s="27">
        <f t="shared" si="42"/>
        <v>15879902.324002137</v>
      </c>
      <c r="E67" s="27">
        <f t="shared" si="42"/>
        <v>19309980.343670882</v>
      </c>
      <c r="F67" s="27">
        <f t="shared" si="42"/>
        <v>6700441.9837154988</v>
      </c>
      <c r="G67" s="27"/>
      <c r="H67" s="26">
        <f t="shared" ref="H67:L67" si="43">H22/H16</f>
        <v>10525088.211521517</v>
      </c>
      <c r="I67" s="27">
        <f t="shared" si="43"/>
        <v>7947610.7011959571</v>
      </c>
      <c r="J67" s="27">
        <f t="shared" si="43"/>
        <v>15879902.324002137</v>
      </c>
      <c r="K67" s="27">
        <f t="shared" si="43"/>
        <v>19309980.343670882</v>
      </c>
      <c r="L67" s="27">
        <f t="shared" si="43"/>
        <v>6700441.9837154988</v>
      </c>
      <c r="M67" s="27"/>
      <c r="N67" s="13"/>
    </row>
    <row r="68" spans="1:14" ht="15.5" x14ac:dyDescent="0.4">
      <c r="A68" s="14" t="s">
        <v>29</v>
      </c>
      <c r="B68" s="26">
        <f t="shared" si="42"/>
        <v>9970300.9650182277</v>
      </c>
      <c r="C68" s="26">
        <f t="shared" si="42"/>
        <v>7793271.1871293997</v>
      </c>
      <c r="D68" s="26">
        <f t="shared" si="42"/>
        <v>13564645.824614575</v>
      </c>
      <c r="E68" s="26">
        <f t="shared" si="42"/>
        <v>10290972.614451459</v>
      </c>
      <c r="F68" s="26">
        <f t="shared" si="42"/>
        <v>6919457.2591587519</v>
      </c>
      <c r="G68" s="27"/>
      <c r="H68" s="26">
        <f t="shared" ref="H68:L68" si="44">H23/H17</f>
        <v>10624993.602819394</v>
      </c>
      <c r="I68" s="26">
        <f t="shared" si="44"/>
        <v>8092682.1744385995</v>
      </c>
      <c r="J68" s="26">
        <f t="shared" si="44"/>
        <v>13945816.365010208</v>
      </c>
      <c r="K68" s="26">
        <f t="shared" si="44"/>
        <v>11313787.334678262</v>
      </c>
      <c r="L68" s="26">
        <f t="shared" si="44"/>
        <v>7036549.9231950846</v>
      </c>
      <c r="M68" s="27"/>
      <c r="N68" s="13"/>
    </row>
    <row r="69" spans="1:14" ht="15.5" x14ac:dyDescent="0.4">
      <c r="A69" s="14" t="s">
        <v>30</v>
      </c>
      <c r="B69" s="26">
        <f>(B68/B67)*B51</f>
        <v>120.51971541114277</v>
      </c>
      <c r="C69" s="26">
        <f t="shared" ref="C69:L69" si="45">(C68/C67)*C51</f>
        <v>109.24607938097724</v>
      </c>
      <c r="D69" s="26">
        <f t="shared" si="45"/>
        <v>139.61301951462465</v>
      </c>
      <c r="E69" s="26">
        <f t="shared" si="45"/>
        <v>113.2475645350578</v>
      </c>
      <c r="F69" s="26">
        <f t="shared" si="45"/>
        <v>91.977271031610115</v>
      </c>
      <c r="G69" s="26"/>
      <c r="H69" s="26">
        <f t="shared" si="45"/>
        <v>121.60434684501796</v>
      </c>
      <c r="I69" s="26">
        <f t="shared" si="45"/>
        <v>99.168129169610765</v>
      </c>
      <c r="J69" s="26">
        <f t="shared" si="45"/>
        <v>154.11347986080409</v>
      </c>
      <c r="K69" s="26">
        <f t="shared" si="45"/>
        <v>116.91079498325824</v>
      </c>
      <c r="L69" s="26">
        <f t="shared" si="45"/>
        <v>83.329640924054345</v>
      </c>
      <c r="M69" s="27"/>
      <c r="N69" s="13"/>
    </row>
    <row r="70" spans="1:14" ht="15.5" x14ac:dyDescent="0.4">
      <c r="A70" s="14"/>
      <c r="B70" s="26"/>
      <c r="C70" s="27"/>
      <c r="D70" s="27"/>
      <c r="E70" s="27"/>
      <c r="F70" s="27"/>
      <c r="G70" s="27"/>
      <c r="H70" s="26"/>
      <c r="I70" s="27"/>
      <c r="J70" s="27"/>
      <c r="K70" s="27"/>
      <c r="L70" s="27"/>
      <c r="M70" s="27"/>
      <c r="N70" s="13"/>
    </row>
    <row r="71" spans="1:14" ht="15.5" x14ac:dyDescent="0.4">
      <c r="A71" s="11" t="s">
        <v>31</v>
      </c>
      <c r="B71" s="26"/>
      <c r="C71" s="27"/>
      <c r="D71" s="27"/>
      <c r="E71" s="27"/>
      <c r="F71" s="27"/>
      <c r="G71" s="27"/>
      <c r="H71" s="26"/>
      <c r="I71" s="27"/>
      <c r="J71" s="27"/>
      <c r="K71" s="27"/>
      <c r="L71" s="27"/>
      <c r="M71" s="27"/>
      <c r="N71" s="13"/>
    </row>
    <row r="72" spans="1:14" ht="15.5" x14ac:dyDescent="0.4">
      <c r="A72" s="14" t="s">
        <v>32</v>
      </c>
      <c r="B72" s="26">
        <f t="shared" ref="B72" si="46">(B29/B28)*100</f>
        <v>96.459203705013792</v>
      </c>
      <c r="C72" s="27"/>
      <c r="D72" s="27"/>
      <c r="E72" s="27"/>
      <c r="F72" s="27"/>
      <c r="G72" s="27"/>
      <c r="H72" s="26">
        <f t="shared" ref="H72" si="47">(H29/H28)*100</f>
        <v>96.459203705013792</v>
      </c>
      <c r="I72" s="27"/>
      <c r="J72" s="27"/>
      <c r="K72" s="27"/>
      <c r="L72" s="27"/>
      <c r="M72" s="27"/>
      <c r="N72" s="13"/>
    </row>
    <row r="73" spans="1:14" ht="15.5" x14ac:dyDescent="0.4">
      <c r="A73" s="14" t="s">
        <v>33</v>
      </c>
      <c r="B73" s="26">
        <f t="shared" ref="B73" si="48">(B23/B29)*100</f>
        <v>128.32580455444332</v>
      </c>
      <c r="C73" s="27"/>
      <c r="D73" s="27"/>
      <c r="E73" s="27"/>
      <c r="F73" s="27"/>
      <c r="G73" s="27"/>
      <c r="H73" s="26">
        <f t="shared" ref="H73" si="49">(H23/H29)*100</f>
        <v>125.47266298186793</v>
      </c>
      <c r="I73" s="27"/>
      <c r="J73" s="27"/>
      <c r="K73" s="27"/>
      <c r="L73" s="27"/>
      <c r="M73" s="27"/>
      <c r="N73" s="13"/>
    </row>
    <row r="74" spans="1:14" ht="16" thickBot="1" x14ac:dyDescent="0.45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13"/>
    </row>
    <row r="75" spans="1:14" ht="16" thickTop="1" x14ac:dyDescent="0.4">
      <c r="A75" s="44" t="s">
        <v>78</v>
      </c>
      <c r="B75" s="44"/>
      <c r="C75" s="44"/>
      <c r="D75" s="44"/>
      <c r="E75" s="44"/>
      <c r="F75" s="44"/>
      <c r="G75" s="13"/>
      <c r="H75" s="13"/>
      <c r="I75" s="13"/>
      <c r="J75" s="13"/>
      <c r="K75" s="13"/>
      <c r="L75" s="13"/>
      <c r="M75" s="13"/>
    </row>
    <row r="76" spans="1:14" ht="15.5" x14ac:dyDescent="0.4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4" ht="15.5" x14ac:dyDescent="0.4">
      <c r="A77" s="30" t="s">
        <v>42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4" ht="15.5" x14ac:dyDescent="0.4">
      <c r="A78" s="13" t="s">
        <v>47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4" ht="15.5" x14ac:dyDescent="0.4">
      <c r="A79" s="13" t="s">
        <v>48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4" ht="15.5" x14ac:dyDescent="0.4">
      <c r="A80" s="13" t="s">
        <v>49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4" ht="15.5" x14ac:dyDescent="0.4">
      <c r="A81" s="13" t="s">
        <v>50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4" ht="15.5" x14ac:dyDescent="0.4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4" ht="15.5" x14ac:dyDescent="0.4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1:14" ht="15.5" x14ac:dyDescent="0.4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</row>
  </sheetData>
  <mergeCells count="8">
    <mergeCell ref="A75:F75"/>
    <mergeCell ref="B9:B10"/>
    <mergeCell ref="H9:H10"/>
    <mergeCell ref="M9:M10"/>
    <mergeCell ref="A9:A10"/>
    <mergeCell ref="C9:F9"/>
    <mergeCell ref="G9:G10"/>
    <mergeCell ref="I9:L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cp:lastPrinted>2020-02-10T13:33:04Z</cp:lastPrinted>
  <dcterms:created xsi:type="dcterms:W3CDTF">2012-04-17T14:24:25Z</dcterms:created>
  <dcterms:modified xsi:type="dcterms:W3CDTF">2023-02-17T21:22:31Z</dcterms:modified>
</cp:coreProperties>
</file>