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BAC3BD875FA0B587D08706941C97EAE2D96F25E6" xr6:coauthVersionLast="47" xr6:coauthVersionMax="47" xr10:uidLastSave="{45185D5C-C734-45C6-9BAC-E890AC2DE6F1}"/>
  <bookViews>
    <workbookView xWindow="-110" yWindow="-110" windowWidth="19420" windowHeight="10300" tabRatio="712" firstSheet="6" activeTab="6" xr2:uid="{00000000-000D-0000-FFFF-FFFF00000000}"/>
  </bookViews>
  <sheets>
    <sheet name="I Trimestre" sheetId="3" state="hidden" r:id="rId1"/>
    <sheet name="II Trimestre" sheetId="5" state="hidden" r:id="rId2"/>
    <sheet name="III Trimestre" sheetId="4" state="hidden" r:id="rId3"/>
    <sheet name="IV Trimestre" sheetId="6" state="hidden" r:id="rId4"/>
    <sheet name="Semestral" sheetId="9" state="hidden" r:id="rId5"/>
    <sheet name="Tercer Trimestre Acumulado" sheetId="8" state="hidden" r:id="rId6"/>
    <sheet name="1 Trimestre" sheetId="10" r:id="rId7"/>
    <sheet name="2 Trimestre" sheetId="11" r:id="rId8"/>
    <sheet name="1 Semestre" sheetId="14" r:id="rId9"/>
    <sheet name="3 Trimestre" sheetId="12" r:id="rId10"/>
    <sheet name="3T Acumulado" sheetId="15" r:id="rId11"/>
    <sheet name="4 Trimestre" sheetId="13" r:id="rId12"/>
    <sheet name="Anual" sheetId="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G25" i="7" l="1"/>
  <c r="C25" i="7"/>
  <c r="G16" i="7"/>
  <c r="G15" i="7"/>
  <c r="C16" i="7"/>
  <c r="C15" i="7"/>
  <c r="B25" i="13"/>
  <c r="B16" i="13"/>
  <c r="B15" i="13"/>
  <c r="G26" i="15"/>
  <c r="G27" i="15"/>
  <c r="G28" i="15"/>
  <c r="C26" i="15"/>
  <c r="C27" i="15"/>
  <c r="C28" i="15"/>
  <c r="G25" i="15"/>
  <c r="C25" i="15"/>
  <c r="G17" i="15"/>
  <c r="G18" i="15"/>
  <c r="G19" i="15"/>
  <c r="G20" i="15"/>
  <c r="G21" i="15"/>
  <c r="G22" i="15"/>
  <c r="C17" i="15"/>
  <c r="C18" i="15"/>
  <c r="C19" i="15"/>
  <c r="C20" i="15"/>
  <c r="C21" i="15"/>
  <c r="C22" i="15"/>
  <c r="G15" i="15"/>
  <c r="G16" i="15"/>
  <c r="C16" i="15"/>
  <c r="C15" i="15"/>
  <c r="B25" i="12"/>
  <c r="B16" i="12"/>
  <c r="B15" i="12"/>
  <c r="G25" i="14"/>
  <c r="C25" i="14"/>
  <c r="G17" i="14"/>
  <c r="G18" i="14"/>
  <c r="G19" i="14"/>
  <c r="G20" i="14"/>
  <c r="G21" i="14"/>
  <c r="G22" i="14"/>
  <c r="C17" i="14"/>
  <c r="C18" i="14"/>
  <c r="C19" i="14"/>
  <c r="C20" i="14"/>
  <c r="C21" i="14"/>
  <c r="C22" i="14"/>
  <c r="B25" i="11"/>
  <c r="B15" i="11"/>
  <c r="B25" i="10"/>
  <c r="B16" i="10"/>
  <c r="B15" i="10"/>
  <c r="G16" i="14"/>
  <c r="G15" i="14"/>
  <c r="C16" i="14"/>
  <c r="C15" i="14"/>
  <c r="D15" i="14"/>
  <c r="D71" i="13" l="1"/>
  <c r="E71" i="13"/>
  <c r="F71" i="13"/>
  <c r="H71" i="13"/>
  <c r="D74" i="13"/>
  <c r="E74" i="13"/>
  <c r="F74" i="13"/>
  <c r="H74" i="13"/>
  <c r="E66" i="13"/>
  <c r="H66" i="13"/>
  <c r="D41" i="13"/>
  <c r="D67" i="13" s="1"/>
  <c r="E41" i="13"/>
  <c r="E43" i="13" s="1"/>
  <c r="F41" i="13"/>
  <c r="H41" i="13"/>
  <c r="D42" i="13"/>
  <c r="E42" i="13"/>
  <c r="E67" i="13" s="1"/>
  <c r="F42" i="13"/>
  <c r="F67" i="13" s="1"/>
  <c r="H42" i="13"/>
  <c r="H43" i="13"/>
  <c r="B38" i="7" l="1"/>
  <c r="B38" i="13"/>
  <c r="B38" i="15"/>
  <c r="B38" i="12"/>
  <c r="B38" i="14"/>
  <c r="B38" i="11"/>
  <c r="B38" i="10" l="1"/>
  <c r="D15" i="15"/>
  <c r="E15" i="15"/>
  <c r="F15" i="15"/>
  <c r="H15" i="15"/>
  <c r="D16" i="15"/>
  <c r="E16" i="15"/>
  <c r="F16" i="15"/>
  <c r="H16" i="15"/>
  <c r="D17" i="15"/>
  <c r="E17" i="15"/>
  <c r="F17" i="15"/>
  <c r="H17" i="15"/>
  <c r="D18" i="15"/>
  <c r="E18" i="15"/>
  <c r="F18" i="15"/>
  <c r="H18" i="15"/>
  <c r="D19" i="15"/>
  <c r="E19" i="15"/>
  <c r="F19" i="15"/>
  <c r="H19" i="15"/>
  <c r="D20" i="15"/>
  <c r="E20" i="15"/>
  <c r="E66" i="15" s="1"/>
  <c r="F20" i="15"/>
  <c r="H20" i="15"/>
  <c r="H66" i="15" s="1"/>
  <c r="D21" i="15"/>
  <c r="E21" i="15"/>
  <c r="F21" i="15"/>
  <c r="H21" i="15"/>
  <c r="D22" i="15"/>
  <c r="E22" i="15"/>
  <c r="F22" i="15"/>
  <c r="H22" i="15"/>
  <c r="D25" i="15"/>
  <c r="E25" i="15"/>
  <c r="E41" i="15" s="1"/>
  <c r="F25" i="15"/>
  <c r="F41" i="15" s="1"/>
  <c r="H25" i="15"/>
  <c r="H41" i="15" s="1"/>
  <c r="H43" i="15" s="1"/>
  <c r="D26" i="15"/>
  <c r="D71" i="15" s="1"/>
  <c r="E26" i="15"/>
  <c r="E71" i="15" s="1"/>
  <c r="F26" i="15"/>
  <c r="F71" i="15" s="1"/>
  <c r="H26" i="15"/>
  <c r="H71" i="15" s="1"/>
  <c r="D27" i="15"/>
  <c r="D75" i="15" s="1"/>
  <c r="E27" i="15"/>
  <c r="E75" i="15" s="1"/>
  <c r="F27" i="15"/>
  <c r="F75" i="15" s="1"/>
  <c r="H27" i="15"/>
  <c r="H72" i="15" s="1"/>
  <c r="D28" i="15"/>
  <c r="E28" i="15"/>
  <c r="F28" i="15"/>
  <c r="H28" i="15"/>
  <c r="D71" i="12"/>
  <c r="E71" i="12"/>
  <c r="F71" i="12"/>
  <c r="H71" i="12"/>
  <c r="H72" i="12"/>
  <c r="D74" i="12"/>
  <c r="E74" i="12"/>
  <c r="F74" i="12"/>
  <c r="H74" i="12"/>
  <c r="H75" i="12"/>
  <c r="E66" i="12"/>
  <c r="F67" i="12"/>
  <c r="D41" i="12"/>
  <c r="E41" i="12"/>
  <c r="F41" i="12"/>
  <c r="H41" i="12"/>
  <c r="D42" i="12"/>
  <c r="D67" i="12" s="1"/>
  <c r="E42" i="12"/>
  <c r="E67" i="12" s="1"/>
  <c r="F42" i="12"/>
  <c r="H42" i="12"/>
  <c r="H44" i="12" s="1"/>
  <c r="E43" i="12"/>
  <c r="D71" i="11"/>
  <c r="E71" i="11"/>
  <c r="F71" i="11"/>
  <c r="H71" i="11"/>
  <c r="E72" i="11"/>
  <c r="H72" i="11"/>
  <c r="D74" i="11"/>
  <c r="E74" i="11"/>
  <c r="F74" i="11"/>
  <c r="H74" i="11"/>
  <c r="E75" i="11"/>
  <c r="H75" i="11"/>
  <c r="E66" i="11"/>
  <c r="H66" i="11"/>
  <c r="E67" i="11"/>
  <c r="D58" i="11"/>
  <c r="E58" i="11"/>
  <c r="F58" i="11"/>
  <c r="H58" i="11"/>
  <c r="D59" i="11"/>
  <c r="D60" i="11"/>
  <c r="D53" i="11"/>
  <c r="E53" i="11"/>
  <c r="F53" i="11"/>
  <c r="H53" i="11"/>
  <c r="D54" i="11"/>
  <c r="D55" i="11"/>
  <c r="D41" i="11"/>
  <c r="E41" i="11"/>
  <c r="E43" i="11" s="1"/>
  <c r="F41" i="11"/>
  <c r="H41" i="11"/>
  <c r="D42" i="11"/>
  <c r="E42" i="11"/>
  <c r="F42" i="11"/>
  <c r="H42" i="11"/>
  <c r="H44" i="11" s="1"/>
  <c r="H43" i="11"/>
  <c r="E44" i="11"/>
  <c r="E68" i="11" s="1"/>
  <c r="H66" i="10"/>
  <c r="D71" i="10"/>
  <c r="E71" i="10"/>
  <c r="F71" i="10"/>
  <c r="H71" i="10"/>
  <c r="E72" i="10"/>
  <c r="H72" i="10"/>
  <c r="D74" i="10"/>
  <c r="E74" i="10"/>
  <c r="F74" i="10"/>
  <c r="H74" i="10"/>
  <c r="D75" i="10"/>
  <c r="E75" i="10"/>
  <c r="F75" i="10"/>
  <c r="H75" i="10"/>
  <c r="D58" i="10"/>
  <c r="E58" i="10"/>
  <c r="F58" i="10"/>
  <c r="H58" i="10"/>
  <c r="D59" i="10"/>
  <c r="D60" i="10"/>
  <c r="D53" i="10"/>
  <c r="D55" i="10" s="1"/>
  <c r="E53" i="10"/>
  <c r="F53" i="10"/>
  <c r="H53" i="10"/>
  <c r="D54" i="10"/>
  <c r="D41" i="10"/>
  <c r="E41" i="10"/>
  <c r="F41" i="10"/>
  <c r="H41" i="10"/>
  <c r="D42" i="10"/>
  <c r="E42" i="10"/>
  <c r="F42" i="10"/>
  <c r="H42" i="10"/>
  <c r="H43" i="10"/>
  <c r="E44" i="10"/>
  <c r="H44" i="10"/>
  <c r="B16" i="15" l="1"/>
  <c r="E43" i="15"/>
  <c r="D41" i="15"/>
  <c r="B25" i="15"/>
  <c r="B15" i="15"/>
  <c r="E72" i="15"/>
  <c r="F42" i="15"/>
  <c r="F67" i="15" s="1"/>
  <c r="D42" i="15"/>
  <c r="D67" i="15" s="1"/>
  <c r="F74" i="15"/>
  <c r="D74" i="15"/>
  <c r="H42" i="15"/>
  <c r="H44" i="15" s="1"/>
  <c r="E42" i="15"/>
  <c r="H75" i="15"/>
  <c r="H74" i="15"/>
  <c r="E74" i="15"/>
  <c r="B17" i="13"/>
  <c r="B18" i="13"/>
  <c r="B19" i="13"/>
  <c r="B20" i="13"/>
  <c r="B21" i="13"/>
  <c r="B22" i="13"/>
  <c r="B17" i="12"/>
  <c r="B18" i="12"/>
  <c r="B19" i="12"/>
  <c r="B20" i="12"/>
  <c r="B21" i="12"/>
  <c r="B22" i="12"/>
  <c r="B16" i="11"/>
  <c r="B17" i="11"/>
  <c r="B18" i="11"/>
  <c r="B19" i="11"/>
  <c r="B20" i="11"/>
  <c r="B66" i="11" s="1"/>
  <c r="B21" i="11"/>
  <c r="B22" i="11"/>
  <c r="B17" i="10"/>
  <c r="B18" i="10"/>
  <c r="B19" i="10"/>
  <c r="B20" i="10"/>
  <c r="B21" i="10"/>
  <c r="B22" i="10"/>
  <c r="E67" i="15" l="1"/>
  <c r="E44" i="15"/>
  <c r="E68" i="15" s="1"/>
  <c r="H15" i="7"/>
  <c r="H16" i="7"/>
  <c r="H17" i="7"/>
  <c r="H18" i="7"/>
  <c r="H19" i="7"/>
  <c r="H20" i="7"/>
  <c r="H21" i="7"/>
  <c r="H22" i="7"/>
  <c r="F15" i="7"/>
  <c r="F16" i="7"/>
  <c r="F17" i="7"/>
  <c r="F18" i="7"/>
  <c r="F19" i="7"/>
  <c r="F20" i="7"/>
  <c r="F21" i="7"/>
  <c r="F22" i="7"/>
  <c r="E15" i="7"/>
  <c r="E16" i="7"/>
  <c r="E18" i="7"/>
  <c r="E19" i="7"/>
  <c r="E20" i="7"/>
  <c r="E21" i="7"/>
  <c r="E22" i="7"/>
  <c r="E58" i="7" s="1"/>
  <c r="D58" i="13"/>
  <c r="D60" i="13" s="1"/>
  <c r="E58" i="13"/>
  <c r="F58" i="13"/>
  <c r="H58" i="13"/>
  <c r="D59" i="13"/>
  <c r="F53" i="13"/>
  <c r="H53" i="13"/>
  <c r="D53" i="13"/>
  <c r="E53" i="13"/>
  <c r="D54" i="13"/>
  <c r="D49" i="13"/>
  <c r="E49" i="13"/>
  <c r="F49" i="13"/>
  <c r="D50" i="13"/>
  <c r="E50" i="13"/>
  <c r="F50" i="13"/>
  <c r="H58" i="7" l="1"/>
  <c r="D55" i="13"/>
  <c r="H65" i="7"/>
  <c r="H66" i="7"/>
  <c r="E66" i="7"/>
  <c r="H53" i="7"/>
  <c r="H52" i="7"/>
  <c r="E49" i="7"/>
  <c r="E53" i="7"/>
  <c r="F65" i="7"/>
  <c r="F52" i="7"/>
  <c r="F58" i="7"/>
  <c r="F53" i="7"/>
  <c r="E52" i="7"/>
  <c r="E65" i="7"/>
  <c r="E50" i="7"/>
  <c r="F50" i="7"/>
  <c r="F49" i="7"/>
  <c r="B26" i="13" l="1"/>
  <c r="B27" i="13"/>
  <c r="B28" i="13"/>
  <c r="B33" i="15" l="1"/>
  <c r="E16" i="14"/>
  <c r="F16" i="14"/>
  <c r="H16" i="14"/>
  <c r="E15" i="14"/>
  <c r="B15" i="14" s="1"/>
  <c r="F15" i="14"/>
  <c r="H15" i="14"/>
  <c r="B26" i="11"/>
  <c r="B27" i="11"/>
  <c r="B28" i="11"/>
  <c r="B41" i="11"/>
  <c r="B26" i="10"/>
  <c r="B27" i="10"/>
  <c r="B28" i="10"/>
  <c r="B74" i="11" l="1"/>
  <c r="B71" i="11"/>
  <c r="B75" i="11"/>
  <c r="B72" i="11"/>
  <c r="B42" i="11"/>
  <c r="B44" i="11" s="1"/>
  <c r="B43" i="11"/>
  <c r="B67" i="11"/>
  <c r="B79" i="10"/>
  <c r="B72" i="10"/>
  <c r="B75" i="10"/>
  <c r="B74" i="10"/>
  <c r="B71" i="10"/>
  <c r="H27" i="7"/>
  <c r="F27" i="7"/>
  <c r="E27" i="7"/>
  <c r="D27" i="7"/>
  <c r="B68" i="11" l="1"/>
  <c r="H42" i="7"/>
  <c r="H72" i="7"/>
  <c r="H75" i="7"/>
  <c r="F75" i="7"/>
  <c r="F42" i="7"/>
  <c r="E42" i="7"/>
  <c r="E72" i="7"/>
  <c r="E75" i="7"/>
  <c r="D42" i="7"/>
  <c r="B27" i="7"/>
  <c r="D26" i="7"/>
  <c r="D54" i="7" s="1"/>
  <c r="H44" i="7" l="1"/>
  <c r="E44" i="7"/>
  <c r="B33" i="7"/>
  <c r="D58" i="12" l="1"/>
  <c r="E58" i="12"/>
  <c r="F58" i="12"/>
  <c r="H58" i="12"/>
  <c r="D59" i="12"/>
  <c r="D60" i="12" s="1"/>
  <c r="D53" i="12"/>
  <c r="E53" i="12"/>
  <c r="F53" i="12"/>
  <c r="H53" i="12"/>
  <c r="D54" i="12"/>
  <c r="D55" i="12" s="1"/>
  <c r="D49" i="12"/>
  <c r="E49" i="12"/>
  <c r="F49" i="12"/>
  <c r="D50" i="12"/>
  <c r="E50" i="12"/>
  <c r="F50" i="12"/>
  <c r="D49" i="11"/>
  <c r="E49" i="11"/>
  <c r="F49" i="11"/>
  <c r="D50" i="11"/>
  <c r="E50" i="11"/>
  <c r="F50" i="11"/>
  <c r="D49" i="10"/>
  <c r="E49" i="10"/>
  <c r="F49" i="10"/>
  <c r="D50" i="10"/>
  <c r="E50" i="10"/>
  <c r="F50" i="10"/>
  <c r="E49" i="15" l="1"/>
  <c r="F49" i="15"/>
  <c r="B22" i="15" l="1"/>
  <c r="B21" i="15"/>
  <c r="B18" i="15"/>
  <c r="B17" i="15"/>
  <c r="B20" i="15"/>
  <c r="B19" i="15"/>
  <c r="B28" i="15"/>
  <c r="B27" i="15"/>
  <c r="B26" i="15"/>
  <c r="D49" i="15"/>
  <c r="D59" i="15"/>
  <c r="D54" i="15"/>
  <c r="H58" i="15"/>
  <c r="H53" i="15"/>
  <c r="E58" i="15"/>
  <c r="E50" i="15"/>
  <c r="E53" i="15"/>
  <c r="F53" i="15"/>
  <c r="F58" i="15"/>
  <c r="F50" i="15"/>
  <c r="D53" i="15"/>
  <c r="D58" i="15"/>
  <c r="D50" i="15"/>
  <c r="D55" i="15" l="1"/>
  <c r="D60" i="15"/>
  <c r="B79" i="13" l="1"/>
  <c r="B26" i="12"/>
  <c r="B27" i="12"/>
  <c r="B79" i="12" s="1"/>
  <c r="B28" i="12"/>
  <c r="B29" i="13" l="1"/>
  <c r="B63" i="13" s="1"/>
  <c r="B59" i="13"/>
  <c r="B54" i="13"/>
  <c r="B58" i="13"/>
  <c r="B60" i="13" s="1"/>
  <c r="B53" i="13"/>
  <c r="B55" i="13" s="1"/>
  <c r="B66" i="13"/>
  <c r="B74" i="13"/>
  <c r="B71" i="13"/>
  <c r="B29" i="12"/>
  <c r="B63" i="12" s="1"/>
  <c r="B54" i="12"/>
  <c r="B59" i="12"/>
  <c r="B58" i="12"/>
  <c r="B66" i="12"/>
  <c r="B53" i="12"/>
  <c r="B74" i="12"/>
  <c r="B71" i="12"/>
  <c r="B49" i="10"/>
  <c r="B29" i="10" l="1"/>
  <c r="B59" i="10"/>
  <c r="B54" i="10"/>
  <c r="B55" i="12"/>
  <c r="B60" i="12"/>
  <c r="B29" i="11"/>
  <c r="B63" i="11" s="1"/>
  <c r="B79" i="11"/>
  <c r="B59" i="11"/>
  <c r="B54" i="11"/>
  <c r="B53" i="11"/>
  <c r="B58" i="11"/>
  <c r="B58" i="10"/>
  <c r="B50" i="10"/>
  <c r="B53" i="10"/>
  <c r="B55" i="10" s="1"/>
  <c r="B73" i="10" s="1"/>
  <c r="B60" i="11" l="1"/>
  <c r="B55" i="11"/>
  <c r="B73" i="11" s="1"/>
  <c r="B60" i="10"/>
  <c r="E20" i="14" l="1"/>
  <c r="E66" i="14" s="1"/>
  <c r="F20" i="14"/>
  <c r="E19" i="14"/>
  <c r="F19" i="14"/>
  <c r="D21" i="7"/>
  <c r="B21" i="7" s="1"/>
  <c r="D17" i="7"/>
  <c r="D22" i="7"/>
  <c r="B22" i="7" s="1"/>
  <c r="D18" i="7"/>
  <c r="H25" i="7"/>
  <c r="H41" i="7" s="1"/>
  <c r="H25" i="14"/>
  <c r="H41" i="14" s="1"/>
  <c r="H43" i="14" s="1"/>
  <c r="E26" i="7"/>
  <c r="F26" i="7"/>
  <c r="H26" i="7"/>
  <c r="E26" i="14"/>
  <c r="F26" i="14"/>
  <c r="H26" i="14"/>
  <c r="D26" i="14"/>
  <c r="E22" i="14"/>
  <c r="F22" i="14"/>
  <c r="H22" i="14"/>
  <c r="D22" i="14"/>
  <c r="E21" i="14"/>
  <c r="F21" i="14"/>
  <c r="H21" i="14"/>
  <c r="D21" i="14"/>
  <c r="E18" i="14"/>
  <c r="E49" i="14" s="1"/>
  <c r="F18" i="14"/>
  <c r="F49" i="14" s="1"/>
  <c r="H18" i="14"/>
  <c r="D18" i="14"/>
  <c r="E17" i="14"/>
  <c r="F17" i="14"/>
  <c r="H17" i="14"/>
  <c r="D17" i="14"/>
  <c r="D19" i="14"/>
  <c r="H19" i="14"/>
  <c r="B33" i="14"/>
  <c r="E28" i="7"/>
  <c r="F28" i="7"/>
  <c r="H28" i="7"/>
  <c r="D28" i="7"/>
  <c r="D59" i="7" s="1"/>
  <c r="B32" i="13"/>
  <c r="B78" i="13" s="1"/>
  <c r="B41" i="12"/>
  <c r="H28" i="14"/>
  <c r="F28" i="14"/>
  <c r="E28" i="14"/>
  <c r="D28" i="14"/>
  <c r="E25" i="7"/>
  <c r="E41" i="7" s="1"/>
  <c r="F25" i="7"/>
  <c r="F41" i="7" s="1"/>
  <c r="D16" i="7"/>
  <c r="B16" i="7" s="1"/>
  <c r="D19" i="7"/>
  <c r="D20" i="7"/>
  <c r="D25" i="7"/>
  <c r="D15" i="7"/>
  <c r="B15" i="7" s="1"/>
  <c r="F27" i="14"/>
  <c r="F25" i="14"/>
  <c r="F41" i="14" s="1"/>
  <c r="D16" i="14"/>
  <c r="B16" i="14" s="1"/>
  <c r="D20" i="14"/>
  <c r="H20" i="14"/>
  <c r="H66" i="14" s="1"/>
  <c r="H27" i="14"/>
  <c r="E25" i="14"/>
  <c r="E41" i="14" s="1"/>
  <c r="E43" i="14" s="1"/>
  <c r="E27" i="14"/>
  <c r="D25" i="14"/>
  <c r="D27" i="14"/>
  <c r="B41" i="13"/>
  <c r="B32" i="12"/>
  <c r="B78" i="12" s="1"/>
  <c r="B41" i="10"/>
  <c r="B32" i="10"/>
  <c r="B78" i="10" s="1"/>
  <c r="B42" i="10"/>
  <c r="B44" i="10" s="1"/>
  <c r="B42" i="13"/>
  <c r="B42" i="12"/>
  <c r="B32" i="11"/>
  <c r="B78" i="11" s="1"/>
  <c r="C29" i="8"/>
  <c r="C29" i="9"/>
  <c r="C29" i="6"/>
  <c r="C29" i="4"/>
  <c r="C29" i="5"/>
  <c r="C29" i="3"/>
  <c r="C11" i="6"/>
  <c r="C13" i="6"/>
  <c r="C13" i="4"/>
  <c r="C11" i="4"/>
  <c r="C62" i="4" s="1"/>
  <c r="C10" i="5"/>
  <c r="C11" i="5"/>
  <c r="E16" i="9"/>
  <c r="E32" i="9" s="1"/>
  <c r="F16" i="9"/>
  <c r="F32" i="9" s="1"/>
  <c r="G16" i="9"/>
  <c r="G32" i="9"/>
  <c r="G34" i="9" s="1"/>
  <c r="E17" i="9"/>
  <c r="E62" i="9" s="1"/>
  <c r="F17" i="9"/>
  <c r="F62" i="9" s="1"/>
  <c r="G17" i="9"/>
  <c r="E18" i="9"/>
  <c r="F18" i="9"/>
  <c r="F54" i="9" s="1"/>
  <c r="G18" i="9"/>
  <c r="G33" i="9"/>
  <c r="D18" i="9"/>
  <c r="D54" i="9" s="1"/>
  <c r="D17" i="9"/>
  <c r="D16" i="9"/>
  <c r="D32" i="9" s="1"/>
  <c r="E10" i="9"/>
  <c r="F10" i="9"/>
  <c r="G10" i="9"/>
  <c r="G11" i="9"/>
  <c r="G40" i="9" s="1"/>
  <c r="E12" i="9"/>
  <c r="E57" i="9" s="1"/>
  <c r="F12" i="9"/>
  <c r="G12" i="9"/>
  <c r="D12" i="9"/>
  <c r="D10" i="9"/>
  <c r="C24" i="9"/>
  <c r="C67" i="9" s="1"/>
  <c r="C19" i="9"/>
  <c r="C13" i="9"/>
  <c r="C24" i="8"/>
  <c r="C67" i="8" s="1"/>
  <c r="G16" i="8"/>
  <c r="G32" i="8"/>
  <c r="G17" i="8"/>
  <c r="F16" i="8"/>
  <c r="F32" i="8" s="1"/>
  <c r="F17" i="8"/>
  <c r="F62" i="8" s="1"/>
  <c r="E16" i="8"/>
  <c r="E32" i="8" s="1"/>
  <c r="E17" i="8"/>
  <c r="E62" i="8" s="1"/>
  <c r="D16" i="8"/>
  <c r="D32" i="8" s="1"/>
  <c r="D34" i="8" s="1"/>
  <c r="D17" i="8"/>
  <c r="D62" i="8" s="1"/>
  <c r="G10" i="8"/>
  <c r="G11" i="8"/>
  <c r="F10" i="8"/>
  <c r="E10" i="8"/>
  <c r="D10" i="8"/>
  <c r="E18" i="8"/>
  <c r="E54" i="8" s="1"/>
  <c r="F18" i="8"/>
  <c r="F50" i="8" s="1"/>
  <c r="G18" i="8"/>
  <c r="G54" i="8" s="1"/>
  <c r="D18" i="8"/>
  <c r="C13" i="8"/>
  <c r="E12" i="8"/>
  <c r="E41" i="8" s="1"/>
  <c r="F12" i="8"/>
  <c r="G12" i="8"/>
  <c r="D12" i="8"/>
  <c r="D44" i="8" s="1"/>
  <c r="G40" i="8"/>
  <c r="D40" i="8"/>
  <c r="C19" i="8"/>
  <c r="C68" i="5"/>
  <c r="C67" i="5"/>
  <c r="G63" i="5"/>
  <c r="F63" i="5"/>
  <c r="E63" i="5"/>
  <c r="D63" i="5"/>
  <c r="G62" i="5"/>
  <c r="F62" i="5"/>
  <c r="E62" i="5"/>
  <c r="D62" i="5"/>
  <c r="C62" i="5"/>
  <c r="G57" i="5"/>
  <c r="F57" i="5"/>
  <c r="E57" i="5"/>
  <c r="D57" i="5"/>
  <c r="G54" i="5"/>
  <c r="F54" i="5"/>
  <c r="E54" i="5"/>
  <c r="D54" i="5"/>
  <c r="C54" i="5"/>
  <c r="G50" i="5"/>
  <c r="G51" i="5" s="1"/>
  <c r="F50" i="5"/>
  <c r="E50" i="5"/>
  <c r="D50" i="5"/>
  <c r="G49" i="5"/>
  <c r="F49" i="5"/>
  <c r="E49" i="5"/>
  <c r="E51" i="5" s="1"/>
  <c r="D49" i="5"/>
  <c r="G45" i="5"/>
  <c r="F45" i="5"/>
  <c r="E45" i="5"/>
  <c r="E46" i="5" s="1"/>
  <c r="D45" i="5"/>
  <c r="C45" i="5"/>
  <c r="G44" i="5"/>
  <c r="G46" i="5" s="1"/>
  <c r="F44" i="5"/>
  <c r="E44" i="5"/>
  <c r="D44" i="5"/>
  <c r="D46" i="5" s="1"/>
  <c r="D64" i="5" s="1"/>
  <c r="G41" i="5"/>
  <c r="F41" i="5"/>
  <c r="E41" i="5"/>
  <c r="D41" i="5"/>
  <c r="G40" i="5"/>
  <c r="F40" i="5"/>
  <c r="E40" i="5"/>
  <c r="D40" i="5"/>
  <c r="C40" i="5"/>
  <c r="G33" i="5"/>
  <c r="G35" i="5" s="1"/>
  <c r="G59" i="5" s="1"/>
  <c r="F33" i="5"/>
  <c r="F35" i="5" s="1"/>
  <c r="E33" i="5"/>
  <c r="D33" i="5"/>
  <c r="D35" i="5" s="1"/>
  <c r="D59" i="5" s="1"/>
  <c r="C33" i="5"/>
  <c r="G32" i="5"/>
  <c r="G34" i="5" s="1"/>
  <c r="F32" i="5"/>
  <c r="F34" i="5" s="1"/>
  <c r="E32" i="5"/>
  <c r="E34" i="5" s="1"/>
  <c r="D32" i="5"/>
  <c r="D34" i="5" s="1"/>
  <c r="C32" i="5"/>
  <c r="C12" i="5"/>
  <c r="F49" i="4"/>
  <c r="F50" i="9"/>
  <c r="F63" i="9"/>
  <c r="D57" i="8"/>
  <c r="D58" i="5"/>
  <c r="C58" i="5"/>
  <c r="F40" i="8"/>
  <c r="E40" i="9"/>
  <c r="E40" i="8"/>
  <c r="C10" i="9"/>
  <c r="C11" i="8"/>
  <c r="D50" i="9"/>
  <c r="D57" i="9"/>
  <c r="C11" i="9"/>
  <c r="D44" i="9"/>
  <c r="D40" i="9"/>
  <c r="F44" i="9"/>
  <c r="F40" i="9"/>
  <c r="G57" i="9"/>
  <c r="G49" i="9"/>
  <c r="G51" i="9" s="1"/>
  <c r="G41" i="9"/>
  <c r="E54" i="9"/>
  <c r="E50" i="9"/>
  <c r="G54" i="9"/>
  <c r="G50" i="9"/>
  <c r="G45" i="9"/>
  <c r="E33" i="9"/>
  <c r="D33" i="9"/>
  <c r="F33" i="9"/>
  <c r="F35" i="9" s="1"/>
  <c r="D41" i="9"/>
  <c r="F41" i="9"/>
  <c r="D49" i="9"/>
  <c r="F49" i="9"/>
  <c r="E44" i="8"/>
  <c r="G33" i="8"/>
  <c r="G58" i="8" s="1"/>
  <c r="G41" i="8"/>
  <c r="G49" i="8"/>
  <c r="D54" i="8"/>
  <c r="F54" i="8"/>
  <c r="F33" i="8"/>
  <c r="F35" i="8" s="1"/>
  <c r="D41" i="8"/>
  <c r="G50" i="8"/>
  <c r="E35" i="5"/>
  <c r="C40" i="8"/>
  <c r="D35" i="9"/>
  <c r="C10" i="3"/>
  <c r="C11" i="3"/>
  <c r="C16" i="3"/>
  <c r="C32" i="3" s="1"/>
  <c r="C17" i="3"/>
  <c r="C62" i="3" s="1"/>
  <c r="C18" i="3"/>
  <c r="C68" i="3" s="1"/>
  <c r="C13" i="3"/>
  <c r="C12" i="3"/>
  <c r="C41" i="3" s="1"/>
  <c r="C18" i="6"/>
  <c r="C68" i="6" s="1"/>
  <c r="C12" i="6"/>
  <c r="C67" i="6"/>
  <c r="G63" i="6"/>
  <c r="F63" i="6"/>
  <c r="E63" i="6"/>
  <c r="D63" i="6"/>
  <c r="G62" i="6"/>
  <c r="F62" i="6"/>
  <c r="E62" i="6"/>
  <c r="D62" i="6"/>
  <c r="C62" i="6"/>
  <c r="G57" i="6"/>
  <c r="F57" i="6"/>
  <c r="E57" i="6"/>
  <c r="D57" i="6"/>
  <c r="G54" i="6"/>
  <c r="F54" i="6"/>
  <c r="E54" i="6"/>
  <c r="D54" i="6"/>
  <c r="G50" i="6"/>
  <c r="G51" i="6" s="1"/>
  <c r="F50" i="6"/>
  <c r="F51" i="6" s="1"/>
  <c r="E50" i="6"/>
  <c r="D50" i="6"/>
  <c r="G49" i="6"/>
  <c r="F49" i="6"/>
  <c r="E49" i="6"/>
  <c r="D49" i="6"/>
  <c r="G45" i="6"/>
  <c r="F45" i="6"/>
  <c r="E45" i="6"/>
  <c r="D45" i="6"/>
  <c r="G44" i="6"/>
  <c r="G46" i="6"/>
  <c r="F44" i="6"/>
  <c r="E44" i="6"/>
  <c r="E46" i="6" s="1"/>
  <c r="E64" i="6" s="1"/>
  <c r="D44" i="6"/>
  <c r="G41" i="6"/>
  <c r="F41" i="6"/>
  <c r="E41" i="6"/>
  <c r="D41" i="6"/>
  <c r="G40" i="6"/>
  <c r="F40" i="6"/>
  <c r="E40" i="6"/>
  <c r="D40" i="6"/>
  <c r="G33" i="6"/>
  <c r="F33" i="6"/>
  <c r="F35" i="6" s="1"/>
  <c r="E33" i="6"/>
  <c r="D33" i="6"/>
  <c r="D35" i="6" s="1"/>
  <c r="G32" i="6"/>
  <c r="G34" i="6" s="1"/>
  <c r="F32" i="6"/>
  <c r="F34" i="6" s="1"/>
  <c r="E32" i="6"/>
  <c r="E34" i="6" s="1"/>
  <c r="D32" i="6"/>
  <c r="D34" i="6" s="1"/>
  <c r="C32" i="6"/>
  <c r="C34" i="6" s="1"/>
  <c r="C44" i="6"/>
  <c r="C19" i="5"/>
  <c r="C50" i="5" s="1"/>
  <c r="C13" i="5"/>
  <c r="C33" i="6"/>
  <c r="C35" i="6" s="1"/>
  <c r="E35" i="6"/>
  <c r="C45" i="6"/>
  <c r="C57" i="6"/>
  <c r="C50" i="6"/>
  <c r="C54" i="6"/>
  <c r="C67" i="4"/>
  <c r="G63" i="4"/>
  <c r="F63" i="4"/>
  <c r="E63" i="4"/>
  <c r="D63" i="4"/>
  <c r="G62" i="4"/>
  <c r="F62" i="4"/>
  <c r="E62" i="4"/>
  <c r="D62" i="4"/>
  <c r="G57" i="4"/>
  <c r="F57" i="4"/>
  <c r="E57" i="4"/>
  <c r="D57" i="4"/>
  <c r="G54" i="4"/>
  <c r="F54" i="4"/>
  <c r="E54" i="4"/>
  <c r="D54" i="4"/>
  <c r="G50" i="4"/>
  <c r="F50" i="4"/>
  <c r="F51" i="4" s="1"/>
  <c r="E50" i="4"/>
  <c r="D50" i="4"/>
  <c r="G49" i="4"/>
  <c r="E49" i="4"/>
  <c r="E51" i="4" s="1"/>
  <c r="D49" i="4"/>
  <c r="D51" i="4" s="1"/>
  <c r="G45" i="4"/>
  <c r="F45" i="4"/>
  <c r="F46" i="4" s="1"/>
  <c r="E45" i="4"/>
  <c r="D45" i="4"/>
  <c r="G44" i="4"/>
  <c r="G46" i="4" s="1"/>
  <c r="F44" i="4"/>
  <c r="E44" i="4"/>
  <c r="D44" i="4"/>
  <c r="D46" i="4" s="1"/>
  <c r="D64" i="4" s="1"/>
  <c r="G41" i="4"/>
  <c r="F41" i="4"/>
  <c r="E41" i="4"/>
  <c r="D41" i="4"/>
  <c r="G40" i="4"/>
  <c r="F40" i="4"/>
  <c r="E40" i="4"/>
  <c r="D40" i="4"/>
  <c r="G33" i="4"/>
  <c r="G58" i="4" s="1"/>
  <c r="F33" i="4"/>
  <c r="E33" i="4"/>
  <c r="E35" i="4" s="1"/>
  <c r="D33" i="4"/>
  <c r="G32" i="4"/>
  <c r="F32" i="4"/>
  <c r="F34" i="4" s="1"/>
  <c r="E32" i="4"/>
  <c r="E34" i="4" s="1"/>
  <c r="D32" i="4"/>
  <c r="D34" i="4" s="1"/>
  <c r="C32" i="4"/>
  <c r="C34" i="4" s="1"/>
  <c r="C18" i="4"/>
  <c r="C68" i="4" s="1"/>
  <c r="C12" i="4"/>
  <c r="C67" i="3"/>
  <c r="G63" i="3"/>
  <c r="F63" i="3"/>
  <c r="E63" i="3"/>
  <c r="D63" i="3"/>
  <c r="G62" i="3"/>
  <c r="F62" i="3"/>
  <c r="E62" i="3"/>
  <c r="D62" i="3"/>
  <c r="G57" i="3"/>
  <c r="F57" i="3"/>
  <c r="E57" i="3"/>
  <c r="D57" i="3"/>
  <c r="G54" i="3"/>
  <c r="F54" i="3"/>
  <c r="E54" i="3"/>
  <c r="D54" i="3"/>
  <c r="C54" i="3"/>
  <c r="G50" i="3"/>
  <c r="F50" i="3"/>
  <c r="E50" i="3"/>
  <c r="D50" i="3"/>
  <c r="G49" i="3"/>
  <c r="G51" i="3" s="1"/>
  <c r="F49" i="3"/>
  <c r="F51" i="3" s="1"/>
  <c r="E49" i="3"/>
  <c r="D49" i="3"/>
  <c r="D51" i="3" s="1"/>
  <c r="G45" i="3"/>
  <c r="F45" i="3"/>
  <c r="E45" i="3"/>
  <c r="D45" i="3"/>
  <c r="D46" i="3" s="1"/>
  <c r="G44" i="3"/>
  <c r="G46" i="3" s="1"/>
  <c r="F44" i="3"/>
  <c r="F46" i="3" s="1"/>
  <c r="E44" i="3"/>
  <c r="E46" i="3" s="1"/>
  <c r="E64" i="3" s="1"/>
  <c r="D44" i="3"/>
  <c r="G41" i="3"/>
  <c r="F41" i="3"/>
  <c r="E41" i="3"/>
  <c r="D41" i="3"/>
  <c r="G40" i="3"/>
  <c r="F40" i="3"/>
  <c r="E40" i="3"/>
  <c r="D40" i="3"/>
  <c r="G33" i="3"/>
  <c r="G35" i="3" s="1"/>
  <c r="F33" i="3"/>
  <c r="E33" i="3"/>
  <c r="E35" i="3"/>
  <c r="D33" i="3"/>
  <c r="G32" i="3"/>
  <c r="G34" i="3" s="1"/>
  <c r="F32" i="3"/>
  <c r="F34" i="3" s="1"/>
  <c r="E32" i="3"/>
  <c r="D32" i="3"/>
  <c r="D34" i="3" s="1"/>
  <c r="E58" i="4"/>
  <c r="E46" i="4"/>
  <c r="G34" i="4"/>
  <c r="F35" i="4"/>
  <c r="F35" i="3"/>
  <c r="C33" i="3"/>
  <c r="C35" i="3" s="1"/>
  <c r="F59" i="3" l="1"/>
  <c r="E58" i="6"/>
  <c r="F64" i="3"/>
  <c r="C49" i="6"/>
  <c r="E59" i="5"/>
  <c r="F51" i="9"/>
  <c r="G44" i="9"/>
  <c r="G46" i="9" s="1"/>
  <c r="D63" i="9"/>
  <c r="D51" i="5"/>
  <c r="E34" i="8"/>
  <c r="D41" i="14"/>
  <c r="B25" i="14"/>
  <c r="C50" i="3"/>
  <c r="C58" i="6"/>
  <c r="F58" i="3"/>
  <c r="G51" i="4"/>
  <c r="D58" i="6"/>
  <c r="G35" i="8"/>
  <c r="E57" i="8"/>
  <c r="F51" i="5"/>
  <c r="F34" i="8"/>
  <c r="E34" i="9"/>
  <c r="G64" i="4"/>
  <c r="D46" i="6"/>
  <c r="D64" i="6" s="1"/>
  <c r="G64" i="6"/>
  <c r="C63" i="3"/>
  <c r="G51" i="8"/>
  <c r="C44" i="3"/>
  <c r="C50" i="4"/>
  <c r="C46" i="6"/>
  <c r="E51" i="6"/>
  <c r="F58" i="9"/>
  <c r="E50" i="8"/>
  <c r="E45" i="8"/>
  <c r="C16" i="9"/>
  <c r="C32" i="9" s="1"/>
  <c r="C34" i="9" s="1"/>
  <c r="G58" i="5"/>
  <c r="E58" i="5"/>
  <c r="E58" i="3"/>
  <c r="E59" i="4"/>
  <c r="F58" i="4"/>
  <c r="G35" i="4"/>
  <c r="F46" i="6"/>
  <c r="F64" i="6" s="1"/>
  <c r="D49" i="8"/>
  <c r="G34" i="8"/>
  <c r="C41" i="6"/>
  <c r="B21" i="14"/>
  <c r="B22" i="14"/>
  <c r="F75" i="14"/>
  <c r="F42" i="14"/>
  <c r="D41" i="7"/>
  <c r="D67" i="7" s="1"/>
  <c r="B25" i="7"/>
  <c r="B41" i="7" s="1"/>
  <c r="H71" i="14"/>
  <c r="H74" i="14"/>
  <c r="E71" i="14"/>
  <c r="E74" i="14"/>
  <c r="D75" i="14"/>
  <c r="D42" i="14"/>
  <c r="E72" i="14"/>
  <c r="E75" i="14"/>
  <c r="E42" i="14"/>
  <c r="H72" i="14"/>
  <c r="H75" i="14"/>
  <c r="H42" i="14"/>
  <c r="H44" i="14" s="1"/>
  <c r="B17" i="14"/>
  <c r="B18" i="14"/>
  <c r="B49" i="14" s="1"/>
  <c r="D71" i="14"/>
  <c r="D74" i="14"/>
  <c r="F71" i="14"/>
  <c r="F74" i="14"/>
  <c r="H43" i="7"/>
  <c r="F67" i="7"/>
  <c r="E43" i="7"/>
  <c r="E68" i="7" s="1"/>
  <c r="E67" i="7"/>
  <c r="H71" i="7"/>
  <c r="H74" i="7"/>
  <c r="F71" i="7"/>
  <c r="F74" i="7"/>
  <c r="E74" i="7"/>
  <c r="E71" i="7"/>
  <c r="B17" i="7"/>
  <c r="D74" i="7"/>
  <c r="D71" i="7"/>
  <c r="B18" i="7"/>
  <c r="B49" i="7" s="1"/>
  <c r="D53" i="7"/>
  <c r="D55" i="7" s="1"/>
  <c r="D58" i="7"/>
  <c r="D60" i="7" s="1"/>
  <c r="B20" i="7"/>
  <c r="B19" i="7"/>
  <c r="D65" i="7"/>
  <c r="D52" i="7"/>
  <c r="D75" i="7"/>
  <c r="B20" i="14"/>
  <c r="B19" i="14"/>
  <c r="B28" i="14"/>
  <c r="B27" i="14"/>
  <c r="B79" i="14" s="1"/>
  <c r="D50" i="7"/>
  <c r="D49" i="7"/>
  <c r="B41" i="14"/>
  <c r="D49" i="14"/>
  <c r="B26" i="14"/>
  <c r="B28" i="7"/>
  <c r="B26" i="7"/>
  <c r="H58" i="14"/>
  <c r="H53" i="14"/>
  <c r="F53" i="14"/>
  <c r="F50" i="14"/>
  <c r="F58" i="14"/>
  <c r="D59" i="14"/>
  <c r="D54" i="14"/>
  <c r="D53" i="14"/>
  <c r="D50" i="14"/>
  <c r="D58" i="14"/>
  <c r="E58" i="14"/>
  <c r="E53" i="14"/>
  <c r="E50" i="14"/>
  <c r="B67" i="13"/>
  <c r="B50" i="13"/>
  <c r="B49" i="13"/>
  <c r="B49" i="12"/>
  <c r="B50" i="12"/>
  <c r="B67" i="12"/>
  <c r="B50" i="11"/>
  <c r="B49" i="11"/>
  <c r="D59" i="6"/>
  <c r="G59" i="3"/>
  <c r="E59" i="6"/>
  <c r="C58" i="3"/>
  <c r="C34" i="3"/>
  <c r="C59" i="3" s="1"/>
  <c r="C54" i="4"/>
  <c r="G58" i="3"/>
  <c r="D58" i="3"/>
  <c r="G58" i="6"/>
  <c r="C40" i="9"/>
  <c r="C40" i="6"/>
  <c r="C51" i="6"/>
  <c r="E51" i="8"/>
  <c r="E49" i="8"/>
  <c r="E46" i="8"/>
  <c r="F45" i="9"/>
  <c r="F46" i="9" s="1"/>
  <c r="F64" i="9" s="1"/>
  <c r="C57" i="5"/>
  <c r="E64" i="5"/>
  <c r="G64" i="5"/>
  <c r="G63" i="9"/>
  <c r="B49" i="15"/>
  <c r="G59" i="4"/>
  <c r="D51" i="6"/>
  <c r="C16" i="8"/>
  <c r="C32" i="8" s="1"/>
  <c r="C34" i="5"/>
  <c r="E58" i="9"/>
  <c r="C59" i="6"/>
  <c r="F59" i="8"/>
  <c r="E49" i="9"/>
  <c r="E51" i="9" s="1"/>
  <c r="G45" i="8"/>
  <c r="C40" i="3"/>
  <c r="F64" i="4"/>
  <c r="F46" i="5"/>
  <c r="D34" i="9"/>
  <c r="D59" i="9" s="1"/>
  <c r="F59" i="6"/>
  <c r="C45" i="4"/>
  <c r="C46" i="3"/>
  <c r="C64" i="3" s="1"/>
  <c r="C33" i="4"/>
  <c r="C58" i="4" s="1"/>
  <c r="E51" i="3"/>
  <c r="C45" i="3"/>
  <c r="C10" i="8"/>
  <c r="F57" i="9"/>
  <c r="G62" i="9"/>
  <c r="B41" i="15"/>
  <c r="D35" i="3"/>
  <c r="D59" i="3" s="1"/>
  <c r="G64" i="3"/>
  <c r="E64" i="4"/>
  <c r="C57" i="4"/>
  <c r="C41" i="4"/>
  <c r="C49" i="4"/>
  <c r="C51" i="4" s="1"/>
  <c r="C44" i="4"/>
  <c r="F59" i="4"/>
  <c r="E34" i="3"/>
  <c r="E59" i="3" s="1"/>
  <c r="C63" i="4"/>
  <c r="D64" i="3"/>
  <c r="D58" i="4"/>
  <c r="D35" i="4"/>
  <c r="D59" i="4" s="1"/>
  <c r="F59" i="5"/>
  <c r="F63" i="8"/>
  <c r="F41" i="8"/>
  <c r="F49" i="8"/>
  <c r="F51" i="8" s="1"/>
  <c r="F57" i="8"/>
  <c r="C12" i="8"/>
  <c r="F44" i="8"/>
  <c r="F58" i="5"/>
  <c r="G58" i="9"/>
  <c r="G35" i="9"/>
  <c r="G59" i="9" s="1"/>
  <c r="C57" i="3"/>
  <c r="C40" i="4"/>
  <c r="C63" i="6"/>
  <c r="C64" i="6" s="1"/>
  <c r="C49" i="3"/>
  <c r="C51" i="3" s="1"/>
  <c r="F45" i="8"/>
  <c r="E33" i="8"/>
  <c r="D51" i="9"/>
  <c r="G62" i="8"/>
  <c r="C17" i="8"/>
  <c r="C62" i="8" s="1"/>
  <c r="C17" i="9"/>
  <c r="C62" i="9" s="1"/>
  <c r="D45" i="9"/>
  <c r="D46" i="9" s="1"/>
  <c r="D62" i="9"/>
  <c r="G64" i="9"/>
  <c r="C63" i="5"/>
  <c r="C35" i="5"/>
  <c r="C59" i="5" s="1"/>
  <c r="C49" i="5"/>
  <c r="C51" i="5" s="1"/>
  <c r="F58" i="8"/>
  <c r="E63" i="8"/>
  <c r="C44" i="5"/>
  <c r="C46" i="5" s="1"/>
  <c r="C18" i="8"/>
  <c r="E63" i="9"/>
  <c r="E45" i="9"/>
  <c r="F58" i="6"/>
  <c r="G35" i="6"/>
  <c r="G59" i="6" s="1"/>
  <c r="D58" i="9"/>
  <c r="E35" i="9"/>
  <c r="E59" i="9" s="1"/>
  <c r="C18" i="9"/>
  <c r="C41" i="5"/>
  <c r="F64" i="5"/>
  <c r="G63" i="8"/>
  <c r="G44" i="8"/>
  <c r="G46" i="8" s="1"/>
  <c r="G57" i="8"/>
  <c r="D50" i="8"/>
  <c r="D51" i="8" s="1"/>
  <c r="D63" i="8"/>
  <c r="D64" i="8" s="1"/>
  <c r="D33" i="8"/>
  <c r="D45" i="8"/>
  <c r="D46" i="8" s="1"/>
  <c r="C12" i="9"/>
  <c r="E41" i="9"/>
  <c r="E44" i="9"/>
  <c r="E46" i="9" s="1"/>
  <c r="F34" i="9"/>
  <c r="F59" i="9" s="1"/>
  <c r="B43" i="13"/>
  <c r="B43" i="12"/>
  <c r="C64" i="4" l="1"/>
  <c r="G59" i="8"/>
  <c r="C46" i="4"/>
  <c r="E67" i="14"/>
  <c r="E44" i="14"/>
  <c r="E68" i="14" s="1"/>
  <c r="B43" i="7"/>
  <c r="B29" i="14"/>
  <c r="B63" i="14" s="1"/>
  <c r="B72" i="7"/>
  <c r="D60" i="14"/>
  <c r="B71" i="7"/>
  <c r="D55" i="14"/>
  <c r="B58" i="7"/>
  <c r="B66" i="7"/>
  <c r="B53" i="7"/>
  <c r="B50" i="7"/>
  <c r="B58" i="15"/>
  <c r="B50" i="15"/>
  <c r="B66" i="15"/>
  <c r="B53" i="15"/>
  <c r="B74" i="14"/>
  <c r="B71" i="14"/>
  <c r="B29" i="7"/>
  <c r="B63" i="7" s="1"/>
  <c r="B54" i="7"/>
  <c r="B79" i="7"/>
  <c r="B59" i="7"/>
  <c r="B75" i="7"/>
  <c r="B75" i="14"/>
  <c r="B72" i="14"/>
  <c r="B59" i="14"/>
  <c r="B54" i="14"/>
  <c r="B65" i="7"/>
  <c r="B52" i="7"/>
  <c r="B32" i="7"/>
  <c r="B78" i="7" s="1"/>
  <c r="B74" i="7"/>
  <c r="B29" i="15"/>
  <c r="B63" i="15" s="1"/>
  <c r="B54" i="15"/>
  <c r="B79" i="15"/>
  <c r="B72" i="15"/>
  <c r="B75" i="15"/>
  <c r="B59" i="15"/>
  <c r="B58" i="14"/>
  <c r="B53" i="14"/>
  <c r="B66" i="14"/>
  <c r="B50" i="14"/>
  <c r="B32" i="15"/>
  <c r="B78" i="15" s="1"/>
  <c r="B74" i="15"/>
  <c r="B71" i="15"/>
  <c r="B42" i="15"/>
  <c r="B42" i="14"/>
  <c r="B67" i="14" s="1"/>
  <c r="E64" i="8"/>
  <c r="C35" i="4"/>
  <c r="C59" i="4" s="1"/>
  <c r="C34" i="8"/>
  <c r="E64" i="9"/>
  <c r="E35" i="8"/>
  <c r="E59" i="8" s="1"/>
  <c r="E58" i="8"/>
  <c r="C44" i="8"/>
  <c r="C41" i="8"/>
  <c r="C49" i="8"/>
  <c r="C57" i="8"/>
  <c r="D58" i="8"/>
  <c r="D35" i="8"/>
  <c r="D59" i="8" s="1"/>
  <c r="C33" i="9"/>
  <c r="C54" i="9"/>
  <c r="C63" i="9"/>
  <c r="C50" i="9"/>
  <c r="C68" i="9"/>
  <c r="C45" i="9"/>
  <c r="D64" i="9"/>
  <c r="G64" i="8"/>
  <c r="C64" i="5"/>
  <c r="B42" i="7"/>
  <c r="B67" i="7" s="1"/>
  <c r="C41" i="9"/>
  <c r="C49" i="9"/>
  <c r="C57" i="9"/>
  <c r="C44" i="9"/>
  <c r="C46" i="9" s="1"/>
  <c r="C54" i="8"/>
  <c r="C50" i="8"/>
  <c r="C33" i="8"/>
  <c r="C45" i="8"/>
  <c r="C63" i="8"/>
  <c r="C68" i="8"/>
  <c r="F46" i="8"/>
  <c r="F64" i="8" s="1"/>
  <c r="B43" i="15"/>
  <c r="B43" i="14"/>
  <c r="B32" i="14"/>
  <c r="B78" i="14" s="1"/>
  <c r="C64" i="9" l="1"/>
  <c r="B55" i="7"/>
  <c r="B73" i="7" s="1"/>
  <c r="B60" i="7"/>
  <c r="B60" i="14"/>
  <c r="B55" i="14"/>
  <c r="B73" i="14" s="1"/>
  <c r="B55" i="15"/>
  <c r="B73" i="15" s="1"/>
  <c r="B44" i="15"/>
  <c r="B68" i="15" s="1"/>
  <c r="B67" i="15"/>
  <c r="B60" i="15"/>
  <c r="B44" i="14"/>
  <c r="B68" i="14" s="1"/>
  <c r="B44" i="7"/>
  <c r="B68" i="7" s="1"/>
  <c r="C35" i="8"/>
  <c r="C59" i="8" s="1"/>
  <c r="C58" i="8"/>
  <c r="C51" i="9"/>
  <c r="C51" i="8"/>
  <c r="C58" i="9"/>
  <c r="C35" i="9"/>
  <c r="C59" i="9" s="1"/>
  <c r="C46" i="8"/>
  <c r="C6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Astorga</author>
  </authors>
  <commentList>
    <comment ref="C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En el informe anual; el cuadro 1 del segundo trimestre aparece sin beneficiarios atendidos pero en el reporte previo aparecen estas cifras.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</author>
  </authors>
  <commentList>
    <comment ref="A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</t>
        </r>
      </text>
    </comment>
  </commentList>
</comments>
</file>

<file path=xl/sharedStrings.xml><?xml version="1.0" encoding="utf-8"?>
<sst xmlns="http://schemas.openxmlformats.org/spreadsheetml/2006/main" count="1145" uniqueCount="225">
  <si>
    <t>Indicador</t>
  </si>
  <si>
    <t>Total Programa</t>
  </si>
  <si>
    <t>Productos</t>
  </si>
  <si>
    <t>Construcción AR</t>
  </si>
  <si>
    <t>Ampliación o mejoras</t>
  </si>
  <si>
    <t>Instalación Equipo Desinfección</t>
  </si>
  <si>
    <t>Instalación equipos cloración</t>
  </si>
  <si>
    <t>Insumos</t>
  </si>
  <si>
    <t>Unidad</t>
  </si>
  <si>
    <t xml:space="preserve">Beneficiarios </t>
  </si>
  <si>
    <t>Obras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</si>
  <si>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</si>
  <si>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</si>
  <si>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</si>
  <si>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</si>
  <si>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</si>
  <si>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</si>
  <si>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</si>
  <si>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</si>
  <si>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</si>
  <si>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</si>
  <si>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</si>
  <si>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</si>
  <si>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</si>
  <si>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</si>
  <si>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</si>
  <si>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</si>
  <si>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</si>
  <si>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</si>
  <si>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</si>
  <si>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</si>
  <si>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</si>
  <si>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</si>
  <si>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</si>
  <si>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</si>
  <si>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</si>
  <si>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</si>
  <si>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</si>
  <si>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</si>
  <si>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</si>
  <si>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</si>
  <si>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</si>
  <si>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</si>
  <si>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</si>
  <si>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</si>
  <si>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</si>
  <si>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</si>
  <si>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</si>
  <si>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</si>
  <si>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</si>
  <si>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Fuentes: </t>
  </si>
  <si>
    <t>Gasto efectivo real por beneficiario 2T 2011</t>
  </si>
  <si>
    <t>Gasto efectivo real por beneficiario 2T 2010</t>
  </si>
  <si>
    <t>Gasto efectivo real 2T 2011</t>
  </si>
  <si>
    <t>Gasto efectivo real 2T 2010</t>
  </si>
  <si>
    <t>IPC (2T 2011)</t>
  </si>
  <si>
    <t>IPC (2T 2010)</t>
  </si>
  <si>
    <t>Efectivos 2T 2011</t>
  </si>
  <si>
    <t>Programados 2T 2011</t>
  </si>
  <si>
    <t>En transferencias 2T 2011</t>
  </si>
  <si>
    <t>Efectivos 2T 2010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</si>
  <si>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</si>
  <si>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</si>
  <si>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</si>
  <si>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</si>
  <si>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</si>
  <si>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</si>
  <si>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</si>
  <si>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</si>
  <si>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</si>
  <si>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</si>
  <si>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</si>
  <si>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</si>
  <si>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</si>
  <si>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</si>
  <si>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</si>
  <si>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</si>
  <si>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</si>
  <si>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</si>
  <si>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</si>
  <si>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</si>
  <si>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</si>
  <si>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</si>
  <si>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</si>
  <si>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</si>
  <si>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</si>
  <si>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</si>
  <si>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</si>
  <si>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</si>
  <si>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</si>
  <si>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</si>
  <si>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De composición</t>
  </si>
  <si>
    <t>De Composición</t>
  </si>
  <si>
    <t>Informe de Liquidación 2010, FODESAF.</t>
  </si>
  <si>
    <t>Notas:</t>
  </si>
  <si>
    <t>En el caso de beneficiarios (obras) 2010 sólo se tiene el dato anual del informe de liquidación de FODESAF.</t>
  </si>
  <si>
    <t>Informes Trimestrales, ICAA, 2011.</t>
  </si>
  <si>
    <t>Los beneficiarios se miden a través de la cantidad de obras ejecutadas, no de las personas que se ven beneficiadas.</t>
  </si>
  <si>
    <t>No se toman en cuenta obras en proceso, sólo las efectivamente terminadas.</t>
  </si>
  <si>
    <t xml:space="preserve">Sólo se aplica la Modificación N°2-2011 con fecha 16/06/2011; no así las de fechas 31/05/2011 y 19/12/2011; para efectos de evaluación </t>
  </si>
  <si>
    <t>Población objetivo (personas)</t>
  </si>
  <si>
    <t>Indicadores aplicados a ICAA. Primer Trimestre 2011</t>
  </si>
  <si>
    <t>Indicadores aplicados a ICAA. Segundo Trimestre 2011</t>
  </si>
  <si>
    <t>Indicadores aplicados a ICAA. Tercer Trimestre 2011</t>
  </si>
  <si>
    <t>Indicadores aplicados a ICAA. Cuarto Trimestre 2011</t>
  </si>
  <si>
    <t>Indicadores aplicados a ICAA.  2011</t>
  </si>
  <si>
    <t>Población objetivo:</t>
  </si>
  <si>
    <t>Construcción: población rural pobre sin agua domiciliar</t>
  </si>
  <si>
    <t>Mejoramiento: población rural pobre servida con acueducto rural</t>
  </si>
  <si>
    <t>Primer Trimestre</t>
  </si>
  <si>
    <t>Segundo Trimestre</t>
  </si>
  <si>
    <t>Tercer Trimestre</t>
  </si>
  <si>
    <t>Cuarto Trimestre</t>
  </si>
  <si>
    <t>Beneficiarios (obras y personas)</t>
  </si>
  <si>
    <t>personas</t>
  </si>
  <si>
    <t>Índice de crecimiento beneficiarios (ICB)</t>
  </si>
  <si>
    <t>Gasto programado por beneficiario (GPB)</t>
  </si>
  <si>
    <t>Gasto efectivo por beneficiario (GEB)</t>
  </si>
  <si>
    <t>Gasto programado por obra</t>
  </si>
  <si>
    <t>Gasto efectivo por obra</t>
  </si>
  <si>
    <t>Proyectos terminados</t>
  </si>
  <si>
    <t>Proyectos en proceso</t>
  </si>
  <si>
    <t>Equipos desinfección</t>
  </si>
  <si>
    <t>n.d.</t>
  </si>
  <si>
    <t>Proyectos terminados -Nuevos</t>
  </si>
  <si>
    <t xml:space="preserve">Proyectos terminados - Ampliación o mejoras </t>
  </si>
  <si>
    <t>Efectivos 3T 2020 (obras)</t>
  </si>
  <si>
    <t>Efectivos 3T 2020</t>
  </si>
  <si>
    <t>IPC 3T (2020)</t>
  </si>
  <si>
    <t>Efectivos 3TA 2020 (obras)</t>
  </si>
  <si>
    <t>Efectivos 3TA 2020</t>
  </si>
  <si>
    <t>IPC 3TA (2020)</t>
  </si>
  <si>
    <t>Gasto efectivo real 3TA 2020</t>
  </si>
  <si>
    <t>Gasto efectivo real por beneficiario 3TA 2020</t>
  </si>
  <si>
    <t>Efectivos 1S 2020 (obras)</t>
  </si>
  <si>
    <t>Efectivos 1S 2020</t>
  </si>
  <si>
    <t>Gasto efectivo real 1S 2020</t>
  </si>
  <si>
    <t>Gasto efectivo real por beneficiario 1S 2020</t>
  </si>
  <si>
    <t>Efectivos 4T 2020 (obras)</t>
  </si>
  <si>
    <t>Efectivos 4T 2020</t>
  </si>
  <si>
    <t>IPC 4T (2020)</t>
  </si>
  <si>
    <t>Gasto efectivo real 4T 2020</t>
  </si>
  <si>
    <t>Gasto efectivo real por beneficiario 4T 2020</t>
  </si>
  <si>
    <t>Efectivos 2020 (obras)</t>
  </si>
  <si>
    <t>Efectivos 2020</t>
  </si>
  <si>
    <t>IPC (2020)</t>
  </si>
  <si>
    <t>Gasto efectivo real 2020</t>
  </si>
  <si>
    <t>Gasto efectivo real por beneficiario 2020</t>
  </si>
  <si>
    <t>Construcción de acueductos rurales</t>
  </si>
  <si>
    <t>Efectivos 1T  2020 (obras)</t>
  </si>
  <si>
    <t>Programados  1T 2021 (obras)</t>
  </si>
  <si>
    <t>Efectivos 1T 2021 (obras)</t>
  </si>
  <si>
    <t>Programados año 2021 (obras)</t>
  </si>
  <si>
    <t>Efectivos 1T 2020</t>
  </si>
  <si>
    <t>Programados  1T 2021</t>
  </si>
  <si>
    <t>Efectivos 1T  2021</t>
  </si>
  <si>
    <t>Programados año 2021</t>
  </si>
  <si>
    <t>En transferencias 1T  2021</t>
  </si>
  <si>
    <t>Efectivos  1T 2021</t>
  </si>
  <si>
    <t>IPC 1T (2020)</t>
  </si>
  <si>
    <t>IPC 1T (2021)</t>
  </si>
  <si>
    <t>Gasto efectivo real  1T 2020</t>
  </si>
  <si>
    <t>Gasto efectivo real 1T  2021</t>
  </si>
  <si>
    <t>Gasto efectivo real por beneficiario  1T 2020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</si>
  <si>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</si>
  <si>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A y A 2020 y 2021 - Cronogramas de Metas e Inversión - Modificaciones 2021 - IPC, INEC 2020 y 2021</t>
    </r>
  </si>
  <si>
    <r>
      <t xml:space="preserve">Efectivos 2T 2020 </t>
    </r>
    <r>
      <rPr>
        <i/>
        <sz val="11"/>
        <color theme="1"/>
        <rFont val="Palatino Linotype"/>
        <family val="1"/>
      </rPr>
      <t>(obras)</t>
    </r>
  </si>
  <si>
    <t>Programados 2T  2021 (obras)</t>
  </si>
  <si>
    <t>Efectivos 2T 2021 (obras)</t>
  </si>
  <si>
    <t>Efectivos 2T 2020</t>
  </si>
  <si>
    <t>Programados 2T 2021</t>
  </si>
  <si>
    <t>Efectivos 2T 2021</t>
  </si>
  <si>
    <t>En transferencias 2T 2021</t>
  </si>
  <si>
    <t>IPC 2T (2020)</t>
  </si>
  <si>
    <t>IPC 2T (2021)</t>
  </si>
  <si>
    <t>Gasto efectivo real 2T 2020</t>
  </si>
  <si>
    <t>Gasto efectivo real 2T  2021</t>
  </si>
  <si>
    <t>Gasto efectivo real por beneficiario 2T 2020</t>
  </si>
  <si>
    <t>Gasto efectivo real por beneficiario 2T 2021</t>
  </si>
  <si>
    <t>Programados 1S 2021 (obras)</t>
  </si>
  <si>
    <t>Efectivos 1S 2021 (obras)</t>
  </si>
  <si>
    <t>Programados 1S 2021</t>
  </si>
  <si>
    <t>Efectivos 1S 2021</t>
  </si>
  <si>
    <t>En transferencias 1S 2021</t>
  </si>
  <si>
    <t>IPC 1S (2020)</t>
  </si>
  <si>
    <t>IPC 1S (2021)</t>
  </si>
  <si>
    <t>Gasto efectivo real 1S 2021</t>
  </si>
  <si>
    <t>Gasto efectivo real por beneficiario 1S 2021</t>
  </si>
  <si>
    <t>Programados 3T 2021(obras)</t>
  </si>
  <si>
    <t>Efectivos 3T 2021 (obras)</t>
  </si>
  <si>
    <t>Programados 3T  2021</t>
  </si>
  <si>
    <t>Efectivos 3T 2021</t>
  </si>
  <si>
    <t>En transferencias 3T  2021</t>
  </si>
  <si>
    <t>Programados 3T 2021</t>
  </si>
  <si>
    <t>IPC 3T (2021)</t>
  </si>
  <si>
    <t>Gasto efectivo real  3T 2020</t>
  </si>
  <si>
    <t>Gasto efectivo real 3T 2021</t>
  </si>
  <si>
    <t>Gasto efectivo real por beneficiario 3T 2020</t>
  </si>
  <si>
    <t>Gasto efectivo real por beneficiario  3T 2021</t>
  </si>
  <si>
    <t>Programados 3TA 2021 (obras)</t>
  </si>
  <si>
    <t>Efectivos 3TA 2021 (obras)</t>
  </si>
  <si>
    <t>Programados 3TA 2021</t>
  </si>
  <si>
    <t>Efectivos 3TA 2021</t>
  </si>
  <si>
    <t>En transferencias 3TA 2021</t>
  </si>
  <si>
    <t>IPC 3TA (2021)</t>
  </si>
  <si>
    <t>Gasto efectivo real 3TA 2021</t>
  </si>
  <si>
    <t>Gasto efectivo real por beneficiario 3TA 2021</t>
  </si>
  <si>
    <t>Programados 4T 2021 (obras)</t>
  </si>
  <si>
    <t>Efectivos 4T 2021 (obras)</t>
  </si>
  <si>
    <t>Programados 4T 2021</t>
  </si>
  <si>
    <t>Efectivos 4T 2021</t>
  </si>
  <si>
    <t>En transferencias 4T 2021</t>
  </si>
  <si>
    <t>IPC 4T (2021)</t>
  </si>
  <si>
    <t>Gasto efectivo real 4T 2021</t>
  </si>
  <si>
    <t>Gasto efectivo real por beneficiario 4T 2021</t>
  </si>
  <si>
    <t>Programados 2021 (obras)</t>
  </si>
  <si>
    <t>Efectivos 2021 (obras)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</si>
  <si>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</si>
  <si>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</si>
  <si>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</si>
  <si>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</si>
  <si>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</si>
  <si>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</si>
  <si>
    <t>Proyectos por iniciar</t>
  </si>
  <si>
    <r>
      <rPr>
        <b/>
        <sz val="11"/>
        <color theme="1"/>
        <rFont val="Palatino Linotype"/>
        <family val="1"/>
      </rPr>
      <t>Notas:</t>
    </r>
    <r>
      <rPr>
        <sz val="11"/>
        <color theme="1"/>
        <rFont val="Palatino Linotype"/>
        <family val="1"/>
      </rPr>
      <t xml:space="preserve">
</t>
    </r>
    <r>
      <rPr>
        <b/>
        <sz val="11"/>
        <color theme="1"/>
        <rFont val="Palatino Linotype"/>
        <family val="1"/>
      </rPr>
      <t xml:space="preserve">1. </t>
    </r>
    <r>
      <rPr>
        <sz val="11"/>
        <color theme="1"/>
        <rFont val="Palatino Linotype"/>
        <family val="1"/>
      </rPr>
      <t xml:space="preserve">Los datos del producto "equipos desinfección - proyectos terminados" no se toman en cuenta para el total del programa (únicamente se registran para brindar seguimiento).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</si>
</sst>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i/>
      <sz val="11"/>
      <color theme="1"/>
      <name val="Palatino Linotype"/>
      <family val="1"/>
    </font>
    <font>
      <u/>
      <sz val="11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2" xfId="0" applyBorder="1"/>
    <xf numFmtId="0" fontId="3" fillId="0" borderId="0" xfId="0" applyFont="1" applyBorder="1"/>
    <xf numFmtId="0" fontId="2" fillId="0" borderId="0" xfId="0" applyFont="1"/>
    <xf numFmtId="164" fontId="0" fillId="0" borderId="0" xfId="1" applyFont="1"/>
    <xf numFmtId="0" fontId="3" fillId="0" borderId="2" xfId="0" applyFont="1" applyBorder="1"/>
    <xf numFmtId="164" fontId="0" fillId="0" borderId="0" xfId="0" applyNumberFormat="1"/>
    <xf numFmtId="2" fontId="0" fillId="0" borderId="0" xfId="0" applyNumberFormat="1"/>
    <xf numFmtId="0" fontId="7" fillId="0" borderId="0" xfId="0" applyFont="1"/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Alignment="1">
      <alignment horizontal="center"/>
    </xf>
    <xf numFmtId="0" fontId="0" fillId="0" borderId="4" xfId="0" applyBorder="1"/>
    <xf numFmtId="165" fontId="0" fillId="2" borderId="0" xfId="1" applyNumberFormat="1" applyFont="1" applyFill="1"/>
    <xf numFmtId="164" fontId="0" fillId="0" borderId="0" xfId="1" applyFont="1" applyAlignment="1">
      <alignment horizontal="right"/>
    </xf>
    <xf numFmtId="165" fontId="0" fillId="0" borderId="0" xfId="1" applyNumberFormat="1" applyFont="1" applyAlignment="1"/>
    <xf numFmtId="164" fontId="0" fillId="3" borderId="0" xfId="1" applyFont="1" applyFill="1"/>
    <xf numFmtId="165" fontId="0" fillId="3" borderId="0" xfId="1" applyNumberFormat="1" applyFont="1" applyFill="1"/>
    <xf numFmtId="0" fontId="8" fillId="0" borderId="0" xfId="0" applyFont="1" applyFill="1"/>
    <xf numFmtId="164" fontId="8" fillId="0" borderId="0" xfId="1" applyFont="1" applyFill="1"/>
    <xf numFmtId="0" fontId="0" fillId="0" borderId="0" xfId="0" applyAlignment="1">
      <alignment horizontal="left" indent="3"/>
    </xf>
    <xf numFmtId="165" fontId="8" fillId="0" borderId="0" xfId="0" applyNumberFormat="1" applyFont="1" applyFill="1"/>
    <xf numFmtId="165" fontId="8" fillId="0" borderId="0" xfId="1" applyNumberFormat="1" applyFont="1" applyFill="1"/>
    <xf numFmtId="165" fontId="3" fillId="0" borderId="2" xfId="1" applyNumberFormat="1" applyFont="1" applyBorder="1"/>
    <xf numFmtId="165" fontId="0" fillId="0" borderId="0" xfId="1" applyNumberFormat="1" applyFont="1" applyFill="1"/>
    <xf numFmtId="165" fontId="0" fillId="0" borderId="4" xfId="1" applyNumberFormat="1" applyFont="1" applyBorder="1"/>
    <xf numFmtId="165" fontId="0" fillId="0" borderId="0" xfId="1" applyNumberFormat="1" applyFont="1" applyAlignment="1">
      <alignment horizontal="left" indent="3"/>
    </xf>
    <xf numFmtId="165" fontId="0" fillId="0" borderId="1" xfId="1" applyNumberFormat="1" applyFont="1" applyBorder="1"/>
    <xf numFmtId="165" fontId="0" fillId="0" borderId="2" xfId="1" applyNumberFormat="1" applyFont="1" applyBorder="1"/>
    <xf numFmtId="165" fontId="2" fillId="0" borderId="0" xfId="1" applyNumberFormat="1" applyFont="1"/>
    <xf numFmtId="165" fontId="0" fillId="0" borderId="0" xfId="1" applyNumberFormat="1" applyFont="1" applyBorder="1" applyAlignment="1"/>
    <xf numFmtId="165" fontId="3" fillId="0" borderId="2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/>
    <xf numFmtId="165" fontId="0" fillId="3" borderId="0" xfId="1" applyNumberFormat="1" applyFont="1" applyFill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Fill="1" applyBorder="1"/>
    <xf numFmtId="165" fontId="1" fillId="0" borderId="0" xfId="1" applyNumberFormat="1" applyFont="1" applyFill="1"/>
    <xf numFmtId="165" fontId="2" fillId="0" borderId="0" xfId="1" applyNumberFormat="1" applyFont="1" applyFill="1"/>
    <xf numFmtId="165" fontId="10" fillId="0" borderId="0" xfId="1" applyNumberFormat="1" applyFont="1" applyFill="1" applyAlignment="1">
      <alignment horizontal="center" vertical="center" wrapText="1"/>
    </xf>
    <xf numFmtId="165" fontId="9" fillId="4" borderId="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Alignment="1">
      <alignment horizontal="center" vertical="center" wrapText="1"/>
    </xf>
    <xf numFmtId="165" fontId="9" fillId="4" borderId="0" xfId="1" applyNumberFormat="1" applyFont="1" applyFill="1" applyAlignment="1">
      <alignment horizontal="center" vertical="center" wrapText="1"/>
    </xf>
    <xf numFmtId="165" fontId="9" fillId="0" borderId="0" xfId="1" applyNumberFormat="1" applyFont="1" applyFill="1"/>
    <xf numFmtId="165" fontId="10" fillId="0" borderId="0" xfId="1" applyNumberFormat="1" applyFont="1" applyFill="1"/>
    <xf numFmtId="165" fontId="10" fillId="4" borderId="0" xfId="1" applyNumberFormat="1" applyFont="1" applyFill="1"/>
    <xf numFmtId="3" fontId="10" fillId="0" borderId="0" xfId="1" applyNumberFormat="1" applyFont="1" applyFill="1" applyAlignment="1">
      <alignment horizontal="right" vertical="center"/>
    </xf>
    <xf numFmtId="3" fontId="10" fillId="4" borderId="0" xfId="1" applyNumberFormat="1" applyFont="1" applyFill="1" applyAlignment="1">
      <alignment horizontal="right" vertical="center"/>
    </xf>
    <xf numFmtId="165" fontId="11" fillId="0" borderId="0" xfId="1" applyNumberFormat="1" applyFont="1" applyFill="1" applyAlignment="1">
      <alignment horizontal="left" indent="5"/>
    </xf>
    <xf numFmtId="3" fontId="10" fillId="0" borderId="0" xfId="0" applyNumberFormat="1" applyFont="1" applyFill="1" applyAlignment="1">
      <alignment horizontal="right" vertical="center"/>
    </xf>
    <xf numFmtId="165" fontId="10" fillId="0" borderId="0" xfId="1" applyNumberFormat="1" applyFont="1" applyFill="1" applyAlignment="1">
      <alignment horizontal="right" vertical="center"/>
    </xf>
    <xf numFmtId="165" fontId="10" fillId="4" borderId="0" xfId="1" applyNumberFormat="1" applyFont="1" applyFill="1" applyAlignment="1">
      <alignment horizontal="right" vertical="center"/>
    </xf>
    <xf numFmtId="164" fontId="10" fillId="0" borderId="0" xfId="1" applyNumberFormat="1" applyFont="1" applyFill="1" applyAlignment="1">
      <alignment horizontal="right" vertical="center"/>
    </xf>
    <xf numFmtId="164" fontId="10" fillId="4" borderId="0" xfId="1" applyNumberFormat="1" applyFont="1" applyFill="1" applyAlignment="1">
      <alignment horizontal="right" vertical="center"/>
    </xf>
    <xf numFmtId="4" fontId="10" fillId="0" borderId="0" xfId="1" applyNumberFormat="1" applyFont="1" applyFill="1" applyAlignment="1">
      <alignment horizontal="right" vertical="center"/>
    </xf>
    <xf numFmtId="4" fontId="10" fillId="4" borderId="0" xfId="1" applyNumberFormat="1" applyFont="1" applyFill="1" applyAlignment="1">
      <alignment horizontal="right" vertical="center"/>
    </xf>
    <xf numFmtId="165" fontId="10" fillId="0" borderId="0" xfId="1" applyNumberFormat="1" applyFont="1" applyFill="1" applyBorder="1"/>
    <xf numFmtId="165" fontId="10" fillId="0" borderId="2" xfId="1" applyNumberFormat="1" applyFont="1" applyFill="1" applyBorder="1"/>
    <xf numFmtId="165" fontId="10" fillId="4" borderId="2" xfId="1" applyNumberFormat="1" applyFont="1" applyFill="1" applyBorder="1"/>
    <xf numFmtId="165" fontId="9" fillId="0" borderId="0" xfId="1" applyNumberFormat="1" applyFont="1" applyFill="1" applyBorder="1"/>
    <xf numFmtId="4" fontId="10" fillId="0" borderId="0" xfId="3" applyNumberFormat="1" applyFont="1" applyFill="1" applyAlignment="1">
      <alignment horizontal="right" vertical="center"/>
    </xf>
    <xf numFmtId="4" fontId="10" fillId="4" borderId="0" xfId="3" applyNumberFormat="1" applyFont="1" applyFill="1" applyAlignment="1">
      <alignment horizontal="right" vertical="center"/>
    </xf>
    <xf numFmtId="3" fontId="12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1" applyNumberFormat="1" applyFont="1" applyFill="1" applyAlignment="1">
      <alignment horizontal="left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top" wrapText="1"/>
    </xf>
    <xf numFmtId="165" fontId="9" fillId="0" borderId="3" xfId="1" applyNumberFormat="1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Programada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02405949257169E-2"/>
          <c:y val="0.25130796150481416"/>
          <c:w val="0.6183864829396325"/>
          <c:h val="0.4743554972295149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'I Trimestre'!$C$40:$E$40</c:f>
              <c:numCache>
                <c:formatCode>_(* #\ ##0_);_(* \(#\ ##0\);_(*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A-49A9-8E16-8554904EC3DC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'II Trimestre'!$C$40:$E$40</c:f>
              <c:numCache>
                <c:formatCode>_(* #\ ##0.00_);_(* \(#\ ##0.00\);_(*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A-49A9-8E16-8554904EC3DC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'III Trimestre'!$C$40:$E$40</c:f>
              <c:numCache>
                <c:formatCode>_(* #\ ##0_);_(* \(#\ 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A-49A9-8E16-8554904EC3DC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'IV Trimestre'!$C$40:$E$40</c:f>
              <c:numCache>
                <c:formatCode>_(* #\ ##0_);_(* \(#\ 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A-49A9-8E16-8554904EC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09944"/>
        <c:axId val="2343488"/>
      </c:barChart>
      <c:catAx>
        <c:axId val="16130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43488"/>
        <c:crosses val="autoZero"/>
        <c:auto val="1"/>
        <c:lblAlgn val="ctr"/>
        <c:lblOffset val="100"/>
        <c:noMultiLvlLbl val="0"/>
      </c:catAx>
      <c:valAx>
        <c:axId val="2343488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61309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A y A: Indicadores de resultados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3810047396622547E-2"/>
          <c:y val="0.141944440840996"/>
          <c:w val="0.92951915304223598"/>
          <c:h val="0.577453492484177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 Índice efectividad en beneficiarios (IEB)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(Anual!$B$53,Anual!$E$53)</c:f>
              <c:numCache>
                <c:formatCode>#,##0.00</c:formatCode>
                <c:ptCount val="2"/>
                <c:pt idx="0">
                  <c:v>43.036515054452273</c:v>
                </c:pt>
                <c:pt idx="1">
                  <c:v>53.526468432291161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3A0-8E64-A59FABD439A9}"/>
            </c:ext>
          </c:extLst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 Índice efectividad en gasto (IEG) 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(Anual!$B$54,Anual!$E$54)</c:f>
              <c:numCache>
                <c:formatCode>#,##0</c:formatCode>
                <c:ptCount val="2"/>
                <c:pt idx="0" formatCode="#,##0.00">
                  <c:v>24.858950143148412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3-43A0-8E64-A59FABD439A9}"/>
            </c:ext>
          </c:extLst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 Índice efectividad total (IET)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(Anual!$B$55,Anual!$E$55)</c:f>
              <c:numCache>
                <c:formatCode>#,##0</c:formatCode>
                <c:ptCount val="2"/>
                <c:pt idx="0" formatCode="#,##0.00">
                  <c:v>33.947732598800343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3-43A0-8E64-A59FABD43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2461776"/>
        <c:axId val="162462168"/>
        <c:axId val="0"/>
      </c:bar3DChart>
      <c:catAx>
        <c:axId val="162461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62168"/>
        <c:crosses val="autoZero"/>
        <c:auto val="1"/>
        <c:lblAlgn val="ctr"/>
        <c:lblOffset val="100"/>
        <c:noMultiLvlLbl val="0"/>
      </c:catAx>
      <c:valAx>
        <c:axId val="162462168"/>
        <c:scaling>
          <c:orientation val="minMax"/>
          <c:max val="8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6246177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6.0606292039472445E-2"/>
          <c:y val="0.86305824068809112"/>
          <c:w val="0.87878729658820209"/>
          <c:h val="7.2801602820622049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A y A: Indicadores de gasto medio por obra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Anual!$A$74</c:f>
              <c:strCache>
                <c:ptCount val="1"/>
                <c:pt idx="0">
                  <c:v> Gasto programado por obra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(Anual!$B$74,Anual!$E$74)</c:f>
              <c:numCache>
                <c:formatCode>#,##0.00</c:formatCode>
                <c:ptCount val="2"/>
                <c:pt idx="0">
                  <c:v>223309011.991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0-4F7B-9759-B7E64D56361F}"/>
            </c:ext>
          </c:extLst>
        </c:ser>
        <c:ser>
          <c:idx val="1"/>
          <c:order val="1"/>
          <c:tx>
            <c:strRef>
              <c:f>Anual!$A$75</c:f>
              <c:strCache>
                <c:ptCount val="1"/>
                <c:pt idx="0">
                  <c:v> Gasto efectivo por obra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(Anual!$B$75,Anual!$E$75)</c:f>
              <c:numCache>
                <c:formatCode>#,##0.00</c:formatCode>
                <c:ptCount val="2"/>
                <c:pt idx="0">
                  <c:v>61680306.617777772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00-4F7B-9759-B7E64D563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462952"/>
        <c:axId val="163474520"/>
        <c:axId val="0"/>
      </c:bar3DChart>
      <c:catAx>
        <c:axId val="162462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474520"/>
        <c:crosses val="autoZero"/>
        <c:auto val="1"/>
        <c:lblAlgn val="ctr"/>
        <c:lblOffset val="100"/>
        <c:noMultiLvlLbl val="0"/>
      </c:catAx>
      <c:valAx>
        <c:axId val="1634745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62462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A y A: Indicadores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 Total Programa 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E1-437A-AFEC-4A435C94F43D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BE1-437A-AFEC-4A435C94F4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Anual!$A$78:$A$79</c:f>
              <c:strCache>
                <c:ptCount val="2"/>
                <c:pt idx="0">
                  <c:v> Índice de giro efectivo (IGE) </c:v>
                </c:pt>
                <c:pt idx="1">
                  <c:v> Índice de uso de recursos (IUR)  </c:v>
                </c:pt>
              </c:strCache>
            </c:strRef>
          </c:cat>
          <c:val>
            <c:numRef>
              <c:f>Anual!$B$78:$B$79</c:f>
              <c:numCache>
                <c:formatCode>#,##0.00</c:formatCode>
                <c:ptCount val="2"/>
                <c:pt idx="0">
                  <c:v>42.333401216611009</c:v>
                </c:pt>
                <c:pt idx="1">
                  <c:v>58.721835309075345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7-4C9A-8162-13519D60E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3668312"/>
        <c:axId val="494335792"/>
      </c:barChart>
      <c:valAx>
        <c:axId val="494335792"/>
        <c:scaling>
          <c:orientation val="minMax"/>
          <c:max val="7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3668312"/>
        <c:crosses val="autoZero"/>
        <c:crossBetween val="between"/>
        <c:majorUnit val="10"/>
      </c:valAx>
      <c:catAx>
        <c:axId val="493668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4335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 y A: Efectividad en obras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704686545631953E-2"/>
          <c:y val="0.18747692061257745"/>
          <c:w val="0.96659058471498926"/>
          <c:h val="0.60531855402011925"/>
        </c:manualLayout>
      </c:layout>
      <c:bar3DChart>
        <c:barDir val="col"/>
        <c:grouping val="clustered"/>
        <c:varyColors val="0"/>
        <c:ser>
          <c:idx val="0"/>
          <c:order val="0"/>
          <c:tx>
            <c:v>Efectividad en Obras</c:v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(Anual!$B$52,Anual!$E$52)</c:f>
              <c:numCache>
                <c:formatCode>#,##0.00</c:formatCode>
                <c:ptCount val="2"/>
                <c:pt idx="0">
                  <c:v>90</c:v>
                </c:pt>
                <c:pt idx="1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8-432C-9889-605DB6BCFC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3476480"/>
        <c:axId val="163476872"/>
        <c:axId val="0"/>
      </c:bar3DChart>
      <c:catAx>
        <c:axId val="16347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CR"/>
          </a:p>
        </c:txPr>
        <c:crossAx val="163476872"/>
        <c:crosses val="autoZero"/>
        <c:auto val="1"/>
        <c:lblAlgn val="ctr"/>
        <c:lblOffset val="100"/>
        <c:noMultiLvlLbl val="0"/>
      </c:catAx>
      <c:valAx>
        <c:axId val="163476872"/>
        <c:scaling>
          <c:orientation val="minMax"/>
          <c:max val="12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s-CR"/>
          </a:p>
        </c:txPr>
        <c:crossAx val="163476480"/>
        <c:crosses val="autoZero"/>
        <c:crossBetween val="between"/>
        <c:majorUnit val="30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1050"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 sz="1800"/>
            </a:pPr>
            <a:r>
              <a:rPr lang="en-US" sz="1800"/>
              <a:t>A Y A: Indicadores de avance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862642987805493E-2"/>
          <c:y val="0.14075468986081777"/>
          <c:w val="0.9365010711172046"/>
          <c:h val="0.585816192905554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 Índice avance beneficiarios (IAB) 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(Anual!$B$58,Anual!$E$58)</c:f>
              <c:numCache>
                <c:formatCode>#,##0.00</c:formatCode>
                <c:ptCount val="2"/>
                <c:pt idx="0">
                  <c:v>43.036515054452273</c:v>
                </c:pt>
                <c:pt idx="1">
                  <c:v>53.526468432291161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E-4DF2-A956-396ADCE66D24}"/>
            </c:ext>
          </c:extLst>
        </c:ser>
        <c:ser>
          <c:idx val="1"/>
          <c:order val="1"/>
          <c:tx>
            <c:strRef>
              <c:f>Anual!$A$59</c:f>
              <c:strCache>
                <c:ptCount val="1"/>
                <c:pt idx="0">
                  <c:v> Índice avance gasto (IAG)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(Anual!$B$59,Anual!$E$59)</c:f>
              <c:numCache>
                <c:formatCode>#,##0</c:formatCode>
                <c:ptCount val="2"/>
                <c:pt idx="0" formatCode="#,##0.00">
                  <c:v>24.858950143148412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E-4DF2-A956-396ADCE66D24}"/>
            </c:ext>
          </c:extLst>
        </c:ser>
        <c:ser>
          <c:idx val="2"/>
          <c:order val="2"/>
          <c:tx>
            <c:strRef>
              <c:f>Anual!$A$60</c:f>
              <c:strCache>
                <c:ptCount val="1"/>
                <c:pt idx="0">
                  <c:v> Índice avance total (IAT) 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(Anual!$B$60,Anual!$E$60)</c:f>
              <c:numCache>
                <c:formatCode>#,##0</c:formatCode>
                <c:ptCount val="2"/>
                <c:pt idx="0" formatCode="#,##0.00">
                  <c:v>33.947732598800343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2E-4DF2-A956-396ADCE66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3477656"/>
        <c:axId val="163478048"/>
        <c:axId val="0"/>
      </c:bar3DChart>
      <c:catAx>
        <c:axId val="16347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163478048"/>
        <c:crosses val="autoZero"/>
        <c:auto val="1"/>
        <c:lblAlgn val="ctr"/>
        <c:lblOffset val="100"/>
        <c:noMultiLvlLbl val="0"/>
      </c:catAx>
      <c:valAx>
        <c:axId val="163478048"/>
        <c:scaling>
          <c:orientation val="minMax"/>
          <c:max val="8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16347765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13069475725967861"/>
          <c:y val="0.85203847168731672"/>
          <c:w val="0.73861048548064279"/>
          <c:h val="7.2654742103905573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1000"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A Y A: Indice de crecimiento en obras 2021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7.0576363708857379E-2"/>
          <c:y val="0.15411743587804827"/>
          <c:w val="0.90038412787167754"/>
          <c:h val="0.60019053489713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 De expansión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(Anual!$B$65,Anual!$E$65)</c:f>
              <c:numCache>
                <c:formatCode>#,##0.00</c:formatCode>
                <c:ptCount val="2"/>
                <c:pt idx="0">
                  <c:v>-43.75</c:v>
                </c:pt>
                <c:pt idx="1">
                  <c:v>-60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F-4B04-98DA-893E38DC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63478832"/>
        <c:axId val="163479224"/>
        <c:axId val="0"/>
      </c:bar3DChart>
      <c:catAx>
        <c:axId val="16347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163479224"/>
        <c:crosses val="autoZero"/>
        <c:auto val="1"/>
        <c:lblAlgn val="ctr"/>
        <c:lblOffset val="100"/>
        <c:noMultiLvlLbl val="0"/>
      </c:catAx>
      <c:valAx>
        <c:axId val="163479224"/>
        <c:scaling>
          <c:orientation val="minMax"/>
          <c:max val="8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163478832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 Y A: Indicadores de expansión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302553030175408E-2"/>
          <c:y val="0.16747287186116661"/>
          <c:w val="0.90778238664731681"/>
          <c:h val="0.509421890059160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 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(Anual!$B$66,Anual!$E$66)</c:f>
              <c:numCache>
                <c:formatCode>#,##0.00</c:formatCode>
                <c:ptCount val="2"/>
                <c:pt idx="0">
                  <c:v>-49.081372786805723</c:v>
                </c:pt>
                <c:pt idx="1">
                  <c:v>-45.193186268111205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6-44CC-B2E8-6A35FE752CC8}"/>
            </c:ext>
          </c:extLst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 Índice de crecimiento del gasto real (ICGR) 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(Anual!$B$67,Anual!$E$67)</c:f>
              <c:numCache>
                <c:formatCode>#,##0.00</c:formatCode>
                <c:ptCount val="2"/>
                <c:pt idx="0">
                  <c:v>-33.702791663447307</c:v>
                </c:pt>
                <c:pt idx="1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6-44CC-B2E8-6A35FE752CC8}"/>
            </c:ext>
          </c:extLst>
        </c:ser>
        <c:ser>
          <c:idx val="2"/>
          <c:order val="2"/>
          <c:tx>
            <c:strRef>
              <c:f>Anual!$A$68</c:f>
              <c:strCache>
                <c:ptCount val="1"/>
                <c:pt idx="0">
                  <c:v> Índice de crecimiento del gasto real por beneficiario (ICGRB) 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(Anual!$B$68,Anual!$E$68)</c:f>
              <c:numCache>
                <c:formatCode>#,##0.00</c:formatCode>
                <c:ptCount val="2"/>
                <c:pt idx="0">
                  <c:v>30.202269709607265</c:v>
                </c:pt>
                <c:pt idx="1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6-44CC-B2E8-6A35FE752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3481184"/>
        <c:axId val="163481576"/>
        <c:axId val="0"/>
      </c:bar3DChart>
      <c:catAx>
        <c:axId val="16348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163481576"/>
        <c:crosses val="autoZero"/>
        <c:auto val="1"/>
        <c:lblAlgn val="ctr"/>
        <c:lblOffset val="100"/>
        <c:noMultiLvlLbl val="0"/>
      </c:catAx>
      <c:valAx>
        <c:axId val="163481576"/>
        <c:scaling>
          <c:orientation val="minMax"/>
          <c:max val="200"/>
          <c:min val="-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crossAx val="163481184"/>
        <c:crosses val="autoZero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0"/>
          <c:y val="0.86292807875222166"/>
          <c:w val="1"/>
          <c:h val="0.12392835719995179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n-US" sz="1800"/>
              <a:t>A Y A: Índice de eficiencia (IE)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01500927170104E-2"/>
          <c:y val="0.14138694505119148"/>
          <c:w val="0.93629461464765085"/>
          <c:h val="0.623209253566324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 Índice de eficiencia (IE) 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(Anual!$B$73,Anual!$E$73)</c:f>
              <c:numCache>
                <c:formatCode>#,##0</c:formatCode>
                <c:ptCount val="2"/>
                <c:pt idx="0" formatCode="#,##0.00">
                  <c:v>19.60904573892088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2-4B8F-973C-7B2D8C93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64128808"/>
        <c:axId val="164129200"/>
        <c:axId val="0"/>
      </c:bar3DChart>
      <c:catAx>
        <c:axId val="16412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64129200"/>
        <c:crosses val="autoZero"/>
        <c:auto val="1"/>
        <c:lblAlgn val="ctr"/>
        <c:lblOffset val="100"/>
        <c:noMultiLvlLbl val="0"/>
      </c:catAx>
      <c:valAx>
        <c:axId val="164129200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6412880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Efectiva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5796150481188"/>
          <c:y val="0.25130796150481416"/>
          <c:w val="0.60305314960629919"/>
          <c:h val="0.46509623797025518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'I Trimestre'!$C$41:$E$41</c:f>
              <c:numCache>
                <c:formatCode>_(* #\ ##0_);_(* \(#\ ##0\);_(* "-"??_);_(@_)</c:formatCode>
                <c:ptCount val="3"/>
                <c:pt idx="0">
                  <c:v>1.0294208478310103E-3</c:v>
                </c:pt>
                <c:pt idx="1">
                  <c:v>2.7402515550927573E-3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F-4A01-AAF7-8ACB4B0A4CD6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'II Trimestre'!$C$41:$E$41</c:f>
              <c:numCache>
                <c:formatCode>_(* #\ ##0.00_);_(* \(#\ ##0.00\);_(* "-"??_);_(@_)</c:formatCode>
                <c:ptCount val="3"/>
                <c:pt idx="0">
                  <c:v>2.2647258652282225E-2</c:v>
                </c:pt>
                <c:pt idx="1">
                  <c:v>1.6441509330556544E-2</c:v>
                </c:pt>
                <c:pt idx="2">
                  <c:v>1.6488318026678097E-3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F-4A01-AAF7-8ACB4B0A4CD6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'III Trimestre'!$C$41:$E$41</c:f>
              <c:numCache>
                <c:formatCode>_(* #\ ##0_);_(* \(#\ ##0\);_(* "-"??_);_(@_)</c:formatCode>
                <c:ptCount val="3"/>
                <c:pt idx="0">
                  <c:v>9.2647876304790926E-3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F-4A01-AAF7-8ACB4B0A4CD6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'IV Trimestre'!$C$41:$E$41</c:f>
              <c:numCache>
                <c:formatCode>_(* #\ ##0_);_(* \(#\ ##0\);_(* "-"??_);_(@_)</c:formatCode>
                <c:ptCount val="3"/>
                <c:pt idx="0">
                  <c:v>2.2647258652282225E-2</c:v>
                </c:pt>
                <c:pt idx="1">
                  <c:v>2.4662263995834821E-2</c:v>
                </c:pt>
                <c:pt idx="2">
                  <c:v>1.6488318026678097E-3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F-4A01-AAF7-8ACB4B0A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97096"/>
        <c:axId val="161887048"/>
      </c:barChart>
      <c:catAx>
        <c:axId val="161397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1887048"/>
        <c:crosses val="autoZero"/>
        <c:auto val="1"/>
        <c:lblAlgn val="ctr"/>
        <c:lblOffset val="100"/>
        <c:noMultiLvlLbl val="0"/>
      </c:catAx>
      <c:valAx>
        <c:axId val="161887048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61397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Resultado: Índice de Efectividad en Beneficiarios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16"/>
          <c:w val="0.63795603674540968"/>
          <c:h val="0.4363692038495211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'I Trimestre'!$C$44:$F$44</c:f>
              <c:numCache>
                <c:formatCode>_(* #\ ##0_);_(* \(#\ 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5-435E-B004-96F30085FA3F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'II Trimestre'!$C$44:$F$44</c:f>
              <c:numCache>
                <c:formatCode>_(* #\ ##0.00_);_(* \(#\ ##0.00\);_(* "-"??_);_(@_)</c:formatCode>
                <c:ptCount val="4"/>
                <c:pt idx="0">
                  <c:v>30.555555555555557</c:v>
                </c:pt>
                <c:pt idx="1">
                  <c:v>35.294117647058826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5-435E-B004-96F30085FA3F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'III Trimestre'!$C$44:$F$44</c:f>
              <c:numCache>
                <c:formatCode>_(* #\ ##0_);_(* \(#\ ##0\);_(* "-"??_);_(@_)</c:formatCode>
                <c:ptCount val="4"/>
                <c:pt idx="0">
                  <c:v>10.588235294117647</c:v>
                </c:pt>
                <c:pt idx="1">
                  <c:v>0</c:v>
                </c:pt>
                <c:pt idx="2">
                  <c:v>0</c:v>
                </c:pt>
                <c:pt idx="3">
                  <c:v>15.217391304347828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5-435E-B004-96F30085FA3F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'IV Trimestre'!$C$44:$F$44</c:f>
              <c:numCache>
                <c:formatCode>_(* #\ ##0_);_(* \(#\ ##0\);_(* "-"??_);_(@_)</c:formatCode>
                <c:ptCount val="4"/>
                <c:pt idx="0">
                  <c:v>25.882352941176475</c:v>
                </c:pt>
                <c:pt idx="1">
                  <c:v>36</c:v>
                </c:pt>
                <c:pt idx="2">
                  <c:v>7.1428571428571423</c:v>
                </c:pt>
                <c:pt idx="3">
                  <c:v>6.5217391304347823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65-435E-B004-96F30085F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64976"/>
        <c:axId val="162074624"/>
      </c:barChart>
      <c:catAx>
        <c:axId val="162364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074624"/>
        <c:crosses val="autoZero"/>
        <c:auto val="1"/>
        <c:lblAlgn val="ctr"/>
        <c:lblOffset val="100"/>
        <c:noMultiLvlLbl val="0"/>
      </c:catAx>
      <c:valAx>
        <c:axId val="162074624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crossAx val="16236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Beneficiarios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768318461559757E-2"/>
          <c:y val="0.29936051198672797"/>
          <c:w val="0.6355530397236091"/>
          <c:h val="0.37993309534590441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'I Trimestre'!$C$49:$F$49</c:f>
              <c:numCache>
                <c:formatCode>_(* #\ ##0_);_(* \(#\ 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0-429C-B6FA-4AB45B1D57F7}"/>
            </c:ext>
          </c:extLst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Semestral!$C$49:$F$49</c:f>
              <c:numCache>
                <c:formatCode>_(* #\ ##0.00_);_(* \(#\ ##0.00\);_(* "-"??_);_(@_)</c:formatCode>
                <c:ptCount val="4"/>
                <c:pt idx="0">
                  <c:v>31.944444444444443</c:v>
                </c:pt>
                <c:pt idx="1">
                  <c:v>41.17647058823529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0-429C-B6FA-4AB45B1D57F7}"/>
            </c:ext>
          </c:extLst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'Tercer Trimestre Acumulado'!$C$49:$F$49</c:f>
              <c:numCache>
                <c:formatCode>_(* #\ ##0.00_);_(* \(#\ ##0.00\);_(* "-"??_);_(@_)</c:formatCode>
                <c:ptCount val="4"/>
                <c:pt idx="0">
                  <c:v>37.647058823529413</c:v>
                </c:pt>
                <c:pt idx="1">
                  <c:v>28.000000000000004</c:v>
                </c:pt>
                <c:pt idx="2">
                  <c:v>7.1428571428571423</c:v>
                </c:pt>
                <c:pt idx="3">
                  <c:v>32.608695652173914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0-429C-B6FA-4AB45B1D57F7}"/>
            </c:ext>
          </c:extLst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Anual!$B$58:$F$58</c:f>
              <c:numCache>
                <c:formatCode>#,##0.00</c:formatCode>
                <c:ptCount val="5"/>
                <c:pt idx="0">
                  <c:v>43.036515054452273</c:v>
                </c:pt>
                <c:pt idx="2">
                  <c:v>0</c:v>
                </c:pt>
                <c:pt idx="3">
                  <c:v>53.526468432291161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0-429C-B6FA-4AB45B1D5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93856"/>
        <c:axId val="162094240"/>
      </c:barChart>
      <c:catAx>
        <c:axId val="16209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094240"/>
        <c:crosses val="autoZero"/>
        <c:auto val="1"/>
        <c:lblAlgn val="ctr"/>
        <c:lblOffset val="100"/>
        <c:noMultiLvlLbl val="0"/>
      </c:catAx>
      <c:valAx>
        <c:axId val="162094240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crossAx val="162093856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Gasto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16"/>
          <c:w val="0.63773403324584921"/>
          <c:h val="0.4743554972295149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'I Trimestre'!$C$50:$E$50</c:f>
              <c:numCache>
                <c:formatCode>_(* #\ ##0_);_(* \(#\ 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E-4090-8BDA-F437E108BD6E}"/>
            </c:ext>
          </c:extLst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Semestral!$C$50:$E$50</c:f>
              <c:numCache>
                <c:formatCode>_(* #\ ##0.00_);_(* \(#\ ##0.00\);_(*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E-4090-8BDA-F437E108BD6E}"/>
            </c:ext>
          </c:extLst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'Tercer Trimestre Acumulado'!$C$50:$E$50</c:f>
              <c:numCache>
                <c:formatCode>_(* #\ ##0.00_);_(* \(#\ ##0.00\);_(* "-"??_);_(@_)</c:formatCode>
                <c:ptCount val="3"/>
                <c:pt idx="0">
                  <c:v>5.3656788896794669</c:v>
                </c:pt>
                <c:pt idx="1">
                  <c:v>2.8934388586421158</c:v>
                </c:pt>
                <c:pt idx="2">
                  <c:v>3.2607222896684696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E-4090-8BDA-F437E108BD6E}"/>
            </c:ext>
          </c:extLst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</c:strCache>
            </c:strRef>
          </c:cat>
          <c:val>
            <c:numRef>
              <c:f>Anual!$B$59:$E$59</c:f>
              <c:numCache>
                <c:formatCode>#,##0.00</c:formatCode>
                <c:ptCount val="4"/>
                <c:pt idx="0">
                  <c:v>24.858950143148412</c:v>
                </c:pt>
                <c:pt idx="2">
                  <c:v>24.858950143148412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AE-4090-8BDA-F437E108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5504"/>
        <c:axId val="162455896"/>
      </c:barChart>
      <c:catAx>
        <c:axId val="162455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55896"/>
        <c:crosses val="autoZero"/>
        <c:auto val="1"/>
        <c:lblAlgn val="ctr"/>
        <c:lblOffset val="100"/>
        <c:noMultiLvlLbl val="0"/>
      </c:catAx>
      <c:valAx>
        <c:axId val="162455896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crossAx val="162455504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Avance: Índice de Avance Total por Trimestre(Acumulado)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154353630077769E-2"/>
          <c:y val="0.21778342902724024"/>
          <c:w val="0.64216846459098964"/>
          <c:h val="0.49952155679637339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'I Trimestre'!$C$51:$F$51</c:f>
              <c:numCache>
                <c:formatCode>_(* #\ ##0_);_(* \(#\ ##0\);_(* "-"??_);_(@_)</c:formatCode>
                <c:ptCount val="4"/>
                <c:pt idx="0">
                  <c:v>0.69444444444444442</c:v>
                </c:pt>
                <c:pt idx="1">
                  <c:v>2.9411764705882351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D-4764-97DC-D60DAA17C3D2}"/>
            </c:ext>
          </c:extLst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Semestral!$C$51:$F$51</c:f>
              <c:numCache>
                <c:formatCode>_(* #\ ##0.00_);_(* \(#\ ##0.00\);_(* "-"??_);_(@_)</c:formatCode>
                <c:ptCount val="4"/>
                <c:pt idx="0">
                  <c:v>15.972222222222221</c:v>
                </c:pt>
                <c:pt idx="1">
                  <c:v>20.588235294117645</c:v>
                </c:pt>
                <c:pt idx="2">
                  <c:v>7.1428571428571423</c:v>
                </c:pt>
                <c:pt idx="3">
                  <c:v>8.3333333333333321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D-4764-97DC-D60DAA17C3D2}"/>
            </c:ext>
          </c:extLst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'Tercer Trimestre Acumulado'!$C$51:$F$51</c:f>
              <c:numCache>
                <c:formatCode>_(* #\ ##0.00_);_(* \(#\ ##0.00\);_(* "-"??_);_(@_)</c:formatCode>
                <c:ptCount val="4"/>
                <c:pt idx="0">
                  <c:v>21.506368856604439</c:v>
                </c:pt>
                <c:pt idx="1">
                  <c:v>15.44671942932106</c:v>
                </c:pt>
                <c:pt idx="2">
                  <c:v>5.2017897162628062</c:v>
                </c:pt>
                <c:pt idx="3">
                  <c:v>16.304347826086957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8D-4764-97DC-D60DAA17C3D2}"/>
            </c:ext>
          </c:extLst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 Desinfección </c:v>
                </c:pt>
              </c:strCache>
            </c:strRef>
          </c:cat>
          <c:val>
            <c:numRef>
              <c:f>Anual!$B$60:$F$60</c:f>
              <c:numCache>
                <c:formatCode>#,##0.00</c:formatCode>
                <c:ptCount val="5"/>
                <c:pt idx="0">
                  <c:v>33.947732598800343</c:v>
                </c:pt>
                <c:pt idx="2">
                  <c:v>12.429475071574206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D-4764-97DC-D60DAA17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6680"/>
        <c:axId val="162457072"/>
      </c:barChart>
      <c:catAx>
        <c:axId val="162456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57072"/>
        <c:crosses val="autoZero"/>
        <c:auto val="1"/>
        <c:lblAlgn val="ctr"/>
        <c:lblOffset val="100"/>
        <c:noMultiLvlLbl val="0"/>
      </c:catAx>
      <c:valAx>
        <c:axId val="162457072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crossAx val="162456680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Medio: Gasto Efectivo por Beneficiario por Trimestre y Producto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57780580583667"/>
          <c:y val="0.19914091183513841"/>
          <c:w val="0.71137301037472955"/>
          <c:h val="0.30153272421074667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equipos cloración </c:v>
                </c:pt>
              </c:strCache>
            </c:strRef>
          </c:cat>
          <c:val>
            <c:numRef>
              <c:f>('I Trimestre'!$C$63:$E$63,'I Trimestre'!$G$63)</c:f>
              <c:numCache>
                <c:formatCode>_(* #\ ##0_);_(* \(#\ ##0\);_(*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B-40FE-AC35-72B503C93732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equipos cloración </c:v>
                </c:pt>
              </c:strCache>
            </c:strRef>
          </c:cat>
          <c:val>
            <c:numRef>
              <c:f>('II Trimestre'!$C$63:$E$63,'II Trimestre'!$G$63)</c:f>
              <c:numCache>
                <c:formatCode>_(* #\ ##0.00_);_(* \(#\ 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B-40FE-AC35-72B503C93732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equipos cloración </c:v>
                </c:pt>
              </c:strCache>
            </c:strRef>
          </c:cat>
          <c:val>
            <c:numRef>
              <c:f>('III Trimestre'!$C$63:$E$63,'III Trimestre'!$G$63)</c:f>
              <c:numCache>
                <c:formatCode>_(* #\ ##0_);_(* \(#\ ##0\);_(* "-"??_);_(@_)</c:formatCode>
                <c:ptCount val="4"/>
                <c:pt idx="0">
                  <c:v>16316010.871111112</c:v>
                </c:pt>
                <c:pt idx="1">
                  <c:v>0</c:v>
                </c:pt>
                <c:pt idx="2">
                  <c:v>0</c:v>
                </c:pt>
                <c:pt idx="3">
                  <c:v>36546586.450000003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B-40FE-AC35-72B503C93732}"/>
            </c:ext>
          </c:extLst>
        </c:ser>
        <c:ser>
          <c:idx val="3"/>
          <c:order val="3"/>
          <c:tx>
            <c:v>Cuarto Trimestre 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 Total Programa </c:v>
                </c:pt>
                <c:pt idx="1">
                  <c:v> Construcción AR </c:v>
                </c:pt>
                <c:pt idx="2">
                  <c:v> Ampliación o mejoras </c:v>
                </c:pt>
                <c:pt idx="3">
                  <c:v> Instalación equipos cloración </c:v>
                </c:pt>
              </c:strCache>
            </c:strRef>
          </c:cat>
          <c:val>
            <c:numRef>
              <c:f>('IV Trimestre'!$C$63:$E$63,'IV Trimestre'!$G$63)</c:f>
              <c:numCache>
                <c:formatCode>_(* #\ ##0_);_(* \(#\ ##0\);_(* "-"??_);_(@_)</c:formatCode>
                <c:ptCount val="4"/>
                <c:pt idx="0">
                  <c:v>27043098.950454544</c:v>
                </c:pt>
                <c:pt idx="1">
                  <c:v>47531941.193333335</c:v>
                </c:pt>
                <c:pt idx="2">
                  <c:v>154318881.05000001</c:v>
                </c:pt>
                <c:pt idx="3">
                  <c:v>1426869.4577777777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6B-40FE-AC35-72B503C93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7856"/>
        <c:axId val="162458248"/>
      </c:barChart>
      <c:catAx>
        <c:axId val="162457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58248"/>
        <c:crosses val="autoZero"/>
        <c:auto val="1"/>
        <c:lblAlgn val="ctr"/>
        <c:lblOffset val="100"/>
        <c:noMultiLvlLbl val="0"/>
      </c:catAx>
      <c:valAx>
        <c:axId val="162458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overlay val="0"/>
        </c:title>
        <c:numFmt formatCode="_(* #\ ##0_);_(* \(#\ ##0\);_(* &quot;-&quot;??_);_(@_)" sourceLinked="1"/>
        <c:majorTickMark val="none"/>
        <c:minorTickMark val="none"/>
        <c:tickLblPos val="nextTo"/>
        <c:crossAx val="162457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8627296587927266E-2"/>
          <c:y val="0.19480351414406533"/>
          <c:w val="0.80626137357830274"/>
          <c:h val="0.45215624088655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Trimestre'!$D$104</c:f>
              <c:strCache>
                <c:ptCount val="1"/>
                <c:pt idx="0">
                  <c:v> Índice de uso de recursos (IUR)  </c:v>
                </c:pt>
              </c:strCache>
            </c:strRef>
          </c:tx>
          <c:invertIfNegative val="0"/>
          <c:cat>
            <c:strRef>
              <c:f>'I Trimestre'!$E$103:$H$103</c:f>
              <c:strCache>
                <c:ptCount val="4"/>
                <c:pt idx="0">
                  <c:v> Primer Trimestre </c:v>
                </c:pt>
                <c:pt idx="1">
                  <c:v> Segundo Trimestre </c:v>
                </c:pt>
                <c:pt idx="2">
                  <c:v> Tercer Trimestre </c:v>
                </c:pt>
                <c:pt idx="3">
                  <c:v> Cuarto Trimestre </c:v>
                </c:pt>
              </c:strCache>
            </c:strRef>
          </c:cat>
          <c:val>
            <c:numRef>
              <c:f>'I Trimestre'!$E$104:$H$104</c:f>
              <c:numCache>
                <c:formatCode>_(* #\ ##0_);_(* \(#\ ##0\);_(* "-"??_);_(@_)</c:formatCode>
                <c:ptCount val="4"/>
                <c:pt idx="2">
                  <c:v>52.962044359662578</c:v>
                </c:pt>
                <c:pt idx="3">
                  <c:v>101.460148441485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E-4C03-BF1D-209ADF803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9424"/>
        <c:axId val="162459816"/>
      </c:barChart>
      <c:catAx>
        <c:axId val="16245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459816"/>
        <c:crosses val="autoZero"/>
        <c:auto val="1"/>
        <c:lblAlgn val="ctr"/>
        <c:lblOffset val="100"/>
        <c:noMultiLvlLbl val="0"/>
      </c:catAx>
      <c:valAx>
        <c:axId val="162459816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out"/>
        <c:minorTickMark val="none"/>
        <c:tickLblPos val="nextTo"/>
        <c:crossAx val="162459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401377952756051"/>
          <c:y val="0.76350503062117814"/>
          <c:w val="0.463083552055993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A y A: Indicadores de cobertura potencial 2021</a:t>
            </a:r>
          </a:p>
        </c:rich>
      </c:tx>
      <c:layout>
        <c:manualLayout>
          <c:xMode val="edge"/>
          <c:yMode val="edge"/>
          <c:x val="0.27735696493128092"/>
          <c:y val="2.7610741934596131E-2"/>
        </c:manualLayout>
      </c:layout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094102158654296E-2"/>
          <c:y val="0.15006235542202978"/>
          <c:w val="0.93724674389263729"/>
          <c:h val="0.60153323032087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 Cobertura Programada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0332439959383189E-3"/>
                  <c:y val="-4.596686042723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29-4851-9073-127EFD8674A9}"/>
                </c:ext>
              </c:extLst>
            </c:dLbl>
            <c:dLbl>
              <c:idx val="1"/>
              <c:layout>
                <c:manualLayout>
                  <c:x val="3.0332439959383189E-3"/>
                  <c:y val="-3.8895035746124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29-4851-9073-127EFD8674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(Anual!$B$49,Anual!$E$49)</c:f>
              <c:numCache>
                <c:formatCode>#,##0.00</c:formatCode>
                <c:ptCount val="2"/>
                <c:pt idx="0">
                  <c:v>12.441617649403025</c:v>
                </c:pt>
                <c:pt idx="1">
                  <c:v>13.178906692987798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F-4DF5-A662-129CAE400EED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 Cobertura Efectiva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(Anual!$B$9,Anual!$E$11)</c:f>
              <c:strCache>
                <c:ptCount val="2"/>
                <c:pt idx="0">
                  <c:v> Total Programa </c:v>
                </c:pt>
                <c:pt idx="1">
                  <c:v> Proyectos terminados - Ampliación o mejoras  </c:v>
                </c:pt>
              </c:strCache>
            </c:strRef>
          </c:cat>
          <c:val>
            <c:numRef>
              <c:f>(Anual!$B$50,Anual!$E$50)</c:f>
              <c:numCache>
                <c:formatCode>#,##0.00</c:formatCode>
                <c:ptCount val="2"/>
                <c:pt idx="0">
                  <c:v>5.3544386527027239</c:v>
                </c:pt>
                <c:pt idx="1">
                  <c:v>7.0542033307432224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F-4DF5-A662-129CAE400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2460600"/>
        <c:axId val="162460992"/>
        <c:axId val="0"/>
      </c:bar3DChart>
      <c:catAx>
        <c:axId val="162460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60992"/>
        <c:crossesAt val="0"/>
        <c:auto val="1"/>
        <c:lblAlgn val="ctr"/>
        <c:lblOffset val="100"/>
        <c:noMultiLvlLbl val="0"/>
      </c:catAx>
      <c:valAx>
        <c:axId val="162460992"/>
        <c:scaling>
          <c:orientation val="minMax"/>
          <c:max val="25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6246060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31804423679133009"/>
          <c:y val="0.91029495023938933"/>
          <c:w val="0.36391152641733981"/>
          <c:h val="6.6301658651684275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image" Target="../media/image3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image" Target="../media/image2.png"/><Relationship Id="rId5" Type="http://schemas.openxmlformats.org/officeDocument/2006/relationships/chart" Target="../charts/chart13.xml"/><Relationship Id="rId10" Type="http://schemas.openxmlformats.org/officeDocument/2006/relationships/image" Target="../media/image1.png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370417</xdr:colOff>
      <xdr:row>4</xdr:row>
      <xdr:rowOff>30691</xdr:rowOff>
    </xdr:from>
    <xdr:to>
      <xdr:col>13</xdr:col>
      <xdr:colOff>370417</xdr:colOff>
      <xdr:row>18</xdr:row>
      <xdr:rowOff>85724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18</xdr:row>
      <xdr:rowOff>157692</xdr:rowOff>
    </xdr:from>
    <xdr:to>
      <xdr:col>13</xdr:col>
      <xdr:colOff>666750</xdr:colOff>
      <xdr:row>34</xdr:row>
      <xdr:rowOff>84666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465667</xdr:colOff>
      <xdr:row>35</xdr:row>
      <xdr:rowOff>62440</xdr:rowOff>
    </xdr:from>
    <xdr:to>
      <xdr:col>13</xdr:col>
      <xdr:colOff>465667</xdr:colOff>
      <xdr:row>49</xdr:row>
      <xdr:rowOff>138640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455083</xdr:colOff>
      <xdr:row>50</xdr:row>
      <xdr:rowOff>104774</xdr:rowOff>
    </xdr:from>
    <xdr:to>
      <xdr:col>13</xdr:col>
      <xdr:colOff>497417</xdr:colOff>
      <xdr:row>66</xdr:row>
      <xdr:rowOff>84665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539750</xdr:colOff>
      <xdr:row>67</xdr:row>
      <xdr:rowOff>73024</xdr:rowOff>
    </xdr:from>
    <xdr:to>
      <xdr:col>13</xdr:col>
      <xdr:colOff>539750</xdr:colOff>
      <xdr:row>81</xdr:row>
      <xdr:rowOff>128058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105832</xdr:colOff>
      <xdr:row>82</xdr:row>
      <xdr:rowOff>94191</xdr:rowOff>
    </xdr:from>
    <xdr:to>
      <xdr:col>2</xdr:col>
      <xdr:colOff>211666</xdr:colOff>
      <xdr:row>99</xdr:row>
      <xdr:rowOff>21166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381001</xdr:colOff>
      <xdr:row>82</xdr:row>
      <xdr:rowOff>104774</xdr:rowOff>
    </xdr:from>
    <xdr:to>
      <xdr:col>6</xdr:col>
      <xdr:colOff>84667</xdr:colOff>
      <xdr:row>100</xdr:row>
      <xdr:rowOff>137584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100</xdr:row>
      <xdr:rowOff>104775</xdr:rowOff>
    </xdr:from>
    <xdr:to>
      <xdr:col>2</xdr:col>
      <xdr:colOff>254000</xdr:colOff>
      <xdr:row>114</xdr:row>
      <xdr:rowOff>180975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4406562" cy="56356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4406562" cy="563562"/>
        </a:xfrm>
        <a:prstGeom prst="rect">
          <a:avLst/>
        </a:prstGeom>
      </xdr:spPr>
    </xdr:pic>
    <xdr:clientData/>
  </xdr:oneCellAnchor>
  <xdr:twoCellAnchor>
    <xdr:from>
      <xdr:col>0</xdr:col>
      <xdr:colOff>83345</xdr:colOff>
      <xdr:row>6</xdr:row>
      <xdr:rowOff>35720</xdr:rowOff>
    </xdr:from>
    <xdr:to>
      <xdr:col>7</xdr:col>
      <xdr:colOff>1095375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83345" y="1178720"/>
          <a:ext cx="9870280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Programa Suministro de Agua Potable a Comunidades Rurales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03-06-2021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2790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613691</xdr:colOff>
      <xdr:row>5</xdr:row>
      <xdr:rowOff>59532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73030" cy="8810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4406562" cy="5357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4406562" cy="535780"/>
        </a:xfrm>
        <a:prstGeom prst="rect">
          <a:avLst/>
        </a:prstGeom>
      </xdr:spPr>
    </xdr:pic>
    <xdr:clientData/>
  </xdr:oneCellAnchor>
  <xdr:twoCellAnchor>
    <xdr:from>
      <xdr:col>0</xdr:col>
      <xdr:colOff>83345</xdr:colOff>
      <xdr:row>6</xdr:row>
      <xdr:rowOff>35720</xdr:rowOff>
    </xdr:from>
    <xdr:to>
      <xdr:col>7</xdr:col>
      <xdr:colOff>1095375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83345" y="1178720"/>
          <a:ext cx="9927430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Programa Suministro de Agua Potable a Comunidades Rurales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10-09-2021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2790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627978</xdr:colOff>
      <xdr:row>5</xdr:row>
      <xdr:rowOff>59532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87317" cy="8810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4406562" cy="5357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4406562" cy="535780"/>
        </a:xfrm>
        <a:prstGeom prst="rect">
          <a:avLst/>
        </a:prstGeom>
      </xdr:spPr>
    </xdr:pic>
    <xdr:clientData/>
  </xdr:oneCellAnchor>
  <xdr:twoCellAnchor>
    <xdr:from>
      <xdr:col>0</xdr:col>
      <xdr:colOff>83345</xdr:colOff>
      <xdr:row>6</xdr:row>
      <xdr:rowOff>35720</xdr:rowOff>
    </xdr:from>
    <xdr:to>
      <xdr:col>7</xdr:col>
      <xdr:colOff>1095375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83345" y="1178720"/>
          <a:ext cx="9927430" cy="48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Programa Suministro de Agua Potable a Comunidades Rurales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10-09-2021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2790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630359</xdr:colOff>
      <xdr:row>5</xdr:row>
      <xdr:rowOff>59532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89698" cy="8810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4390688" cy="5357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4390688" cy="535780"/>
        </a:xfrm>
        <a:prstGeom prst="rect">
          <a:avLst/>
        </a:prstGeom>
      </xdr:spPr>
    </xdr:pic>
    <xdr:clientData/>
  </xdr:oneCellAnchor>
  <xdr:twoCellAnchor>
    <xdr:from>
      <xdr:col>0</xdr:col>
      <xdr:colOff>83345</xdr:colOff>
      <xdr:row>6</xdr:row>
      <xdr:rowOff>35720</xdr:rowOff>
    </xdr:from>
    <xdr:to>
      <xdr:col>7</xdr:col>
      <xdr:colOff>1142999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83345" y="1131095"/>
          <a:ext cx="1422796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Programa Suministro de Agua Potable a Comunidades Rurales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23-11-2021</a:t>
          </a: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630359</xdr:colOff>
      <xdr:row>5</xdr:row>
      <xdr:rowOff>59532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89698" cy="8810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4390688" cy="5357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4390688" cy="535780"/>
        </a:xfrm>
        <a:prstGeom prst="rect">
          <a:avLst/>
        </a:prstGeom>
      </xdr:spPr>
    </xdr:pic>
    <xdr:clientData/>
  </xdr:oneCellAnchor>
  <xdr:twoCellAnchor>
    <xdr:from>
      <xdr:col>0</xdr:col>
      <xdr:colOff>83346</xdr:colOff>
      <xdr:row>6</xdr:row>
      <xdr:rowOff>35720</xdr:rowOff>
    </xdr:from>
    <xdr:to>
      <xdr:col>7</xdr:col>
      <xdr:colOff>1190625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83346" y="1131095"/>
          <a:ext cx="14275592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Programa Suministro de Agua Potable a Comunidades Rurales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23-11-2021</a:t>
          </a: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630359</xdr:colOff>
      <xdr:row>5</xdr:row>
      <xdr:rowOff>59532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89698" cy="88106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4382750" cy="5357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4382750" cy="535780"/>
        </a:xfrm>
        <a:prstGeom prst="rect">
          <a:avLst/>
        </a:prstGeom>
      </xdr:spPr>
    </xdr:pic>
    <xdr:clientData/>
  </xdr:oneCellAnchor>
  <xdr:twoCellAnchor>
    <xdr:from>
      <xdr:col>0</xdr:col>
      <xdr:colOff>83346</xdr:colOff>
      <xdr:row>6</xdr:row>
      <xdr:rowOff>35720</xdr:rowOff>
    </xdr:from>
    <xdr:to>
      <xdr:col>7</xdr:col>
      <xdr:colOff>1150937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83346" y="1131095"/>
          <a:ext cx="14235904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Programa Suministro de Agua Potable a Comunidades Rurales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06-04-2022</a:t>
          </a: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630359</xdr:colOff>
      <xdr:row>5</xdr:row>
      <xdr:rowOff>59532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7" y="130969"/>
          <a:ext cx="4589698" cy="88106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758219</xdr:colOff>
      <xdr:row>12</xdr:row>
      <xdr:rowOff>47625</xdr:rowOff>
    </xdr:from>
    <xdr:to>
      <xdr:col>19</xdr:col>
      <xdr:colOff>750092</xdr:colOff>
      <xdr:row>29</xdr:row>
      <xdr:rowOff>35718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13984</xdr:colOff>
      <xdr:row>29</xdr:row>
      <xdr:rowOff>146277</xdr:rowOff>
    </xdr:from>
    <xdr:to>
      <xdr:col>20</xdr:col>
      <xdr:colOff>11906</xdr:colOff>
      <xdr:row>46</xdr:row>
      <xdr:rowOff>130969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187478</xdr:colOff>
      <xdr:row>65</xdr:row>
      <xdr:rowOff>142875</xdr:rowOff>
    </xdr:from>
    <xdr:to>
      <xdr:col>31</xdr:col>
      <xdr:colOff>190500</xdr:colOff>
      <xdr:row>81</xdr:row>
      <xdr:rowOff>1508125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508000</xdr:colOff>
      <xdr:row>82</xdr:row>
      <xdr:rowOff>80698</xdr:rowOff>
    </xdr:from>
    <xdr:to>
      <xdr:col>25</xdr:col>
      <xdr:colOff>508000</xdr:colOff>
      <xdr:row>101</xdr:row>
      <xdr:rowOff>158750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158750</xdr:colOff>
      <xdr:row>12</xdr:row>
      <xdr:rowOff>55561</xdr:rowOff>
    </xdr:from>
    <xdr:to>
      <xdr:col>31</xdr:col>
      <xdr:colOff>172358</xdr:colOff>
      <xdr:row>28</xdr:row>
      <xdr:rowOff>206374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758598</xdr:colOff>
      <xdr:row>47</xdr:row>
      <xdr:rowOff>68036</xdr:rowOff>
    </xdr:from>
    <xdr:to>
      <xdr:col>20</xdr:col>
      <xdr:colOff>11905</xdr:colOff>
      <xdr:row>65</xdr:row>
      <xdr:rowOff>11906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17007</xdr:colOff>
      <xdr:row>65</xdr:row>
      <xdr:rowOff>161019</xdr:rowOff>
    </xdr:from>
    <xdr:to>
      <xdr:col>20</xdr:col>
      <xdr:colOff>11905</xdr:colOff>
      <xdr:row>81</xdr:row>
      <xdr:rowOff>1524000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182562</xdr:colOff>
      <xdr:row>29</xdr:row>
      <xdr:rowOff>129267</xdr:rowOff>
    </xdr:from>
    <xdr:to>
      <xdr:col>32</xdr:col>
      <xdr:colOff>250031</xdr:colOff>
      <xdr:row>46</xdr:row>
      <xdr:rowOff>95250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166688</xdr:colOff>
      <xdr:row>47</xdr:row>
      <xdr:rowOff>65767</xdr:rowOff>
    </xdr:from>
    <xdr:to>
      <xdr:col>31</xdr:col>
      <xdr:colOff>154781</xdr:colOff>
      <xdr:row>65</xdr:row>
      <xdr:rowOff>15875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0</xdr:colOff>
      <xdr:row>6</xdr:row>
      <xdr:rowOff>1</xdr:rowOff>
    </xdr:from>
    <xdr:ext cx="14382750" cy="535780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095376"/>
          <a:ext cx="14382750" cy="535780"/>
        </a:xfrm>
        <a:prstGeom prst="rect">
          <a:avLst/>
        </a:prstGeom>
      </xdr:spPr>
    </xdr:pic>
    <xdr:clientData/>
  </xdr:oneCellAnchor>
  <xdr:twoCellAnchor>
    <xdr:from>
      <xdr:col>0</xdr:col>
      <xdr:colOff>83345</xdr:colOff>
      <xdr:row>6</xdr:row>
      <xdr:rowOff>35720</xdr:rowOff>
    </xdr:from>
    <xdr:to>
      <xdr:col>7</xdr:col>
      <xdr:colOff>1166811</xdr:colOff>
      <xdr:row>7</xdr:row>
      <xdr:rowOff>250032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/>
      </xdr:nvSpPr>
      <xdr:spPr>
        <a:xfrm>
          <a:off x="83345" y="1131095"/>
          <a:ext cx="14251779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Instituto  Costarricense de Acueductos y Alcantarillados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Programa Suministro de Agua Potable a Comunidades Rurales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28-04-2022</a:t>
          </a: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6</xdr:row>
      <xdr:rowOff>23812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1371600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224517</xdr:colOff>
      <xdr:row>0</xdr:row>
      <xdr:rowOff>130969</xdr:rowOff>
    </xdr:from>
    <xdr:to>
      <xdr:col>1</xdr:col>
      <xdr:colOff>632740</xdr:colOff>
      <xdr:row>5</xdr:row>
      <xdr:rowOff>59532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24517" y="130969"/>
          <a:ext cx="4589698" cy="881063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0.48842</cdr:x>
      <cdr:y>0.72382</cdr:y>
    </cdr:from>
    <cdr:to>
      <cdr:x>0.68842</cdr:x>
      <cdr:y>0.97238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233078" y="26627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0.87886</cdr:y>
    </cdr:from>
    <cdr:to>
      <cdr:x>1</cdr:x>
      <cdr:y>0.97737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1088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0.00099</cdr:x>
      <cdr:y>0.90148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729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0.01016</cdr:x>
      <cdr:y>0.86963</cdr:y>
    </cdr:from>
    <cdr:to>
      <cdr:x>1</cdr:x>
      <cdr:y>0.95888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861" y="263313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0.89429</cdr:y>
    </cdr:from>
    <cdr:to>
      <cdr:x>0.99901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5321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0.00559</cdr:x>
      <cdr:y>0.88867</cdr:y>
    </cdr:from>
    <cdr:to>
      <cdr:x>1</cdr:x>
      <cdr:y>0.97404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694" y="28130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0.04467</cdr:x>
      <cdr:y>0.91654</cdr:y>
    </cdr:from>
    <cdr:to>
      <cdr:x>0.92904</cdr:x>
      <cdr:y>0.9946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716" y="317288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0.87114</cdr:y>
    </cdr:from>
    <cdr:to>
      <cdr:x>1</cdr:x>
      <cdr:y>0.96966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27" y="23897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4"/>
  <sheetViews>
    <sheetView zoomScale="90" zoomScaleNormal="90" workbookViewId="0">
      <selection activeCell="B9" sqref="B9"/>
    </sheetView>
  </sheetViews>
  <sheetFormatPr baseColWidth="10" defaultColWidth="11.453125" defaultRowHeight="14.5" x14ac:dyDescent="0.35"/>
  <cols>
    <col min="1" max="1" width="60" style="11" bestFit="1" customWidth="1"/>
    <col min="2" max="2" width="7.26953125" style="11" bestFit="1" customWidth="1"/>
    <col min="3" max="4" width="18.54296875" style="11" bestFit="1" customWidth="1"/>
    <col min="5" max="5" width="18.1796875" style="11" bestFit="1" customWidth="1"/>
    <col min="6" max="6" width="26.7265625" style="11" bestFit="1" customWidth="1"/>
    <col min="7" max="7" width="24.54296875" style="11" bestFit="1" customWidth="1"/>
    <col min="8" max="16384" width="11.453125" style="11"/>
  </cols>
  <sheetData>
    <row r="2" spans="1:7" x14ac:dyDescent="0.35">
      <c r="A2" s="65" t="s">
        <v>101</v>
      </c>
      <c r="B2" s="65"/>
      <c r="C2" s="65"/>
      <c r="D2" s="65"/>
      <c r="E2" s="65"/>
      <c r="F2" s="65"/>
      <c r="G2" s="65"/>
    </row>
    <row r="4" spans="1:7" x14ac:dyDescent="0.35">
      <c r="A4" s="66" t="s">
        <v>0</v>
      </c>
      <c r="B4" s="29"/>
      <c r="C4" s="66" t="s">
        <v>1</v>
      </c>
      <c r="D4" s="68" t="s">
        <v>2</v>
      </c>
      <c r="E4" s="68"/>
      <c r="F4" s="68"/>
      <c r="G4" s="68"/>
    </row>
    <row r="5" spans="1:7" ht="15" thickBot="1" x14ac:dyDescent="0.4">
      <c r="A5" s="67"/>
      <c r="B5" s="30"/>
      <c r="C5" s="67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" thickTop="1" x14ac:dyDescent="0.35"/>
    <row r="7" spans="1:7" x14ac:dyDescent="0.35">
      <c r="A7" s="31" t="s">
        <v>7</v>
      </c>
    </row>
    <row r="8" spans="1:7" x14ac:dyDescent="0.35">
      <c r="B8" s="11" t="s">
        <v>8</v>
      </c>
    </row>
    <row r="9" spans="1:7" x14ac:dyDescent="0.35">
      <c r="A9" s="11" t="s">
        <v>9</v>
      </c>
      <c r="B9" s="11" t="s">
        <v>10</v>
      </c>
    </row>
    <row r="10" spans="1:7" x14ac:dyDescent="0.35">
      <c r="A10" s="11" t="s">
        <v>61</v>
      </c>
      <c r="C10" s="19">
        <f>SUM(D10:G10)</f>
        <v>0</v>
      </c>
      <c r="D10" s="19"/>
      <c r="E10" s="19"/>
      <c r="F10" s="19"/>
      <c r="G10" s="19"/>
    </row>
    <row r="11" spans="1:7" x14ac:dyDescent="0.35">
      <c r="A11" s="11" t="s">
        <v>62</v>
      </c>
      <c r="C11" s="15">
        <f>SUM(D11:G11)</f>
        <v>72</v>
      </c>
      <c r="D11" s="15">
        <v>17</v>
      </c>
      <c r="E11" s="15">
        <v>7</v>
      </c>
      <c r="F11" s="15">
        <v>48</v>
      </c>
      <c r="G11" s="15"/>
    </row>
    <row r="12" spans="1:7" x14ac:dyDescent="0.35">
      <c r="A12" s="11" t="s">
        <v>63</v>
      </c>
      <c r="C12" s="11">
        <f>SUM(D12:G12)</f>
        <v>1</v>
      </c>
      <c r="D12" s="11">
        <v>1</v>
      </c>
    </row>
    <row r="13" spans="1:7" x14ac:dyDescent="0.35">
      <c r="A13" s="11" t="s">
        <v>14</v>
      </c>
      <c r="C13" s="11">
        <f>SUM(D13:G13)</f>
        <v>72</v>
      </c>
      <c r="D13" s="11">
        <v>17</v>
      </c>
      <c r="E13" s="11">
        <v>7</v>
      </c>
      <c r="F13" s="11">
        <v>48</v>
      </c>
    </row>
    <row r="15" spans="1:7" x14ac:dyDescent="0.35">
      <c r="A15" s="11" t="s">
        <v>15</v>
      </c>
    </row>
    <row r="16" spans="1:7" x14ac:dyDescent="0.35">
      <c r="A16" s="11" t="s">
        <v>61</v>
      </c>
      <c r="C16" s="19">
        <f t="shared" ref="C16:C17" si="0">SUM(D16:G16)</f>
        <v>0</v>
      </c>
      <c r="D16" s="19"/>
      <c r="E16" s="19"/>
      <c r="F16" s="19"/>
      <c r="G16" s="19"/>
    </row>
    <row r="17" spans="1:7" x14ac:dyDescent="0.35">
      <c r="A17" s="11" t="s">
        <v>62</v>
      </c>
      <c r="C17" s="19">
        <f t="shared" si="0"/>
        <v>0</v>
      </c>
      <c r="D17" s="19"/>
      <c r="E17" s="19"/>
      <c r="F17" s="19"/>
      <c r="G17" s="19"/>
    </row>
    <row r="18" spans="1:7" x14ac:dyDescent="0.35">
      <c r="A18" s="11" t="s">
        <v>63</v>
      </c>
      <c r="C18" s="11">
        <f>SUM(D18:G18)</f>
        <v>0</v>
      </c>
    </row>
    <row r="19" spans="1:7" x14ac:dyDescent="0.35">
      <c r="A19" s="11" t="s">
        <v>14</v>
      </c>
      <c r="C19" s="11">
        <v>1736729142</v>
      </c>
      <c r="D19" s="11">
        <v>1143619142</v>
      </c>
      <c r="E19" s="11">
        <v>513110000</v>
      </c>
      <c r="F19" s="11">
        <v>80000000</v>
      </c>
    </row>
    <row r="20" spans="1:7" x14ac:dyDescent="0.35">
      <c r="A20" s="11" t="s">
        <v>64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35">
      <c r="A22" s="11" t="s">
        <v>17</v>
      </c>
    </row>
    <row r="23" spans="1:7" x14ac:dyDescent="0.35">
      <c r="A23" s="11" t="s">
        <v>62</v>
      </c>
      <c r="C23" s="19"/>
    </row>
    <row r="24" spans="1:7" x14ac:dyDescent="0.35">
      <c r="A24" s="11" t="s">
        <v>63</v>
      </c>
      <c r="C24" s="19">
        <v>0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35">
      <c r="A26" s="31" t="s">
        <v>18</v>
      </c>
    </row>
    <row r="27" spans="1:7" x14ac:dyDescent="0.35">
      <c r="A27" s="11" t="s">
        <v>65</v>
      </c>
      <c r="C27" s="11">
        <v>1.3815129375000001</v>
      </c>
      <c r="D27" s="11">
        <v>1.3815129375000001</v>
      </c>
      <c r="E27" s="11">
        <v>1.3815129375000001</v>
      </c>
      <c r="F27" s="11">
        <v>1.3815129375000001</v>
      </c>
      <c r="G27" s="11">
        <v>1.3815129375000001</v>
      </c>
    </row>
    <row r="28" spans="1:7" x14ac:dyDescent="0.35">
      <c r="A28" s="11" t="s">
        <v>66</v>
      </c>
      <c r="C28" s="11">
        <v>1.4459435845999999</v>
      </c>
      <c r="D28" s="11">
        <v>1.4459435845999999</v>
      </c>
      <c r="E28" s="11">
        <v>1.4459435845999999</v>
      </c>
      <c r="F28" s="11">
        <v>1.4459435845999999</v>
      </c>
      <c r="G28" s="11">
        <v>1.4459435845999999</v>
      </c>
    </row>
    <row r="29" spans="1:7" s="24" customFormat="1" x14ac:dyDescent="0.3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35">
      <c r="A31" s="31" t="s">
        <v>21</v>
      </c>
    </row>
    <row r="32" spans="1:7" x14ac:dyDescent="0.35">
      <c r="A32" s="11" t="s">
        <v>67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35">
      <c r="A33" s="11" t="s">
        <v>68</v>
      </c>
      <c r="C33" s="11">
        <f>C18/C28</f>
        <v>0</v>
      </c>
      <c r="D33" s="11">
        <f>D18/D28</f>
        <v>0</v>
      </c>
      <c r="E33" s="11">
        <f>E18/E28</f>
        <v>0</v>
      </c>
      <c r="F33" s="11">
        <f>F18/F28</f>
        <v>0</v>
      </c>
      <c r="G33" s="11">
        <f>G18/G28</f>
        <v>0</v>
      </c>
    </row>
    <row r="34" spans="1:7" x14ac:dyDescent="0.35">
      <c r="A34" s="11" t="s">
        <v>69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35">
      <c r="A35" s="11" t="s">
        <v>70</v>
      </c>
      <c r="C35" s="11">
        <f>C33/C12</f>
        <v>0</v>
      </c>
      <c r="D35" s="11">
        <f>D33/D12</f>
        <v>0</v>
      </c>
      <c r="E35" s="11" t="e">
        <f>E33/E12</f>
        <v>#DIV/0!</v>
      </c>
      <c r="F35" s="11" t="e">
        <f>F33/F12</f>
        <v>#DIV/0!</v>
      </c>
      <c r="G35" s="11" t="e">
        <f>G33/G12</f>
        <v>#DIV/0!</v>
      </c>
    </row>
    <row r="37" spans="1:7" x14ac:dyDescent="0.35">
      <c r="A37" s="31" t="s">
        <v>26</v>
      </c>
    </row>
    <row r="39" spans="1:7" x14ac:dyDescent="0.35">
      <c r="A39" s="11" t="s">
        <v>27</v>
      </c>
    </row>
    <row r="40" spans="1:7" x14ac:dyDescent="0.35">
      <c r="A40" s="11" t="s">
        <v>28</v>
      </c>
      <c r="C40" s="11">
        <f>C11/C29*100</f>
        <v>7.4118301043832741E-2</v>
      </c>
      <c r="D40" s="11">
        <f>D11/D29*100</f>
        <v>4.658427643657688E-2</v>
      </c>
      <c r="E40" s="11">
        <f>E11/E29*100</f>
        <v>1.1541822618674669E-2</v>
      </c>
      <c r="F40" s="11" t="e">
        <f>F11/F29*100</f>
        <v>#DIV/0!</v>
      </c>
      <c r="G40" s="11" t="e">
        <f>G11/G29*100</f>
        <v>#DIV/0!</v>
      </c>
    </row>
    <row r="41" spans="1:7" x14ac:dyDescent="0.35">
      <c r="A41" s="11" t="s">
        <v>29</v>
      </c>
      <c r="C41" s="11">
        <f>C12/C29*100</f>
        <v>1.0294208478310103E-3</v>
      </c>
      <c r="D41" s="11">
        <f>D12/D29*100</f>
        <v>2.7402515550927573E-3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</row>
    <row r="43" spans="1:7" x14ac:dyDescent="0.35">
      <c r="A43" s="11" t="s">
        <v>30</v>
      </c>
    </row>
    <row r="44" spans="1:7" x14ac:dyDescent="0.35">
      <c r="A44" s="11" t="s">
        <v>31</v>
      </c>
      <c r="C44" s="11">
        <f>C12/C11*100</f>
        <v>1.3888888888888888</v>
      </c>
      <c r="D44" s="11">
        <f>D12/D11*100</f>
        <v>5.8823529411764701</v>
      </c>
      <c r="E44" s="11">
        <f>E12/E11*100</f>
        <v>0</v>
      </c>
      <c r="F44" s="11">
        <f>F12/F11*100</f>
        <v>0</v>
      </c>
      <c r="G44" s="11" t="e">
        <f>G12/G11*100</f>
        <v>#DIV/0!</v>
      </c>
    </row>
    <row r="45" spans="1:7" x14ac:dyDescent="0.3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3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35">
      <c r="A48" s="11" t="s">
        <v>34</v>
      </c>
    </row>
    <row r="49" spans="1:7" x14ac:dyDescent="0.35">
      <c r="A49" s="11" t="s">
        <v>35</v>
      </c>
      <c r="C49" s="11">
        <f>C12/C13*100</f>
        <v>1.3888888888888888</v>
      </c>
      <c r="D49" s="11">
        <f>D12/D13*100</f>
        <v>5.8823529411764701</v>
      </c>
      <c r="E49" s="11">
        <f>E12/E13*100</f>
        <v>0</v>
      </c>
      <c r="F49" s="11">
        <f>F12/F13*100</f>
        <v>0</v>
      </c>
      <c r="G49" s="11" t="e">
        <f>G12/G13*100</f>
        <v>#DIV/0!</v>
      </c>
    </row>
    <row r="50" spans="1:7" x14ac:dyDescent="0.35">
      <c r="A50" s="11" t="s">
        <v>36</v>
      </c>
      <c r="C50" s="11">
        <f>C18/C19*100</f>
        <v>0</v>
      </c>
      <c r="D50" s="11">
        <f>D18/D19*100</f>
        <v>0</v>
      </c>
      <c r="E50" s="11">
        <f>E18/E19*100</f>
        <v>0</v>
      </c>
      <c r="F50" s="11">
        <f>F18/F19*100</f>
        <v>0</v>
      </c>
      <c r="G50" s="11" t="e">
        <f>G18/G19*100</f>
        <v>#DIV/0!</v>
      </c>
    </row>
    <row r="51" spans="1:7" x14ac:dyDescent="0.35">
      <c r="A51" s="11" t="s">
        <v>37</v>
      </c>
      <c r="C51" s="11">
        <f>(C49+C50)/2</f>
        <v>0.69444444444444442</v>
      </c>
      <c r="D51" s="11">
        <f>(D49+D50)/2</f>
        <v>2.9411764705882351</v>
      </c>
      <c r="E51" s="11">
        <f>(E49+E50)/2</f>
        <v>0</v>
      </c>
      <c r="F51" s="11">
        <f>(F49+F50)/2</f>
        <v>0</v>
      </c>
      <c r="G51" s="11" t="e">
        <f>(G49+G50)/2</f>
        <v>#DIV/0!</v>
      </c>
    </row>
    <row r="53" spans="1:7" x14ac:dyDescent="0.35">
      <c r="A53" s="11" t="s">
        <v>91</v>
      </c>
    </row>
    <row r="54" spans="1:7" x14ac:dyDescent="0.35">
      <c r="A54" s="11" t="s">
        <v>38</v>
      </c>
      <c r="C54" s="11" t="e">
        <f>C20/C18*100</f>
        <v>#DIV/0!</v>
      </c>
      <c r="D54" s="11" t="e">
        <f>D20/D18*100</f>
        <v>#DIV/0!</v>
      </c>
      <c r="E54" s="11" t="e">
        <f>E20/E18*100</f>
        <v>#DIV/0!</v>
      </c>
      <c r="F54" s="11" t="e">
        <f>F20/F18*100</f>
        <v>#DIV/0!</v>
      </c>
      <c r="G54" s="11" t="e">
        <f>G20/G18*100</f>
        <v>#DIV/0!</v>
      </c>
    </row>
    <row r="56" spans="1:7" x14ac:dyDescent="0.35">
      <c r="A56" s="11" t="s">
        <v>39</v>
      </c>
    </row>
    <row r="57" spans="1:7" x14ac:dyDescent="0.3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35">
      <c r="A58" s="11" t="s">
        <v>41</v>
      </c>
      <c r="C58" s="11" t="e">
        <f>((C33/C32)-1)*100</f>
        <v>#DIV/0!</v>
      </c>
      <c r="D58" s="11" t="e">
        <f t="shared" ref="D58:G58" si="1">((D33/D32)-1)*100</f>
        <v>#DIV/0!</v>
      </c>
      <c r="E58" s="11" t="e">
        <f t="shared" si="1"/>
        <v>#DIV/0!</v>
      </c>
      <c r="F58" s="11" t="e">
        <f t="shared" si="1"/>
        <v>#DIV/0!</v>
      </c>
      <c r="G58" s="11" t="e">
        <f t="shared" si="1"/>
        <v>#DIV/0!</v>
      </c>
    </row>
    <row r="59" spans="1:7" x14ac:dyDescent="0.3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35">
      <c r="A61" s="11" t="s">
        <v>43</v>
      </c>
    </row>
    <row r="62" spans="1:7" x14ac:dyDescent="0.35">
      <c r="A62" s="11" t="s">
        <v>44</v>
      </c>
      <c r="C62" s="11">
        <f t="shared" ref="C62:G63" si="2">C17/C11</f>
        <v>0</v>
      </c>
      <c r="D62" s="11">
        <f t="shared" si="2"/>
        <v>0</v>
      </c>
      <c r="E62" s="11">
        <f t="shared" si="2"/>
        <v>0</v>
      </c>
      <c r="F62" s="11">
        <f t="shared" si="2"/>
        <v>0</v>
      </c>
      <c r="G62" s="11" t="e">
        <f t="shared" si="2"/>
        <v>#DIV/0!</v>
      </c>
    </row>
    <row r="63" spans="1:7" x14ac:dyDescent="0.35">
      <c r="A63" s="11" t="s">
        <v>45</v>
      </c>
      <c r="C63" s="11">
        <f t="shared" si="2"/>
        <v>0</v>
      </c>
      <c r="D63" s="11">
        <f t="shared" si="2"/>
        <v>0</v>
      </c>
      <c r="E63" s="11" t="e">
        <f>E18/E12</f>
        <v>#DIV/0!</v>
      </c>
      <c r="F63" s="11" t="e">
        <f>F18/F12</f>
        <v>#DIV/0!</v>
      </c>
      <c r="G63" s="11" t="e">
        <f t="shared" si="2"/>
        <v>#DIV/0!</v>
      </c>
    </row>
    <row r="64" spans="1:7" x14ac:dyDescent="0.3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35">
      <c r="A66" s="11" t="s">
        <v>47</v>
      </c>
    </row>
    <row r="67" spans="1:7" x14ac:dyDescent="0.35">
      <c r="A67" s="11" t="s">
        <v>48</v>
      </c>
      <c r="C67" s="11" t="e">
        <f>(C24/C23)*100</f>
        <v>#DIV/0!</v>
      </c>
    </row>
    <row r="68" spans="1:7" x14ac:dyDescent="0.35">
      <c r="A68" s="11" t="s">
        <v>49</v>
      </c>
      <c r="C68" s="11" t="e">
        <f>(C18/C24)*100</f>
        <v>#DIV/0!</v>
      </c>
    </row>
    <row r="70" spans="1:7" ht="15" thickBot="1" x14ac:dyDescent="0.4">
      <c r="A70" s="27"/>
      <c r="B70" s="27"/>
      <c r="C70" s="27"/>
      <c r="D70" s="27"/>
      <c r="E70" s="27"/>
      <c r="F70" s="27"/>
      <c r="G70" s="27"/>
    </row>
    <row r="71" spans="1:7" ht="15" thickTop="1" x14ac:dyDescent="0.35"/>
    <row r="72" spans="1:7" x14ac:dyDescent="0.35">
      <c r="A72" s="11" t="s">
        <v>50</v>
      </c>
    </row>
    <row r="73" spans="1:7" x14ac:dyDescent="0.35">
      <c r="A73" s="11" t="s">
        <v>93</v>
      </c>
    </row>
    <row r="74" spans="1:7" x14ac:dyDescent="0.35">
      <c r="A74" s="11" t="s">
        <v>96</v>
      </c>
    </row>
    <row r="76" spans="1:7" x14ac:dyDescent="0.35">
      <c r="A76" s="11" t="s">
        <v>94</v>
      </c>
    </row>
    <row r="77" spans="1:7" x14ac:dyDescent="0.35">
      <c r="A77" s="11" t="s">
        <v>95</v>
      </c>
    </row>
    <row r="78" spans="1:7" x14ac:dyDescent="0.35">
      <c r="A78" s="11" t="s">
        <v>97</v>
      </c>
    </row>
    <row r="79" spans="1:7" x14ac:dyDescent="0.35">
      <c r="A79" s="11" t="s">
        <v>98</v>
      </c>
    </row>
    <row r="80" spans="1:7" x14ac:dyDescent="0.35">
      <c r="A80" s="11" t="s">
        <v>106</v>
      </c>
    </row>
    <row r="81" spans="1:1" x14ac:dyDescent="0.35">
      <c r="A81" s="28" t="s">
        <v>107</v>
      </c>
    </row>
    <row r="82" spans="1:1" x14ac:dyDescent="0.35">
      <c r="A82" s="28" t="s">
        <v>108</v>
      </c>
    </row>
    <row r="103" spans="4:8" x14ac:dyDescent="0.35">
      <c r="E103" s="11" t="s">
        <v>109</v>
      </c>
      <c r="F103" s="11" t="s">
        <v>110</v>
      </c>
      <c r="G103" s="11" t="s">
        <v>111</v>
      </c>
      <c r="H103" s="11" t="s">
        <v>112</v>
      </c>
    </row>
    <row r="104" spans="4:8" x14ac:dyDescent="0.35">
      <c r="D104" s="11" t="s">
        <v>49</v>
      </c>
      <c r="G104" s="11">
        <v>52.962044359662578</v>
      </c>
      <c r="H104" s="11">
        <v>101.460148441485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7:I103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8" customWidth="1"/>
    <col min="2" max="2" width="17.1796875" style="38" customWidth="1"/>
    <col min="3" max="4" width="22" style="38" customWidth="1"/>
    <col min="5" max="5" width="26.26953125" style="38" customWidth="1"/>
    <col min="6" max="6" width="17.54296875" style="38" customWidth="1"/>
    <col min="7" max="7" width="20.81640625" style="38" customWidth="1"/>
    <col min="8" max="8" width="17.1796875" style="38" customWidth="1"/>
    <col min="9" max="16384" width="11.453125" style="38"/>
  </cols>
  <sheetData>
    <row r="7" spans="1:8" ht="21" customHeight="1" x14ac:dyDescent="0.35"/>
    <row r="8" spans="1:8" ht="21" customHeight="1" x14ac:dyDescent="0.35"/>
    <row r="9" spans="1:8" s="39" customFormat="1" ht="15.5" x14ac:dyDescent="0.35">
      <c r="A9" s="79" t="s">
        <v>0</v>
      </c>
      <c r="B9" s="79" t="s">
        <v>1</v>
      </c>
      <c r="C9" s="83" t="s">
        <v>2</v>
      </c>
      <c r="D9" s="83"/>
      <c r="E9" s="83"/>
      <c r="F9" s="83"/>
      <c r="G9" s="83"/>
      <c r="H9" s="83"/>
    </row>
    <row r="10" spans="1:8" s="39" customFormat="1" ht="31.5" thickBot="1" x14ac:dyDescent="0.4">
      <c r="A10" s="80"/>
      <c r="B10" s="81"/>
      <c r="C10" s="80" t="s">
        <v>148</v>
      </c>
      <c r="D10" s="80"/>
      <c r="E10" s="80" t="s">
        <v>4</v>
      </c>
      <c r="F10" s="80"/>
      <c r="G10" s="80"/>
      <c r="H10" s="41" t="s">
        <v>122</v>
      </c>
    </row>
    <row r="11" spans="1:8" ht="31.5" thickTop="1" x14ac:dyDescent="0.35">
      <c r="A11" s="40"/>
      <c r="B11" s="40"/>
      <c r="C11" s="42" t="s">
        <v>124</v>
      </c>
      <c r="D11" s="42" t="s">
        <v>121</v>
      </c>
      <c r="E11" s="42" t="s">
        <v>125</v>
      </c>
      <c r="F11" s="42" t="s">
        <v>121</v>
      </c>
      <c r="G11" s="42" t="s">
        <v>223</v>
      </c>
      <c r="H11" s="43" t="s">
        <v>120</v>
      </c>
    </row>
    <row r="12" spans="1:8" ht="15.5" x14ac:dyDescent="0.4">
      <c r="A12" s="44" t="s">
        <v>7</v>
      </c>
      <c r="B12" s="45"/>
      <c r="C12" s="45"/>
      <c r="D12" s="45"/>
      <c r="E12" s="45"/>
      <c r="F12" s="45"/>
      <c r="G12" s="45"/>
      <c r="H12" s="46"/>
    </row>
    <row r="13" spans="1:8" ht="15.5" x14ac:dyDescent="0.4">
      <c r="A13" s="45"/>
      <c r="B13" s="45"/>
      <c r="C13" s="45"/>
      <c r="D13" s="45"/>
      <c r="E13" s="45"/>
      <c r="F13" s="45"/>
      <c r="G13" s="45"/>
      <c r="H13" s="46"/>
    </row>
    <row r="14" spans="1:8" ht="15.5" x14ac:dyDescent="0.4">
      <c r="A14" s="44" t="s">
        <v>113</v>
      </c>
      <c r="B14" s="45"/>
      <c r="C14" s="45"/>
      <c r="D14" s="45"/>
      <c r="E14" s="45"/>
      <c r="F14" s="45"/>
      <c r="G14" s="45"/>
      <c r="H14" s="46"/>
    </row>
    <row r="15" spans="1:8" ht="15.5" x14ac:dyDescent="0.4">
      <c r="A15" s="45" t="s">
        <v>126</v>
      </c>
      <c r="B15" s="47">
        <f>SUM(C15:G15)</f>
        <v>2</v>
      </c>
      <c r="C15" s="63">
        <v>0</v>
      </c>
      <c r="D15" s="47">
        <v>0</v>
      </c>
      <c r="E15" s="47">
        <v>2</v>
      </c>
      <c r="F15" s="47">
        <v>0</v>
      </c>
      <c r="G15" s="47">
        <v>0</v>
      </c>
      <c r="H15" s="48">
        <v>0</v>
      </c>
    </row>
    <row r="16" spans="1:8" ht="15.5" x14ac:dyDescent="0.4">
      <c r="A16" s="49" t="s">
        <v>114</v>
      </c>
      <c r="B16" s="47">
        <f>SUM(C16:G16)</f>
        <v>13716</v>
      </c>
      <c r="C16" s="63">
        <v>0</v>
      </c>
      <c r="D16" s="47">
        <v>0</v>
      </c>
      <c r="E16" s="47">
        <v>13716</v>
      </c>
      <c r="F16" s="47">
        <v>0</v>
      </c>
      <c r="G16" s="47">
        <v>0</v>
      </c>
      <c r="H16" s="48">
        <v>0</v>
      </c>
    </row>
    <row r="17" spans="1:8" ht="15.5" x14ac:dyDescent="0.4">
      <c r="A17" s="45" t="s">
        <v>188</v>
      </c>
      <c r="B17" s="47">
        <f t="shared" ref="B17:B22" si="0">SUM(D17:F17)</f>
        <v>10</v>
      </c>
      <c r="C17" s="47">
        <v>0</v>
      </c>
      <c r="D17" s="47">
        <v>3</v>
      </c>
      <c r="E17" s="47">
        <v>6</v>
      </c>
      <c r="F17" s="47">
        <v>1</v>
      </c>
      <c r="G17" s="47">
        <v>0</v>
      </c>
      <c r="H17" s="48">
        <v>5</v>
      </c>
    </row>
    <row r="18" spans="1:8" ht="15.5" x14ac:dyDescent="0.4">
      <c r="A18" s="49" t="s">
        <v>114</v>
      </c>
      <c r="B18" s="47">
        <f t="shared" si="0"/>
        <v>39025</v>
      </c>
      <c r="C18" s="47">
        <v>0</v>
      </c>
      <c r="D18" s="47">
        <v>6943</v>
      </c>
      <c r="E18" s="47">
        <v>31377</v>
      </c>
      <c r="F18" s="47">
        <v>705</v>
      </c>
      <c r="G18" s="47">
        <v>0</v>
      </c>
      <c r="H18" s="48">
        <v>3500</v>
      </c>
    </row>
    <row r="19" spans="1:8" ht="15.5" x14ac:dyDescent="0.4">
      <c r="A19" s="45" t="s">
        <v>189</v>
      </c>
      <c r="B19" s="47">
        <f t="shared" si="0"/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8">
        <v>3</v>
      </c>
    </row>
    <row r="20" spans="1:8" ht="15.5" x14ac:dyDescent="0.4">
      <c r="A20" s="49" t="s">
        <v>114</v>
      </c>
      <c r="B20" s="47">
        <f t="shared" si="0"/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8">
        <v>3570</v>
      </c>
    </row>
    <row r="21" spans="1:8" ht="15.5" x14ac:dyDescent="0.4">
      <c r="A21" s="45" t="s">
        <v>152</v>
      </c>
      <c r="B21" s="47">
        <f t="shared" si="0"/>
        <v>10</v>
      </c>
      <c r="C21" s="47">
        <v>0</v>
      </c>
      <c r="D21" s="47">
        <v>3</v>
      </c>
      <c r="E21" s="47">
        <v>6</v>
      </c>
      <c r="F21" s="47">
        <v>1</v>
      </c>
      <c r="G21" s="47">
        <v>0</v>
      </c>
      <c r="H21" s="48">
        <v>5</v>
      </c>
    </row>
    <row r="22" spans="1:8" ht="15.5" x14ac:dyDescent="0.4">
      <c r="A22" s="49" t="s">
        <v>114</v>
      </c>
      <c r="B22" s="47">
        <f t="shared" si="0"/>
        <v>39025</v>
      </c>
      <c r="C22" s="47">
        <v>0</v>
      </c>
      <c r="D22" s="47">
        <v>6943</v>
      </c>
      <c r="E22" s="47">
        <v>31377</v>
      </c>
      <c r="F22" s="47">
        <v>705</v>
      </c>
      <c r="G22" s="47">
        <v>0</v>
      </c>
      <c r="H22" s="48">
        <v>3500</v>
      </c>
    </row>
    <row r="23" spans="1:8" ht="15.5" x14ac:dyDescent="0.4">
      <c r="A23" s="45"/>
      <c r="B23" s="47"/>
      <c r="C23" s="47"/>
      <c r="D23" s="47"/>
      <c r="E23" s="47"/>
      <c r="F23" s="47"/>
      <c r="G23" s="47"/>
      <c r="H23" s="48"/>
    </row>
    <row r="24" spans="1:8" ht="15.5" x14ac:dyDescent="0.4">
      <c r="A24" s="44" t="s">
        <v>15</v>
      </c>
      <c r="B24" s="47"/>
      <c r="C24" s="47"/>
      <c r="D24" s="47"/>
      <c r="E24" s="47"/>
      <c r="F24" s="47"/>
      <c r="G24" s="47"/>
      <c r="H24" s="48"/>
    </row>
    <row r="25" spans="1:8" ht="15.5" x14ac:dyDescent="0.4">
      <c r="A25" s="45" t="s">
        <v>127</v>
      </c>
      <c r="B25" s="47">
        <f>SUM(C25:H25)</f>
        <v>185359846.1301994</v>
      </c>
      <c r="C25" s="47">
        <v>52244065.970400006</v>
      </c>
      <c r="D25" s="47">
        <v>31077067.569999993</v>
      </c>
      <c r="E25" s="47">
        <v>80254337.569799408</v>
      </c>
      <c r="F25" s="47">
        <v>13044051.240000002</v>
      </c>
      <c r="G25" s="47">
        <v>8740323.7799999993</v>
      </c>
      <c r="H25" s="48">
        <v>0</v>
      </c>
    </row>
    <row r="26" spans="1:8" ht="15.5" x14ac:dyDescent="0.4">
      <c r="A26" s="45" t="s">
        <v>190</v>
      </c>
      <c r="B26" s="47">
        <f>SUM(D26:H26)</f>
        <v>2233090119.9099998</v>
      </c>
      <c r="C26" s="47">
        <v>0</v>
      </c>
      <c r="D26" s="47">
        <v>2233090119.9099998</v>
      </c>
      <c r="E26" s="47">
        <v>0</v>
      </c>
      <c r="F26" s="47">
        <v>0</v>
      </c>
      <c r="G26" s="47">
        <v>0</v>
      </c>
      <c r="H26" s="48">
        <v>0</v>
      </c>
    </row>
    <row r="27" spans="1:8" ht="15.5" x14ac:dyDescent="0.4">
      <c r="A27" s="45" t="s">
        <v>191</v>
      </c>
      <c r="B27" s="47">
        <f>SUM(D27:H27)</f>
        <v>203245235.94</v>
      </c>
      <c r="C27" s="47">
        <v>0</v>
      </c>
      <c r="D27" s="47">
        <v>203245235.94</v>
      </c>
      <c r="E27" s="47">
        <v>0</v>
      </c>
      <c r="F27" s="47">
        <v>0</v>
      </c>
      <c r="G27" s="47">
        <v>0</v>
      </c>
      <c r="H27" s="48">
        <v>0</v>
      </c>
    </row>
    <row r="28" spans="1:8" ht="15.5" x14ac:dyDescent="0.4">
      <c r="A28" s="45" t="s">
        <v>156</v>
      </c>
      <c r="B28" s="47">
        <f>SUM(D28:H28)</f>
        <v>2233090119.9099998</v>
      </c>
      <c r="C28" s="47">
        <v>0</v>
      </c>
      <c r="D28" s="47">
        <v>2233090119.9099998</v>
      </c>
      <c r="E28" s="47">
        <v>0</v>
      </c>
      <c r="F28" s="47">
        <v>0</v>
      </c>
      <c r="G28" s="47">
        <v>0</v>
      </c>
      <c r="H28" s="48">
        <v>0</v>
      </c>
    </row>
    <row r="29" spans="1:8" ht="15.5" x14ac:dyDescent="0.4">
      <c r="A29" s="45" t="s">
        <v>192</v>
      </c>
      <c r="B29" s="47">
        <f>B27</f>
        <v>203245235.94</v>
      </c>
      <c r="C29" s="47"/>
      <c r="D29" s="47"/>
      <c r="E29" s="47"/>
      <c r="F29" s="47"/>
      <c r="G29" s="47"/>
      <c r="H29" s="48"/>
    </row>
    <row r="30" spans="1:8" ht="15.5" x14ac:dyDescent="0.4">
      <c r="A30" s="45"/>
      <c r="B30" s="47"/>
      <c r="C30" s="47"/>
      <c r="D30" s="47"/>
      <c r="E30" s="47"/>
      <c r="F30" s="47"/>
      <c r="G30" s="47"/>
      <c r="H30" s="48"/>
    </row>
    <row r="31" spans="1:8" ht="15.5" x14ac:dyDescent="0.4">
      <c r="A31" s="44" t="s">
        <v>17</v>
      </c>
      <c r="B31" s="47"/>
      <c r="C31" s="47"/>
      <c r="D31" s="47"/>
      <c r="E31" s="47"/>
      <c r="F31" s="47"/>
      <c r="G31" s="47"/>
      <c r="H31" s="48"/>
    </row>
    <row r="32" spans="1:8" ht="15.5" x14ac:dyDescent="0.4">
      <c r="A32" s="45" t="s">
        <v>193</v>
      </c>
      <c r="B32" s="47">
        <f>B26</f>
        <v>2233090119.9099998</v>
      </c>
      <c r="C32" s="47"/>
      <c r="D32" s="47"/>
      <c r="E32" s="47"/>
      <c r="F32" s="47"/>
      <c r="G32" s="47"/>
      <c r="H32" s="48"/>
    </row>
    <row r="33" spans="1:9" ht="15.5" x14ac:dyDescent="0.4">
      <c r="A33" s="45" t="s">
        <v>191</v>
      </c>
      <c r="B33" s="47">
        <v>236335750</v>
      </c>
      <c r="C33" s="47"/>
      <c r="D33" s="47"/>
      <c r="E33" s="47"/>
      <c r="F33" s="47"/>
      <c r="G33" s="47"/>
      <c r="H33" s="48"/>
    </row>
    <row r="34" spans="1:9" ht="15.5" x14ac:dyDescent="0.4">
      <c r="A34" s="45"/>
      <c r="B34" s="51"/>
      <c r="C34" s="51"/>
      <c r="D34" s="51"/>
      <c r="E34" s="51"/>
      <c r="F34" s="51"/>
      <c r="G34" s="51"/>
      <c r="H34" s="52"/>
    </row>
    <row r="35" spans="1:9" ht="15.5" x14ac:dyDescent="0.4">
      <c r="A35" s="44" t="s">
        <v>18</v>
      </c>
      <c r="B35" s="51"/>
      <c r="C35" s="51"/>
      <c r="D35" s="51"/>
      <c r="E35" s="51"/>
      <c r="F35" s="51"/>
      <c r="G35" s="51"/>
      <c r="H35" s="52"/>
    </row>
    <row r="36" spans="1:9" ht="15.5" x14ac:dyDescent="0.4">
      <c r="A36" s="45" t="s">
        <v>128</v>
      </c>
      <c r="B36" s="53">
        <v>1.0641</v>
      </c>
      <c r="C36" s="53"/>
      <c r="D36" s="53">
        <v>1.0641</v>
      </c>
      <c r="E36" s="53">
        <v>1.0641</v>
      </c>
      <c r="F36" s="53">
        <v>1.0641</v>
      </c>
      <c r="G36" s="53"/>
      <c r="H36" s="54">
        <v>1.0641</v>
      </c>
    </row>
    <row r="37" spans="1:9" ht="15.5" x14ac:dyDescent="0.4">
      <c r="A37" s="45" t="s">
        <v>194</v>
      </c>
      <c r="B37" s="53">
        <v>1.0863</v>
      </c>
      <c r="C37" s="53"/>
      <c r="D37" s="53">
        <v>1.0863</v>
      </c>
      <c r="E37" s="53">
        <v>1.0863</v>
      </c>
      <c r="F37" s="53">
        <v>1.0863</v>
      </c>
      <c r="G37" s="53"/>
      <c r="H37" s="54">
        <v>1.0863</v>
      </c>
    </row>
    <row r="38" spans="1:9" ht="15.5" x14ac:dyDescent="0.4">
      <c r="A38" s="45" t="s">
        <v>100</v>
      </c>
      <c r="B38" s="47">
        <f>D38+E38</f>
        <v>313665</v>
      </c>
      <c r="C38" s="47"/>
      <c r="D38" s="50">
        <v>75580</v>
      </c>
      <c r="E38" s="50">
        <v>238085</v>
      </c>
      <c r="F38" s="50">
        <v>238085</v>
      </c>
      <c r="G38" s="50"/>
      <c r="H38" s="48"/>
      <c r="I38" s="45"/>
    </row>
    <row r="39" spans="1:9" ht="15.5" x14ac:dyDescent="0.4">
      <c r="A39" s="45"/>
      <c r="B39" s="47"/>
      <c r="C39" s="47"/>
      <c r="D39" s="47"/>
      <c r="E39" s="47"/>
      <c r="F39" s="47"/>
      <c r="G39" s="47"/>
      <c r="H39" s="48"/>
    </row>
    <row r="40" spans="1:9" ht="15.5" x14ac:dyDescent="0.4">
      <c r="A40" s="44" t="s">
        <v>21</v>
      </c>
      <c r="B40" s="47"/>
      <c r="C40" s="47"/>
      <c r="D40" s="47"/>
      <c r="E40" s="47"/>
      <c r="F40" s="47"/>
      <c r="G40" s="47"/>
      <c r="H40" s="48"/>
    </row>
    <row r="41" spans="1:9" ht="15.5" x14ac:dyDescent="0.4">
      <c r="A41" s="45" t="s">
        <v>195</v>
      </c>
      <c r="B41" s="47">
        <f t="shared" ref="B41:H41" si="1">B25/B36</f>
        <v>174194010.08382612</v>
      </c>
      <c r="C41" s="47"/>
      <c r="D41" s="47">
        <f t="shared" si="1"/>
        <v>29205025.439338401</v>
      </c>
      <c r="E41" s="47">
        <f t="shared" si="1"/>
        <v>75419920.655764878</v>
      </c>
      <c r="F41" s="47">
        <f t="shared" si="1"/>
        <v>12258294.558782071</v>
      </c>
      <c r="G41" s="47"/>
      <c r="H41" s="48">
        <f t="shared" si="1"/>
        <v>0</v>
      </c>
    </row>
    <row r="42" spans="1:9" ht="15.5" x14ac:dyDescent="0.4">
      <c r="A42" s="45" t="s">
        <v>196</v>
      </c>
      <c r="B42" s="47">
        <f t="shared" ref="B42:H42" si="2">B27/B37</f>
        <v>187098624.63407898</v>
      </c>
      <c r="C42" s="47"/>
      <c r="D42" s="47">
        <f t="shared" si="2"/>
        <v>187098624.63407898</v>
      </c>
      <c r="E42" s="47">
        <f t="shared" si="2"/>
        <v>0</v>
      </c>
      <c r="F42" s="47">
        <f t="shared" si="2"/>
        <v>0</v>
      </c>
      <c r="G42" s="47"/>
      <c r="H42" s="48">
        <f t="shared" si="2"/>
        <v>0</v>
      </c>
    </row>
    <row r="43" spans="1:9" ht="15.5" x14ac:dyDescent="0.4">
      <c r="A43" s="45" t="s">
        <v>197</v>
      </c>
      <c r="B43" s="47">
        <f>B41/B16</f>
        <v>12700.059061229667</v>
      </c>
      <c r="C43" s="47"/>
      <c r="D43" s="47" t="s">
        <v>123</v>
      </c>
      <c r="E43" s="47">
        <f t="shared" ref="E43" si="3">E41/E16</f>
        <v>5498.6818792479498</v>
      </c>
      <c r="F43" s="47" t="s">
        <v>123</v>
      </c>
      <c r="G43" s="47"/>
      <c r="H43" s="48" t="s">
        <v>123</v>
      </c>
    </row>
    <row r="44" spans="1:9" ht="15.5" x14ac:dyDescent="0.4">
      <c r="A44" s="45" t="s">
        <v>198</v>
      </c>
      <c r="B44" s="47" t="s">
        <v>123</v>
      </c>
      <c r="C44" s="47"/>
      <c r="D44" s="47" t="s">
        <v>123</v>
      </c>
      <c r="E44" s="47" t="s">
        <v>123</v>
      </c>
      <c r="F44" s="47" t="s">
        <v>123</v>
      </c>
      <c r="G44" s="47"/>
      <c r="H44" s="48">
        <f t="shared" ref="H44" si="4">H42/H20</f>
        <v>0</v>
      </c>
    </row>
    <row r="45" spans="1:9" ht="15.5" x14ac:dyDescent="0.4">
      <c r="A45" s="45"/>
      <c r="B45" s="51"/>
      <c r="C45" s="51"/>
      <c r="D45" s="51"/>
      <c r="E45" s="51"/>
      <c r="F45" s="51"/>
      <c r="G45" s="51"/>
      <c r="H45" s="52"/>
    </row>
    <row r="46" spans="1:9" ht="15.5" x14ac:dyDescent="0.4">
      <c r="A46" s="44" t="s">
        <v>26</v>
      </c>
      <c r="B46" s="51"/>
      <c r="C46" s="51"/>
      <c r="D46" s="51"/>
      <c r="E46" s="51"/>
      <c r="F46" s="51"/>
      <c r="G46" s="51"/>
      <c r="H46" s="52"/>
    </row>
    <row r="47" spans="1:9" ht="15.5" x14ac:dyDescent="0.4">
      <c r="A47" s="45"/>
      <c r="B47" s="51"/>
      <c r="C47" s="51"/>
      <c r="D47" s="51"/>
      <c r="E47" s="51"/>
      <c r="F47" s="51"/>
      <c r="G47" s="51"/>
      <c r="H47" s="52"/>
    </row>
    <row r="48" spans="1:9" ht="15.5" x14ac:dyDescent="0.4">
      <c r="A48" s="44" t="s">
        <v>27</v>
      </c>
      <c r="B48" s="51"/>
      <c r="C48" s="51"/>
      <c r="D48" s="51"/>
      <c r="E48" s="51"/>
      <c r="F48" s="51"/>
      <c r="G48" s="51"/>
      <c r="H48" s="52"/>
    </row>
    <row r="49" spans="1:8" ht="15.5" x14ac:dyDescent="0.4">
      <c r="A49" s="45" t="s">
        <v>28</v>
      </c>
      <c r="B49" s="55">
        <f>(B18/B38)*100</f>
        <v>12.441617649403025</v>
      </c>
      <c r="C49" s="55"/>
      <c r="D49" s="55">
        <f t="shared" ref="D49:F49" si="5">(D18/D38)*100</f>
        <v>9.1862926700185241</v>
      </c>
      <c r="E49" s="55">
        <f t="shared" si="5"/>
        <v>13.178906692987798</v>
      </c>
      <c r="F49" s="55">
        <f t="shared" si="5"/>
        <v>0.29611273284751244</v>
      </c>
      <c r="G49" s="55"/>
      <c r="H49" s="56"/>
    </row>
    <row r="50" spans="1:8" ht="15.5" x14ac:dyDescent="0.4">
      <c r="A50" s="45" t="s">
        <v>29</v>
      </c>
      <c r="B50" s="55">
        <f>(B20/B38)*100</f>
        <v>0</v>
      </c>
      <c r="C50" s="55"/>
      <c r="D50" s="55">
        <f t="shared" ref="D50:F50" si="6">(D20/D38)*100</f>
        <v>0</v>
      </c>
      <c r="E50" s="55">
        <f t="shared" si="6"/>
        <v>0</v>
      </c>
      <c r="F50" s="55">
        <f t="shared" si="6"/>
        <v>0</v>
      </c>
      <c r="G50" s="55"/>
      <c r="H50" s="56"/>
    </row>
    <row r="51" spans="1:8" ht="15.5" x14ac:dyDescent="0.4">
      <c r="A51" s="45"/>
      <c r="B51" s="55"/>
      <c r="C51" s="55"/>
      <c r="D51" s="55"/>
      <c r="E51" s="55"/>
      <c r="F51" s="55"/>
      <c r="G51" s="55"/>
      <c r="H51" s="56"/>
    </row>
    <row r="52" spans="1:8" ht="15.5" x14ac:dyDescent="0.4">
      <c r="A52" s="44" t="s">
        <v>30</v>
      </c>
      <c r="B52" s="55"/>
      <c r="C52" s="55"/>
      <c r="D52" s="55"/>
      <c r="E52" s="55"/>
      <c r="F52" s="55"/>
      <c r="G52" s="55"/>
      <c r="H52" s="56"/>
    </row>
    <row r="53" spans="1:8" ht="15.5" x14ac:dyDescent="0.4">
      <c r="A53" s="45" t="s">
        <v>31</v>
      </c>
      <c r="B53" s="55">
        <f>B20/B18*100</f>
        <v>0</v>
      </c>
      <c r="C53" s="55"/>
      <c r="D53" s="55">
        <f t="shared" ref="D53:H53" si="7">D20/D18*100</f>
        <v>0</v>
      </c>
      <c r="E53" s="55">
        <f t="shared" si="7"/>
        <v>0</v>
      </c>
      <c r="F53" s="55">
        <f t="shared" si="7"/>
        <v>0</v>
      </c>
      <c r="G53" s="55"/>
      <c r="H53" s="56">
        <f t="shared" si="7"/>
        <v>102</v>
      </c>
    </row>
    <row r="54" spans="1:8" ht="15.5" x14ac:dyDescent="0.4">
      <c r="A54" s="45" t="s">
        <v>32</v>
      </c>
      <c r="B54" s="55">
        <f>B27/B26*100</f>
        <v>9.1015241224653938</v>
      </c>
      <c r="C54" s="55"/>
      <c r="D54" s="55">
        <f t="shared" ref="D54" si="8">D27/D26*100</f>
        <v>9.1015241224653938</v>
      </c>
      <c r="E54" s="55" t="s">
        <v>123</v>
      </c>
      <c r="F54" s="55" t="s">
        <v>123</v>
      </c>
      <c r="G54" s="55"/>
      <c r="H54" s="56" t="s">
        <v>123</v>
      </c>
    </row>
    <row r="55" spans="1:8" ht="15.5" x14ac:dyDescent="0.4">
      <c r="A55" s="45" t="s">
        <v>33</v>
      </c>
      <c r="B55" s="55">
        <f t="shared" ref="B55" si="9">AVERAGE(B53:B54)</f>
        <v>4.5507620612326969</v>
      </c>
      <c r="C55" s="55"/>
      <c r="D55" s="55">
        <f t="shared" ref="D55" si="10">AVERAGE(D53:D54)</f>
        <v>4.5507620612326969</v>
      </c>
      <c r="E55" s="55" t="s">
        <v>123</v>
      </c>
      <c r="F55" s="55" t="s">
        <v>123</v>
      </c>
      <c r="G55" s="55"/>
      <c r="H55" s="56" t="s">
        <v>123</v>
      </c>
    </row>
    <row r="56" spans="1:8" ht="15.5" x14ac:dyDescent="0.4">
      <c r="A56" s="45"/>
      <c r="B56" s="55"/>
      <c r="C56" s="55"/>
      <c r="D56" s="55"/>
      <c r="E56" s="55"/>
      <c r="F56" s="55"/>
      <c r="G56" s="55"/>
      <c r="H56" s="56"/>
    </row>
    <row r="57" spans="1:8" ht="15.5" x14ac:dyDescent="0.4">
      <c r="A57" s="44" t="s">
        <v>34</v>
      </c>
      <c r="B57" s="55"/>
      <c r="C57" s="55"/>
      <c r="D57" s="55"/>
      <c r="E57" s="55"/>
      <c r="F57" s="55"/>
      <c r="G57" s="55"/>
      <c r="H57" s="56"/>
    </row>
    <row r="58" spans="1:8" ht="15.5" x14ac:dyDescent="0.4">
      <c r="A58" s="45" t="s">
        <v>35</v>
      </c>
      <c r="B58" s="55">
        <f>B20/B22*100</f>
        <v>0</v>
      </c>
      <c r="C58" s="55"/>
      <c r="D58" s="55">
        <f t="shared" ref="D58:H58" si="11">D20/D22*100</f>
        <v>0</v>
      </c>
      <c r="E58" s="55">
        <f t="shared" si="11"/>
        <v>0</v>
      </c>
      <c r="F58" s="55">
        <f t="shared" si="11"/>
        <v>0</v>
      </c>
      <c r="G58" s="55"/>
      <c r="H58" s="56">
        <f t="shared" si="11"/>
        <v>102</v>
      </c>
    </row>
    <row r="59" spans="1:8" ht="15.5" x14ac:dyDescent="0.4">
      <c r="A59" s="45" t="s">
        <v>36</v>
      </c>
      <c r="B59" s="55">
        <f t="shared" ref="B59" si="12">B27/B28*100</f>
        <v>9.1015241224653938</v>
      </c>
      <c r="C59" s="55"/>
      <c r="D59" s="55">
        <f t="shared" ref="D59" si="13">D27/D28*100</f>
        <v>9.1015241224653938</v>
      </c>
      <c r="E59" s="55" t="s">
        <v>123</v>
      </c>
      <c r="F59" s="55" t="s">
        <v>123</v>
      </c>
      <c r="G59" s="55"/>
      <c r="H59" s="56" t="s">
        <v>123</v>
      </c>
    </row>
    <row r="60" spans="1:8" ht="15.5" x14ac:dyDescent="0.4">
      <c r="A60" s="45" t="s">
        <v>37</v>
      </c>
      <c r="B60" s="55">
        <f t="shared" ref="B60" si="14">(B58+B59)/2</f>
        <v>4.5507620612326969</v>
      </c>
      <c r="C60" s="55"/>
      <c r="D60" s="55">
        <f t="shared" ref="D60" si="15">(D58+D59)/2</f>
        <v>4.5507620612326969</v>
      </c>
      <c r="E60" s="55" t="s">
        <v>123</v>
      </c>
      <c r="F60" s="55" t="s">
        <v>123</v>
      </c>
      <c r="G60" s="55"/>
      <c r="H60" s="56" t="s">
        <v>123</v>
      </c>
    </row>
    <row r="61" spans="1:8" ht="15.5" x14ac:dyDescent="0.4">
      <c r="A61" s="45"/>
      <c r="B61" s="55"/>
      <c r="C61" s="55"/>
      <c r="D61" s="55"/>
      <c r="E61" s="55"/>
      <c r="F61" s="55"/>
      <c r="G61" s="55"/>
      <c r="H61" s="56"/>
    </row>
    <row r="62" spans="1:8" ht="15.5" x14ac:dyDescent="0.4">
      <c r="A62" s="44" t="s">
        <v>92</v>
      </c>
      <c r="B62" s="55"/>
      <c r="C62" s="55"/>
      <c r="D62" s="55"/>
      <c r="E62" s="55"/>
      <c r="F62" s="55"/>
      <c r="G62" s="55"/>
      <c r="H62" s="56"/>
    </row>
    <row r="63" spans="1:8" ht="15.5" x14ac:dyDescent="0.4">
      <c r="A63" s="45" t="s">
        <v>38</v>
      </c>
      <c r="B63" s="55">
        <f>B29/B27*100</f>
        <v>100</v>
      </c>
      <c r="C63" s="55"/>
      <c r="D63" s="55"/>
      <c r="E63" s="55"/>
      <c r="F63" s="55"/>
      <c r="G63" s="55"/>
      <c r="H63" s="56"/>
    </row>
    <row r="64" spans="1:8" ht="15.5" x14ac:dyDescent="0.4">
      <c r="A64" s="45"/>
      <c r="B64" s="55"/>
      <c r="C64" s="55"/>
      <c r="D64" s="55"/>
      <c r="E64" s="55"/>
      <c r="F64" s="55"/>
      <c r="G64" s="55"/>
      <c r="H64" s="56"/>
    </row>
    <row r="65" spans="1:8" ht="15.5" x14ac:dyDescent="0.4">
      <c r="A65" s="44" t="s">
        <v>39</v>
      </c>
      <c r="B65" s="55"/>
      <c r="C65" s="55"/>
      <c r="D65" s="55"/>
      <c r="E65" s="55"/>
      <c r="F65" s="55"/>
      <c r="G65" s="55"/>
      <c r="H65" s="56"/>
    </row>
    <row r="66" spans="1:8" ht="15.5" x14ac:dyDescent="0.4">
      <c r="A66" s="45" t="s">
        <v>115</v>
      </c>
      <c r="B66" s="55">
        <f>((B20/B16)-1)*100</f>
        <v>-100</v>
      </c>
      <c r="C66" s="55"/>
      <c r="D66" s="55" t="s">
        <v>123</v>
      </c>
      <c r="E66" s="55">
        <f t="shared" ref="E66" si="16">((E20/E16)-1)*100</f>
        <v>-100</v>
      </c>
      <c r="F66" s="55" t="s">
        <v>123</v>
      </c>
      <c r="G66" s="55"/>
      <c r="H66" s="56" t="s">
        <v>123</v>
      </c>
    </row>
    <row r="67" spans="1:8" ht="15.5" x14ac:dyDescent="0.4">
      <c r="A67" s="45" t="s">
        <v>41</v>
      </c>
      <c r="B67" s="55">
        <f>((B42/B41)-1)*100</f>
        <v>7.4081850139639416</v>
      </c>
      <c r="C67" s="55"/>
      <c r="D67" s="55">
        <f t="shared" ref="D67:F67" si="17">((D42/D41)-1)*100</f>
        <v>540.63845800340255</v>
      </c>
      <c r="E67" s="55">
        <f t="shared" si="17"/>
        <v>-100</v>
      </c>
      <c r="F67" s="55">
        <f t="shared" si="17"/>
        <v>-100</v>
      </c>
      <c r="G67" s="55"/>
      <c r="H67" s="56" t="s">
        <v>123</v>
      </c>
    </row>
    <row r="68" spans="1:8" ht="15.5" x14ac:dyDescent="0.4">
      <c r="A68" s="45" t="s">
        <v>42</v>
      </c>
      <c r="B68" s="55" t="s">
        <v>123</v>
      </c>
      <c r="C68" s="55"/>
      <c r="D68" s="55" t="s">
        <v>123</v>
      </c>
      <c r="E68" s="55" t="s">
        <v>123</v>
      </c>
      <c r="F68" s="55" t="s">
        <v>123</v>
      </c>
      <c r="G68" s="55"/>
      <c r="H68" s="56" t="s">
        <v>123</v>
      </c>
    </row>
    <row r="69" spans="1:8" ht="15.5" x14ac:dyDescent="0.4">
      <c r="A69" s="45"/>
      <c r="B69" s="55"/>
      <c r="C69" s="55"/>
      <c r="D69" s="55"/>
      <c r="E69" s="55"/>
      <c r="F69" s="55"/>
      <c r="G69" s="55"/>
      <c r="H69" s="56"/>
    </row>
    <row r="70" spans="1:8" ht="15.5" x14ac:dyDescent="0.4">
      <c r="A70" s="44" t="s">
        <v>43</v>
      </c>
      <c r="B70" s="55"/>
      <c r="C70" s="55"/>
      <c r="D70" s="55"/>
      <c r="E70" s="55"/>
      <c r="F70" s="55"/>
      <c r="G70" s="55"/>
      <c r="H70" s="56"/>
    </row>
    <row r="71" spans="1:8" ht="15.5" x14ac:dyDescent="0.4">
      <c r="A71" s="45" t="s">
        <v>116</v>
      </c>
      <c r="B71" s="55">
        <f>B26/B18</f>
        <v>57222.040228315178</v>
      </c>
      <c r="C71" s="55"/>
      <c r="D71" s="55">
        <f t="shared" ref="D71:H71" si="18">D26/D18</f>
        <v>321631.87669739302</v>
      </c>
      <c r="E71" s="55">
        <f t="shared" si="18"/>
        <v>0</v>
      </c>
      <c r="F71" s="55">
        <f t="shared" si="18"/>
        <v>0</v>
      </c>
      <c r="G71" s="55"/>
      <c r="H71" s="56">
        <f t="shared" si="18"/>
        <v>0</v>
      </c>
    </row>
    <row r="72" spans="1:8" ht="15.5" x14ac:dyDescent="0.4">
      <c r="A72" s="45" t="s">
        <v>117</v>
      </c>
      <c r="B72" s="55" t="s">
        <v>123</v>
      </c>
      <c r="C72" s="55"/>
      <c r="D72" s="55" t="s">
        <v>123</v>
      </c>
      <c r="E72" s="55" t="s">
        <v>123</v>
      </c>
      <c r="F72" s="55" t="s">
        <v>123</v>
      </c>
      <c r="G72" s="55"/>
      <c r="H72" s="56">
        <f t="shared" ref="H72" si="19">H27/H20</f>
        <v>0</v>
      </c>
    </row>
    <row r="73" spans="1:8" ht="15.5" x14ac:dyDescent="0.4">
      <c r="A73" s="45" t="s">
        <v>46</v>
      </c>
      <c r="B73" s="55" t="s">
        <v>123</v>
      </c>
      <c r="C73" s="55"/>
      <c r="D73" s="55" t="s">
        <v>123</v>
      </c>
      <c r="E73" s="55" t="s">
        <v>123</v>
      </c>
      <c r="F73" s="55" t="s">
        <v>123</v>
      </c>
      <c r="G73" s="55"/>
      <c r="H73" s="56" t="s">
        <v>123</v>
      </c>
    </row>
    <row r="74" spans="1:8" ht="15.5" x14ac:dyDescent="0.4">
      <c r="A74" s="45" t="s">
        <v>118</v>
      </c>
      <c r="B74" s="55">
        <f>B26/B17</f>
        <v>223309011.991</v>
      </c>
      <c r="C74" s="55"/>
      <c r="D74" s="55">
        <f t="shared" ref="D74:H74" si="20">D26/D17</f>
        <v>744363373.30333328</v>
      </c>
      <c r="E74" s="55">
        <f t="shared" si="20"/>
        <v>0</v>
      </c>
      <c r="F74" s="55">
        <f t="shared" si="20"/>
        <v>0</v>
      </c>
      <c r="G74" s="55"/>
      <c r="H74" s="56">
        <f t="shared" si="20"/>
        <v>0</v>
      </c>
    </row>
    <row r="75" spans="1:8" ht="15.5" x14ac:dyDescent="0.4">
      <c r="A75" s="45" t="s">
        <v>119</v>
      </c>
      <c r="B75" s="55" t="s">
        <v>123</v>
      </c>
      <c r="C75" s="55"/>
      <c r="D75" s="55" t="s">
        <v>123</v>
      </c>
      <c r="E75" s="55" t="s">
        <v>123</v>
      </c>
      <c r="F75" s="55" t="s">
        <v>123</v>
      </c>
      <c r="G75" s="55"/>
      <c r="H75" s="56">
        <f t="shared" ref="H75" si="21">H27/H19</f>
        <v>0</v>
      </c>
    </row>
    <row r="76" spans="1:8" ht="15.5" x14ac:dyDescent="0.4">
      <c r="A76" s="45"/>
      <c r="B76" s="55"/>
      <c r="C76" s="55"/>
      <c r="D76" s="55"/>
      <c r="E76" s="55"/>
      <c r="F76" s="55"/>
      <c r="G76" s="55"/>
      <c r="H76" s="56"/>
    </row>
    <row r="77" spans="1:8" ht="15.5" x14ac:dyDescent="0.4">
      <c r="A77" s="44" t="s">
        <v>47</v>
      </c>
      <c r="B77" s="55"/>
      <c r="C77" s="55"/>
      <c r="D77" s="55"/>
      <c r="E77" s="55"/>
      <c r="F77" s="55"/>
      <c r="G77" s="55"/>
      <c r="H77" s="56"/>
    </row>
    <row r="78" spans="1:8" ht="15.5" x14ac:dyDescent="0.4">
      <c r="A78" s="57" t="s">
        <v>48</v>
      </c>
      <c r="B78" s="55">
        <f>(B33/B32)*100</f>
        <v>10.583350304264703</v>
      </c>
      <c r="C78" s="55"/>
      <c r="D78" s="55"/>
      <c r="E78" s="55"/>
      <c r="F78" s="55"/>
      <c r="G78" s="55"/>
      <c r="H78" s="56"/>
    </row>
    <row r="79" spans="1:8" ht="15.5" x14ac:dyDescent="0.4">
      <c r="A79" s="57" t="s">
        <v>49</v>
      </c>
      <c r="B79" s="55">
        <f>(B27/B33)*100</f>
        <v>85.998515222517113</v>
      </c>
      <c r="C79" s="55"/>
      <c r="D79" s="55"/>
      <c r="E79" s="55"/>
      <c r="F79" s="55"/>
      <c r="G79" s="55"/>
      <c r="H79" s="56"/>
    </row>
    <row r="80" spans="1:8" ht="16" thickBot="1" x14ac:dyDescent="0.45">
      <c r="A80" s="58"/>
      <c r="B80" s="58"/>
      <c r="C80" s="58"/>
      <c r="D80" s="58"/>
      <c r="E80" s="58"/>
      <c r="F80" s="58"/>
      <c r="G80" s="58"/>
      <c r="H80" s="59"/>
    </row>
    <row r="81" spans="1:9" ht="18" customHeight="1" thickTop="1" x14ac:dyDescent="0.4">
      <c r="A81" s="82" t="s">
        <v>165</v>
      </c>
      <c r="B81" s="82"/>
      <c r="C81" s="82"/>
      <c r="D81" s="82"/>
      <c r="E81" s="82"/>
      <c r="F81" s="82"/>
      <c r="G81" s="82"/>
      <c r="H81" s="82"/>
      <c r="I81" s="45"/>
    </row>
    <row r="82" spans="1:9" ht="38.25" customHeight="1" x14ac:dyDescent="0.4">
      <c r="A82" s="78" t="s">
        <v>224</v>
      </c>
      <c r="B82" s="78"/>
      <c r="C82" s="78"/>
      <c r="D82" s="78"/>
      <c r="E82" s="78"/>
      <c r="F82" s="78"/>
      <c r="G82" s="78"/>
      <c r="H82" s="78"/>
      <c r="I82" s="45"/>
    </row>
    <row r="83" spans="1:9" ht="15.5" x14ac:dyDescent="0.4">
      <c r="A83" s="45"/>
      <c r="B83" s="45"/>
      <c r="C83" s="45"/>
      <c r="D83" s="45"/>
      <c r="E83" s="45"/>
      <c r="F83" s="45"/>
      <c r="G83" s="45"/>
      <c r="H83" s="45"/>
      <c r="I83" s="45"/>
    </row>
    <row r="90" spans="1:9" ht="15.5" x14ac:dyDescent="0.4">
      <c r="A90" s="45"/>
      <c r="B90" s="45"/>
      <c r="C90" s="45"/>
      <c r="D90" s="45"/>
      <c r="E90" s="45"/>
      <c r="F90" s="45"/>
      <c r="G90" s="45"/>
      <c r="H90" s="45"/>
    </row>
    <row r="91" spans="1:9" ht="15.5" x14ac:dyDescent="0.4">
      <c r="A91" s="45"/>
      <c r="B91" s="45"/>
      <c r="C91" s="45"/>
      <c r="D91" s="45"/>
      <c r="E91" s="45"/>
      <c r="F91" s="45"/>
      <c r="G91" s="45"/>
      <c r="H91" s="45"/>
    </row>
    <row r="92" spans="1:9" ht="15.5" x14ac:dyDescent="0.4">
      <c r="A92" s="45"/>
      <c r="B92" s="45"/>
      <c r="C92" s="45"/>
      <c r="D92" s="45"/>
      <c r="E92" s="45"/>
      <c r="F92" s="45"/>
      <c r="G92" s="45"/>
      <c r="H92" s="45"/>
    </row>
    <row r="93" spans="1:9" ht="15.5" x14ac:dyDescent="0.4">
      <c r="A93" s="45"/>
      <c r="B93" s="45"/>
      <c r="C93" s="45"/>
      <c r="D93" s="45"/>
      <c r="E93" s="45"/>
      <c r="F93" s="45"/>
      <c r="G93" s="45"/>
      <c r="H93" s="45"/>
    </row>
    <row r="94" spans="1:9" ht="15.5" x14ac:dyDescent="0.4">
      <c r="A94" s="45"/>
      <c r="B94" s="45"/>
      <c r="C94" s="45"/>
      <c r="D94" s="45"/>
      <c r="E94" s="45"/>
      <c r="F94" s="45"/>
      <c r="G94" s="45"/>
      <c r="H94" s="45"/>
    </row>
    <row r="95" spans="1:9" ht="15.5" x14ac:dyDescent="0.4">
      <c r="A95" s="45"/>
      <c r="B95" s="45"/>
      <c r="C95" s="45"/>
      <c r="D95" s="45"/>
      <c r="E95" s="45"/>
      <c r="F95" s="45"/>
      <c r="G95" s="45"/>
      <c r="H95" s="45"/>
    </row>
    <row r="96" spans="1:9" ht="15.5" x14ac:dyDescent="0.4">
      <c r="A96" s="45"/>
      <c r="B96" s="45"/>
      <c r="C96" s="45"/>
      <c r="D96" s="45"/>
      <c r="E96" s="45"/>
      <c r="F96" s="45"/>
      <c r="G96" s="45"/>
      <c r="H96" s="45"/>
    </row>
    <row r="97" spans="1:8" ht="15.5" x14ac:dyDescent="0.4">
      <c r="A97" s="45"/>
      <c r="B97" s="45"/>
      <c r="C97" s="45"/>
      <c r="D97" s="45"/>
      <c r="E97" s="45"/>
      <c r="F97" s="45"/>
      <c r="G97" s="45"/>
      <c r="H97" s="45"/>
    </row>
    <row r="98" spans="1:8" ht="15.5" x14ac:dyDescent="0.4">
      <c r="A98" s="45"/>
      <c r="B98" s="45"/>
      <c r="C98" s="45"/>
      <c r="D98" s="45"/>
      <c r="E98" s="45"/>
      <c r="F98" s="45"/>
      <c r="G98" s="45"/>
      <c r="H98" s="45"/>
    </row>
    <row r="99" spans="1:8" ht="15.5" x14ac:dyDescent="0.4">
      <c r="A99" s="45"/>
      <c r="B99" s="45"/>
      <c r="C99" s="45"/>
      <c r="D99" s="45"/>
      <c r="E99" s="45"/>
      <c r="F99" s="45"/>
      <c r="G99" s="45"/>
      <c r="H99" s="45"/>
    </row>
    <row r="100" spans="1:8" ht="15.5" x14ac:dyDescent="0.4">
      <c r="A100" s="45"/>
      <c r="B100" s="45"/>
      <c r="C100" s="45"/>
      <c r="D100" s="45"/>
      <c r="E100" s="45"/>
      <c r="F100" s="45"/>
      <c r="G100" s="45"/>
      <c r="H100" s="45"/>
    </row>
    <row r="101" spans="1:8" ht="15.5" x14ac:dyDescent="0.4">
      <c r="A101" s="45"/>
      <c r="B101" s="45"/>
      <c r="C101" s="45"/>
      <c r="D101" s="45"/>
      <c r="E101" s="45"/>
      <c r="F101" s="45"/>
      <c r="G101" s="45"/>
      <c r="H101" s="45"/>
    </row>
    <row r="102" spans="1:8" ht="15.5" x14ac:dyDescent="0.4">
      <c r="A102" s="45"/>
      <c r="B102" s="45"/>
      <c r="C102" s="45"/>
      <c r="D102" s="45"/>
      <c r="E102" s="45"/>
      <c r="F102" s="45"/>
      <c r="G102" s="45"/>
      <c r="H102" s="45"/>
    </row>
    <row r="103" spans="1:8" ht="15.5" x14ac:dyDescent="0.4">
      <c r="A103" s="45"/>
      <c r="B103" s="45"/>
      <c r="C103" s="45"/>
      <c r="D103" s="45"/>
      <c r="E103" s="45"/>
      <c r="F103" s="45"/>
      <c r="G103" s="45"/>
      <c r="H103" s="45"/>
    </row>
  </sheetData>
  <mergeCells count="7">
    <mergeCell ref="A82:H82"/>
    <mergeCell ref="A9:A10"/>
    <mergeCell ref="B9:B10"/>
    <mergeCell ref="A81:H81"/>
    <mergeCell ref="C9:H9"/>
    <mergeCell ref="C10:D10"/>
    <mergeCell ref="E10:G10"/>
  </mergeCells>
  <pageMargins left="0.7" right="0.7" top="0.75" bottom="0.75" header="0.3" footer="0.3"/>
  <pageSetup paperSize="9" orientation="portrait" r:id="rId1"/>
  <ignoredErrors>
    <ignoredError sqref="D45:D48 H45:H48 D76:D79" evalError="1"/>
    <ignoredError sqref="B17:B22 B15:B16 B26:B28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I114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8" customWidth="1"/>
    <col min="2" max="2" width="17.1796875" style="38" customWidth="1"/>
    <col min="3" max="4" width="22" style="38" customWidth="1"/>
    <col min="5" max="5" width="26.26953125" style="38" customWidth="1"/>
    <col min="6" max="6" width="17.54296875" style="38" customWidth="1"/>
    <col min="7" max="7" width="20.81640625" style="38" customWidth="1"/>
    <col min="8" max="8" width="17.1796875" style="38" customWidth="1"/>
    <col min="9" max="16384" width="11.453125" style="38"/>
  </cols>
  <sheetData>
    <row r="7" spans="1:8" ht="21" customHeight="1" x14ac:dyDescent="0.35"/>
    <row r="8" spans="1:8" ht="21" customHeight="1" x14ac:dyDescent="0.35"/>
    <row r="9" spans="1:8" s="39" customFormat="1" ht="15.5" x14ac:dyDescent="0.35">
      <c r="A9" s="79" t="s">
        <v>0</v>
      </c>
      <c r="B9" s="79" t="s">
        <v>1</v>
      </c>
      <c r="C9" s="83" t="s">
        <v>2</v>
      </c>
      <c r="D9" s="83"/>
      <c r="E9" s="83"/>
      <c r="F9" s="83"/>
      <c r="G9" s="83"/>
      <c r="H9" s="83"/>
    </row>
    <row r="10" spans="1:8" s="39" customFormat="1" ht="31.5" thickBot="1" x14ac:dyDescent="0.4">
      <c r="A10" s="80"/>
      <c r="B10" s="81"/>
      <c r="C10" s="80" t="s">
        <v>148</v>
      </c>
      <c r="D10" s="80"/>
      <c r="E10" s="80" t="s">
        <v>4</v>
      </c>
      <c r="F10" s="80"/>
      <c r="G10" s="80"/>
      <c r="H10" s="41" t="s">
        <v>122</v>
      </c>
    </row>
    <row r="11" spans="1:8" ht="31.5" thickTop="1" x14ac:dyDescent="0.35">
      <c r="A11" s="40"/>
      <c r="B11" s="40"/>
      <c r="C11" s="42" t="s">
        <v>124</v>
      </c>
      <c r="D11" s="42" t="s">
        <v>121</v>
      </c>
      <c r="E11" s="42" t="s">
        <v>125</v>
      </c>
      <c r="F11" s="42" t="s">
        <v>121</v>
      </c>
      <c r="G11" s="42" t="s">
        <v>223</v>
      </c>
      <c r="H11" s="43" t="s">
        <v>120</v>
      </c>
    </row>
    <row r="12" spans="1:8" ht="15.5" x14ac:dyDescent="0.4">
      <c r="A12" s="44" t="s">
        <v>7</v>
      </c>
      <c r="B12" s="45"/>
      <c r="C12" s="45"/>
      <c r="D12" s="45"/>
      <c r="E12" s="45"/>
      <c r="F12" s="45"/>
      <c r="G12" s="45"/>
      <c r="H12" s="46"/>
    </row>
    <row r="13" spans="1:8" ht="15.5" x14ac:dyDescent="0.4">
      <c r="A13" s="45"/>
      <c r="B13" s="45"/>
      <c r="C13" s="45"/>
      <c r="D13" s="45"/>
      <c r="E13" s="45"/>
      <c r="F13" s="45"/>
      <c r="G13" s="45"/>
      <c r="H13" s="46"/>
    </row>
    <row r="14" spans="1:8" ht="15.5" x14ac:dyDescent="0.4">
      <c r="A14" s="44" t="s">
        <v>113</v>
      </c>
      <c r="B14" s="45"/>
      <c r="C14" s="45"/>
      <c r="D14" s="45"/>
      <c r="E14" s="45"/>
      <c r="F14" s="45"/>
      <c r="G14" s="45"/>
      <c r="H14" s="46"/>
    </row>
    <row r="15" spans="1:8" ht="15.5" x14ac:dyDescent="0.4">
      <c r="A15" s="45" t="s">
        <v>129</v>
      </c>
      <c r="B15" s="47">
        <f>SUM(C15:G15)</f>
        <v>13</v>
      </c>
      <c r="C15" s="47">
        <f>'1 Trimestre'!C15+'2 Trimestre'!C15+'3 Trimestre'!C15</f>
        <v>0</v>
      </c>
      <c r="D15" s="47">
        <f>'1 Trimestre'!D15+'2 Trimestre'!D15+'3 Trimestre'!D15</f>
        <v>2</v>
      </c>
      <c r="E15" s="47">
        <f>'1 Trimestre'!E15+'2 Trimestre'!E15+'3 Trimestre'!E15</f>
        <v>4</v>
      </c>
      <c r="F15" s="47">
        <f>'1 Trimestre'!F15+'2 Trimestre'!F15+'3 Trimestre'!F15</f>
        <v>4</v>
      </c>
      <c r="G15" s="47">
        <f>'1 Trimestre'!G15+'2 Trimestre'!G15+'3 Trimestre'!G15</f>
        <v>3</v>
      </c>
      <c r="H15" s="48">
        <f>'1 Trimestre'!H15+'2 Trimestre'!H15+'3 Trimestre'!H15</f>
        <v>6</v>
      </c>
    </row>
    <row r="16" spans="1:8" ht="15.5" x14ac:dyDescent="0.4">
      <c r="A16" s="49" t="s">
        <v>114</v>
      </c>
      <c r="B16" s="47">
        <f>SUM(C16:G16)</f>
        <v>29639</v>
      </c>
      <c r="C16" s="47">
        <f>'1 Trimestre'!C16+'2 Trimestre'!C16+'3 Trimestre'!C16</f>
        <v>0</v>
      </c>
      <c r="D16" s="47">
        <f>'1 Trimestre'!D16+'2 Trimestre'!D16+'3 Trimestre'!D16</f>
        <v>0</v>
      </c>
      <c r="E16" s="47">
        <f>'1 Trimestre'!E16+'2 Trimestre'!E16+'3 Trimestre'!E16</f>
        <v>29639</v>
      </c>
      <c r="F16" s="47">
        <f>'1 Trimestre'!F16+'2 Trimestre'!F16+'3 Trimestre'!F16</f>
        <v>0</v>
      </c>
      <c r="G16" s="47">
        <f>'1 Trimestre'!G16+'2 Trimestre'!G16+'3 Trimestre'!G16</f>
        <v>0</v>
      </c>
      <c r="H16" s="48">
        <f>'1 Trimestre'!H16+'2 Trimestre'!H16+'3 Trimestre'!H16</f>
        <v>8030</v>
      </c>
    </row>
    <row r="17" spans="1:8" ht="15.5" x14ac:dyDescent="0.4">
      <c r="A17" s="45" t="s">
        <v>199</v>
      </c>
      <c r="B17" s="47">
        <f t="shared" ref="B17:B22" si="0">SUM(D17:F17)</f>
        <v>10</v>
      </c>
      <c r="C17" s="47">
        <f>'1 Trimestre'!C17+'2 Trimestre'!C17+'3 Trimestre'!C17</f>
        <v>0</v>
      </c>
      <c r="D17" s="47">
        <f>'3 Trimestre'!D17</f>
        <v>3</v>
      </c>
      <c r="E17" s="47">
        <f>'3 Trimestre'!E17</f>
        <v>6</v>
      </c>
      <c r="F17" s="47">
        <f>'3 Trimestre'!F17</f>
        <v>1</v>
      </c>
      <c r="G17" s="47">
        <f>'1 Trimestre'!G17+'2 Trimestre'!G17+'3 Trimestre'!G17</f>
        <v>0</v>
      </c>
      <c r="H17" s="48">
        <f>'3 Trimestre'!H17</f>
        <v>5</v>
      </c>
    </row>
    <row r="18" spans="1:8" ht="15.5" x14ac:dyDescent="0.4">
      <c r="A18" s="49" t="s">
        <v>114</v>
      </c>
      <c r="B18" s="47">
        <f t="shared" si="0"/>
        <v>39025</v>
      </c>
      <c r="C18" s="47">
        <f>'1 Trimestre'!C18+'2 Trimestre'!C18+'3 Trimestre'!C18</f>
        <v>0</v>
      </c>
      <c r="D18" s="47">
        <f>'3 Trimestre'!D18</f>
        <v>6943</v>
      </c>
      <c r="E18" s="47">
        <f>'3 Trimestre'!E18</f>
        <v>31377</v>
      </c>
      <c r="F18" s="47">
        <f>'3 Trimestre'!F18</f>
        <v>705</v>
      </c>
      <c r="G18" s="47">
        <f>'1 Trimestre'!G18+'2 Trimestre'!G18+'3 Trimestre'!G18</f>
        <v>0</v>
      </c>
      <c r="H18" s="48">
        <f>'3 Trimestre'!H18</f>
        <v>3500</v>
      </c>
    </row>
    <row r="19" spans="1:8" ht="15.5" x14ac:dyDescent="0.4">
      <c r="A19" s="45" t="s">
        <v>200</v>
      </c>
      <c r="B19" s="47">
        <f t="shared" si="0"/>
        <v>9</v>
      </c>
      <c r="C19" s="47">
        <f>'1 Trimestre'!C19+'2 Trimestre'!C19+'3 Trimestre'!C19</f>
        <v>0</v>
      </c>
      <c r="D19" s="47">
        <f>'1 Trimestre'!D19+'2 Trimestre'!D19+'3 Trimestre'!D19</f>
        <v>3</v>
      </c>
      <c r="E19" s="47">
        <f>'1 Trimestre'!E19+'2 Trimestre'!E19+'3 Trimestre'!E19</f>
        <v>2</v>
      </c>
      <c r="F19" s="47">
        <f>'1 Trimestre'!F19+'2 Trimestre'!F19+'3 Trimestre'!F19</f>
        <v>4</v>
      </c>
      <c r="G19" s="47">
        <f>'1 Trimestre'!G19+'2 Trimestre'!G19+'3 Trimestre'!G19</f>
        <v>0</v>
      </c>
      <c r="H19" s="48">
        <f>'1 Trimestre'!H19+'2 Trimestre'!H19+'3 Trimestre'!H19</f>
        <v>8</v>
      </c>
    </row>
    <row r="20" spans="1:8" ht="15.5" x14ac:dyDescent="0.4">
      <c r="A20" s="49" t="s">
        <v>114</v>
      </c>
      <c r="B20" s="47">
        <f t="shared" si="0"/>
        <v>16795</v>
      </c>
      <c r="C20" s="47">
        <f>'1 Trimestre'!C20+'2 Trimestre'!C20+'3 Trimestre'!C20</f>
        <v>0</v>
      </c>
      <c r="D20" s="47">
        <f>'1 Trimestre'!D20+'2 Trimestre'!D20+'3 Trimestre'!D20</f>
        <v>0</v>
      </c>
      <c r="E20" s="47">
        <f>'1 Trimestre'!E20+'2 Trimestre'!E20+'3 Trimestre'!E20</f>
        <v>16795</v>
      </c>
      <c r="F20" s="47">
        <f>'1 Trimestre'!F20+'2 Trimestre'!F20+'3 Trimestre'!F20</f>
        <v>0</v>
      </c>
      <c r="G20" s="47">
        <f>'1 Trimestre'!G20+'2 Trimestre'!G20+'3 Trimestre'!G20</f>
        <v>0</v>
      </c>
      <c r="H20" s="48">
        <f>'1 Trimestre'!H20+'2 Trimestre'!H20+'3 Trimestre'!H20</f>
        <v>7902</v>
      </c>
    </row>
    <row r="21" spans="1:8" ht="15.5" x14ac:dyDescent="0.4">
      <c r="A21" s="45" t="s">
        <v>152</v>
      </c>
      <c r="B21" s="47">
        <f t="shared" si="0"/>
        <v>10</v>
      </c>
      <c r="C21" s="47">
        <f>'1 Trimestre'!C21+'2 Trimestre'!C21+'3 Trimestre'!C21</f>
        <v>0</v>
      </c>
      <c r="D21" s="47">
        <f>'3 Trimestre'!D21</f>
        <v>3</v>
      </c>
      <c r="E21" s="47">
        <f>'3 Trimestre'!E21</f>
        <v>6</v>
      </c>
      <c r="F21" s="47">
        <f>'3 Trimestre'!F21</f>
        <v>1</v>
      </c>
      <c r="G21" s="47">
        <f>'1 Trimestre'!G21+'2 Trimestre'!G21+'3 Trimestre'!G21</f>
        <v>0</v>
      </c>
      <c r="H21" s="48">
        <f>'3 Trimestre'!H21</f>
        <v>5</v>
      </c>
    </row>
    <row r="22" spans="1:8" ht="15.5" x14ac:dyDescent="0.4">
      <c r="A22" s="49" t="s">
        <v>114</v>
      </c>
      <c r="B22" s="47">
        <f t="shared" si="0"/>
        <v>39025</v>
      </c>
      <c r="C22" s="47">
        <f>'1 Trimestre'!C22+'2 Trimestre'!C22+'3 Trimestre'!C22</f>
        <v>0</v>
      </c>
      <c r="D22" s="47">
        <f>'3 Trimestre'!D22</f>
        <v>6943</v>
      </c>
      <c r="E22" s="47">
        <f>'3 Trimestre'!E22</f>
        <v>31377</v>
      </c>
      <c r="F22" s="47">
        <f>'3 Trimestre'!F22</f>
        <v>705</v>
      </c>
      <c r="G22" s="47">
        <f>'1 Trimestre'!G22+'2 Trimestre'!G22+'3 Trimestre'!G22</f>
        <v>0</v>
      </c>
      <c r="H22" s="48">
        <f>'3 Trimestre'!H22</f>
        <v>3500</v>
      </c>
    </row>
    <row r="23" spans="1:8" ht="15.5" x14ac:dyDescent="0.4">
      <c r="A23" s="45"/>
      <c r="B23" s="47"/>
      <c r="C23" s="47"/>
      <c r="D23" s="47"/>
      <c r="E23" s="47"/>
      <c r="F23" s="47"/>
      <c r="G23" s="47"/>
      <c r="H23" s="48"/>
    </row>
    <row r="24" spans="1:8" ht="15.5" x14ac:dyDescent="0.4">
      <c r="A24" s="44" t="s">
        <v>15</v>
      </c>
      <c r="B24" s="47"/>
      <c r="C24" s="47"/>
      <c r="D24" s="47"/>
      <c r="E24" s="47"/>
      <c r="F24" s="47"/>
      <c r="G24" s="47"/>
      <c r="H24" s="48"/>
    </row>
    <row r="25" spans="1:8" ht="15.5" x14ac:dyDescent="0.4">
      <c r="A25" s="45" t="s">
        <v>130</v>
      </c>
      <c r="B25" s="64">
        <f>SUM(C25:H25)</f>
        <v>321099897.90019941</v>
      </c>
      <c r="C25" s="47">
        <f>'1 Trimestre'!C25+'2 Trimestre'!C25+'3 Trimestre'!C25</f>
        <v>169238215.97040001</v>
      </c>
      <c r="D25" s="47">
        <f>'1 Trimestre'!D25+'2 Trimestre'!D25+'3 Trimestre'!D25</f>
        <v>31077067.569999993</v>
      </c>
      <c r="E25" s="47">
        <f>'1 Trimestre'!E25+'2 Trimestre'!E25+'3 Trimestre'!E25</f>
        <v>99000239.339799404</v>
      </c>
      <c r="F25" s="47">
        <f>'1 Trimestre'!F25+'2 Trimestre'!F25+'3 Trimestre'!F25</f>
        <v>13044051.240000002</v>
      </c>
      <c r="G25" s="47">
        <f>'1 Trimestre'!G25+'2 Trimestre'!G25+'3 Trimestre'!G25</f>
        <v>8740323.7799999993</v>
      </c>
      <c r="H25" s="48">
        <f>'1 Trimestre'!H25+'2 Trimestre'!H25+'3 Trimestre'!H25</f>
        <v>0</v>
      </c>
    </row>
    <row r="26" spans="1:8" ht="15.5" x14ac:dyDescent="0.4">
      <c r="A26" s="45" t="s">
        <v>201</v>
      </c>
      <c r="B26" s="47">
        <f>SUM(D26:H26)</f>
        <v>2233090119.9099998</v>
      </c>
      <c r="C26" s="47">
        <f>'1 Trimestre'!C26+'2 Trimestre'!C26+'3 Trimestre'!C26</f>
        <v>0</v>
      </c>
      <c r="D26" s="47">
        <f>'3 Trimestre'!D26</f>
        <v>2233090119.9099998</v>
      </c>
      <c r="E26" s="47">
        <f>'3 Trimestre'!E26</f>
        <v>0</v>
      </c>
      <c r="F26" s="47">
        <f>'3 Trimestre'!F26</f>
        <v>0</v>
      </c>
      <c r="G26" s="47">
        <f>'1 Trimestre'!G26+'2 Trimestre'!G26+'3 Trimestre'!G26</f>
        <v>0</v>
      </c>
      <c r="H26" s="48">
        <f>'3 Trimestre'!H26</f>
        <v>0</v>
      </c>
    </row>
    <row r="27" spans="1:8" ht="15.5" x14ac:dyDescent="0.4">
      <c r="A27" s="45" t="s">
        <v>202</v>
      </c>
      <c r="B27" s="47">
        <f>SUM(D27:H27)</f>
        <v>277363657.44999999</v>
      </c>
      <c r="C27" s="47">
        <f>'1 Trimestre'!C27+'2 Trimestre'!C27+'3 Trimestre'!C27</f>
        <v>0</v>
      </c>
      <c r="D27" s="47">
        <f>'1 Trimestre'!D27+'2 Trimestre'!D27+'3 Trimestre'!D27</f>
        <v>277363657.44999999</v>
      </c>
      <c r="E27" s="47">
        <f>'1 Trimestre'!E27+'2 Trimestre'!E27+'3 Trimestre'!E27</f>
        <v>0</v>
      </c>
      <c r="F27" s="47">
        <f>'1 Trimestre'!F27+'2 Trimestre'!F27+'3 Trimestre'!F27</f>
        <v>0</v>
      </c>
      <c r="G27" s="47">
        <f>'1 Trimestre'!G27+'2 Trimestre'!G27+'3 Trimestre'!G27</f>
        <v>0</v>
      </c>
      <c r="H27" s="48">
        <f>'1 Trimestre'!H27+'2 Trimestre'!H27+'3 Trimestre'!H27</f>
        <v>0</v>
      </c>
    </row>
    <row r="28" spans="1:8" ht="15.5" x14ac:dyDescent="0.4">
      <c r="A28" s="45" t="s">
        <v>156</v>
      </c>
      <c r="B28" s="47">
        <f>SUM(D28:H28)</f>
        <v>2233090119.9099998</v>
      </c>
      <c r="C28" s="47">
        <f>'1 Trimestre'!C28+'2 Trimestre'!C28+'3 Trimestre'!C28</f>
        <v>0</v>
      </c>
      <c r="D28" s="47">
        <f>'3 Trimestre'!D28</f>
        <v>2233090119.9099998</v>
      </c>
      <c r="E28" s="47">
        <f>'3 Trimestre'!E28</f>
        <v>0</v>
      </c>
      <c r="F28" s="47">
        <f>'3 Trimestre'!F28</f>
        <v>0</v>
      </c>
      <c r="G28" s="47">
        <f>'1 Trimestre'!G28+'2 Trimestre'!G28+'3 Trimestre'!G28</f>
        <v>0</v>
      </c>
      <c r="H28" s="48">
        <f>'3 Trimestre'!H28</f>
        <v>0</v>
      </c>
    </row>
    <row r="29" spans="1:8" ht="15.5" x14ac:dyDescent="0.4">
      <c r="A29" s="45" t="s">
        <v>203</v>
      </c>
      <c r="B29" s="47">
        <f>B27</f>
        <v>277363657.44999999</v>
      </c>
      <c r="C29" s="47"/>
      <c r="D29" s="47"/>
      <c r="E29" s="47"/>
      <c r="F29" s="47"/>
      <c r="G29" s="47"/>
      <c r="H29" s="48"/>
    </row>
    <row r="30" spans="1:8" ht="15.5" x14ac:dyDescent="0.4">
      <c r="A30" s="45"/>
      <c r="B30" s="47"/>
      <c r="C30" s="47"/>
      <c r="D30" s="47"/>
      <c r="E30" s="47"/>
      <c r="F30" s="47"/>
      <c r="G30" s="47"/>
      <c r="H30" s="48"/>
    </row>
    <row r="31" spans="1:8" ht="15.5" x14ac:dyDescent="0.4">
      <c r="A31" s="44" t="s">
        <v>17</v>
      </c>
      <c r="B31" s="47"/>
      <c r="C31" s="47"/>
      <c r="D31" s="47"/>
      <c r="E31" s="47"/>
      <c r="F31" s="47"/>
      <c r="G31" s="47"/>
      <c r="H31" s="48"/>
    </row>
    <row r="32" spans="1:8" ht="15.5" x14ac:dyDescent="0.4">
      <c r="A32" s="45" t="s">
        <v>201</v>
      </c>
      <c r="B32" s="47">
        <f>B26</f>
        <v>2233090119.9099998</v>
      </c>
      <c r="C32" s="47"/>
      <c r="D32" s="47"/>
      <c r="E32" s="47"/>
      <c r="F32" s="47"/>
      <c r="G32" s="47"/>
      <c r="H32" s="48"/>
    </row>
    <row r="33" spans="1:9" ht="15.5" x14ac:dyDescent="0.4">
      <c r="A33" s="45" t="s">
        <v>202</v>
      </c>
      <c r="B33" s="47">
        <f>+'1 Trimestre'!B33+'2 Trimestre'!B33+'3 Trimestre'!B33</f>
        <v>709007250</v>
      </c>
      <c r="C33" s="47"/>
      <c r="D33" s="47"/>
      <c r="E33" s="47"/>
      <c r="F33" s="47"/>
      <c r="G33" s="47"/>
      <c r="H33" s="48"/>
    </row>
    <row r="34" spans="1:9" ht="15.5" x14ac:dyDescent="0.4">
      <c r="A34" s="45"/>
      <c r="B34" s="51"/>
      <c r="C34" s="51"/>
      <c r="D34" s="51"/>
      <c r="E34" s="51"/>
      <c r="F34" s="51"/>
      <c r="G34" s="51"/>
      <c r="H34" s="52"/>
    </row>
    <row r="35" spans="1:9" ht="15.5" x14ac:dyDescent="0.4">
      <c r="A35" s="44" t="s">
        <v>18</v>
      </c>
      <c r="B35" s="51"/>
      <c r="C35" s="51"/>
      <c r="D35" s="51"/>
      <c r="E35" s="51"/>
      <c r="F35" s="51"/>
      <c r="G35" s="51"/>
      <c r="H35" s="52"/>
    </row>
    <row r="36" spans="1:9" ht="15.5" x14ac:dyDescent="0.4">
      <c r="A36" s="45" t="s">
        <v>131</v>
      </c>
      <c r="B36" s="53">
        <v>1.0641</v>
      </c>
      <c r="C36" s="53"/>
      <c r="D36" s="53">
        <v>1.0641</v>
      </c>
      <c r="E36" s="53">
        <v>1.0641</v>
      </c>
      <c r="F36" s="53">
        <v>1.0641</v>
      </c>
      <c r="G36" s="53"/>
      <c r="H36" s="54">
        <v>1.0641</v>
      </c>
    </row>
    <row r="37" spans="1:9" ht="15.5" x14ac:dyDescent="0.4">
      <c r="A37" s="45" t="s">
        <v>204</v>
      </c>
      <c r="B37" s="53">
        <v>1.0863</v>
      </c>
      <c r="C37" s="53"/>
      <c r="D37" s="53">
        <v>1.0863</v>
      </c>
      <c r="E37" s="53">
        <v>1.0863</v>
      </c>
      <c r="F37" s="53">
        <v>1.0863</v>
      </c>
      <c r="G37" s="53"/>
      <c r="H37" s="54">
        <v>1.0863</v>
      </c>
    </row>
    <row r="38" spans="1:9" ht="15.5" x14ac:dyDescent="0.4">
      <c r="A38" s="45" t="s">
        <v>100</v>
      </c>
      <c r="B38" s="47">
        <f>D38+E38</f>
        <v>313665</v>
      </c>
      <c r="C38" s="47"/>
      <c r="D38" s="50">
        <v>75580</v>
      </c>
      <c r="E38" s="50">
        <v>238085</v>
      </c>
      <c r="F38" s="50">
        <v>238085</v>
      </c>
      <c r="G38" s="50"/>
      <c r="H38" s="48"/>
      <c r="I38" s="45"/>
    </row>
    <row r="39" spans="1:9" ht="15.5" x14ac:dyDescent="0.4">
      <c r="A39" s="45"/>
      <c r="B39" s="47"/>
      <c r="C39" s="47"/>
      <c r="D39" s="47"/>
      <c r="E39" s="47"/>
      <c r="F39" s="47"/>
      <c r="G39" s="47"/>
      <c r="H39" s="48"/>
    </row>
    <row r="40" spans="1:9" ht="15.5" x14ac:dyDescent="0.4">
      <c r="A40" s="44" t="s">
        <v>21</v>
      </c>
      <c r="B40" s="47"/>
      <c r="C40" s="47"/>
      <c r="D40" s="47"/>
      <c r="E40" s="47"/>
      <c r="F40" s="47"/>
      <c r="G40" s="47"/>
      <c r="H40" s="48"/>
    </row>
    <row r="41" spans="1:9" ht="15.5" x14ac:dyDescent="0.4">
      <c r="A41" s="45" t="s">
        <v>132</v>
      </c>
      <c r="B41" s="47">
        <f t="shared" ref="B41:H41" si="1">B25/B36</f>
        <v>301757257.68273604</v>
      </c>
      <c r="C41" s="47"/>
      <c r="D41" s="47">
        <f t="shared" si="1"/>
        <v>29205025.439338401</v>
      </c>
      <c r="E41" s="47">
        <f t="shared" si="1"/>
        <v>93036593.684615538</v>
      </c>
      <c r="F41" s="47">
        <f t="shared" si="1"/>
        <v>12258294.558782071</v>
      </c>
      <c r="G41" s="47"/>
      <c r="H41" s="48">
        <f t="shared" si="1"/>
        <v>0</v>
      </c>
    </row>
    <row r="42" spans="1:9" ht="15.5" x14ac:dyDescent="0.4">
      <c r="A42" s="45" t="s">
        <v>205</v>
      </c>
      <c r="B42" s="47">
        <f t="shared" ref="B42:H42" si="2">B27/B37</f>
        <v>255328783.43919724</v>
      </c>
      <c r="C42" s="47"/>
      <c r="D42" s="47">
        <f t="shared" si="2"/>
        <v>255328783.43919724</v>
      </c>
      <c r="E42" s="47">
        <f t="shared" si="2"/>
        <v>0</v>
      </c>
      <c r="F42" s="47">
        <f t="shared" si="2"/>
        <v>0</v>
      </c>
      <c r="G42" s="47"/>
      <c r="H42" s="48">
        <f t="shared" si="2"/>
        <v>0</v>
      </c>
    </row>
    <row r="43" spans="1:9" ht="15.5" x14ac:dyDescent="0.4">
      <c r="A43" s="45" t="s">
        <v>133</v>
      </c>
      <c r="B43" s="47">
        <f>B41/B16</f>
        <v>10181.087677814232</v>
      </c>
      <c r="C43" s="47"/>
      <c r="D43" s="47" t="s">
        <v>123</v>
      </c>
      <c r="E43" s="47">
        <f t="shared" ref="E43:H43" si="3">E41/E16</f>
        <v>3138.9923305312441</v>
      </c>
      <c r="F43" s="47" t="s">
        <v>123</v>
      </c>
      <c r="G43" s="47"/>
      <c r="H43" s="48">
        <f t="shared" si="3"/>
        <v>0</v>
      </c>
    </row>
    <row r="44" spans="1:9" ht="15.5" x14ac:dyDescent="0.4">
      <c r="A44" s="45" t="s">
        <v>206</v>
      </c>
      <c r="B44" s="47">
        <f>B42/B20</f>
        <v>15202.666474498199</v>
      </c>
      <c r="C44" s="47"/>
      <c r="D44" s="47" t="s">
        <v>123</v>
      </c>
      <c r="E44" s="47">
        <f t="shared" ref="E44:H44" si="4">E42/E20</f>
        <v>0</v>
      </c>
      <c r="F44" s="47" t="s">
        <v>123</v>
      </c>
      <c r="G44" s="47"/>
      <c r="H44" s="48">
        <f t="shared" si="4"/>
        <v>0</v>
      </c>
    </row>
    <row r="45" spans="1:9" ht="15.5" x14ac:dyDescent="0.4">
      <c r="A45" s="45"/>
      <c r="B45" s="51"/>
      <c r="C45" s="51"/>
      <c r="D45" s="51"/>
      <c r="E45" s="51"/>
      <c r="F45" s="51"/>
      <c r="G45" s="51"/>
      <c r="H45" s="52"/>
    </row>
    <row r="46" spans="1:9" ht="15.5" x14ac:dyDescent="0.4">
      <c r="A46" s="44" t="s">
        <v>26</v>
      </c>
      <c r="B46" s="51"/>
      <c r="C46" s="51"/>
      <c r="D46" s="51"/>
      <c r="E46" s="51"/>
      <c r="F46" s="51"/>
      <c r="G46" s="51"/>
      <c r="H46" s="52"/>
    </row>
    <row r="47" spans="1:9" ht="15.5" x14ac:dyDescent="0.4">
      <c r="A47" s="45"/>
      <c r="B47" s="51"/>
      <c r="C47" s="51"/>
      <c r="D47" s="51"/>
      <c r="E47" s="51"/>
      <c r="F47" s="51"/>
      <c r="G47" s="51"/>
      <c r="H47" s="52"/>
    </row>
    <row r="48" spans="1:9" ht="15.5" x14ac:dyDescent="0.4">
      <c r="A48" s="44" t="s">
        <v>27</v>
      </c>
      <c r="B48" s="51"/>
      <c r="C48" s="51"/>
      <c r="D48" s="51"/>
      <c r="E48" s="51"/>
      <c r="F48" s="51"/>
      <c r="G48" s="51"/>
      <c r="H48" s="52"/>
    </row>
    <row r="49" spans="1:8" ht="15.5" x14ac:dyDescent="0.4">
      <c r="A49" s="45" t="s">
        <v>28</v>
      </c>
      <c r="B49" s="55">
        <f>(B18/B38)*100</f>
        <v>12.441617649403025</v>
      </c>
      <c r="C49" s="55"/>
      <c r="D49" s="55">
        <f t="shared" ref="D49:F49" si="5">(D18/D38)*100</f>
        <v>9.1862926700185241</v>
      </c>
      <c r="E49" s="55">
        <f t="shared" si="5"/>
        <v>13.178906692987798</v>
      </c>
      <c r="F49" s="55">
        <f t="shared" si="5"/>
        <v>0.29611273284751244</v>
      </c>
      <c r="G49" s="55"/>
      <c r="H49" s="56"/>
    </row>
    <row r="50" spans="1:8" ht="15.5" x14ac:dyDescent="0.4">
      <c r="A50" s="45" t="s">
        <v>29</v>
      </c>
      <c r="B50" s="55">
        <f>(B20/B38)*100</f>
        <v>5.3544386527027239</v>
      </c>
      <c r="C50" s="55"/>
      <c r="D50" s="55">
        <f t="shared" ref="D50:F50" si="6">(D20/D38)*100</f>
        <v>0</v>
      </c>
      <c r="E50" s="55">
        <f t="shared" si="6"/>
        <v>7.0542033307432224</v>
      </c>
      <c r="F50" s="55">
        <f t="shared" si="6"/>
        <v>0</v>
      </c>
      <c r="G50" s="55"/>
      <c r="H50" s="56"/>
    </row>
    <row r="51" spans="1:8" ht="15.5" x14ac:dyDescent="0.4">
      <c r="A51" s="45"/>
      <c r="B51" s="55"/>
      <c r="C51" s="55"/>
      <c r="D51" s="55"/>
      <c r="E51" s="55"/>
      <c r="F51" s="55"/>
      <c r="G51" s="55"/>
      <c r="H51" s="56"/>
    </row>
    <row r="52" spans="1:8" ht="15.5" x14ac:dyDescent="0.4">
      <c r="A52" s="44" t="s">
        <v>30</v>
      </c>
      <c r="B52" s="55"/>
      <c r="C52" s="55"/>
      <c r="D52" s="55"/>
      <c r="E52" s="55"/>
      <c r="F52" s="55"/>
      <c r="G52" s="55"/>
      <c r="H52" s="56"/>
    </row>
    <row r="53" spans="1:8" ht="15.5" x14ac:dyDescent="0.4">
      <c r="A53" s="45" t="s">
        <v>31</v>
      </c>
      <c r="B53" s="55">
        <f>B20/B18*100</f>
        <v>43.036515054452273</v>
      </c>
      <c r="C53" s="55"/>
      <c r="D53" s="55">
        <f t="shared" ref="D53:H53" si="7">D20/D18*100</f>
        <v>0</v>
      </c>
      <c r="E53" s="55">
        <f t="shared" si="7"/>
        <v>53.526468432291161</v>
      </c>
      <c r="F53" s="55">
        <f t="shared" si="7"/>
        <v>0</v>
      </c>
      <c r="G53" s="55"/>
      <c r="H53" s="56">
        <f t="shared" si="7"/>
        <v>225.77142857142854</v>
      </c>
    </row>
    <row r="54" spans="1:8" ht="15.5" x14ac:dyDescent="0.4">
      <c r="A54" s="45" t="s">
        <v>32</v>
      </c>
      <c r="B54" s="55">
        <f t="shared" ref="B54" si="8">B27/B26*100</f>
        <v>12.420620868681223</v>
      </c>
      <c r="C54" s="55"/>
      <c r="D54" s="55">
        <f t="shared" ref="D54" si="9">D27/D26*100</f>
        <v>12.420620868681223</v>
      </c>
      <c r="E54" s="47" t="s">
        <v>123</v>
      </c>
      <c r="F54" s="47" t="s">
        <v>123</v>
      </c>
      <c r="G54" s="47"/>
      <c r="H54" s="48" t="s">
        <v>123</v>
      </c>
    </row>
    <row r="55" spans="1:8" ht="15.5" x14ac:dyDescent="0.4">
      <c r="A55" s="45" t="s">
        <v>33</v>
      </c>
      <c r="B55" s="55">
        <f t="shared" ref="B55" si="10">AVERAGE(B53:B54)</f>
        <v>27.728567961566746</v>
      </c>
      <c r="C55" s="55"/>
      <c r="D55" s="55">
        <f t="shared" ref="D55" si="11">AVERAGE(D53:D54)</f>
        <v>6.2103104343406113</v>
      </c>
      <c r="E55" s="47" t="s">
        <v>123</v>
      </c>
      <c r="F55" s="47" t="s">
        <v>123</v>
      </c>
      <c r="G55" s="47"/>
      <c r="H55" s="48" t="s">
        <v>123</v>
      </c>
    </row>
    <row r="56" spans="1:8" ht="15.5" x14ac:dyDescent="0.4">
      <c r="A56" s="45"/>
      <c r="B56" s="55"/>
      <c r="C56" s="55"/>
      <c r="D56" s="55"/>
      <c r="E56" s="55"/>
      <c r="F56" s="55"/>
      <c r="G56" s="55"/>
      <c r="H56" s="56"/>
    </row>
    <row r="57" spans="1:8" ht="15.5" x14ac:dyDescent="0.4">
      <c r="A57" s="44" t="s">
        <v>34</v>
      </c>
      <c r="B57" s="55"/>
      <c r="C57" s="55"/>
      <c r="D57" s="55"/>
      <c r="E57" s="55"/>
      <c r="F57" s="55"/>
      <c r="G57" s="55"/>
      <c r="H57" s="56"/>
    </row>
    <row r="58" spans="1:8" ht="15.5" x14ac:dyDescent="0.4">
      <c r="A58" s="45" t="s">
        <v>35</v>
      </c>
      <c r="B58" s="55">
        <f>B20/B22*100</f>
        <v>43.036515054452273</v>
      </c>
      <c r="C58" s="55"/>
      <c r="D58" s="55">
        <f t="shared" ref="D58:H58" si="12">D20/D22*100</f>
        <v>0</v>
      </c>
      <c r="E58" s="55">
        <f t="shared" si="12"/>
        <v>53.526468432291161</v>
      </c>
      <c r="F58" s="55">
        <f t="shared" si="12"/>
        <v>0</v>
      </c>
      <c r="G58" s="55"/>
      <c r="H58" s="56">
        <f t="shared" si="12"/>
        <v>225.77142857142854</v>
      </c>
    </row>
    <row r="59" spans="1:8" ht="15.5" x14ac:dyDescent="0.4">
      <c r="A59" s="45" t="s">
        <v>36</v>
      </c>
      <c r="B59" s="55">
        <f t="shared" ref="B59" si="13">B27/B28*100</f>
        <v>12.420620868681223</v>
      </c>
      <c r="C59" s="55"/>
      <c r="D59" s="55">
        <f t="shared" ref="D59" si="14">D27/D28*100</f>
        <v>12.420620868681223</v>
      </c>
      <c r="E59" s="47" t="s">
        <v>123</v>
      </c>
      <c r="F59" s="47" t="s">
        <v>123</v>
      </c>
      <c r="G59" s="47"/>
      <c r="H59" s="48" t="s">
        <v>123</v>
      </c>
    </row>
    <row r="60" spans="1:8" ht="15.5" x14ac:dyDescent="0.4">
      <c r="A60" s="45" t="s">
        <v>37</v>
      </c>
      <c r="B60" s="55">
        <f t="shared" ref="B60" si="15">(B58+B59)/2</f>
        <v>27.728567961566746</v>
      </c>
      <c r="C60" s="55"/>
      <c r="D60" s="55">
        <f t="shared" ref="D60" si="16">(D58+D59)/2</f>
        <v>6.2103104343406113</v>
      </c>
      <c r="E60" s="47" t="s">
        <v>123</v>
      </c>
      <c r="F60" s="47" t="s">
        <v>123</v>
      </c>
      <c r="G60" s="47"/>
      <c r="H60" s="48" t="s">
        <v>123</v>
      </c>
    </row>
    <row r="61" spans="1:8" ht="15.5" x14ac:dyDescent="0.4">
      <c r="A61" s="45"/>
      <c r="B61" s="55"/>
      <c r="C61" s="55"/>
      <c r="D61" s="55"/>
      <c r="E61" s="55"/>
      <c r="F61" s="55"/>
      <c r="G61" s="55"/>
      <c r="H61" s="56"/>
    </row>
    <row r="62" spans="1:8" ht="15.5" x14ac:dyDescent="0.4">
      <c r="A62" s="44" t="s">
        <v>92</v>
      </c>
      <c r="B62" s="55"/>
      <c r="C62" s="55"/>
      <c r="D62" s="55"/>
      <c r="E62" s="55"/>
      <c r="F62" s="55"/>
      <c r="G62" s="55"/>
      <c r="H62" s="56"/>
    </row>
    <row r="63" spans="1:8" ht="15.5" x14ac:dyDescent="0.4">
      <c r="A63" s="45" t="s">
        <v>38</v>
      </c>
      <c r="B63" s="55">
        <f t="shared" ref="B63" si="17">B29/B27*100</f>
        <v>100</v>
      </c>
      <c r="C63" s="55"/>
      <c r="D63" s="55"/>
      <c r="E63" s="55"/>
      <c r="F63" s="55"/>
      <c r="G63" s="55"/>
      <c r="H63" s="56"/>
    </row>
    <row r="64" spans="1:8" ht="15.5" x14ac:dyDescent="0.4">
      <c r="A64" s="45"/>
      <c r="B64" s="55"/>
      <c r="C64" s="55"/>
      <c r="D64" s="55"/>
      <c r="E64" s="55"/>
      <c r="F64" s="55"/>
      <c r="G64" s="55"/>
      <c r="H64" s="56"/>
    </row>
    <row r="65" spans="1:8" ht="15.5" x14ac:dyDescent="0.4">
      <c r="A65" s="44" t="s">
        <v>39</v>
      </c>
      <c r="B65" s="55"/>
      <c r="C65" s="55"/>
      <c r="D65" s="55"/>
      <c r="E65" s="55"/>
      <c r="F65" s="55"/>
      <c r="G65" s="55"/>
      <c r="H65" s="56"/>
    </row>
    <row r="66" spans="1:8" ht="15.5" x14ac:dyDescent="0.4">
      <c r="A66" s="45" t="s">
        <v>115</v>
      </c>
      <c r="B66" s="55">
        <f>((B20/B16)-1)*100</f>
        <v>-43.334795370963931</v>
      </c>
      <c r="C66" s="55"/>
      <c r="D66" s="47" t="s">
        <v>123</v>
      </c>
      <c r="E66" s="55">
        <f t="shared" ref="E66:H66" si="18">((E20/E16)-1)*100</f>
        <v>-43.334795370963931</v>
      </c>
      <c r="F66" s="47" t="s">
        <v>123</v>
      </c>
      <c r="G66" s="47"/>
      <c r="H66" s="56">
        <f t="shared" si="18"/>
        <v>-1.5940224159402216</v>
      </c>
    </row>
    <row r="67" spans="1:8" ht="15.5" x14ac:dyDescent="0.4">
      <c r="A67" s="45" t="s">
        <v>41</v>
      </c>
      <c r="B67" s="55">
        <f>((B42/B41)-1)*100</f>
        <v>-15.386033993042558</v>
      </c>
      <c r="C67" s="55"/>
      <c r="D67" s="55">
        <f t="shared" ref="D67:F67" si="19">((D42/D41)-1)*100</f>
        <v>774.26317764913188</v>
      </c>
      <c r="E67" s="55">
        <f t="shared" si="19"/>
        <v>-100</v>
      </c>
      <c r="F67" s="55">
        <f t="shared" si="19"/>
        <v>-100</v>
      </c>
      <c r="G67" s="55"/>
      <c r="H67" s="48" t="s">
        <v>123</v>
      </c>
    </row>
    <row r="68" spans="1:8" ht="15.5" x14ac:dyDescent="0.4">
      <c r="A68" s="45" t="s">
        <v>42</v>
      </c>
      <c r="B68" s="55">
        <f t="shared" ref="B68" si="20">((B44/B43)-1)*100</f>
        <v>49.322616164347231</v>
      </c>
      <c r="C68" s="55"/>
      <c r="D68" s="47" t="s">
        <v>123</v>
      </c>
      <c r="E68" s="55">
        <f t="shared" ref="E68" si="21">((E44/E43)-1)*100</f>
        <v>-100</v>
      </c>
      <c r="F68" s="47" t="s">
        <v>123</v>
      </c>
      <c r="G68" s="47"/>
      <c r="H68" s="48" t="s">
        <v>123</v>
      </c>
    </row>
    <row r="69" spans="1:8" ht="15.5" x14ac:dyDescent="0.4">
      <c r="A69" s="45"/>
      <c r="B69" s="55"/>
      <c r="C69" s="55"/>
      <c r="D69" s="55"/>
      <c r="E69" s="55"/>
      <c r="F69" s="55"/>
      <c r="G69" s="55"/>
      <c r="H69" s="56"/>
    </row>
    <row r="70" spans="1:8" ht="15.5" x14ac:dyDescent="0.4">
      <c r="A70" s="44" t="s">
        <v>43</v>
      </c>
      <c r="B70" s="55"/>
      <c r="C70" s="55"/>
      <c r="D70" s="55"/>
      <c r="E70" s="55"/>
      <c r="F70" s="55"/>
      <c r="G70" s="55"/>
      <c r="H70" s="56"/>
    </row>
    <row r="71" spans="1:8" ht="15.5" x14ac:dyDescent="0.4">
      <c r="A71" s="45" t="s">
        <v>116</v>
      </c>
      <c r="B71" s="55">
        <f>B26/B18</f>
        <v>57222.040228315178</v>
      </c>
      <c r="C71" s="55"/>
      <c r="D71" s="55">
        <f t="shared" ref="D71:H71" si="22">D26/D18</f>
        <v>321631.87669739302</v>
      </c>
      <c r="E71" s="55">
        <f t="shared" si="22"/>
        <v>0</v>
      </c>
      <c r="F71" s="55">
        <f t="shared" si="22"/>
        <v>0</v>
      </c>
      <c r="G71" s="55"/>
      <c r="H71" s="56">
        <f t="shared" si="22"/>
        <v>0</v>
      </c>
    </row>
    <row r="72" spans="1:8" ht="15.5" x14ac:dyDescent="0.4">
      <c r="A72" s="45" t="s">
        <v>117</v>
      </c>
      <c r="B72" s="55">
        <f>B27/B20</f>
        <v>16514.656591247396</v>
      </c>
      <c r="C72" s="55"/>
      <c r="D72" s="47" t="s">
        <v>123</v>
      </c>
      <c r="E72" s="55">
        <f t="shared" ref="E72:H72" si="23">E27/E20</f>
        <v>0</v>
      </c>
      <c r="F72" s="47" t="s">
        <v>123</v>
      </c>
      <c r="G72" s="47"/>
      <c r="H72" s="56">
        <f t="shared" si="23"/>
        <v>0</v>
      </c>
    </row>
    <row r="73" spans="1:8" ht="15.5" x14ac:dyDescent="0.4">
      <c r="A73" s="45" t="s">
        <v>46</v>
      </c>
      <c r="B73" s="55">
        <f>(B72/B71)*B55</f>
        <v>8.002646809257655</v>
      </c>
      <c r="C73" s="55"/>
      <c r="D73" s="47" t="s">
        <v>123</v>
      </c>
      <c r="E73" s="47" t="s">
        <v>123</v>
      </c>
      <c r="F73" s="47" t="s">
        <v>123</v>
      </c>
      <c r="G73" s="47"/>
      <c r="H73" s="48" t="s">
        <v>123</v>
      </c>
    </row>
    <row r="74" spans="1:8" ht="15.5" x14ac:dyDescent="0.4">
      <c r="A74" s="45" t="s">
        <v>118</v>
      </c>
      <c r="B74" s="55">
        <f>B26/B17</f>
        <v>223309011.991</v>
      </c>
      <c r="C74" s="55"/>
      <c r="D74" s="55">
        <f t="shared" ref="D74:H74" si="24">D26/D17</f>
        <v>744363373.30333328</v>
      </c>
      <c r="E74" s="55">
        <f t="shared" si="24"/>
        <v>0</v>
      </c>
      <c r="F74" s="55">
        <f t="shared" si="24"/>
        <v>0</v>
      </c>
      <c r="G74" s="55"/>
      <c r="H74" s="56">
        <f t="shared" si="24"/>
        <v>0</v>
      </c>
    </row>
    <row r="75" spans="1:8" ht="15.5" x14ac:dyDescent="0.4">
      <c r="A75" s="45" t="s">
        <v>119</v>
      </c>
      <c r="B75" s="55">
        <f>B27/B19</f>
        <v>30818184.161111109</v>
      </c>
      <c r="C75" s="55"/>
      <c r="D75" s="55">
        <f t="shared" ref="D75:H75" si="25">D27/D19</f>
        <v>92454552.483333334</v>
      </c>
      <c r="E75" s="55">
        <f t="shared" si="25"/>
        <v>0</v>
      </c>
      <c r="F75" s="55">
        <f t="shared" si="25"/>
        <v>0</v>
      </c>
      <c r="G75" s="55"/>
      <c r="H75" s="56">
        <f t="shared" si="25"/>
        <v>0</v>
      </c>
    </row>
    <row r="76" spans="1:8" ht="15.5" x14ac:dyDescent="0.4">
      <c r="A76" s="45"/>
      <c r="B76" s="55"/>
      <c r="C76" s="55"/>
      <c r="D76" s="55"/>
      <c r="E76" s="55"/>
      <c r="F76" s="55"/>
      <c r="G76" s="55"/>
      <c r="H76" s="56"/>
    </row>
    <row r="77" spans="1:8" ht="15.5" x14ac:dyDescent="0.4">
      <c r="A77" s="44" t="s">
        <v>47</v>
      </c>
      <c r="B77" s="55"/>
      <c r="C77" s="55"/>
      <c r="D77" s="55"/>
      <c r="E77" s="55"/>
      <c r="F77" s="55"/>
      <c r="G77" s="55"/>
      <c r="H77" s="56"/>
    </row>
    <row r="78" spans="1:8" ht="15.5" x14ac:dyDescent="0.4">
      <c r="A78" s="45" t="s">
        <v>48</v>
      </c>
      <c r="B78" s="55">
        <f>(B33/B32)*100</f>
        <v>31.750050912794109</v>
      </c>
      <c r="C78" s="55"/>
      <c r="D78" s="55"/>
      <c r="E78" s="55"/>
      <c r="F78" s="55"/>
      <c r="G78" s="55"/>
      <c r="H78" s="56"/>
    </row>
    <row r="79" spans="1:8" ht="15.5" x14ac:dyDescent="0.4">
      <c r="A79" s="57" t="s">
        <v>49</v>
      </c>
      <c r="B79" s="55">
        <f>(B27/B33)*100</f>
        <v>39.120002997148475</v>
      </c>
      <c r="C79" s="55"/>
      <c r="D79" s="55"/>
      <c r="E79" s="55"/>
      <c r="F79" s="55"/>
      <c r="G79" s="55"/>
      <c r="H79" s="56"/>
    </row>
    <row r="80" spans="1:8" ht="16" thickBot="1" x14ac:dyDescent="0.45">
      <c r="A80" s="58"/>
      <c r="B80" s="58"/>
      <c r="C80" s="58"/>
      <c r="D80" s="58"/>
      <c r="E80" s="58"/>
      <c r="F80" s="58"/>
      <c r="G80" s="58"/>
      <c r="H80" s="59"/>
    </row>
    <row r="81" spans="1:9" ht="18" customHeight="1" thickTop="1" x14ac:dyDescent="0.4">
      <c r="A81" s="82" t="s">
        <v>165</v>
      </c>
      <c r="B81" s="82"/>
      <c r="C81" s="82"/>
      <c r="D81" s="82"/>
      <c r="E81" s="82"/>
      <c r="F81" s="82"/>
      <c r="G81" s="82"/>
      <c r="H81" s="82"/>
      <c r="I81" s="45"/>
    </row>
    <row r="82" spans="1:9" ht="38.25" customHeight="1" x14ac:dyDescent="0.4">
      <c r="A82" s="78" t="s">
        <v>224</v>
      </c>
      <c r="B82" s="78"/>
      <c r="C82" s="78"/>
      <c r="D82" s="78"/>
      <c r="E82" s="78"/>
      <c r="F82" s="78"/>
      <c r="G82" s="78"/>
      <c r="H82" s="78"/>
      <c r="I82" s="45"/>
    </row>
    <row r="83" spans="1:9" ht="15.5" x14ac:dyDescent="0.4">
      <c r="A83" s="45"/>
      <c r="B83" s="45"/>
      <c r="C83" s="45"/>
      <c r="D83" s="45"/>
      <c r="E83" s="45"/>
      <c r="F83" s="45"/>
      <c r="G83" s="45"/>
      <c r="H83" s="45"/>
      <c r="I83" s="45"/>
    </row>
    <row r="90" spans="1:9" ht="15.5" x14ac:dyDescent="0.4">
      <c r="A90" s="45"/>
      <c r="B90" s="45"/>
      <c r="C90" s="45"/>
      <c r="D90" s="45"/>
      <c r="E90" s="45"/>
      <c r="F90" s="45"/>
      <c r="G90" s="45"/>
      <c r="H90" s="45"/>
    </row>
    <row r="91" spans="1:9" ht="15.5" x14ac:dyDescent="0.4">
      <c r="A91" s="45"/>
      <c r="B91" s="45"/>
      <c r="C91" s="45"/>
      <c r="D91" s="45"/>
      <c r="E91" s="45"/>
      <c r="F91" s="45"/>
      <c r="G91" s="45"/>
      <c r="H91" s="45"/>
    </row>
    <row r="92" spans="1:9" ht="15.5" x14ac:dyDescent="0.4">
      <c r="A92" s="45"/>
      <c r="B92" s="45"/>
      <c r="C92" s="45"/>
      <c r="D92" s="45"/>
      <c r="E92" s="45"/>
      <c r="F92" s="45"/>
      <c r="G92" s="45"/>
      <c r="H92" s="45"/>
    </row>
    <row r="93" spans="1:9" ht="15.5" x14ac:dyDescent="0.4">
      <c r="A93" s="45"/>
      <c r="B93" s="45"/>
      <c r="C93" s="45"/>
      <c r="D93" s="45"/>
      <c r="E93" s="45"/>
      <c r="F93" s="45"/>
      <c r="G93" s="45"/>
      <c r="H93" s="45"/>
    </row>
    <row r="94" spans="1:9" ht="15.5" x14ac:dyDescent="0.4">
      <c r="A94" s="45"/>
      <c r="B94" s="45"/>
      <c r="C94" s="45"/>
      <c r="D94" s="45"/>
      <c r="E94" s="45"/>
      <c r="F94" s="45"/>
      <c r="G94" s="45"/>
      <c r="H94" s="45"/>
    </row>
    <row r="95" spans="1:9" ht="15.5" x14ac:dyDescent="0.4">
      <c r="A95" s="45"/>
      <c r="B95" s="45"/>
      <c r="C95" s="45"/>
      <c r="D95" s="45"/>
      <c r="E95" s="45"/>
      <c r="F95" s="45"/>
      <c r="G95" s="45"/>
      <c r="H95" s="45"/>
    </row>
    <row r="96" spans="1:9" ht="15.5" x14ac:dyDescent="0.4">
      <c r="A96" s="45"/>
      <c r="B96" s="45"/>
      <c r="C96" s="45"/>
      <c r="D96" s="45"/>
      <c r="E96" s="45"/>
      <c r="F96" s="45"/>
      <c r="G96" s="45"/>
      <c r="H96" s="45"/>
    </row>
    <row r="97" spans="1:8" ht="15.5" x14ac:dyDescent="0.4">
      <c r="A97" s="45"/>
      <c r="B97" s="45"/>
      <c r="C97" s="45"/>
      <c r="D97" s="45"/>
      <c r="E97" s="45"/>
      <c r="F97" s="45"/>
      <c r="G97" s="45"/>
      <c r="H97" s="45"/>
    </row>
    <row r="98" spans="1:8" ht="15.5" x14ac:dyDescent="0.4">
      <c r="A98" s="45"/>
      <c r="B98" s="45"/>
      <c r="C98" s="45"/>
      <c r="D98" s="45"/>
      <c r="E98" s="45"/>
      <c r="F98" s="45"/>
      <c r="G98" s="45"/>
      <c r="H98" s="45"/>
    </row>
    <row r="99" spans="1:8" ht="15.5" x14ac:dyDescent="0.4">
      <c r="A99" s="45"/>
      <c r="B99" s="45"/>
      <c r="C99" s="45"/>
      <c r="D99" s="45"/>
      <c r="E99" s="45"/>
      <c r="F99" s="45"/>
      <c r="G99" s="45"/>
      <c r="H99" s="45"/>
    </row>
    <row r="100" spans="1:8" ht="15.5" x14ac:dyDescent="0.4">
      <c r="A100" s="45"/>
      <c r="B100" s="45"/>
      <c r="C100" s="45"/>
      <c r="D100" s="45"/>
      <c r="E100" s="45"/>
      <c r="F100" s="45"/>
      <c r="G100" s="45"/>
      <c r="H100" s="45"/>
    </row>
    <row r="101" spans="1:8" ht="15.5" x14ac:dyDescent="0.4">
      <c r="A101" s="45"/>
      <c r="B101" s="45"/>
      <c r="C101" s="45"/>
      <c r="D101" s="45"/>
      <c r="E101" s="45"/>
      <c r="F101" s="45"/>
      <c r="G101" s="45"/>
      <c r="H101" s="45"/>
    </row>
    <row r="102" spans="1:8" ht="15.5" x14ac:dyDescent="0.4">
      <c r="A102" s="45"/>
      <c r="B102" s="45"/>
      <c r="C102" s="45"/>
      <c r="D102" s="45"/>
      <c r="E102" s="45"/>
      <c r="F102" s="45"/>
      <c r="G102" s="45"/>
      <c r="H102" s="45"/>
    </row>
    <row r="103" spans="1:8" ht="15.5" x14ac:dyDescent="0.4">
      <c r="A103" s="45"/>
      <c r="B103" s="45"/>
      <c r="C103" s="45"/>
      <c r="D103" s="45"/>
      <c r="E103" s="45"/>
      <c r="F103" s="45"/>
      <c r="G103" s="45"/>
      <c r="H103" s="45"/>
    </row>
    <row r="104" spans="1:8" ht="15.5" x14ac:dyDescent="0.4">
      <c r="A104" s="45"/>
      <c r="B104" s="45"/>
      <c r="C104" s="45"/>
      <c r="D104" s="45"/>
      <c r="E104" s="45"/>
      <c r="F104" s="45"/>
      <c r="G104" s="45"/>
      <c r="H104" s="45"/>
    </row>
    <row r="105" spans="1:8" ht="15.5" x14ac:dyDescent="0.4">
      <c r="A105" s="45"/>
      <c r="B105" s="45"/>
      <c r="C105" s="45"/>
      <c r="D105" s="45"/>
      <c r="E105" s="45"/>
      <c r="F105" s="45"/>
      <c r="G105" s="45"/>
      <c r="H105" s="45"/>
    </row>
    <row r="106" spans="1:8" ht="15.5" x14ac:dyDescent="0.4">
      <c r="A106" s="45"/>
      <c r="B106" s="45"/>
      <c r="C106" s="45"/>
      <c r="D106" s="45"/>
      <c r="E106" s="45"/>
      <c r="F106" s="45"/>
      <c r="G106" s="45"/>
      <c r="H106" s="45"/>
    </row>
    <row r="107" spans="1:8" ht="15.5" x14ac:dyDescent="0.4">
      <c r="A107" s="45"/>
      <c r="B107" s="45"/>
      <c r="C107" s="45"/>
      <c r="D107" s="45"/>
      <c r="E107" s="45"/>
      <c r="F107" s="45"/>
      <c r="G107" s="45"/>
      <c r="H107" s="45"/>
    </row>
    <row r="108" spans="1:8" ht="15.5" x14ac:dyDescent="0.4">
      <c r="A108" s="45"/>
      <c r="B108" s="45"/>
      <c r="C108" s="45"/>
      <c r="D108" s="45"/>
      <c r="E108" s="45"/>
      <c r="F108" s="45"/>
      <c r="G108" s="45"/>
      <c r="H108" s="45"/>
    </row>
    <row r="109" spans="1:8" ht="15.5" x14ac:dyDescent="0.4">
      <c r="A109" s="45"/>
      <c r="B109" s="45"/>
      <c r="C109" s="45"/>
      <c r="D109" s="45"/>
      <c r="E109" s="45"/>
      <c r="F109" s="45"/>
      <c r="G109" s="45"/>
      <c r="H109" s="45"/>
    </row>
    <row r="110" spans="1:8" ht="15.5" x14ac:dyDescent="0.4">
      <c r="A110" s="45"/>
      <c r="B110" s="45"/>
      <c r="C110" s="45"/>
      <c r="D110" s="45"/>
      <c r="E110" s="45"/>
      <c r="F110" s="45"/>
      <c r="G110" s="45"/>
      <c r="H110" s="45"/>
    </row>
    <row r="111" spans="1:8" ht="15.5" x14ac:dyDescent="0.4">
      <c r="A111" s="45"/>
      <c r="B111" s="45"/>
      <c r="C111" s="45"/>
      <c r="D111" s="45"/>
      <c r="E111" s="45"/>
      <c r="F111" s="45"/>
      <c r="G111" s="45"/>
      <c r="H111" s="45"/>
    </row>
    <row r="112" spans="1:8" ht="15.5" x14ac:dyDescent="0.4">
      <c r="A112" s="45"/>
      <c r="B112" s="45"/>
      <c r="C112" s="45"/>
      <c r="D112" s="45"/>
      <c r="E112" s="45"/>
      <c r="F112" s="45"/>
      <c r="G112" s="45"/>
      <c r="H112" s="45"/>
    </row>
    <row r="113" spans="1:8" ht="15.5" x14ac:dyDescent="0.4">
      <c r="A113" s="45"/>
      <c r="B113" s="45"/>
      <c r="C113" s="45"/>
      <c r="D113" s="45"/>
      <c r="E113" s="45"/>
      <c r="F113" s="45"/>
      <c r="G113" s="45"/>
      <c r="H113" s="45"/>
    </row>
    <row r="114" spans="1:8" ht="15.5" x14ac:dyDescent="0.4">
      <c r="A114" s="45"/>
      <c r="B114" s="45"/>
      <c r="C114" s="45"/>
      <c r="D114" s="45"/>
      <c r="E114" s="45"/>
      <c r="F114" s="45"/>
      <c r="G114" s="45"/>
      <c r="H114" s="45"/>
    </row>
  </sheetData>
  <mergeCells count="7">
    <mergeCell ref="A82:H82"/>
    <mergeCell ref="A9:A10"/>
    <mergeCell ref="B9:B10"/>
    <mergeCell ref="A81:H81"/>
    <mergeCell ref="C9:H9"/>
    <mergeCell ref="C10:D10"/>
    <mergeCell ref="E10:G10"/>
  </mergeCells>
  <pageMargins left="0.7" right="0.7" top="0.75" bottom="0.75" header="0.3" footer="0.3"/>
  <pageSetup orientation="portrait" r:id="rId1"/>
  <ignoredErrors>
    <ignoredError sqref="H45:H48 H76:H79 F79" evalErro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7:I117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8" customWidth="1"/>
    <col min="2" max="2" width="17.1796875" style="38" customWidth="1"/>
    <col min="3" max="4" width="22" style="38" customWidth="1"/>
    <col min="5" max="5" width="26.26953125" style="38" customWidth="1"/>
    <col min="6" max="6" width="17.54296875" style="38" customWidth="1"/>
    <col min="7" max="7" width="20.81640625" style="38" customWidth="1"/>
    <col min="8" max="8" width="17.1796875" style="38" customWidth="1"/>
    <col min="9" max="16384" width="11.453125" style="38"/>
  </cols>
  <sheetData>
    <row r="7" spans="1:8" ht="21" customHeight="1" x14ac:dyDescent="0.35"/>
    <row r="8" spans="1:8" ht="21" customHeight="1" x14ac:dyDescent="0.35"/>
    <row r="9" spans="1:8" s="39" customFormat="1" ht="15.5" x14ac:dyDescent="0.35">
      <c r="A9" s="79" t="s">
        <v>0</v>
      </c>
      <c r="B9" s="79" t="s">
        <v>1</v>
      </c>
      <c r="C9" s="83" t="s">
        <v>2</v>
      </c>
      <c r="D9" s="83"/>
      <c r="E9" s="83"/>
      <c r="F9" s="83"/>
      <c r="G9" s="83"/>
      <c r="H9" s="83"/>
    </row>
    <row r="10" spans="1:8" s="39" customFormat="1" ht="31.5" thickBot="1" x14ac:dyDescent="0.4">
      <c r="A10" s="80"/>
      <c r="B10" s="81"/>
      <c r="C10" s="80" t="s">
        <v>148</v>
      </c>
      <c r="D10" s="80"/>
      <c r="E10" s="80" t="s">
        <v>4</v>
      </c>
      <c r="F10" s="80"/>
      <c r="G10" s="80"/>
      <c r="H10" s="41" t="s">
        <v>122</v>
      </c>
    </row>
    <row r="11" spans="1:8" ht="31.5" thickTop="1" x14ac:dyDescent="0.35">
      <c r="A11" s="40"/>
      <c r="B11" s="40"/>
      <c r="C11" s="42" t="s">
        <v>124</v>
      </c>
      <c r="D11" s="42" t="s">
        <v>121</v>
      </c>
      <c r="E11" s="42" t="s">
        <v>125</v>
      </c>
      <c r="F11" s="42" t="s">
        <v>121</v>
      </c>
      <c r="G11" s="42" t="s">
        <v>223</v>
      </c>
      <c r="H11" s="43" t="s">
        <v>120</v>
      </c>
    </row>
    <row r="12" spans="1:8" ht="15.5" x14ac:dyDescent="0.4">
      <c r="A12" s="44" t="s">
        <v>7</v>
      </c>
      <c r="B12" s="45"/>
      <c r="C12" s="45"/>
      <c r="D12" s="45"/>
      <c r="E12" s="45"/>
      <c r="F12" s="45"/>
      <c r="G12" s="45"/>
      <c r="H12" s="46"/>
    </row>
    <row r="13" spans="1:8" ht="15.5" x14ac:dyDescent="0.4">
      <c r="A13" s="45"/>
      <c r="B13" s="45"/>
      <c r="C13" s="45"/>
      <c r="D13" s="45"/>
      <c r="E13" s="45"/>
      <c r="F13" s="45"/>
      <c r="G13" s="45"/>
      <c r="H13" s="46"/>
    </row>
    <row r="14" spans="1:8" ht="15.5" x14ac:dyDescent="0.4">
      <c r="A14" s="44" t="s">
        <v>113</v>
      </c>
      <c r="B14" s="45"/>
      <c r="C14" s="45"/>
      <c r="D14" s="45"/>
      <c r="E14" s="45"/>
      <c r="F14" s="45"/>
      <c r="G14" s="45"/>
      <c r="H14" s="46"/>
    </row>
    <row r="15" spans="1:8" ht="15.5" x14ac:dyDescent="0.4">
      <c r="A15" s="45" t="s">
        <v>138</v>
      </c>
      <c r="B15" s="47">
        <f>SUM(C15:G15)</f>
        <v>3</v>
      </c>
      <c r="C15" s="47">
        <v>1</v>
      </c>
      <c r="D15" s="47">
        <v>1</v>
      </c>
      <c r="E15" s="47">
        <v>1</v>
      </c>
      <c r="F15" s="47">
        <v>0</v>
      </c>
      <c r="G15" s="47">
        <v>0</v>
      </c>
      <c r="H15" s="48">
        <v>4</v>
      </c>
    </row>
    <row r="16" spans="1:8" ht="15.5" x14ac:dyDescent="0.4">
      <c r="A16" s="49" t="s">
        <v>114</v>
      </c>
      <c r="B16" s="47">
        <f>SUM(C16:G16)</f>
        <v>3345</v>
      </c>
      <c r="C16" s="47">
        <v>2340</v>
      </c>
      <c r="D16" s="47">
        <v>0</v>
      </c>
      <c r="E16" s="47">
        <v>1005</v>
      </c>
      <c r="F16" s="47">
        <v>0</v>
      </c>
      <c r="G16" s="47">
        <v>0</v>
      </c>
      <c r="H16" s="48">
        <v>1130</v>
      </c>
    </row>
    <row r="17" spans="1:8" ht="15.5" x14ac:dyDescent="0.4">
      <c r="A17" s="45" t="s">
        <v>207</v>
      </c>
      <c r="B17" s="47">
        <f t="shared" ref="B17:B22" si="0">SUM(D17:F17)</f>
        <v>10</v>
      </c>
      <c r="C17" s="47">
        <v>0</v>
      </c>
      <c r="D17" s="47">
        <v>3</v>
      </c>
      <c r="E17" s="47">
        <v>6</v>
      </c>
      <c r="F17" s="47">
        <v>1</v>
      </c>
      <c r="G17" s="47">
        <v>0</v>
      </c>
      <c r="H17" s="48">
        <v>5</v>
      </c>
    </row>
    <row r="18" spans="1:8" ht="15.5" x14ac:dyDescent="0.4">
      <c r="A18" s="49" t="s">
        <v>114</v>
      </c>
      <c r="B18" s="47">
        <f t="shared" si="0"/>
        <v>39025</v>
      </c>
      <c r="C18" s="47">
        <v>0</v>
      </c>
      <c r="D18" s="47">
        <v>6943</v>
      </c>
      <c r="E18" s="47">
        <v>31377</v>
      </c>
      <c r="F18" s="47">
        <v>705</v>
      </c>
      <c r="G18" s="47">
        <v>0</v>
      </c>
      <c r="H18" s="48">
        <v>3500</v>
      </c>
    </row>
    <row r="19" spans="1:8" ht="15.5" x14ac:dyDescent="0.4">
      <c r="A19" s="45" t="s">
        <v>208</v>
      </c>
      <c r="B19" s="47">
        <f t="shared" si="0"/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8">
        <v>0</v>
      </c>
    </row>
    <row r="20" spans="1:8" ht="15.5" x14ac:dyDescent="0.4">
      <c r="A20" s="49" t="s">
        <v>114</v>
      </c>
      <c r="B20" s="47">
        <f t="shared" si="0"/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8">
        <v>0</v>
      </c>
    </row>
    <row r="21" spans="1:8" ht="15.5" x14ac:dyDescent="0.4">
      <c r="A21" s="45" t="s">
        <v>152</v>
      </c>
      <c r="B21" s="47">
        <f t="shared" si="0"/>
        <v>10</v>
      </c>
      <c r="C21" s="47">
        <v>0</v>
      </c>
      <c r="D21" s="47">
        <v>3</v>
      </c>
      <c r="E21" s="47">
        <v>6</v>
      </c>
      <c r="F21" s="47">
        <v>1</v>
      </c>
      <c r="G21" s="47">
        <v>0</v>
      </c>
      <c r="H21" s="48">
        <v>5</v>
      </c>
    </row>
    <row r="22" spans="1:8" ht="15.5" x14ac:dyDescent="0.4">
      <c r="A22" s="49" t="s">
        <v>114</v>
      </c>
      <c r="B22" s="47">
        <f t="shared" si="0"/>
        <v>39025</v>
      </c>
      <c r="C22" s="47">
        <v>0</v>
      </c>
      <c r="D22" s="47">
        <v>6943</v>
      </c>
      <c r="E22" s="47">
        <v>31377</v>
      </c>
      <c r="F22" s="47">
        <v>705</v>
      </c>
      <c r="G22" s="47">
        <v>0</v>
      </c>
      <c r="H22" s="48">
        <v>3500</v>
      </c>
    </row>
    <row r="23" spans="1:8" ht="15.5" x14ac:dyDescent="0.4">
      <c r="A23" s="45"/>
      <c r="B23" s="47"/>
      <c r="C23" s="47"/>
      <c r="D23" s="47"/>
      <c r="E23" s="47"/>
      <c r="F23" s="47"/>
      <c r="G23" s="47"/>
      <c r="H23" s="48"/>
    </row>
    <row r="24" spans="1:8" ht="15.5" x14ac:dyDescent="0.4">
      <c r="A24" s="44" t="s">
        <v>15</v>
      </c>
      <c r="B24" s="47"/>
      <c r="C24" s="47"/>
      <c r="D24" s="47"/>
      <c r="E24" s="47"/>
      <c r="F24" s="47"/>
      <c r="G24" s="47"/>
      <c r="H24" s="48"/>
    </row>
    <row r="25" spans="1:8" ht="15.5" x14ac:dyDescent="0.4">
      <c r="A25" s="45" t="s">
        <v>139</v>
      </c>
      <c r="B25" s="47">
        <f>SUM(C25:H25)</f>
        <v>504122964.76999998</v>
      </c>
      <c r="C25" s="47">
        <v>5066992.7400000012</v>
      </c>
      <c r="D25" s="47">
        <v>15034172.220000014</v>
      </c>
      <c r="E25" s="47">
        <v>24477117.219999984</v>
      </c>
      <c r="F25" s="47">
        <v>13294113.219999995</v>
      </c>
      <c r="G25" s="47">
        <v>446250569.37</v>
      </c>
      <c r="H25" s="48">
        <v>0</v>
      </c>
    </row>
    <row r="26" spans="1:8" ht="15.5" x14ac:dyDescent="0.4">
      <c r="A26" s="45" t="s">
        <v>209</v>
      </c>
      <c r="B26" s="47">
        <f>SUM(D26:H26)</f>
        <v>2233090119.9099998</v>
      </c>
      <c r="C26" s="47">
        <v>0</v>
      </c>
      <c r="D26" s="47">
        <v>2233090119.9099998</v>
      </c>
      <c r="E26" s="47">
        <v>0</v>
      </c>
      <c r="F26" s="47">
        <v>0</v>
      </c>
      <c r="G26" s="47">
        <v>0</v>
      </c>
      <c r="H26" s="48">
        <v>0</v>
      </c>
    </row>
    <row r="27" spans="1:8" ht="15.5" x14ac:dyDescent="0.4">
      <c r="A27" s="45" t="s">
        <v>210</v>
      </c>
      <c r="B27" s="47">
        <f>SUM(D27:H27)</f>
        <v>277759102.11000001</v>
      </c>
      <c r="C27" s="47">
        <v>0</v>
      </c>
      <c r="D27" s="47">
        <v>277759102.11000001</v>
      </c>
      <c r="E27" s="47">
        <v>0</v>
      </c>
      <c r="F27" s="47">
        <v>0</v>
      </c>
      <c r="G27" s="47">
        <v>0</v>
      </c>
      <c r="H27" s="48">
        <v>0</v>
      </c>
    </row>
    <row r="28" spans="1:8" ht="15.5" x14ac:dyDescent="0.4">
      <c r="A28" s="45" t="s">
        <v>156</v>
      </c>
      <c r="B28" s="47">
        <f>SUM(D28:H28)</f>
        <v>2233090119.9099998</v>
      </c>
      <c r="C28" s="47">
        <v>0</v>
      </c>
      <c r="D28" s="47">
        <v>2233090119.9099998</v>
      </c>
      <c r="E28" s="47">
        <v>0</v>
      </c>
      <c r="F28" s="47">
        <v>0</v>
      </c>
      <c r="G28" s="47">
        <v>0</v>
      </c>
      <c r="H28" s="48">
        <v>0</v>
      </c>
    </row>
    <row r="29" spans="1:8" ht="15.5" x14ac:dyDescent="0.4">
      <c r="A29" s="45" t="s">
        <v>211</v>
      </c>
      <c r="B29" s="47">
        <f>B27</f>
        <v>277759102.11000001</v>
      </c>
      <c r="C29" s="47"/>
      <c r="D29" s="47"/>
      <c r="E29" s="47"/>
      <c r="F29" s="47"/>
      <c r="G29" s="47"/>
      <c r="H29" s="48"/>
    </row>
    <row r="30" spans="1:8" ht="15.5" x14ac:dyDescent="0.4">
      <c r="A30" s="45"/>
      <c r="B30" s="47"/>
      <c r="C30" s="47"/>
      <c r="D30" s="47"/>
      <c r="E30" s="47"/>
      <c r="F30" s="47"/>
      <c r="G30" s="47"/>
      <c r="H30" s="48"/>
    </row>
    <row r="31" spans="1:8" ht="15.5" x14ac:dyDescent="0.4">
      <c r="A31" s="44" t="s">
        <v>17</v>
      </c>
      <c r="B31" s="47"/>
      <c r="C31" s="47"/>
      <c r="D31" s="47"/>
      <c r="E31" s="47"/>
      <c r="F31" s="47"/>
      <c r="G31" s="47"/>
      <c r="H31" s="48"/>
    </row>
    <row r="32" spans="1:8" ht="15.5" x14ac:dyDescent="0.4">
      <c r="A32" s="45" t="s">
        <v>209</v>
      </c>
      <c r="B32" s="47">
        <f>B26</f>
        <v>2233090119.9099998</v>
      </c>
      <c r="C32" s="47"/>
      <c r="D32" s="47"/>
      <c r="E32" s="47"/>
      <c r="F32" s="47"/>
      <c r="G32" s="47"/>
      <c r="H32" s="48"/>
    </row>
    <row r="33" spans="1:9" ht="15.5" x14ac:dyDescent="0.4">
      <c r="A33" s="45" t="s">
        <v>210</v>
      </c>
      <c r="B33" s="47">
        <v>236335749.99000001</v>
      </c>
      <c r="C33" s="47"/>
      <c r="D33" s="47"/>
      <c r="E33" s="47"/>
      <c r="F33" s="47"/>
      <c r="G33" s="47"/>
      <c r="H33" s="48"/>
    </row>
    <row r="34" spans="1:9" ht="15.5" x14ac:dyDescent="0.4">
      <c r="A34" s="45"/>
      <c r="B34" s="51"/>
      <c r="C34" s="51"/>
      <c r="D34" s="51"/>
      <c r="E34" s="51"/>
      <c r="F34" s="51"/>
      <c r="G34" s="51"/>
      <c r="H34" s="52"/>
    </row>
    <row r="35" spans="1:9" ht="15.5" x14ac:dyDescent="0.4">
      <c r="A35" s="44" t="s">
        <v>18</v>
      </c>
      <c r="B35" s="51"/>
      <c r="C35" s="51"/>
      <c r="D35" s="51"/>
      <c r="E35" s="51"/>
      <c r="F35" s="51"/>
      <c r="G35" s="51"/>
      <c r="H35" s="52"/>
    </row>
    <row r="36" spans="1:9" ht="15.5" x14ac:dyDescent="0.4">
      <c r="A36" s="45" t="s">
        <v>140</v>
      </c>
      <c r="B36" s="55">
        <v>1.0706</v>
      </c>
      <c r="C36" s="55"/>
      <c r="D36" s="55">
        <v>1.0706</v>
      </c>
      <c r="E36" s="55">
        <v>1.0706</v>
      </c>
      <c r="F36" s="55">
        <v>1.0706</v>
      </c>
      <c r="G36" s="55"/>
      <c r="H36" s="56">
        <v>1.0706</v>
      </c>
    </row>
    <row r="37" spans="1:9" ht="15.5" x14ac:dyDescent="0.4">
      <c r="A37" s="45" t="s">
        <v>212</v>
      </c>
      <c r="B37" s="55">
        <v>1.0863</v>
      </c>
      <c r="C37" s="55"/>
      <c r="D37" s="55">
        <v>1.0863</v>
      </c>
      <c r="E37" s="55">
        <v>1.0863</v>
      </c>
      <c r="F37" s="55">
        <v>1.0863</v>
      </c>
      <c r="G37" s="55"/>
      <c r="H37" s="56">
        <v>1.0863</v>
      </c>
    </row>
    <row r="38" spans="1:9" ht="15.5" x14ac:dyDescent="0.4">
      <c r="A38" s="45" t="s">
        <v>100</v>
      </c>
      <c r="B38" s="47">
        <f>D38+E38</f>
        <v>313665</v>
      </c>
      <c r="C38" s="47"/>
      <c r="D38" s="50">
        <v>75580</v>
      </c>
      <c r="E38" s="50">
        <v>238085</v>
      </c>
      <c r="F38" s="50">
        <v>238085</v>
      </c>
      <c r="G38" s="50"/>
      <c r="H38" s="48"/>
      <c r="I38" s="45"/>
    </row>
    <row r="39" spans="1:9" ht="15.5" x14ac:dyDescent="0.4">
      <c r="A39" s="45"/>
      <c r="B39" s="47"/>
      <c r="C39" s="47"/>
      <c r="D39" s="47"/>
      <c r="E39" s="47"/>
      <c r="F39" s="47"/>
      <c r="G39" s="47"/>
      <c r="H39" s="48"/>
    </row>
    <row r="40" spans="1:9" ht="15.5" x14ac:dyDescent="0.4">
      <c r="A40" s="44" t="s">
        <v>21</v>
      </c>
      <c r="B40" s="47"/>
      <c r="C40" s="47"/>
      <c r="D40" s="47"/>
      <c r="E40" s="47"/>
      <c r="F40" s="47"/>
      <c r="G40" s="47"/>
      <c r="H40" s="48"/>
    </row>
    <row r="41" spans="1:9" ht="15.5" x14ac:dyDescent="0.4">
      <c r="A41" s="45" t="s">
        <v>141</v>
      </c>
      <c r="B41" s="47">
        <f t="shared" ref="B41:H41" si="1">B25/B36</f>
        <v>470878913.4784233</v>
      </c>
      <c r="C41" s="47"/>
      <c r="D41" s="47">
        <f t="shared" si="1"/>
        <v>14042753.801606588</v>
      </c>
      <c r="E41" s="47">
        <f t="shared" si="1"/>
        <v>22862990.117690999</v>
      </c>
      <c r="F41" s="47">
        <f t="shared" si="1"/>
        <v>12417441.827012885</v>
      </c>
      <c r="G41" s="47"/>
      <c r="H41" s="48">
        <f t="shared" si="1"/>
        <v>0</v>
      </c>
    </row>
    <row r="42" spans="1:9" ht="15.5" x14ac:dyDescent="0.4">
      <c r="A42" s="45" t="s">
        <v>213</v>
      </c>
      <c r="B42" s="47">
        <f t="shared" ref="B42:H42" si="2">B27/B37</f>
        <v>255692812.39988953</v>
      </c>
      <c r="C42" s="47"/>
      <c r="D42" s="47">
        <f t="shared" si="2"/>
        <v>255692812.39988953</v>
      </c>
      <c r="E42" s="47">
        <f t="shared" si="2"/>
        <v>0</v>
      </c>
      <c r="F42" s="47">
        <f t="shared" si="2"/>
        <v>0</v>
      </c>
      <c r="G42" s="47"/>
      <c r="H42" s="48">
        <f t="shared" si="2"/>
        <v>0</v>
      </c>
    </row>
    <row r="43" spans="1:9" ht="15.5" x14ac:dyDescent="0.4">
      <c r="A43" s="45" t="s">
        <v>142</v>
      </c>
      <c r="B43" s="47">
        <f>B41/B16</f>
        <v>140770.9756288261</v>
      </c>
      <c r="C43" s="47"/>
      <c r="D43" s="47" t="s">
        <v>123</v>
      </c>
      <c r="E43" s="47">
        <f t="shared" ref="E43:H43" si="3">E41/E16</f>
        <v>22749.243898199999</v>
      </c>
      <c r="F43" s="47" t="s">
        <v>123</v>
      </c>
      <c r="G43" s="47"/>
      <c r="H43" s="48">
        <f t="shared" si="3"/>
        <v>0</v>
      </c>
    </row>
    <row r="44" spans="1:9" ht="15.5" x14ac:dyDescent="0.4">
      <c r="A44" s="45" t="s">
        <v>214</v>
      </c>
      <c r="B44" s="47" t="s">
        <v>123</v>
      </c>
      <c r="C44" s="47"/>
      <c r="D44" s="47" t="s">
        <v>123</v>
      </c>
      <c r="E44" s="47" t="s">
        <v>123</v>
      </c>
      <c r="F44" s="47" t="s">
        <v>123</v>
      </c>
      <c r="G44" s="47"/>
      <c r="H44" s="48" t="s">
        <v>123</v>
      </c>
    </row>
    <row r="45" spans="1:9" ht="15.5" x14ac:dyDescent="0.4">
      <c r="A45" s="45"/>
      <c r="B45" s="51"/>
      <c r="C45" s="51"/>
      <c r="D45" s="51"/>
      <c r="E45" s="51"/>
      <c r="F45" s="51"/>
      <c r="G45" s="51"/>
      <c r="H45" s="52"/>
    </row>
    <row r="46" spans="1:9" ht="15.5" x14ac:dyDescent="0.4">
      <c r="A46" s="44" t="s">
        <v>26</v>
      </c>
      <c r="B46" s="51"/>
      <c r="C46" s="51"/>
      <c r="D46" s="51"/>
      <c r="E46" s="51"/>
      <c r="F46" s="51"/>
      <c r="G46" s="51"/>
      <c r="H46" s="52"/>
    </row>
    <row r="47" spans="1:9" ht="15.5" x14ac:dyDescent="0.4">
      <c r="A47" s="45"/>
      <c r="B47" s="51"/>
      <c r="C47" s="51"/>
      <c r="D47" s="51"/>
      <c r="E47" s="51"/>
      <c r="F47" s="51"/>
      <c r="G47" s="51"/>
      <c r="H47" s="52"/>
    </row>
    <row r="48" spans="1:9" ht="15.5" x14ac:dyDescent="0.4">
      <c r="A48" s="44" t="s">
        <v>27</v>
      </c>
      <c r="B48" s="51"/>
      <c r="C48" s="51"/>
      <c r="D48" s="51"/>
      <c r="E48" s="51"/>
      <c r="F48" s="51"/>
      <c r="G48" s="51"/>
      <c r="H48" s="52"/>
    </row>
    <row r="49" spans="1:8" ht="15.5" x14ac:dyDescent="0.4">
      <c r="A49" s="45" t="s">
        <v>28</v>
      </c>
      <c r="B49" s="55">
        <f>(B18/B38)*100</f>
        <v>12.441617649403025</v>
      </c>
      <c r="C49" s="55"/>
      <c r="D49" s="55">
        <f t="shared" ref="D49:F49" si="4">(D18/D38)*100</f>
        <v>9.1862926700185241</v>
      </c>
      <c r="E49" s="55">
        <f t="shared" si="4"/>
        <v>13.178906692987798</v>
      </c>
      <c r="F49" s="55">
        <f t="shared" si="4"/>
        <v>0.29611273284751244</v>
      </c>
      <c r="G49" s="55"/>
      <c r="H49" s="56"/>
    </row>
    <row r="50" spans="1:8" ht="15.5" x14ac:dyDescent="0.4">
      <c r="A50" s="45" t="s">
        <v>29</v>
      </c>
      <c r="B50" s="55">
        <f>(B20/B38)*100</f>
        <v>0</v>
      </c>
      <c r="C50" s="55"/>
      <c r="D50" s="55">
        <f t="shared" ref="D50:F50" si="5">(D20/D38)*100</f>
        <v>0</v>
      </c>
      <c r="E50" s="55">
        <f t="shared" si="5"/>
        <v>0</v>
      </c>
      <c r="F50" s="55">
        <f t="shared" si="5"/>
        <v>0</v>
      </c>
      <c r="G50" s="55"/>
      <c r="H50" s="56"/>
    </row>
    <row r="51" spans="1:8" ht="15.5" x14ac:dyDescent="0.4">
      <c r="A51" s="45"/>
      <c r="B51" s="55"/>
      <c r="C51" s="55"/>
      <c r="D51" s="55"/>
      <c r="E51" s="55"/>
      <c r="F51" s="55"/>
      <c r="G51" s="55"/>
      <c r="H51" s="56"/>
    </row>
    <row r="52" spans="1:8" ht="15.5" x14ac:dyDescent="0.4">
      <c r="A52" s="44" t="s">
        <v>30</v>
      </c>
      <c r="B52" s="55"/>
      <c r="C52" s="55"/>
      <c r="D52" s="55"/>
      <c r="E52" s="55"/>
      <c r="F52" s="55"/>
      <c r="G52" s="55"/>
      <c r="H52" s="56"/>
    </row>
    <row r="53" spans="1:8" ht="15.5" x14ac:dyDescent="0.4">
      <c r="A53" s="45" t="s">
        <v>31</v>
      </c>
      <c r="B53" s="55">
        <f>B20/B18*100</f>
        <v>0</v>
      </c>
      <c r="C53" s="55"/>
      <c r="D53" s="55">
        <f t="shared" ref="D53:F53" si="6">D20/D18*100</f>
        <v>0</v>
      </c>
      <c r="E53" s="55">
        <f t="shared" si="6"/>
        <v>0</v>
      </c>
      <c r="F53" s="55">
        <f t="shared" si="6"/>
        <v>0</v>
      </c>
      <c r="G53" s="55"/>
      <c r="H53" s="56">
        <f t="shared" ref="H53" si="7">H20/H18*100</f>
        <v>0</v>
      </c>
    </row>
    <row r="54" spans="1:8" ht="15.5" x14ac:dyDescent="0.4">
      <c r="A54" s="45" t="s">
        <v>32</v>
      </c>
      <c r="B54" s="55">
        <f>B27/B26*100</f>
        <v>12.438329274467192</v>
      </c>
      <c r="C54" s="55"/>
      <c r="D54" s="55">
        <f t="shared" ref="D54" si="8">D27/D26*100</f>
        <v>12.438329274467192</v>
      </c>
      <c r="E54" s="47" t="s">
        <v>123</v>
      </c>
      <c r="F54" s="47" t="s">
        <v>123</v>
      </c>
      <c r="G54" s="47"/>
      <c r="H54" s="48" t="s">
        <v>123</v>
      </c>
    </row>
    <row r="55" spans="1:8" ht="15.5" x14ac:dyDescent="0.4">
      <c r="A55" s="45" t="s">
        <v>33</v>
      </c>
      <c r="B55" s="55">
        <f t="shared" ref="B55:D55" si="9">AVERAGE(B53:B54)</f>
        <v>6.2191646372335958</v>
      </c>
      <c r="C55" s="55"/>
      <c r="D55" s="55">
        <f t="shared" si="9"/>
        <v>6.2191646372335958</v>
      </c>
      <c r="E55" s="47" t="s">
        <v>123</v>
      </c>
      <c r="F55" s="47" t="s">
        <v>123</v>
      </c>
      <c r="G55" s="47"/>
      <c r="H55" s="48" t="s">
        <v>123</v>
      </c>
    </row>
    <row r="56" spans="1:8" ht="15.5" x14ac:dyDescent="0.4">
      <c r="A56" s="45"/>
      <c r="B56" s="55"/>
      <c r="C56" s="55"/>
      <c r="D56" s="55"/>
      <c r="E56" s="55"/>
      <c r="F56" s="55"/>
      <c r="G56" s="55"/>
      <c r="H56" s="56"/>
    </row>
    <row r="57" spans="1:8" ht="15.5" x14ac:dyDescent="0.4">
      <c r="A57" s="44" t="s">
        <v>34</v>
      </c>
      <c r="B57" s="55"/>
      <c r="C57" s="55"/>
      <c r="D57" s="55"/>
      <c r="E57" s="55"/>
      <c r="F57" s="55"/>
      <c r="G57" s="55"/>
      <c r="H57" s="56"/>
    </row>
    <row r="58" spans="1:8" ht="15.5" x14ac:dyDescent="0.4">
      <c r="A58" s="45" t="s">
        <v>35</v>
      </c>
      <c r="B58" s="55">
        <f>B20/B22*100</f>
        <v>0</v>
      </c>
      <c r="C58" s="55"/>
      <c r="D58" s="55">
        <f t="shared" ref="D58:H58" si="10">D20/D22*100</f>
        <v>0</v>
      </c>
      <c r="E58" s="55">
        <f t="shared" si="10"/>
        <v>0</v>
      </c>
      <c r="F58" s="55">
        <f t="shared" si="10"/>
        <v>0</v>
      </c>
      <c r="G58" s="55"/>
      <c r="H58" s="56">
        <f t="shared" si="10"/>
        <v>0</v>
      </c>
    </row>
    <row r="59" spans="1:8" ht="15.5" x14ac:dyDescent="0.4">
      <c r="A59" s="45" t="s">
        <v>36</v>
      </c>
      <c r="B59" s="55">
        <f t="shared" ref="B59:D59" si="11">B27/B28*100</f>
        <v>12.438329274467192</v>
      </c>
      <c r="C59" s="55"/>
      <c r="D59" s="55">
        <f t="shared" si="11"/>
        <v>12.438329274467192</v>
      </c>
      <c r="E59" s="47" t="s">
        <v>123</v>
      </c>
      <c r="F59" s="47" t="s">
        <v>123</v>
      </c>
      <c r="G59" s="47"/>
      <c r="H59" s="48" t="s">
        <v>123</v>
      </c>
    </row>
    <row r="60" spans="1:8" ht="15.5" x14ac:dyDescent="0.4">
      <c r="A60" s="45" t="s">
        <v>37</v>
      </c>
      <c r="B60" s="55">
        <f t="shared" ref="B60:D60" si="12">(B58+B59)/2</f>
        <v>6.2191646372335958</v>
      </c>
      <c r="C60" s="55"/>
      <c r="D60" s="55">
        <f t="shared" si="12"/>
        <v>6.2191646372335958</v>
      </c>
      <c r="E60" s="47" t="s">
        <v>123</v>
      </c>
      <c r="F60" s="47" t="s">
        <v>123</v>
      </c>
      <c r="G60" s="47"/>
      <c r="H60" s="48" t="s">
        <v>123</v>
      </c>
    </row>
    <row r="61" spans="1:8" ht="15.5" x14ac:dyDescent="0.4">
      <c r="A61" s="45"/>
      <c r="B61" s="55"/>
      <c r="C61" s="55"/>
      <c r="D61" s="55"/>
      <c r="E61" s="55"/>
      <c r="F61" s="55"/>
      <c r="G61" s="55"/>
      <c r="H61" s="56"/>
    </row>
    <row r="62" spans="1:8" ht="15.5" x14ac:dyDescent="0.4">
      <c r="A62" s="44" t="s">
        <v>92</v>
      </c>
      <c r="B62" s="55"/>
      <c r="C62" s="55"/>
      <c r="D62" s="55"/>
      <c r="E62" s="55"/>
      <c r="F62" s="55"/>
      <c r="G62" s="55"/>
      <c r="H62" s="56"/>
    </row>
    <row r="63" spans="1:8" ht="15.5" x14ac:dyDescent="0.4">
      <c r="A63" s="45" t="s">
        <v>38</v>
      </c>
      <c r="B63" s="55">
        <f>B29/B27*100</f>
        <v>100</v>
      </c>
      <c r="C63" s="55"/>
      <c r="D63" s="55"/>
      <c r="E63" s="55"/>
      <c r="F63" s="55"/>
      <c r="G63" s="55"/>
      <c r="H63" s="56"/>
    </row>
    <row r="64" spans="1:8" ht="15.5" x14ac:dyDescent="0.4">
      <c r="A64" s="45"/>
      <c r="B64" s="55"/>
      <c r="C64" s="55"/>
      <c r="D64" s="55"/>
      <c r="E64" s="55"/>
      <c r="F64" s="55"/>
      <c r="G64" s="55"/>
      <c r="H64" s="56"/>
    </row>
    <row r="65" spans="1:8" ht="15.5" x14ac:dyDescent="0.4">
      <c r="A65" s="44" t="s">
        <v>39</v>
      </c>
      <c r="B65" s="55"/>
      <c r="C65" s="55"/>
      <c r="D65" s="55"/>
      <c r="E65" s="55"/>
      <c r="F65" s="55"/>
      <c r="G65" s="55"/>
      <c r="H65" s="56"/>
    </row>
    <row r="66" spans="1:8" ht="15.5" x14ac:dyDescent="0.4">
      <c r="A66" s="45" t="s">
        <v>115</v>
      </c>
      <c r="B66" s="55">
        <f>((B20/B16)-1)*100</f>
        <v>-100</v>
      </c>
      <c r="C66" s="55"/>
      <c r="D66" s="47" t="s">
        <v>123</v>
      </c>
      <c r="E66" s="55">
        <f t="shared" ref="E66:H66" si="13">((E20/E16)-1)*100</f>
        <v>-100</v>
      </c>
      <c r="F66" s="47" t="s">
        <v>123</v>
      </c>
      <c r="G66" s="47"/>
      <c r="H66" s="56">
        <f t="shared" si="13"/>
        <v>-100</v>
      </c>
    </row>
    <row r="67" spans="1:8" ht="15.5" x14ac:dyDescent="0.4">
      <c r="A67" s="45" t="s">
        <v>41</v>
      </c>
      <c r="B67" s="55">
        <f>((B42/B41)-1)*100</f>
        <v>-45.698818723678954</v>
      </c>
      <c r="C67" s="55"/>
      <c r="D67" s="55">
        <f t="shared" ref="D67:F67" si="14">((D42/D41)-1)*100</f>
        <v>1720.8167430140127</v>
      </c>
      <c r="E67" s="55">
        <f t="shared" si="14"/>
        <v>-100</v>
      </c>
      <c r="F67" s="55">
        <f t="shared" si="14"/>
        <v>-100</v>
      </c>
      <c r="G67" s="55"/>
      <c r="H67" s="48" t="s">
        <v>123</v>
      </c>
    </row>
    <row r="68" spans="1:8" ht="15.5" x14ac:dyDescent="0.4">
      <c r="A68" s="45" t="s">
        <v>42</v>
      </c>
      <c r="B68" s="47" t="s">
        <v>123</v>
      </c>
      <c r="C68" s="47"/>
      <c r="D68" s="47" t="s">
        <v>123</v>
      </c>
      <c r="E68" s="47" t="s">
        <v>123</v>
      </c>
      <c r="F68" s="47" t="s">
        <v>123</v>
      </c>
      <c r="G68" s="47"/>
      <c r="H68" s="48" t="s">
        <v>123</v>
      </c>
    </row>
    <row r="69" spans="1:8" ht="15.5" x14ac:dyDescent="0.4">
      <c r="A69" s="45"/>
      <c r="B69" s="55"/>
      <c r="C69" s="55"/>
      <c r="D69" s="55"/>
      <c r="E69" s="55"/>
      <c r="F69" s="55"/>
      <c r="G69" s="55"/>
      <c r="H69" s="56"/>
    </row>
    <row r="70" spans="1:8" ht="15.5" x14ac:dyDescent="0.4">
      <c r="A70" s="44" t="s">
        <v>43</v>
      </c>
      <c r="B70" s="55"/>
      <c r="C70" s="55"/>
      <c r="D70" s="55"/>
      <c r="E70" s="55"/>
      <c r="F70" s="55"/>
      <c r="G70" s="55"/>
      <c r="H70" s="56"/>
    </row>
    <row r="71" spans="1:8" ht="15.5" x14ac:dyDescent="0.4">
      <c r="A71" s="45" t="s">
        <v>116</v>
      </c>
      <c r="B71" s="55">
        <f>B26/B18</f>
        <v>57222.040228315178</v>
      </c>
      <c r="C71" s="55"/>
      <c r="D71" s="55">
        <f t="shared" ref="D71:H71" si="15">D26/D18</f>
        <v>321631.87669739302</v>
      </c>
      <c r="E71" s="55">
        <f t="shared" si="15"/>
        <v>0</v>
      </c>
      <c r="F71" s="55">
        <f t="shared" si="15"/>
        <v>0</v>
      </c>
      <c r="G71" s="55"/>
      <c r="H71" s="56">
        <f t="shared" si="15"/>
        <v>0</v>
      </c>
    </row>
    <row r="72" spans="1:8" ht="15.5" x14ac:dyDescent="0.4">
      <c r="A72" s="45" t="s">
        <v>117</v>
      </c>
      <c r="B72" s="47" t="s">
        <v>123</v>
      </c>
      <c r="C72" s="47"/>
      <c r="D72" s="47" t="s">
        <v>123</v>
      </c>
      <c r="E72" s="47" t="s">
        <v>123</v>
      </c>
      <c r="F72" s="47" t="s">
        <v>123</v>
      </c>
      <c r="G72" s="47"/>
      <c r="H72" s="48" t="s">
        <v>123</v>
      </c>
    </row>
    <row r="73" spans="1:8" ht="15.5" x14ac:dyDescent="0.4">
      <c r="A73" s="45" t="s">
        <v>46</v>
      </c>
      <c r="B73" s="47" t="s">
        <v>123</v>
      </c>
      <c r="C73" s="47"/>
      <c r="D73" s="47" t="s">
        <v>123</v>
      </c>
      <c r="E73" s="47" t="s">
        <v>123</v>
      </c>
      <c r="F73" s="47" t="s">
        <v>123</v>
      </c>
      <c r="G73" s="47"/>
      <c r="H73" s="48" t="s">
        <v>123</v>
      </c>
    </row>
    <row r="74" spans="1:8" ht="15.5" x14ac:dyDescent="0.4">
      <c r="A74" s="45" t="s">
        <v>118</v>
      </c>
      <c r="B74" s="55">
        <f>B26/B17</f>
        <v>223309011.991</v>
      </c>
      <c r="C74" s="55"/>
      <c r="D74" s="55">
        <f t="shared" ref="D74:H74" si="16">D26/D17</f>
        <v>744363373.30333328</v>
      </c>
      <c r="E74" s="55">
        <f t="shared" si="16"/>
        <v>0</v>
      </c>
      <c r="F74" s="55">
        <f t="shared" si="16"/>
        <v>0</v>
      </c>
      <c r="G74" s="55"/>
      <c r="H74" s="56">
        <f t="shared" si="16"/>
        <v>0</v>
      </c>
    </row>
    <row r="75" spans="1:8" ht="15.5" x14ac:dyDescent="0.4">
      <c r="A75" s="45" t="s">
        <v>119</v>
      </c>
      <c r="B75" s="47" t="s">
        <v>123</v>
      </c>
      <c r="C75" s="47"/>
      <c r="D75" s="47" t="s">
        <v>123</v>
      </c>
      <c r="E75" s="47" t="s">
        <v>123</v>
      </c>
      <c r="F75" s="47" t="s">
        <v>123</v>
      </c>
      <c r="G75" s="47"/>
      <c r="H75" s="48" t="s">
        <v>123</v>
      </c>
    </row>
    <row r="76" spans="1:8" ht="15.5" x14ac:dyDescent="0.4">
      <c r="A76" s="45"/>
      <c r="B76" s="55"/>
      <c r="C76" s="55"/>
      <c r="D76" s="55"/>
      <c r="E76" s="55"/>
      <c r="F76" s="55"/>
      <c r="G76" s="55"/>
      <c r="H76" s="56"/>
    </row>
    <row r="77" spans="1:8" ht="15.5" x14ac:dyDescent="0.4">
      <c r="A77" s="44" t="s">
        <v>47</v>
      </c>
      <c r="B77" s="55"/>
      <c r="C77" s="55"/>
      <c r="D77" s="55"/>
      <c r="E77" s="55"/>
      <c r="F77" s="55"/>
      <c r="G77" s="55"/>
      <c r="H77" s="56"/>
    </row>
    <row r="78" spans="1:8" ht="15.5" x14ac:dyDescent="0.4">
      <c r="A78" s="45" t="s">
        <v>48</v>
      </c>
      <c r="B78" s="55">
        <f>(B33/B32)*100</f>
        <v>10.583350303816893</v>
      </c>
      <c r="C78" s="55"/>
      <c r="D78" s="55"/>
      <c r="E78" s="55"/>
      <c r="F78" s="55"/>
      <c r="G78" s="55"/>
      <c r="H78" s="56"/>
    </row>
    <row r="79" spans="1:8" ht="15.5" x14ac:dyDescent="0.4">
      <c r="A79" s="45" t="s">
        <v>49</v>
      </c>
      <c r="B79" s="55">
        <f>(B27/B33)*100</f>
        <v>117.52733224734419</v>
      </c>
      <c r="C79" s="55"/>
      <c r="D79" s="55"/>
      <c r="E79" s="55"/>
      <c r="F79" s="55"/>
      <c r="G79" s="55"/>
      <c r="H79" s="56"/>
    </row>
    <row r="80" spans="1:8" ht="16" thickBot="1" x14ac:dyDescent="0.45">
      <c r="A80" s="58"/>
      <c r="B80" s="58"/>
      <c r="C80" s="58"/>
      <c r="D80" s="58"/>
      <c r="E80" s="58"/>
      <c r="F80" s="58"/>
      <c r="G80" s="58"/>
      <c r="H80" s="59"/>
    </row>
    <row r="81" spans="1:9" ht="18" customHeight="1" thickTop="1" x14ac:dyDescent="0.4">
      <c r="A81" s="82" t="s">
        <v>165</v>
      </c>
      <c r="B81" s="82"/>
      <c r="C81" s="82"/>
      <c r="D81" s="82"/>
      <c r="E81" s="82"/>
      <c r="F81" s="82"/>
      <c r="G81" s="82"/>
      <c r="H81" s="82"/>
      <c r="I81" s="45"/>
    </row>
    <row r="82" spans="1:9" ht="38.25" customHeight="1" x14ac:dyDescent="0.4">
      <c r="A82" s="78" t="s">
        <v>224</v>
      </c>
      <c r="B82" s="78"/>
      <c r="C82" s="78"/>
      <c r="D82" s="78"/>
      <c r="E82" s="78"/>
      <c r="F82" s="78"/>
      <c r="G82" s="78"/>
      <c r="H82" s="78"/>
      <c r="I82" s="45"/>
    </row>
    <row r="83" spans="1:9" ht="15.5" x14ac:dyDescent="0.4">
      <c r="A83" s="45"/>
      <c r="B83" s="45"/>
      <c r="C83" s="45"/>
      <c r="D83" s="45"/>
      <c r="E83" s="45"/>
      <c r="F83" s="45"/>
      <c r="G83" s="45"/>
      <c r="H83" s="45"/>
      <c r="I83" s="45"/>
    </row>
    <row r="90" spans="1:9" ht="15.5" x14ac:dyDescent="0.4">
      <c r="A90" s="45"/>
      <c r="B90" s="45"/>
      <c r="C90" s="45"/>
      <c r="D90" s="45"/>
      <c r="E90" s="45"/>
      <c r="F90" s="45"/>
      <c r="G90" s="45"/>
      <c r="H90" s="45"/>
    </row>
    <row r="91" spans="1:9" ht="15.5" x14ac:dyDescent="0.4">
      <c r="A91" s="45"/>
      <c r="B91" s="45"/>
      <c r="C91" s="45"/>
      <c r="D91" s="45"/>
      <c r="E91" s="45"/>
      <c r="F91" s="45"/>
      <c r="G91" s="45"/>
      <c r="H91" s="45"/>
    </row>
    <row r="92" spans="1:9" ht="15.5" x14ac:dyDescent="0.4">
      <c r="A92" s="45"/>
      <c r="B92" s="45"/>
      <c r="C92" s="45"/>
      <c r="D92" s="45"/>
      <c r="E92" s="45"/>
      <c r="F92" s="45"/>
      <c r="G92" s="45"/>
      <c r="H92" s="45"/>
    </row>
    <row r="93" spans="1:9" ht="15.5" x14ac:dyDescent="0.4">
      <c r="A93" s="45"/>
      <c r="B93" s="45"/>
      <c r="C93" s="45"/>
      <c r="D93" s="45"/>
      <c r="E93" s="45"/>
      <c r="F93" s="45"/>
      <c r="G93" s="45"/>
      <c r="H93" s="45"/>
    </row>
    <row r="94" spans="1:9" ht="15.5" x14ac:dyDescent="0.4">
      <c r="A94" s="45"/>
      <c r="B94" s="45"/>
      <c r="C94" s="45"/>
      <c r="D94" s="45"/>
      <c r="E94" s="45"/>
      <c r="F94" s="45"/>
      <c r="G94" s="45"/>
      <c r="H94" s="45"/>
    </row>
    <row r="95" spans="1:9" ht="15.5" x14ac:dyDescent="0.4">
      <c r="A95" s="45"/>
      <c r="B95" s="45"/>
      <c r="C95" s="45"/>
      <c r="D95" s="45"/>
      <c r="E95" s="45"/>
      <c r="F95" s="45"/>
      <c r="G95" s="45"/>
      <c r="H95" s="45"/>
    </row>
    <row r="96" spans="1:9" ht="15.5" x14ac:dyDescent="0.4">
      <c r="A96" s="45"/>
      <c r="B96" s="45"/>
      <c r="C96" s="45"/>
      <c r="D96" s="45"/>
      <c r="E96" s="45"/>
      <c r="F96" s="45"/>
      <c r="G96" s="45"/>
      <c r="H96" s="45"/>
    </row>
    <row r="97" spans="1:8" ht="15.5" x14ac:dyDescent="0.4">
      <c r="A97" s="45"/>
      <c r="B97" s="45"/>
      <c r="C97" s="45"/>
      <c r="D97" s="45"/>
      <c r="E97" s="45"/>
      <c r="F97" s="45"/>
      <c r="G97" s="45"/>
      <c r="H97" s="45"/>
    </row>
    <row r="98" spans="1:8" ht="15.5" x14ac:dyDescent="0.4">
      <c r="A98" s="45"/>
      <c r="B98" s="45"/>
      <c r="C98" s="45"/>
      <c r="D98" s="45"/>
      <c r="E98" s="45"/>
      <c r="F98" s="45"/>
      <c r="G98" s="45"/>
      <c r="H98" s="45"/>
    </row>
    <row r="99" spans="1:8" ht="15.5" x14ac:dyDescent="0.4">
      <c r="A99" s="45"/>
      <c r="B99" s="45"/>
      <c r="C99" s="45"/>
      <c r="D99" s="45"/>
      <c r="E99" s="45"/>
      <c r="F99" s="45"/>
      <c r="G99" s="45"/>
      <c r="H99" s="45"/>
    </row>
    <row r="100" spans="1:8" ht="15.5" x14ac:dyDescent="0.4">
      <c r="A100" s="45"/>
      <c r="B100" s="45"/>
      <c r="C100" s="45"/>
      <c r="D100" s="45"/>
      <c r="E100" s="45"/>
      <c r="F100" s="45"/>
      <c r="G100" s="45"/>
      <c r="H100" s="45"/>
    </row>
    <row r="101" spans="1:8" ht="15.5" x14ac:dyDescent="0.4">
      <c r="A101" s="45"/>
      <c r="B101" s="45"/>
      <c r="C101" s="45"/>
      <c r="D101" s="45"/>
      <c r="E101" s="45"/>
      <c r="F101" s="45"/>
      <c r="G101" s="45"/>
      <c r="H101" s="45"/>
    </row>
    <row r="102" spans="1:8" ht="15.5" x14ac:dyDescent="0.4">
      <c r="A102" s="45"/>
      <c r="B102" s="45"/>
      <c r="C102" s="45"/>
      <c r="D102" s="45"/>
      <c r="E102" s="45"/>
      <c r="F102" s="45"/>
      <c r="G102" s="45"/>
      <c r="H102" s="45"/>
    </row>
    <row r="103" spans="1:8" ht="15.5" x14ac:dyDescent="0.4">
      <c r="A103" s="45"/>
      <c r="B103" s="45"/>
      <c r="C103" s="45"/>
      <c r="D103" s="45"/>
      <c r="E103" s="45"/>
      <c r="F103" s="45"/>
      <c r="G103" s="45"/>
      <c r="H103" s="45"/>
    </row>
    <row r="104" spans="1:8" ht="15.5" x14ac:dyDescent="0.4">
      <c r="A104" s="45"/>
      <c r="B104" s="45"/>
      <c r="C104" s="45"/>
      <c r="D104" s="45"/>
      <c r="E104" s="45"/>
      <c r="F104" s="45"/>
      <c r="G104" s="45"/>
      <c r="H104" s="45"/>
    </row>
    <row r="105" spans="1:8" ht="15.5" x14ac:dyDescent="0.4">
      <c r="A105" s="45"/>
      <c r="B105" s="45"/>
      <c r="C105" s="45"/>
      <c r="D105" s="45"/>
      <c r="E105" s="45"/>
      <c r="F105" s="45"/>
      <c r="G105" s="45"/>
      <c r="H105" s="45"/>
    </row>
    <row r="106" spans="1:8" ht="15.5" x14ac:dyDescent="0.4">
      <c r="A106" s="45"/>
      <c r="B106" s="45"/>
      <c r="C106" s="45"/>
      <c r="D106" s="45"/>
      <c r="E106" s="45"/>
      <c r="F106" s="45"/>
      <c r="G106" s="45"/>
      <c r="H106" s="45"/>
    </row>
    <row r="107" spans="1:8" ht="15.5" x14ac:dyDescent="0.4">
      <c r="A107" s="45"/>
      <c r="B107" s="45"/>
      <c r="C107" s="45"/>
      <c r="D107" s="45"/>
      <c r="E107" s="45"/>
      <c r="F107" s="45"/>
      <c r="G107" s="45"/>
      <c r="H107" s="45"/>
    </row>
    <row r="108" spans="1:8" ht="15.5" x14ac:dyDescent="0.4">
      <c r="A108" s="45"/>
      <c r="B108" s="45"/>
      <c r="C108" s="45"/>
      <c r="D108" s="45"/>
      <c r="E108" s="45"/>
      <c r="F108" s="45"/>
      <c r="G108" s="45"/>
      <c r="H108" s="45"/>
    </row>
    <row r="109" spans="1:8" ht="15.5" x14ac:dyDescent="0.4">
      <c r="A109" s="45"/>
      <c r="B109" s="45"/>
      <c r="C109" s="45"/>
      <c r="D109" s="45"/>
      <c r="E109" s="45"/>
      <c r="F109" s="45"/>
      <c r="G109" s="45"/>
      <c r="H109" s="45"/>
    </row>
    <row r="110" spans="1:8" ht="15.5" x14ac:dyDescent="0.4">
      <c r="A110" s="45"/>
      <c r="B110" s="45"/>
      <c r="C110" s="45"/>
      <c r="D110" s="45"/>
      <c r="E110" s="45"/>
      <c r="F110" s="45"/>
      <c r="G110" s="45"/>
      <c r="H110" s="45"/>
    </row>
    <row r="111" spans="1:8" ht="15.5" x14ac:dyDescent="0.4">
      <c r="A111" s="45"/>
      <c r="B111" s="45"/>
      <c r="C111" s="45"/>
      <c r="D111" s="45"/>
      <c r="E111" s="45"/>
      <c r="F111" s="45"/>
      <c r="G111" s="45"/>
      <c r="H111" s="45"/>
    </row>
    <row r="112" spans="1:8" ht="15.5" x14ac:dyDescent="0.4">
      <c r="A112" s="45"/>
      <c r="B112" s="45"/>
      <c r="C112" s="45"/>
      <c r="D112" s="45"/>
      <c r="E112" s="45"/>
      <c r="F112" s="45"/>
      <c r="G112" s="45"/>
      <c r="H112" s="45"/>
    </row>
    <row r="113" spans="1:8" ht="15.5" x14ac:dyDescent="0.4">
      <c r="A113" s="45"/>
      <c r="B113" s="45"/>
      <c r="C113" s="45"/>
      <c r="D113" s="45"/>
      <c r="E113" s="45"/>
      <c r="F113" s="45"/>
      <c r="G113" s="45"/>
      <c r="H113" s="45"/>
    </row>
    <row r="114" spans="1:8" ht="15.5" x14ac:dyDescent="0.4">
      <c r="A114" s="45"/>
      <c r="B114" s="45"/>
      <c r="C114" s="45"/>
      <c r="D114" s="45"/>
      <c r="E114" s="45"/>
      <c r="F114" s="45"/>
      <c r="G114" s="45"/>
      <c r="H114" s="45"/>
    </row>
    <row r="115" spans="1:8" ht="15.5" x14ac:dyDescent="0.4">
      <c r="A115" s="45"/>
      <c r="B115" s="45"/>
      <c r="C115" s="45"/>
      <c r="D115" s="45"/>
      <c r="E115" s="45"/>
      <c r="F115" s="45"/>
      <c r="G115" s="45"/>
      <c r="H115" s="45"/>
    </row>
    <row r="116" spans="1:8" ht="15.5" x14ac:dyDescent="0.4">
      <c r="A116" s="45"/>
      <c r="B116" s="45"/>
      <c r="C116" s="45"/>
      <c r="D116" s="45"/>
      <c r="E116" s="45"/>
      <c r="F116" s="45"/>
      <c r="G116" s="45"/>
      <c r="H116" s="45"/>
    </row>
    <row r="117" spans="1:8" ht="15.5" x14ac:dyDescent="0.4">
      <c r="A117" s="45"/>
      <c r="B117" s="45"/>
      <c r="C117" s="45"/>
      <c r="D117" s="45"/>
      <c r="E117" s="45"/>
      <c r="F117" s="45"/>
      <c r="G117" s="45"/>
      <c r="H117" s="45"/>
    </row>
  </sheetData>
  <mergeCells count="7">
    <mergeCell ref="A82:H82"/>
    <mergeCell ref="A9:A10"/>
    <mergeCell ref="B9:B10"/>
    <mergeCell ref="A81:H81"/>
    <mergeCell ref="C9:H9"/>
    <mergeCell ref="C10:D10"/>
    <mergeCell ref="E10:G10"/>
  </mergeCells>
  <pageMargins left="0.7" right="0.7" top="0.75" bottom="0.75" header="0.3" footer="0.3"/>
  <pageSetup orientation="portrait" horizontalDpi="300" verticalDpi="300" r:id="rId1"/>
  <ignoredErrors>
    <ignoredError sqref="D45:D48 H45:H48 H76:H79 D76 D77:F79" evalError="1"/>
    <ignoredError sqref="B26:B28 B17:B22 B15:B16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7:I108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8" customWidth="1"/>
    <col min="2" max="2" width="17.1796875" style="38" customWidth="1"/>
    <col min="3" max="4" width="22" style="38" customWidth="1"/>
    <col min="5" max="5" width="26.26953125" style="38" customWidth="1"/>
    <col min="6" max="6" width="17.54296875" style="38" customWidth="1"/>
    <col min="7" max="7" width="20.81640625" style="38" customWidth="1"/>
    <col min="8" max="8" width="17.1796875" style="38" customWidth="1"/>
    <col min="9" max="9" width="11.453125" style="38" customWidth="1"/>
    <col min="10" max="16384" width="11.453125" style="38"/>
  </cols>
  <sheetData>
    <row r="7" spans="1:8" ht="21" customHeight="1" x14ac:dyDescent="0.35"/>
    <row r="8" spans="1:8" ht="21" customHeight="1" x14ac:dyDescent="0.35"/>
    <row r="9" spans="1:8" s="39" customFormat="1" ht="15.5" x14ac:dyDescent="0.35">
      <c r="A9" s="79" t="s">
        <v>0</v>
      </c>
      <c r="B9" s="79" t="s">
        <v>1</v>
      </c>
      <c r="C9" s="83" t="s">
        <v>2</v>
      </c>
      <c r="D9" s="83"/>
      <c r="E9" s="83"/>
      <c r="F9" s="83"/>
      <c r="G9" s="83"/>
      <c r="H9" s="83"/>
    </row>
    <row r="10" spans="1:8" s="39" customFormat="1" ht="31.5" thickBot="1" x14ac:dyDescent="0.4">
      <c r="A10" s="80"/>
      <c r="B10" s="81"/>
      <c r="C10" s="80" t="s">
        <v>148</v>
      </c>
      <c r="D10" s="80"/>
      <c r="E10" s="80" t="s">
        <v>4</v>
      </c>
      <c r="F10" s="80"/>
      <c r="G10" s="80"/>
      <c r="H10" s="41" t="s">
        <v>122</v>
      </c>
    </row>
    <row r="11" spans="1:8" ht="31.5" thickTop="1" x14ac:dyDescent="0.35">
      <c r="A11" s="40"/>
      <c r="B11" s="40"/>
      <c r="C11" s="42" t="s">
        <v>124</v>
      </c>
      <c r="D11" s="42" t="s">
        <v>121</v>
      </c>
      <c r="E11" s="42" t="s">
        <v>125</v>
      </c>
      <c r="F11" s="42" t="s">
        <v>121</v>
      </c>
      <c r="G11" s="42" t="s">
        <v>223</v>
      </c>
      <c r="H11" s="43" t="s">
        <v>120</v>
      </c>
    </row>
    <row r="12" spans="1:8" ht="15.5" x14ac:dyDescent="0.4">
      <c r="A12" s="44" t="s">
        <v>7</v>
      </c>
      <c r="B12" s="45"/>
      <c r="C12" s="45"/>
      <c r="D12" s="45"/>
      <c r="E12" s="45"/>
      <c r="F12" s="45"/>
      <c r="G12" s="45"/>
      <c r="H12" s="46"/>
    </row>
    <row r="13" spans="1:8" ht="15.5" x14ac:dyDescent="0.4">
      <c r="A13" s="45"/>
      <c r="B13" s="45"/>
      <c r="C13" s="45"/>
      <c r="D13" s="45"/>
      <c r="E13" s="45"/>
      <c r="F13" s="45"/>
      <c r="G13" s="45"/>
      <c r="H13" s="46"/>
    </row>
    <row r="14" spans="1:8" ht="15.5" x14ac:dyDescent="0.4">
      <c r="A14" s="44" t="s">
        <v>113</v>
      </c>
      <c r="B14" s="45"/>
      <c r="C14" s="45"/>
      <c r="D14" s="45"/>
      <c r="E14" s="45"/>
      <c r="F14" s="45"/>
      <c r="G14" s="45"/>
      <c r="H14" s="46"/>
    </row>
    <row r="15" spans="1:8" ht="15.5" x14ac:dyDescent="0.4">
      <c r="A15" s="45" t="s">
        <v>143</v>
      </c>
      <c r="B15" s="47">
        <f>SUM(C15:G15)</f>
        <v>16</v>
      </c>
      <c r="C15" s="47">
        <f>'1 Trimestre'!C15+'2 Trimestre'!C15+'3 Trimestre'!C15+'4 Trimestre'!C15</f>
        <v>1</v>
      </c>
      <c r="D15" s="47">
        <f>'1 Trimestre'!D15+'2 Trimestre'!D15+'3 Trimestre'!D15+'4 Trimestre'!D15</f>
        <v>3</v>
      </c>
      <c r="E15" s="47">
        <f>'1 Trimestre'!E15+'2 Trimestre'!E15+'3 Trimestre'!E15+'4 Trimestre'!E15</f>
        <v>5</v>
      </c>
      <c r="F15" s="47">
        <f>'1 Trimestre'!F15+'2 Trimestre'!F15+'3 Trimestre'!F15+'4 Trimestre'!F15</f>
        <v>4</v>
      </c>
      <c r="G15" s="47">
        <f>'1 Trimestre'!G15+'2 Trimestre'!G15+'3 Trimestre'!G15+'4 Trimestre'!G15</f>
        <v>3</v>
      </c>
      <c r="H15" s="48">
        <f>'1 Trimestre'!H15+'2 Trimestre'!H15+'3 Trimestre'!H15+'4 Trimestre'!H15</f>
        <v>10</v>
      </c>
    </row>
    <row r="16" spans="1:8" ht="15.5" x14ac:dyDescent="0.4">
      <c r="A16" s="49" t="s">
        <v>114</v>
      </c>
      <c r="B16" s="47">
        <f>SUM(C16:G16)</f>
        <v>32984</v>
      </c>
      <c r="C16" s="47">
        <f>'1 Trimestre'!C16+'2 Trimestre'!C16+'3 Trimestre'!C16+'4 Trimestre'!C16</f>
        <v>2340</v>
      </c>
      <c r="D16" s="47">
        <f>'1 Trimestre'!D16+'2 Trimestre'!D16+'3 Trimestre'!D16+'4 Trimestre'!D16</f>
        <v>0</v>
      </c>
      <c r="E16" s="47">
        <f>'1 Trimestre'!E16+'2 Trimestre'!E16+'3 Trimestre'!E16+'4 Trimestre'!E16</f>
        <v>30644</v>
      </c>
      <c r="F16" s="47">
        <f>'1 Trimestre'!F16+'2 Trimestre'!F16+'3 Trimestre'!F16+'4 Trimestre'!F16</f>
        <v>0</v>
      </c>
      <c r="G16" s="47">
        <f>'1 Trimestre'!G16+'2 Trimestre'!G16+'3 Trimestre'!G16+'4 Trimestre'!G16</f>
        <v>0</v>
      </c>
      <c r="H16" s="48">
        <f>'1 Trimestre'!H16+'2 Trimestre'!H16+'3 Trimestre'!H16+'4 Trimestre'!H16</f>
        <v>9160</v>
      </c>
    </row>
    <row r="17" spans="1:8" ht="15.5" x14ac:dyDescent="0.4">
      <c r="A17" s="45" t="s">
        <v>215</v>
      </c>
      <c r="B17" s="47">
        <f t="shared" ref="B17:B22" si="0">SUM(D17:F17)</f>
        <v>10</v>
      </c>
      <c r="C17" s="47">
        <v>0</v>
      </c>
      <c r="D17" s="47">
        <f>'4 Trimestre'!D17</f>
        <v>3</v>
      </c>
      <c r="E17" s="47">
        <f>'4 Trimestre'!E17</f>
        <v>6</v>
      </c>
      <c r="F17" s="47">
        <f>'4 Trimestre'!F17</f>
        <v>1</v>
      </c>
      <c r="G17" s="47">
        <v>0</v>
      </c>
      <c r="H17" s="48">
        <f>'4 Trimestre'!H17</f>
        <v>5</v>
      </c>
    </row>
    <row r="18" spans="1:8" ht="15.5" x14ac:dyDescent="0.4">
      <c r="A18" s="49" t="s">
        <v>114</v>
      </c>
      <c r="B18" s="47">
        <f t="shared" si="0"/>
        <v>39025</v>
      </c>
      <c r="C18" s="47">
        <v>0</v>
      </c>
      <c r="D18" s="47">
        <f>'4 Trimestre'!D18</f>
        <v>6943</v>
      </c>
      <c r="E18" s="47">
        <f>'4 Trimestre'!E18</f>
        <v>31377</v>
      </c>
      <c r="F18" s="47">
        <f>'4 Trimestre'!F18</f>
        <v>705</v>
      </c>
      <c r="G18" s="47">
        <v>0</v>
      </c>
      <c r="H18" s="48">
        <f>'4 Trimestre'!H18</f>
        <v>3500</v>
      </c>
    </row>
    <row r="19" spans="1:8" ht="15.5" x14ac:dyDescent="0.4">
      <c r="A19" s="45" t="s">
        <v>216</v>
      </c>
      <c r="B19" s="47">
        <f t="shared" si="0"/>
        <v>9</v>
      </c>
      <c r="C19" s="47">
        <v>0</v>
      </c>
      <c r="D19" s="47">
        <f>'1 Trimestre'!D19+'2 Trimestre'!D19+'3 Trimestre'!D19+'4 Trimestre'!D19</f>
        <v>3</v>
      </c>
      <c r="E19" s="47">
        <f>'1 Trimestre'!E19+'2 Trimestre'!E19+'3 Trimestre'!E19+'4 Trimestre'!E19</f>
        <v>2</v>
      </c>
      <c r="F19" s="47">
        <f>'1 Trimestre'!F19+'2 Trimestre'!F19+'3 Trimestre'!F19+'4 Trimestre'!F19</f>
        <v>4</v>
      </c>
      <c r="G19" s="47">
        <v>0</v>
      </c>
      <c r="H19" s="48">
        <f>'1 Trimestre'!H19+'2 Trimestre'!H19+'3 Trimestre'!H19+'4 Trimestre'!H19</f>
        <v>8</v>
      </c>
    </row>
    <row r="20" spans="1:8" ht="15.5" x14ac:dyDescent="0.4">
      <c r="A20" s="49" t="s">
        <v>114</v>
      </c>
      <c r="B20" s="47">
        <f t="shared" si="0"/>
        <v>16795</v>
      </c>
      <c r="C20" s="47">
        <v>0</v>
      </c>
      <c r="D20" s="47">
        <f>'1 Trimestre'!D20+'2 Trimestre'!D20+'3 Trimestre'!D20+'4 Trimestre'!D20</f>
        <v>0</v>
      </c>
      <c r="E20" s="47">
        <f>'1 Trimestre'!E20+'2 Trimestre'!E20+'3 Trimestre'!E20+'4 Trimestre'!E20</f>
        <v>16795</v>
      </c>
      <c r="F20" s="47">
        <f>'1 Trimestre'!F20+'2 Trimestre'!F20+'3 Trimestre'!F20+'4 Trimestre'!F20</f>
        <v>0</v>
      </c>
      <c r="G20" s="47">
        <v>0</v>
      </c>
      <c r="H20" s="48">
        <f>'1 Trimestre'!H20+'2 Trimestre'!H20+'3 Trimestre'!H20+'4 Trimestre'!H20</f>
        <v>7902</v>
      </c>
    </row>
    <row r="21" spans="1:8" ht="15.5" x14ac:dyDescent="0.4">
      <c r="A21" s="45" t="s">
        <v>152</v>
      </c>
      <c r="B21" s="47">
        <f t="shared" si="0"/>
        <v>10</v>
      </c>
      <c r="C21" s="47">
        <v>0</v>
      </c>
      <c r="D21" s="47">
        <f>'4 Trimestre'!D21</f>
        <v>3</v>
      </c>
      <c r="E21" s="47">
        <f>'4 Trimestre'!E21</f>
        <v>6</v>
      </c>
      <c r="F21" s="47">
        <f>'4 Trimestre'!F21</f>
        <v>1</v>
      </c>
      <c r="G21" s="47">
        <v>0</v>
      </c>
      <c r="H21" s="48">
        <f>'4 Trimestre'!H21</f>
        <v>5</v>
      </c>
    </row>
    <row r="22" spans="1:8" ht="15.5" x14ac:dyDescent="0.4">
      <c r="A22" s="49" t="s">
        <v>114</v>
      </c>
      <c r="B22" s="47">
        <f t="shared" si="0"/>
        <v>39025</v>
      </c>
      <c r="C22" s="47">
        <v>0</v>
      </c>
      <c r="D22" s="47">
        <f>'4 Trimestre'!D22</f>
        <v>6943</v>
      </c>
      <c r="E22" s="47">
        <f>'4 Trimestre'!E22</f>
        <v>31377</v>
      </c>
      <c r="F22" s="47">
        <f>'4 Trimestre'!F22</f>
        <v>705</v>
      </c>
      <c r="G22" s="47">
        <v>0</v>
      </c>
      <c r="H22" s="48">
        <f>'4 Trimestre'!H22</f>
        <v>3500</v>
      </c>
    </row>
    <row r="23" spans="1:8" ht="15.5" x14ac:dyDescent="0.4">
      <c r="A23" s="45"/>
      <c r="B23" s="47"/>
      <c r="C23" s="47"/>
      <c r="D23" s="47"/>
      <c r="E23" s="47"/>
      <c r="F23" s="47"/>
      <c r="G23" s="47"/>
      <c r="H23" s="48"/>
    </row>
    <row r="24" spans="1:8" ht="15.5" x14ac:dyDescent="0.4">
      <c r="A24" s="44" t="s">
        <v>15</v>
      </c>
      <c r="B24" s="47"/>
      <c r="C24" s="47"/>
      <c r="D24" s="47"/>
      <c r="E24" s="47"/>
      <c r="F24" s="47"/>
      <c r="G24" s="47"/>
      <c r="H24" s="48"/>
    </row>
    <row r="25" spans="1:8" ht="15.5" x14ac:dyDescent="0.4">
      <c r="A25" s="45" t="s">
        <v>144</v>
      </c>
      <c r="B25" s="47">
        <f>SUM(C25:G25)</f>
        <v>825222862.67019939</v>
      </c>
      <c r="C25" s="47">
        <f>'1 Trimestre'!C25+'2 Trimestre'!C25+'3 Trimestre'!C25+'4 Trimestre'!C25</f>
        <v>174305208.71040002</v>
      </c>
      <c r="D25" s="47">
        <f>'1 Trimestre'!D25+'2 Trimestre'!D25+'3 Trimestre'!D25+'4 Trimestre'!D25</f>
        <v>46111239.790000007</v>
      </c>
      <c r="E25" s="47">
        <f>'1 Trimestre'!E25+'2 Trimestre'!E25+'3 Trimestre'!E25+'4 Trimestre'!E25</f>
        <v>123477356.55979939</v>
      </c>
      <c r="F25" s="47">
        <f>'1 Trimestre'!F25+'2 Trimestre'!F25+'3 Trimestre'!F25+'4 Trimestre'!F25</f>
        <v>26338164.459999997</v>
      </c>
      <c r="G25" s="47">
        <f>'1 Trimestre'!G25+'2 Trimestre'!G25+'3 Trimestre'!G25+'4 Trimestre'!G25</f>
        <v>454990893.14999998</v>
      </c>
      <c r="H25" s="48">
        <f>'1 Trimestre'!H25+'2 Trimestre'!H25+'3 Trimestre'!H25+'4 Trimestre'!H25</f>
        <v>0</v>
      </c>
    </row>
    <row r="26" spans="1:8" ht="15.5" x14ac:dyDescent="0.4">
      <c r="A26" s="45" t="s">
        <v>217</v>
      </c>
      <c r="B26" s="47">
        <f>SUM(D26:H26)</f>
        <v>2233090119.9099998</v>
      </c>
      <c r="C26" s="47">
        <v>0</v>
      </c>
      <c r="D26" s="47">
        <f>'4 Trimestre'!D26</f>
        <v>2233090119.9099998</v>
      </c>
      <c r="E26" s="47">
        <f>'4 Trimestre'!E26</f>
        <v>0</v>
      </c>
      <c r="F26" s="47">
        <f>'4 Trimestre'!F26</f>
        <v>0</v>
      </c>
      <c r="G26" s="47">
        <v>0</v>
      </c>
      <c r="H26" s="48">
        <f>'4 Trimestre'!H26</f>
        <v>0</v>
      </c>
    </row>
    <row r="27" spans="1:8" ht="15.5" x14ac:dyDescent="0.4">
      <c r="A27" s="45" t="s">
        <v>218</v>
      </c>
      <c r="B27" s="47">
        <f>SUM(D27:H27)</f>
        <v>555122759.55999994</v>
      </c>
      <c r="C27" s="47">
        <v>0</v>
      </c>
      <c r="D27" s="47">
        <f>'1 Trimestre'!D27+'2 Trimestre'!D27+'3 Trimestre'!D27+'4 Trimestre'!D27</f>
        <v>555122759.55999994</v>
      </c>
      <c r="E27" s="47">
        <f>'1 Trimestre'!E27+'2 Trimestre'!E27+'3 Trimestre'!E27+'4 Trimestre'!E27</f>
        <v>0</v>
      </c>
      <c r="F27" s="47">
        <f>'1 Trimestre'!F27+'2 Trimestre'!F27+'3 Trimestre'!F27+'4 Trimestre'!F27</f>
        <v>0</v>
      </c>
      <c r="G27" s="47">
        <v>0</v>
      </c>
      <c r="H27" s="48">
        <f>'1 Trimestre'!H27+'2 Trimestre'!H27+'3 Trimestre'!H27+'4 Trimestre'!H27</f>
        <v>0</v>
      </c>
    </row>
    <row r="28" spans="1:8" ht="15.5" x14ac:dyDescent="0.4">
      <c r="A28" s="45" t="s">
        <v>156</v>
      </c>
      <c r="B28" s="47">
        <f>SUM(D28:H28)</f>
        <v>2233090119.9099998</v>
      </c>
      <c r="C28" s="47">
        <v>0</v>
      </c>
      <c r="D28" s="47">
        <f>'4 Trimestre'!D28</f>
        <v>2233090119.9099998</v>
      </c>
      <c r="E28" s="47">
        <f>'4 Trimestre'!E28</f>
        <v>0</v>
      </c>
      <c r="F28" s="47">
        <f>'4 Trimestre'!F28</f>
        <v>0</v>
      </c>
      <c r="G28" s="47">
        <v>0</v>
      </c>
      <c r="H28" s="48">
        <f>'4 Trimestre'!H28</f>
        <v>0</v>
      </c>
    </row>
    <row r="29" spans="1:8" ht="15.5" x14ac:dyDescent="0.4">
      <c r="A29" s="45" t="s">
        <v>219</v>
      </c>
      <c r="B29" s="47">
        <f>B27</f>
        <v>555122759.55999994</v>
      </c>
      <c r="C29" s="47"/>
      <c r="D29" s="47"/>
      <c r="E29" s="47"/>
      <c r="F29" s="47"/>
      <c r="G29" s="47"/>
      <c r="H29" s="48"/>
    </row>
    <row r="30" spans="1:8" ht="15.5" x14ac:dyDescent="0.4">
      <c r="A30" s="45"/>
      <c r="B30" s="47"/>
      <c r="C30" s="47"/>
      <c r="D30" s="47"/>
      <c r="E30" s="47"/>
      <c r="F30" s="47"/>
      <c r="G30" s="47"/>
      <c r="H30" s="48"/>
    </row>
    <row r="31" spans="1:8" ht="15.5" x14ac:dyDescent="0.4">
      <c r="A31" s="44" t="s">
        <v>17</v>
      </c>
      <c r="B31" s="47"/>
      <c r="C31" s="47"/>
      <c r="D31" s="47"/>
      <c r="E31" s="47"/>
      <c r="F31" s="47"/>
      <c r="G31" s="47"/>
      <c r="H31" s="48"/>
    </row>
    <row r="32" spans="1:8" ht="15.5" x14ac:dyDescent="0.4">
      <c r="A32" s="45" t="s">
        <v>217</v>
      </c>
      <c r="B32" s="47">
        <f>B26</f>
        <v>2233090119.9099998</v>
      </c>
      <c r="C32" s="47"/>
      <c r="D32" s="47"/>
      <c r="E32" s="47"/>
      <c r="F32" s="47"/>
      <c r="G32" s="47"/>
      <c r="H32" s="48"/>
    </row>
    <row r="33" spans="1:9" ht="15.5" x14ac:dyDescent="0.4">
      <c r="A33" s="45" t="s">
        <v>218</v>
      </c>
      <c r="B33" s="47">
        <f>+'1 Trimestre'!B33+'2 Trimestre'!B33+'3 Trimestre'!B33+'4 Trimestre'!B33</f>
        <v>945342999.99000001</v>
      </c>
      <c r="C33" s="47"/>
      <c r="D33" s="47"/>
      <c r="E33" s="47"/>
      <c r="F33" s="47"/>
      <c r="G33" s="47"/>
      <c r="H33" s="48"/>
    </row>
    <row r="34" spans="1:9" ht="15.5" x14ac:dyDescent="0.4">
      <c r="A34" s="45"/>
      <c r="B34" s="51"/>
      <c r="C34" s="51"/>
      <c r="D34" s="51"/>
      <c r="E34" s="51"/>
      <c r="F34" s="51"/>
      <c r="G34" s="51"/>
      <c r="H34" s="52"/>
    </row>
    <row r="35" spans="1:9" ht="15.5" x14ac:dyDescent="0.4">
      <c r="A35" s="44" t="s">
        <v>18</v>
      </c>
      <c r="B35" s="51"/>
      <c r="C35" s="51"/>
      <c r="D35" s="51"/>
      <c r="E35" s="51"/>
      <c r="F35" s="51"/>
      <c r="G35" s="51"/>
      <c r="H35" s="52"/>
    </row>
    <row r="36" spans="1:9" ht="15.5" x14ac:dyDescent="0.4">
      <c r="A36" s="45" t="s">
        <v>145</v>
      </c>
      <c r="B36" s="55">
        <v>1.0706</v>
      </c>
      <c r="C36" s="55"/>
      <c r="D36" s="55">
        <v>1.0706</v>
      </c>
      <c r="E36" s="55">
        <v>1.0706</v>
      </c>
      <c r="F36" s="55">
        <v>1.0706</v>
      </c>
      <c r="G36" s="55"/>
      <c r="H36" s="56">
        <v>1.0706</v>
      </c>
    </row>
    <row r="37" spans="1:9" ht="15.5" x14ac:dyDescent="0.4">
      <c r="A37" s="45" t="s">
        <v>220</v>
      </c>
      <c r="B37" s="55">
        <v>1.0863</v>
      </c>
      <c r="C37" s="55"/>
      <c r="D37" s="55">
        <v>1.0863</v>
      </c>
      <c r="E37" s="55">
        <v>1.0863</v>
      </c>
      <c r="F37" s="55">
        <v>1.0863</v>
      </c>
      <c r="G37" s="55"/>
      <c r="H37" s="56">
        <v>1.0863</v>
      </c>
    </row>
    <row r="38" spans="1:9" ht="15.5" x14ac:dyDescent="0.4">
      <c r="A38" s="45" t="s">
        <v>100</v>
      </c>
      <c r="B38" s="47">
        <f>D38+E38</f>
        <v>313665</v>
      </c>
      <c r="C38" s="47"/>
      <c r="D38" s="50">
        <v>75580</v>
      </c>
      <c r="E38" s="50">
        <v>238085</v>
      </c>
      <c r="F38" s="50">
        <v>238085</v>
      </c>
      <c r="G38" s="50"/>
      <c r="H38" s="48"/>
      <c r="I38" s="45"/>
    </row>
    <row r="39" spans="1:9" ht="15.5" x14ac:dyDescent="0.4">
      <c r="A39" s="45"/>
      <c r="B39" s="47"/>
      <c r="C39" s="47"/>
      <c r="D39" s="47"/>
      <c r="E39" s="47"/>
      <c r="F39" s="47"/>
      <c r="G39" s="47"/>
      <c r="H39" s="48"/>
    </row>
    <row r="40" spans="1:9" ht="15.5" x14ac:dyDescent="0.4">
      <c r="A40" s="44" t="s">
        <v>21</v>
      </c>
      <c r="B40" s="47"/>
      <c r="C40" s="47"/>
      <c r="D40" s="47"/>
      <c r="E40" s="47"/>
      <c r="F40" s="47"/>
      <c r="G40" s="47"/>
      <c r="H40" s="48"/>
    </row>
    <row r="41" spans="1:9" ht="15.5" x14ac:dyDescent="0.4">
      <c r="A41" s="45" t="s">
        <v>146</v>
      </c>
      <c r="B41" s="47">
        <f t="shared" ref="B41" si="1">B25/B36</f>
        <v>770804093.65794826</v>
      </c>
      <c r="C41" s="47"/>
      <c r="D41" s="47">
        <f t="shared" ref="D41:H41" si="2">D25/D36</f>
        <v>43070464.963571832</v>
      </c>
      <c r="E41" s="47">
        <f t="shared" si="2"/>
        <v>115334724.97646123</v>
      </c>
      <c r="F41" s="47">
        <f t="shared" si="2"/>
        <v>24601311.843825888</v>
      </c>
      <c r="G41" s="47"/>
      <c r="H41" s="48">
        <f t="shared" si="2"/>
        <v>0</v>
      </c>
    </row>
    <row r="42" spans="1:9" ht="15.5" x14ac:dyDescent="0.4">
      <c r="A42" s="45" t="s">
        <v>221</v>
      </c>
      <c r="B42" s="47">
        <f t="shared" ref="B42" si="3">B27/B37</f>
        <v>511021595.83908671</v>
      </c>
      <c r="C42" s="47"/>
      <c r="D42" s="47">
        <f t="shared" ref="D42:H42" si="4">D27/D37</f>
        <v>511021595.83908671</v>
      </c>
      <c r="E42" s="47">
        <f t="shared" si="4"/>
        <v>0</v>
      </c>
      <c r="F42" s="47">
        <f t="shared" si="4"/>
        <v>0</v>
      </c>
      <c r="G42" s="47"/>
      <c r="H42" s="48">
        <f t="shared" si="4"/>
        <v>0</v>
      </c>
    </row>
    <row r="43" spans="1:9" ht="15.5" x14ac:dyDescent="0.4">
      <c r="A43" s="45" t="s">
        <v>147</v>
      </c>
      <c r="B43" s="47">
        <f>B41/B16</f>
        <v>23369.030246724116</v>
      </c>
      <c r="C43" s="47"/>
      <c r="D43" s="47" t="s">
        <v>123</v>
      </c>
      <c r="E43" s="47">
        <f t="shared" ref="E43:H43" si="5">E41/E16</f>
        <v>3763.6968077425022</v>
      </c>
      <c r="F43" s="47" t="s">
        <v>123</v>
      </c>
      <c r="G43" s="47"/>
      <c r="H43" s="48">
        <f t="shared" si="5"/>
        <v>0</v>
      </c>
    </row>
    <row r="44" spans="1:9" ht="15.5" x14ac:dyDescent="0.4">
      <c r="A44" s="45" t="s">
        <v>222</v>
      </c>
      <c r="B44" s="47">
        <f>B42/B20</f>
        <v>30427.007790359436</v>
      </c>
      <c r="C44" s="47"/>
      <c r="D44" s="47" t="s">
        <v>123</v>
      </c>
      <c r="E44" s="47">
        <f t="shared" ref="E44:H44" si="6">E42/E20</f>
        <v>0</v>
      </c>
      <c r="F44" s="47" t="s">
        <v>123</v>
      </c>
      <c r="G44" s="47"/>
      <c r="H44" s="48">
        <f t="shared" si="6"/>
        <v>0</v>
      </c>
    </row>
    <row r="45" spans="1:9" ht="15.5" x14ac:dyDescent="0.4">
      <c r="A45" s="45"/>
      <c r="B45" s="51"/>
      <c r="C45" s="51"/>
      <c r="D45" s="51"/>
      <c r="E45" s="51"/>
      <c r="F45" s="51"/>
      <c r="G45" s="51"/>
      <c r="H45" s="52"/>
    </row>
    <row r="46" spans="1:9" ht="15.5" x14ac:dyDescent="0.4">
      <c r="A46" s="44" t="s">
        <v>26</v>
      </c>
      <c r="B46" s="51"/>
      <c r="C46" s="51"/>
      <c r="D46" s="51"/>
      <c r="E46" s="51"/>
      <c r="F46" s="51"/>
      <c r="G46" s="51"/>
      <c r="H46" s="52"/>
    </row>
    <row r="47" spans="1:9" ht="15.5" x14ac:dyDescent="0.4">
      <c r="A47" s="45"/>
      <c r="B47" s="51"/>
      <c r="C47" s="51"/>
      <c r="D47" s="51"/>
      <c r="E47" s="51"/>
      <c r="F47" s="51"/>
      <c r="G47" s="51"/>
      <c r="H47" s="52"/>
    </row>
    <row r="48" spans="1:9" ht="15.5" x14ac:dyDescent="0.4">
      <c r="A48" s="44" t="s">
        <v>27</v>
      </c>
      <c r="B48" s="51"/>
      <c r="C48" s="51"/>
      <c r="D48" s="51"/>
      <c r="E48" s="51"/>
      <c r="F48" s="51"/>
      <c r="G48" s="51"/>
      <c r="H48" s="52"/>
    </row>
    <row r="49" spans="1:8" ht="15.5" x14ac:dyDescent="0.4">
      <c r="A49" s="45" t="s">
        <v>28</v>
      </c>
      <c r="B49" s="55">
        <f>(B18/B38)*100</f>
        <v>12.441617649403025</v>
      </c>
      <c r="C49" s="55"/>
      <c r="D49" s="55">
        <f t="shared" ref="D49:F49" si="7">(D18/D38)*100</f>
        <v>9.1862926700185241</v>
      </c>
      <c r="E49" s="55">
        <f t="shared" si="7"/>
        <v>13.178906692987798</v>
      </c>
      <c r="F49" s="55">
        <f t="shared" si="7"/>
        <v>0.29611273284751244</v>
      </c>
      <c r="G49" s="55"/>
      <c r="H49" s="56"/>
    </row>
    <row r="50" spans="1:8" ht="15.5" x14ac:dyDescent="0.4">
      <c r="A50" s="45" t="s">
        <v>29</v>
      </c>
      <c r="B50" s="55">
        <f>(B20/B38)*100</f>
        <v>5.3544386527027239</v>
      </c>
      <c r="C50" s="55"/>
      <c r="D50" s="55">
        <f t="shared" ref="D50:F50" si="8">(D20/D38)*100</f>
        <v>0</v>
      </c>
      <c r="E50" s="55">
        <f t="shared" si="8"/>
        <v>7.0542033307432224</v>
      </c>
      <c r="F50" s="55">
        <f t="shared" si="8"/>
        <v>0</v>
      </c>
      <c r="G50" s="55"/>
      <c r="H50" s="56"/>
    </row>
    <row r="51" spans="1:8" ht="15.5" x14ac:dyDescent="0.4">
      <c r="A51" s="45"/>
      <c r="B51" s="55"/>
      <c r="C51" s="55"/>
      <c r="D51" s="55"/>
      <c r="E51" s="55"/>
      <c r="F51" s="55"/>
      <c r="G51" s="55"/>
      <c r="H51" s="56"/>
    </row>
    <row r="52" spans="1:8" ht="15.5" x14ac:dyDescent="0.4">
      <c r="A52" s="44" t="s">
        <v>30</v>
      </c>
      <c r="B52" s="55">
        <f>B19/B17*100</f>
        <v>90</v>
      </c>
      <c r="C52" s="55"/>
      <c r="D52" s="55">
        <f t="shared" ref="D52:H52" si="9">D19/D17*100</f>
        <v>100</v>
      </c>
      <c r="E52" s="55">
        <f t="shared" si="9"/>
        <v>33.333333333333329</v>
      </c>
      <c r="F52" s="55">
        <f t="shared" si="9"/>
        <v>400</v>
      </c>
      <c r="G52" s="55"/>
      <c r="H52" s="56">
        <f t="shared" si="9"/>
        <v>160</v>
      </c>
    </row>
    <row r="53" spans="1:8" ht="15.5" x14ac:dyDescent="0.4">
      <c r="A53" s="45" t="s">
        <v>31</v>
      </c>
      <c r="B53" s="55">
        <f>B20/B18*100</f>
        <v>43.036515054452273</v>
      </c>
      <c r="C53" s="55"/>
      <c r="D53" s="55">
        <f t="shared" ref="D53:H53" si="10">D20/D18*100</f>
        <v>0</v>
      </c>
      <c r="E53" s="55">
        <f t="shared" si="10"/>
        <v>53.526468432291161</v>
      </c>
      <c r="F53" s="55">
        <f t="shared" si="10"/>
        <v>0</v>
      </c>
      <c r="G53" s="55"/>
      <c r="H53" s="56">
        <f t="shared" si="10"/>
        <v>225.77142857142854</v>
      </c>
    </row>
    <row r="54" spans="1:8" ht="15.5" x14ac:dyDescent="0.4">
      <c r="A54" s="45" t="s">
        <v>32</v>
      </c>
      <c r="B54" s="55">
        <f>B27/B26*100</f>
        <v>24.858950143148412</v>
      </c>
      <c r="C54" s="55"/>
      <c r="D54" s="55">
        <f t="shared" ref="D54" si="11">D27/D26*100</f>
        <v>24.858950143148412</v>
      </c>
      <c r="E54" s="47" t="s">
        <v>123</v>
      </c>
      <c r="F54" s="47" t="s">
        <v>123</v>
      </c>
      <c r="G54" s="47"/>
      <c r="H54" s="48" t="s">
        <v>123</v>
      </c>
    </row>
    <row r="55" spans="1:8" ht="15.5" x14ac:dyDescent="0.4">
      <c r="A55" s="45" t="s">
        <v>33</v>
      </c>
      <c r="B55" s="55">
        <f>AVERAGE(B53:B54)</f>
        <v>33.947732598800343</v>
      </c>
      <c r="C55" s="55"/>
      <c r="D55" s="55">
        <f t="shared" ref="D55" si="12">AVERAGE(D53:D54)</f>
        <v>12.429475071574206</v>
      </c>
      <c r="E55" s="47" t="s">
        <v>123</v>
      </c>
      <c r="F55" s="47" t="s">
        <v>123</v>
      </c>
      <c r="G55" s="47"/>
      <c r="H55" s="48" t="s">
        <v>123</v>
      </c>
    </row>
    <row r="56" spans="1:8" ht="15.5" x14ac:dyDescent="0.4">
      <c r="A56" s="45"/>
      <c r="B56" s="55"/>
      <c r="C56" s="55"/>
      <c r="D56" s="55"/>
      <c r="E56" s="55"/>
      <c r="F56" s="55"/>
      <c r="G56" s="55"/>
      <c r="H56" s="56"/>
    </row>
    <row r="57" spans="1:8" ht="15.5" x14ac:dyDescent="0.4">
      <c r="A57" s="44" t="s">
        <v>34</v>
      </c>
      <c r="B57" s="55"/>
      <c r="C57" s="55"/>
      <c r="D57" s="55"/>
      <c r="E57" s="55"/>
      <c r="F57" s="55"/>
      <c r="G57" s="55"/>
      <c r="H57" s="56"/>
    </row>
    <row r="58" spans="1:8" ht="15.5" x14ac:dyDescent="0.4">
      <c r="A58" s="45" t="s">
        <v>35</v>
      </c>
      <c r="B58" s="55">
        <f>B20/B22*100</f>
        <v>43.036515054452273</v>
      </c>
      <c r="C58" s="55"/>
      <c r="D58" s="55">
        <f t="shared" ref="D58:H58" si="13">D20/D22*100</f>
        <v>0</v>
      </c>
      <c r="E58" s="55">
        <f t="shared" si="13"/>
        <v>53.526468432291161</v>
      </c>
      <c r="F58" s="55">
        <f t="shared" si="13"/>
        <v>0</v>
      </c>
      <c r="G58" s="55"/>
      <c r="H58" s="56">
        <f t="shared" si="13"/>
        <v>225.77142857142854</v>
      </c>
    </row>
    <row r="59" spans="1:8" ht="15.5" x14ac:dyDescent="0.4">
      <c r="A59" s="45" t="s">
        <v>36</v>
      </c>
      <c r="B59" s="55">
        <f t="shared" ref="B59" si="14">B27/B28*100</f>
        <v>24.858950143148412</v>
      </c>
      <c r="C59" s="55"/>
      <c r="D59" s="55">
        <f t="shared" ref="D59" si="15">D27/D28*100</f>
        <v>24.858950143148412</v>
      </c>
      <c r="E59" s="47" t="s">
        <v>123</v>
      </c>
      <c r="F59" s="47" t="s">
        <v>123</v>
      </c>
      <c r="G59" s="47"/>
      <c r="H59" s="56" t="s">
        <v>123</v>
      </c>
    </row>
    <row r="60" spans="1:8" ht="15.5" x14ac:dyDescent="0.4">
      <c r="A60" s="45" t="s">
        <v>37</v>
      </c>
      <c r="B60" s="55">
        <f>(B58+B59)/2</f>
        <v>33.947732598800343</v>
      </c>
      <c r="C60" s="55"/>
      <c r="D60" s="55">
        <f t="shared" ref="D60" si="16">(D58+D59)/2</f>
        <v>12.429475071574206</v>
      </c>
      <c r="E60" s="47" t="s">
        <v>123</v>
      </c>
      <c r="F60" s="47" t="s">
        <v>123</v>
      </c>
      <c r="G60" s="47"/>
      <c r="H60" s="56" t="s">
        <v>123</v>
      </c>
    </row>
    <row r="61" spans="1:8" ht="15.5" x14ac:dyDescent="0.4">
      <c r="A61" s="45"/>
      <c r="B61" s="55"/>
      <c r="C61" s="55"/>
      <c r="D61" s="55"/>
      <c r="E61" s="55"/>
      <c r="F61" s="55"/>
      <c r="G61" s="55"/>
      <c r="H61" s="56"/>
    </row>
    <row r="62" spans="1:8" ht="15.5" x14ac:dyDescent="0.4">
      <c r="A62" s="44" t="s">
        <v>92</v>
      </c>
      <c r="B62" s="55"/>
      <c r="C62" s="55"/>
      <c r="D62" s="55"/>
      <c r="E62" s="55"/>
      <c r="F62" s="55"/>
      <c r="G62" s="55"/>
      <c r="H62" s="56"/>
    </row>
    <row r="63" spans="1:8" ht="15.5" x14ac:dyDescent="0.4">
      <c r="A63" s="45" t="s">
        <v>38</v>
      </c>
      <c r="B63" s="55">
        <f t="shared" ref="B63" si="17">B29/B27*100</f>
        <v>100</v>
      </c>
      <c r="C63" s="55"/>
      <c r="D63" s="55"/>
      <c r="E63" s="55"/>
      <c r="F63" s="55"/>
      <c r="G63" s="55"/>
      <c r="H63" s="56"/>
    </row>
    <row r="64" spans="1:8" ht="15.5" x14ac:dyDescent="0.4">
      <c r="A64" s="45"/>
      <c r="B64" s="55"/>
      <c r="C64" s="55"/>
      <c r="D64" s="55"/>
      <c r="E64" s="55"/>
      <c r="F64" s="55"/>
      <c r="G64" s="55"/>
      <c r="H64" s="56"/>
    </row>
    <row r="65" spans="1:8" ht="15.5" x14ac:dyDescent="0.4">
      <c r="A65" s="44" t="s">
        <v>39</v>
      </c>
      <c r="B65" s="55">
        <f>((B19/B15)-1)*100</f>
        <v>-43.75</v>
      </c>
      <c r="C65" s="55"/>
      <c r="D65" s="55">
        <f t="shared" ref="D65:H65" si="18">((D19/D15)-1)*100</f>
        <v>0</v>
      </c>
      <c r="E65" s="55">
        <f t="shared" si="18"/>
        <v>-60</v>
      </c>
      <c r="F65" s="55">
        <f t="shared" si="18"/>
        <v>0</v>
      </c>
      <c r="G65" s="55"/>
      <c r="H65" s="56">
        <f t="shared" si="18"/>
        <v>-19.999999999999996</v>
      </c>
    </row>
    <row r="66" spans="1:8" ht="15.5" x14ac:dyDescent="0.4">
      <c r="A66" s="45" t="s">
        <v>115</v>
      </c>
      <c r="B66" s="55">
        <f>((B20/B16)-1)*100</f>
        <v>-49.081372786805723</v>
      </c>
      <c r="C66" s="55"/>
      <c r="D66" s="47" t="s">
        <v>123</v>
      </c>
      <c r="E66" s="55">
        <f t="shared" ref="E66:H66" si="19">((E20/E16)-1)*100</f>
        <v>-45.193186268111205</v>
      </c>
      <c r="F66" s="47" t="s">
        <v>123</v>
      </c>
      <c r="G66" s="47"/>
      <c r="H66" s="56">
        <f t="shared" si="19"/>
        <v>-13.733624454148474</v>
      </c>
    </row>
    <row r="67" spans="1:8" ht="15.5" x14ac:dyDescent="0.4">
      <c r="A67" s="45" t="s">
        <v>41</v>
      </c>
      <c r="B67" s="55">
        <f>((B42/B41)-1)*100</f>
        <v>-33.702791663447307</v>
      </c>
      <c r="C67" s="55"/>
      <c r="D67" s="55">
        <f t="shared" ref="D67:F67" si="20">((D42/D41)-1)*100</f>
        <v>1086.4780105608309</v>
      </c>
      <c r="E67" s="55">
        <f t="shared" si="20"/>
        <v>-100</v>
      </c>
      <c r="F67" s="55">
        <f t="shared" si="20"/>
        <v>-100</v>
      </c>
      <c r="G67" s="55"/>
      <c r="H67" s="48" t="s">
        <v>123</v>
      </c>
    </row>
    <row r="68" spans="1:8" ht="15.5" x14ac:dyDescent="0.4">
      <c r="A68" s="45" t="s">
        <v>42</v>
      </c>
      <c r="B68" s="55">
        <f t="shared" ref="B68" si="21">((B44/B43)-1)*100</f>
        <v>30.202269709607265</v>
      </c>
      <c r="C68" s="55"/>
      <c r="D68" s="47" t="s">
        <v>123</v>
      </c>
      <c r="E68" s="55">
        <f t="shared" ref="E68" si="22">((E44/E43)-1)*100</f>
        <v>-100</v>
      </c>
      <c r="F68" s="47" t="s">
        <v>123</v>
      </c>
      <c r="G68" s="47"/>
      <c r="H68" s="48" t="s">
        <v>123</v>
      </c>
    </row>
    <row r="69" spans="1:8" ht="15.5" x14ac:dyDescent="0.4">
      <c r="A69" s="45"/>
      <c r="B69" s="55"/>
      <c r="C69" s="55"/>
      <c r="D69" s="55"/>
      <c r="E69" s="55"/>
      <c r="F69" s="55"/>
      <c r="G69" s="55"/>
      <c r="H69" s="56"/>
    </row>
    <row r="70" spans="1:8" ht="15.5" x14ac:dyDescent="0.4">
      <c r="A70" s="44" t="s">
        <v>43</v>
      </c>
      <c r="B70" s="55"/>
      <c r="C70" s="55"/>
      <c r="D70" s="55"/>
      <c r="E70" s="55"/>
      <c r="F70" s="55"/>
      <c r="G70" s="55"/>
      <c r="H70" s="56"/>
    </row>
    <row r="71" spans="1:8" ht="15.5" x14ac:dyDescent="0.4">
      <c r="A71" s="45" t="s">
        <v>116</v>
      </c>
      <c r="B71" s="55">
        <f>B26/B18</f>
        <v>57222.040228315178</v>
      </c>
      <c r="C71" s="55"/>
      <c r="D71" s="55">
        <f t="shared" ref="D71:H71" si="23">D26/D18</f>
        <v>321631.87669739302</v>
      </c>
      <c r="E71" s="55">
        <f t="shared" si="23"/>
        <v>0</v>
      </c>
      <c r="F71" s="55">
        <f t="shared" si="23"/>
        <v>0</v>
      </c>
      <c r="G71" s="55"/>
      <c r="H71" s="56">
        <f t="shared" si="23"/>
        <v>0</v>
      </c>
    </row>
    <row r="72" spans="1:8" ht="15.5" x14ac:dyDescent="0.4">
      <c r="A72" s="45" t="s">
        <v>117</v>
      </c>
      <c r="B72" s="55">
        <f>B27/B20</f>
        <v>33052.858562667454</v>
      </c>
      <c r="C72" s="55"/>
      <c r="D72" s="47" t="s">
        <v>123</v>
      </c>
      <c r="E72" s="55">
        <f t="shared" ref="E72:H72" si="24">E27/E20</f>
        <v>0</v>
      </c>
      <c r="F72" s="47" t="s">
        <v>123</v>
      </c>
      <c r="G72" s="47"/>
      <c r="H72" s="56">
        <f t="shared" si="24"/>
        <v>0</v>
      </c>
    </row>
    <row r="73" spans="1:8" ht="15.5" x14ac:dyDescent="0.4">
      <c r="A73" s="45" t="s">
        <v>46</v>
      </c>
      <c r="B73" s="55">
        <f>(B72/B71)*B55</f>
        <v>19.60904573892088</v>
      </c>
      <c r="C73" s="55"/>
      <c r="D73" s="47" t="s">
        <v>123</v>
      </c>
      <c r="E73" s="47" t="s">
        <v>123</v>
      </c>
      <c r="F73" s="47" t="s">
        <v>123</v>
      </c>
      <c r="G73" s="47"/>
      <c r="H73" s="48" t="s">
        <v>123</v>
      </c>
    </row>
    <row r="74" spans="1:8" ht="15.5" x14ac:dyDescent="0.4">
      <c r="A74" s="45" t="s">
        <v>118</v>
      </c>
      <c r="B74" s="55">
        <f>B26/B17</f>
        <v>223309011.991</v>
      </c>
      <c r="C74" s="55"/>
      <c r="D74" s="55">
        <f t="shared" ref="D74:H74" si="25">D26/D17</f>
        <v>744363373.30333328</v>
      </c>
      <c r="E74" s="55">
        <f t="shared" si="25"/>
        <v>0</v>
      </c>
      <c r="F74" s="55">
        <f t="shared" si="25"/>
        <v>0</v>
      </c>
      <c r="G74" s="55"/>
      <c r="H74" s="56">
        <f t="shared" si="25"/>
        <v>0</v>
      </c>
    </row>
    <row r="75" spans="1:8" ht="15.5" x14ac:dyDescent="0.4">
      <c r="A75" s="45" t="s">
        <v>119</v>
      </c>
      <c r="B75" s="55">
        <f>B27/B19</f>
        <v>61680306.617777772</v>
      </c>
      <c r="C75" s="55"/>
      <c r="D75" s="55">
        <f t="shared" ref="D75:H75" si="26">D27/D19</f>
        <v>185040919.85333332</v>
      </c>
      <c r="E75" s="55">
        <f t="shared" si="26"/>
        <v>0</v>
      </c>
      <c r="F75" s="55">
        <f t="shared" si="26"/>
        <v>0</v>
      </c>
      <c r="G75" s="55"/>
      <c r="H75" s="56">
        <f t="shared" si="26"/>
        <v>0</v>
      </c>
    </row>
    <row r="76" spans="1:8" ht="15.5" x14ac:dyDescent="0.4">
      <c r="A76" s="45"/>
      <c r="B76" s="61"/>
      <c r="C76" s="61"/>
      <c r="D76" s="61"/>
      <c r="E76" s="61"/>
      <c r="F76" s="61"/>
      <c r="G76" s="61"/>
      <c r="H76" s="62"/>
    </row>
    <row r="77" spans="1:8" ht="15.5" x14ac:dyDescent="0.4">
      <c r="A77" s="44" t="s">
        <v>47</v>
      </c>
      <c r="B77" s="55"/>
      <c r="C77" s="55"/>
      <c r="D77" s="55"/>
      <c r="E77" s="55"/>
      <c r="F77" s="55"/>
      <c r="G77" s="55"/>
      <c r="H77" s="56"/>
    </row>
    <row r="78" spans="1:8" ht="15.5" x14ac:dyDescent="0.4">
      <c r="A78" s="45" t="s">
        <v>48</v>
      </c>
      <c r="B78" s="55">
        <f>(B33/B32)*100</f>
        <v>42.333401216611009</v>
      </c>
      <c r="C78" s="55"/>
      <c r="D78" s="55"/>
      <c r="E78" s="55"/>
      <c r="F78" s="55"/>
      <c r="G78" s="55"/>
      <c r="H78" s="56"/>
    </row>
    <row r="79" spans="1:8" ht="15.5" x14ac:dyDescent="0.4">
      <c r="A79" s="45" t="s">
        <v>49</v>
      </c>
      <c r="B79" s="55">
        <f>(B27/B33)*100</f>
        <v>58.721835309075345</v>
      </c>
      <c r="C79" s="55"/>
      <c r="D79" s="55"/>
      <c r="E79" s="55"/>
      <c r="F79" s="55"/>
      <c r="G79" s="55"/>
      <c r="H79" s="56"/>
    </row>
    <row r="80" spans="1:8" ht="16" thickBot="1" x14ac:dyDescent="0.45">
      <c r="A80" s="58"/>
      <c r="B80" s="58"/>
      <c r="C80" s="58"/>
      <c r="D80" s="58"/>
      <c r="E80" s="58"/>
      <c r="F80" s="58"/>
      <c r="G80" s="58"/>
      <c r="H80" s="59"/>
    </row>
    <row r="81" spans="1:9" ht="18" customHeight="1" thickTop="1" x14ac:dyDescent="0.4">
      <c r="A81" s="82" t="s">
        <v>165</v>
      </c>
      <c r="B81" s="82"/>
      <c r="C81" s="82"/>
      <c r="D81" s="82"/>
      <c r="E81" s="82"/>
      <c r="F81" s="82"/>
      <c r="G81" s="82"/>
      <c r="H81" s="82"/>
      <c r="I81" s="45"/>
    </row>
    <row r="82" spans="1:9" ht="38.25" customHeight="1" x14ac:dyDescent="0.4">
      <c r="A82" s="78" t="s">
        <v>224</v>
      </c>
      <c r="B82" s="78"/>
      <c r="C82" s="78"/>
      <c r="D82" s="78"/>
      <c r="E82" s="78"/>
      <c r="F82" s="78"/>
      <c r="G82" s="78"/>
      <c r="H82" s="78"/>
      <c r="I82" s="45"/>
    </row>
    <row r="83" spans="1:9" ht="15.5" x14ac:dyDescent="0.4">
      <c r="A83" s="45"/>
      <c r="B83" s="45"/>
      <c r="C83" s="45"/>
      <c r="D83" s="45"/>
      <c r="E83" s="45"/>
      <c r="F83" s="45"/>
      <c r="G83" s="45"/>
      <c r="H83" s="45"/>
      <c r="I83" s="45"/>
    </row>
    <row r="90" spans="1:9" ht="15.5" x14ac:dyDescent="0.4">
      <c r="A90" s="45"/>
      <c r="B90" s="45"/>
      <c r="C90" s="45"/>
      <c r="D90" s="45"/>
      <c r="E90" s="45"/>
      <c r="F90" s="45"/>
      <c r="G90" s="45"/>
      <c r="H90" s="45"/>
    </row>
    <row r="91" spans="1:9" ht="15.5" x14ac:dyDescent="0.4">
      <c r="A91" s="45"/>
      <c r="B91" s="45"/>
      <c r="C91" s="45"/>
      <c r="D91" s="45"/>
      <c r="E91" s="45"/>
      <c r="F91" s="45"/>
      <c r="G91" s="45"/>
      <c r="H91" s="45"/>
    </row>
    <row r="92" spans="1:9" ht="15.5" x14ac:dyDescent="0.4">
      <c r="A92" s="45"/>
      <c r="B92" s="45"/>
      <c r="C92" s="45"/>
      <c r="D92" s="45"/>
      <c r="E92" s="45"/>
      <c r="F92" s="45"/>
      <c r="G92" s="45"/>
      <c r="H92" s="45"/>
    </row>
    <row r="93" spans="1:9" ht="15.5" x14ac:dyDescent="0.4">
      <c r="A93" s="45"/>
      <c r="B93" s="45"/>
      <c r="C93" s="45"/>
      <c r="D93" s="45"/>
      <c r="E93" s="45"/>
      <c r="F93" s="45"/>
      <c r="G93" s="45"/>
      <c r="H93" s="45"/>
    </row>
    <row r="94" spans="1:9" ht="15.5" x14ac:dyDescent="0.4">
      <c r="A94" s="45"/>
      <c r="B94" s="45"/>
      <c r="C94" s="45"/>
      <c r="D94" s="45"/>
      <c r="E94" s="45"/>
      <c r="F94" s="45"/>
      <c r="G94" s="45"/>
      <c r="H94" s="45"/>
    </row>
    <row r="95" spans="1:9" ht="15.5" x14ac:dyDescent="0.4">
      <c r="A95" s="45"/>
      <c r="B95" s="45"/>
      <c r="C95" s="45"/>
      <c r="D95" s="45"/>
      <c r="E95" s="45"/>
      <c r="F95" s="45"/>
      <c r="G95" s="45"/>
      <c r="H95" s="45"/>
    </row>
    <row r="96" spans="1:9" ht="15.5" x14ac:dyDescent="0.4">
      <c r="A96" s="45"/>
      <c r="B96" s="45"/>
      <c r="C96" s="45"/>
      <c r="D96" s="45"/>
      <c r="E96" s="45"/>
      <c r="F96" s="45"/>
      <c r="G96" s="45"/>
      <c r="H96" s="45"/>
    </row>
    <row r="97" spans="1:8" ht="15.5" x14ac:dyDescent="0.4">
      <c r="A97" s="45"/>
      <c r="B97" s="45"/>
      <c r="C97" s="45"/>
      <c r="D97" s="45"/>
      <c r="E97" s="45"/>
      <c r="F97" s="45"/>
      <c r="G97" s="45"/>
      <c r="H97" s="45"/>
    </row>
    <row r="98" spans="1:8" ht="15.5" x14ac:dyDescent="0.4">
      <c r="A98" s="45"/>
      <c r="B98" s="45"/>
      <c r="C98" s="45"/>
      <c r="D98" s="45"/>
      <c r="E98" s="45"/>
      <c r="F98" s="45"/>
      <c r="G98" s="45"/>
      <c r="H98" s="45"/>
    </row>
    <row r="99" spans="1:8" ht="15.5" x14ac:dyDescent="0.4">
      <c r="A99" s="45"/>
      <c r="B99" s="45"/>
      <c r="C99" s="45"/>
      <c r="D99" s="45"/>
      <c r="E99" s="45"/>
      <c r="F99" s="45"/>
      <c r="G99" s="45"/>
      <c r="H99" s="45"/>
    </row>
    <row r="100" spans="1:8" ht="15.5" x14ac:dyDescent="0.4">
      <c r="A100" s="45"/>
      <c r="B100" s="45"/>
      <c r="C100" s="45"/>
      <c r="D100" s="45"/>
      <c r="E100" s="45"/>
      <c r="F100" s="45"/>
      <c r="G100" s="45"/>
      <c r="H100" s="45"/>
    </row>
    <row r="101" spans="1:8" ht="15.5" x14ac:dyDescent="0.4">
      <c r="A101" s="45"/>
      <c r="B101" s="45"/>
      <c r="C101" s="45"/>
      <c r="D101" s="45"/>
      <c r="E101" s="45"/>
      <c r="F101" s="45"/>
      <c r="G101" s="45"/>
      <c r="H101" s="45"/>
    </row>
    <row r="102" spans="1:8" ht="15.5" x14ac:dyDescent="0.4">
      <c r="A102" s="45"/>
      <c r="B102" s="45"/>
      <c r="C102" s="45"/>
      <c r="D102" s="45"/>
      <c r="E102" s="45"/>
      <c r="F102" s="45"/>
      <c r="G102" s="45"/>
      <c r="H102" s="45"/>
    </row>
    <row r="103" spans="1:8" ht="15.5" x14ac:dyDescent="0.4">
      <c r="A103" s="45"/>
      <c r="B103" s="45"/>
      <c r="C103" s="45"/>
      <c r="D103" s="45"/>
      <c r="E103" s="45"/>
      <c r="F103" s="45"/>
      <c r="G103" s="45"/>
      <c r="H103" s="45"/>
    </row>
    <row r="104" spans="1:8" ht="15.5" x14ac:dyDescent="0.4">
      <c r="A104" s="45"/>
      <c r="B104" s="45"/>
      <c r="C104" s="45"/>
      <c r="D104" s="45"/>
      <c r="E104" s="45"/>
      <c r="F104" s="45"/>
      <c r="G104" s="45"/>
      <c r="H104" s="45"/>
    </row>
    <row r="105" spans="1:8" ht="15.5" x14ac:dyDescent="0.4">
      <c r="A105" s="45"/>
      <c r="B105" s="45"/>
      <c r="C105" s="45"/>
      <c r="D105" s="45"/>
      <c r="E105" s="45"/>
      <c r="F105" s="45"/>
      <c r="G105" s="45"/>
      <c r="H105" s="45"/>
    </row>
    <row r="106" spans="1:8" ht="15.5" x14ac:dyDescent="0.4">
      <c r="A106" s="45"/>
      <c r="B106" s="45"/>
      <c r="C106" s="45"/>
      <c r="D106" s="45"/>
      <c r="E106" s="45"/>
      <c r="F106" s="45"/>
      <c r="G106" s="45"/>
      <c r="H106" s="45"/>
    </row>
    <row r="107" spans="1:8" ht="15.5" x14ac:dyDescent="0.4">
      <c r="A107" s="45"/>
      <c r="B107" s="45"/>
      <c r="C107" s="45"/>
      <c r="D107" s="45"/>
      <c r="E107" s="45"/>
      <c r="F107" s="45"/>
      <c r="G107" s="45"/>
      <c r="H107" s="45"/>
    </row>
    <row r="108" spans="1:8" ht="15.5" x14ac:dyDescent="0.4">
      <c r="A108" s="45"/>
      <c r="B108" s="45"/>
      <c r="C108" s="45"/>
      <c r="D108" s="45"/>
      <c r="E108" s="45"/>
      <c r="F108" s="45"/>
      <c r="G108" s="45"/>
      <c r="H108" s="45"/>
    </row>
  </sheetData>
  <mergeCells count="7">
    <mergeCell ref="A82:H82"/>
    <mergeCell ref="A9:A10"/>
    <mergeCell ref="B9:B10"/>
    <mergeCell ref="A81:H81"/>
    <mergeCell ref="E10:G10"/>
    <mergeCell ref="C10:D10"/>
    <mergeCell ref="C9:H9"/>
  </mergeCells>
  <pageMargins left="0.7" right="0.7" top="0.75" bottom="0.75" header="0.3" footer="0.3"/>
  <pageSetup orientation="portrait" r:id="rId1"/>
  <ignoredErrors>
    <ignoredError sqref="H45:H48 H76:H79 F79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2"/>
  <sheetViews>
    <sheetView topLeftCell="A34" zoomScale="90" zoomScaleNormal="90" workbookViewId="0">
      <selection activeCell="A80" sqref="A80:A82"/>
    </sheetView>
  </sheetViews>
  <sheetFormatPr baseColWidth="10" defaultColWidth="11.453125" defaultRowHeight="14.5" x14ac:dyDescent="0.35"/>
  <cols>
    <col min="1" max="1" width="50.7265625" customWidth="1"/>
    <col min="3" max="4" width="18.54296875" customWidth="1"/>
    <col min="5" max="5" width="18.1796875" bestFit="1" customWidth="1"/>
    <col min="6" max="6" width="26.1796875" customWidth="1"/>
    <col min="7" max="7" width="24.26953125" customWidth="1"/>
  </cols>
  <sheetData>
    <row r="2" spans="1:8" x14ac:dyDescent="0.35">
      <c r="A2" s="69" t="s">
        <v>102</v>
      </c>
      <c r="B2" s="69"/>
      <c r="C2" s="69"/>
      <c r="D2" s="69"/>
      <c r="E2" s="69"/>
      <c r="F2" s="69"/>
      <c r="G2" s="69"/>
    </row>
    <row r="4" spans="1:8" x14ac:dyDescent="0.35">
      <c r="A4" s="71" t="s">
        <v>0</v>
      </c>
      <c r="B4" s="1"/>
      <c r="C4" s="71" t="s">
        <v>1</v>
      </c>
      <c r="D4" s="73" t="s">
        <v>2</v>
      </c>
      <c r="E4" s="73"/>
      <c r="F4" s="73"/>
      <c r="G4" s="73"/>
      <c r="H4" s="2"/>
    </row>
    <row r="5" spans="1:8" ht="15" thickBot="1" x14ac:dyDescent="0.4">
      <c r="A5" s="72"/>
      <c r="B5" s="3"/>
      <c r="C5" s="72"/>
      <c r="D5" s="7" t="s">
        <v>3</v>
      </c>
      <c r="E5" s="7" t="s">
        <v>4</v>
      </c>
      <c r="F5" s="7" t="s">
        <v>5</v>
      </c>
      <c r="G5" s="7" t="s">
        <v>6</v>
      </c>
      <c r="H5" s="4"/>
    </row>
    <row r="6" spans="1:8" ht="15" thickTop="1" x14ac:dyDescent="0.35"/>
    <row r="7" spans="1:8" x14ac:dyDescent="0.35">
      <c r="A7" s="5" t="s">
        <v>7</v>
      </c>
    </row>
    <row r="8" spans="1:8" x14ac:dyDescent="0.35">
      <c r="B8" t="s">
        <v>8</v>
      </c>
    </row>
    <row r="9" spans="1:8" x14ac:dyDescent="0.35">
      <c r="A9" t="s">
        <v>9</v>
      </c>
      <c r="B9" t="s">
        <v>10</v>
      </c>
      <c r="C9" s="6"/>
      <c r="D9" s="6"/>
      <c r="E9" s="6"/>
      <c r="F9" s="6"/>
      <c r="G9" s="6"/>
    </row>
    <row r="10" spans="1:8" x14ac:dyDescent="0.35">
      <c r="A10" t="s">
        <v>60</v>
      </c>
      <c r="C10" s="19">
        <f t="shared" ref="C10:C11" si="0">SUM(D10:G10)</f>
        <v>0</v>
      </c>
      <c r="D10" s="18"/>
      <c r="E10" s="18"/>
      <c r="F10" s="18"/>
      <c r="G10" s="18"/>
    </row>
    <row r="11" spans="1:8" x14ac:dyDescent="0.35">
      <c r="A11" t="s">
        <v>58</v>
      </c>
      <c r="C11" s="11">
        <f t="shared" si="0"/>
        <v>72</v>
      </c>
      <c r="D11" s="11">
        <v>17</v>
      </c>
      <c r="E11" s="11">
        <v>7</v>
      </c>
      <c r="F11" s="11">
        <v>48</v>
      </c>
      <c r="G11" s="6"/>
    </row>
    <row r="12" spans="1:8" x14ac:dyDescent="0.35">
      <c r="A12" t="s">
        <v>57</v>
      </c>
      <c r="B12" s="10"/>
      <c r="C12" s="11">
        <f>SUM(D12:G12)</f>
        <v>22</v>
      </c>
      <c r="D12" s="11">
        <v>6</v>
      </c>
      <c r="E12" s="11">
        <v>1</v>
      </c>
      <c r="F12" s="13">
        <v>8</v>
      </c>
      <c r="G12" s="11">
        <v>7</v>
      </c>
    </row>
    <row r="13" spans="1:8" x14ac:dyDescent="0.35">
      <c r="A13" t="s">
        <v>14</v>
      </c>
      <c r="C13" s="11">
        <f>+D13+E13+F13</f>
        <v>72</v>
      </c>
      <c r="D13" s="11">
        <v>17</v>
      </c>
      <c r="E13" s="11">
        <v>7</v>
      </c>
      <c r="F13" s="17">
        <v>48</v>
      </c>
      <c r="G13" s="17"/>
    </row>
    <row r="14" spans="1:8" x14ac:dyDescent="0.35">
      <c r="C14" s="6"/>
      <c r="D14" s="6"/>
      <c r="E14" s="6"/>
      <c r="F14" s="6"/>
      <c r="G14" s="6"/>
    </row>
    <row r="15" spans="1:8" x14ac:dyDescent="0.35">
      <c r="A15" t="s">
        <v>15</v>
      </c>
      <c r="C15" s="6"/>
      <c r="D15" s="6"/>
      <c r="E15" s="6"/>
      <c r="F15" s="6"/>
      <c r="G15" s="6"/>
    </row>
    <row r="16" spans="1:8" x14ac:dyDescent="0.35">
      <c r="A16" t="s">
        <v>60</v>
      </c>
      <c r="C16" s="18"/>
      <c r="D16" s="18"/>
      <c r="E16" s="18"/>
      <c r="F16" s="18"/>
      <c r="G16" s="18"/>
    </row>
    <row r="17" spans="1:7" x14ac:dyDescent="0.35">
      <c r="A17" t="s">
        <v>58</v>
      </c>
      <c r="C17" s="18"/>
      <c r="D17" s="18"/>
      <c r="E17" s="18"/>
      <c r="F17" s="18"/>
      <c r="G17" s="18"/>
    </row>
    <row r="18" spans="1:7" x14ac:dyDescent="0.35">
      <c r="A18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3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74">
        <v>80000000</v>
      </c>
      <c r="G19" s="74"/>
    </row>
    <row r="20" spans="1:7" x14ac:dyDescent="0.35">
      <c r="A20" t="s">
        <v>59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35">
      <c r="C21" s="6"/>
      <c r="D21" s="6"/>
      <c r="E21" s="6"/>
      <c r="F21" s="6"/>
      <c r="G21" s="6"/>
    </row>
    <row r="22" spans="1:7" x14ac:dyDescent="0.35">
      <c r="A22" t="s">
        <v>17</v>
      </c>
      <c r="C22" s="6"/>
      <c r="D22" s="6"/>
      <c r="E22" s="6"/>
      <c r="F22" s="6"/>
      <c r="G22" s="6"/>
    </row>
    <row r="23" spans="1:7" x14ac:dyDescent="0.35">
      <c r="A23" t="s">
        <v>58</v>
      </c>
      <c r="C23" s="18"/>
      <c r="D23" s="6"/>
      <c r="E23" s="6"/>
      <c r="F23" s="70"/>
      <c r="G23" s="70"/>
    </row>
    <row r="24" spans="1:7" x14ac:dyDescent="0.35">
      <c r="A24" t="s">
        <v>57</v>
      </c>
      <c r="C24" s="18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35">
      <c r="C25" s="6"/>
      <c r="D25" s="6"/>
      <c r="E25" s="6"/>
      <c r="F25" s="6"/>
      <c r="G25" s="6"/>
    </row>
    <row r="26" spans="1:7" x14ac:dyDescent="0.35">
      <c r="A26" s="5" t="s">
        <v>18</v>
      </c>
      <c r="C26" s="6"/>
      <c r="D26" s="6"/>
      <c r="E26" s="6"/>
      <c r="F26" s="6"/>
      <c r="G26" s="6"/>
    </row>
    <row r="27" spans="1:7" x14ac:dyDescent="0.35">
      <c r="A27" t="s">
        <v>56</v>
      </c>
      <c r="C27" s="6">
        <v>1.3936338904333334</v>
      </c>
      <c r="D27" s="6">
        <v>1.3936338904333334</v>
      </c>
      <c r="E27" s="6">
        <v>1.3936338904333334</v>
      </c>
      <c r="F27" s="16">
        <v>1.3936338904333334</v>
      </c>
      <c r="G27" s="6">
        <v>1.3936338904333334</v>
      </c>
    </row>
    <row r="28" spans="1:7" x14ac:dyDescent="0.35">
      <c r="A28" t="s">
        <v>55</v>
      </c>
      <c r="C28" s="6">
        <v>1.4619442416999999</v>
      </c>
      <c r="D28" s="6">
        <v>1.4619442416999999</v>
      </c>
      <c r="E28" s="6">
        <v>1.4619442416999999</v>
      </c>
      <c r="F28" s="6">
        <v>1.4619442416999999</v>
      </c>
      <c r="G28" s="6">
        <v>1.4619442416999999</v>
      </c>
    </row>
    <row r="29" spans="1:7" s="20" customFormat="1" x14ac:dyDescent="0.3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0" spans="1:7" x14ac:dyDescent="0.35">
      <c r="C30" s="6"/>
      <c r="D30" s="6"/>
      <c r="E30" s="6"/>
      <c r="F30" s="6"/>
      <c r="G30" s="6"/>
    </row>
    <row r="31" spans="1:7" x14ac:dyDescent="0.35">
      <c r="A31" t="s">
        <v>21</v>
      </c>
      <c r="C31" s="6"/>
      <c r="D31" s="6"/>
      <c r="E31" s="6"/>
      <c r="F31" s="6"/>
      <c r="G31" s="6"/>
    </row>
    <row r="32" spans="1:7" x14ac:dyDescent="0.35">
      <c r="A32" t="s">
        <v>54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35">
      <c r="A33" t="s">
        <v>53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35">
      <c r="A34" t="s">
        <v>52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35">
      <c r="A35" t="s">
        <v>51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35">
      <c r="C36" s="8"/>
      <c r="D36" s="8"/>
      <c r="E36" s="8"/>
      <c r="F36" s="8"/>
      <c r="G36" s="8"/>
    </row>
    <row r="37" spans="1:7" x14ac:dyDescent="0.35">
      <c r="A37" s="5" t="s">
        <v>26</v>
      </c>
      <c r="C37" s="8"/>
      <c r="D37" s="8"/>
      <c r="E37" s="8"/>
      <c r="F37" s="8"/>
      <c r="G37" s="8"/>
    </row>
    <row r="38" spans="1:7" x14ac:dyDescent="0.35">
      <c r="C38" s="8"/>
      <c r="D38" s="8"/>
      <c r="E38" s="8"/>
      <c r="F38" s="8"/>
      <c r="G38" s="8"/>
    </row>
    <row r="39" spans="1:7" x14ac:dyDescent="0.35">
      <c r="A39" t="s">
        <v>27</v>
      </c>
      <c r="C39" s="8"/>
      <c r="D39" s="8"/>
      <c r="E39" s="8"/>
      <c r="F39" s="8"/>
      <c r="G39" s="8"/>
    </row>
    <row r="40" spans="1:7" x14ac:dyDescent="0.3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35">
      <c r="A41" t="s">
        <v>29</v>
      </c>
      <c r="C41" s="8">
        <f>C12/C29*100</f>
        <v>2.2647258652282225E-2</v>
      </c>
      <c r="D41" s="8">
        <f>D12/D29*100</f>
        <v>1.6441509330556544E-2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35">
      <c r="C42" s="8"/>
      <c r="D42" s="8"/>
      <c r="E42" s="8"/>
      <c r="F42" s="8"/>
      <c r="G42" s="8"/>
    </row>
    <row r="43" spans="1:7" x14ac:dyDescent="0.35">
      <c r="A43" t="s">
        <v>30</v>
      </c>
      <c r="C43" s="8"/>
      <c r="D43" s="8"/>
      <c r="E43" s="8"/>
      <c r="F43" s="8"/>
      <c r="G43" s="8"/>
    </row>
    <row r="44" spans="1:7" x14ac:dyDescent="0.35">
      <c r="A44" t="s">
        <v>31</v>
      </c>
      <c r="C44" s="8">
        <f>C12/C11*100</f>
        <v>30.555555555555557</v>
      </c>
      <c r="D44" s="8">
        <f>D12/D11*100</f>
        <v>35.294117647058826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3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3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35">
      <c r="C47" s="8"/>
      <c r="D47" s="8"/>
      <c r="E47" s="8"/>
      <c r="F47" s="8"/>
      <c r="G47" s="8"/>
    </row>
    <row r="48" spans="1:7" x14ac:dyDescent="0.35">
      <c r="A48" t="s">
        <v>34</v>
      </c>
      <c r="C48" s="8"/>
      <c r="D48" s="8"/>
      <c r="E48" s="8"/>
      <c r="F48" s="8"/>
      <c r="G48" s="8"/>
    </row>
    <row r="49" spans="1:7" x14ac:dyDescent="0.35">
      <c r="A49" t="s">
        <v>35</v>
      </c>
      <c r="C49" s="8">
        <f>C12/C13*100</f>
        <v>30.555555555555557</v>
      </c>
      <c r="D49" s="8">
        <f>D12/D13*100</f>
        <v>35.294117647058826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3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35">
      <c r="A51" t="s">
        <v>37</v>
      </c>
      <c r="C51" s="8">
        <f>(C49+C50)/2</f>
        <v>15.277777777777779</v>
      </c>
      <c r="D51" s="8">
        <f>(D49+D50)/2</f>
        <v>17.647058823529413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35">
      <c r="C52" s="8"/>
      <c r="D52" s="8"/>
      <c r="E52" s="8"/>
      <c r="F52" s="8"/>
      <c r="G52" s="8"/>
    </row>
    <row r="53" spans="1:7" x14ac:dyDescent="0.35">
      <c r="A53" t="s">
        <v>92</v>
      </c>
      <c r="C53" s="8"/>
      <c r="D53" s="8"/>
      <c r="E53" s="8"/>
      <c r="F53" s="8"/>
      <c r="G53" s="8"/>
    </row>
    <row r="54" spans="1:7" x14ac:dyDescent="0.3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35">
      <c r="C55" s="8"/>
      <c r="D55" s="8"/>
      <c r="E55" s="8"/>
      <c r="F55" s="8"/>
      <c r="G55" s="8"/>
    </row>
    <row r="56" spans="1:7" x14ac:dyDescent="0.35">
      <c r="A56" t="s">
        <v>39</v>
      </c>
      <c r="C56" s="8"/>
      <c r="D56" s="8"/>
      <c r="E56" s="8"/>
      <c r="F56" s="8"/>
      <c r="G56" s="8"/>
    </row>
    <row r="57" spans="1:7" x14ac:dyDescent="0.3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35">
      <c r="A58" t="s">
        <v>41</v>
      </c>
      <c r="C58" s="8" t="e">
        <f>((C33/C32)-1)*100</f>
        <v>#DIV/0!</v>
      </c>
      <c r="D58" s="8" t="e">
        <f t="shared" ref="D58:G58" si="1">((D33/D32)-1)*100</f>
        <v>#DIV/0!</v>
      </c>
      <c r="E58" s="8" t="e">
        <f t="shared" si="1"/>
        <v>#DIV/0!</v>
      </c>
      <c r="F58" s="8" t="e">
        <f t="shared" si="1"/>
        <v>#DIV/0!</v>
      </c>
      <c r="G58" s="8" t="e">
        <f t="shared" si="1"/>
        <v>#DIV/0!</v>
      </c>
    </row>
    <row r="59" spans="1:7" x14ac:dyDescent="0.3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35">
      <c r="C60" s="8"/>
      <c r="D60" s="8"/>
      <c r="E60" s="8"/>
      <c r="F60" s="8"/>
      <c r="G60" s="8"/>
    </row>
    <row r="61" spans="1:7" x14ac:dyDescent="0.35">
      <c r="A61" t="s">
        <v>43</v>
      </c>
      <c r="C61" s="8"/>
      <c r="D61" s="8"/>
      <c r="E61" s="8"/>
      <c r="F61" s="8"/>
      <c r="G61" s="8"/>
    </row>
    <row r="62" spans="1:7" x14ac:dyDescent="0.35">
      <c r="A62" t="s">
        <v>44</v>
      </c>
      <c r="C62" s="8">
        <f t="shared" ref="C62:G63" si="2">C17/C11</f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 t="e">
        <f t="shared" si="2"/>
        <v>#DIV/0!</v>
      </c>
    </row>
    <row r="63" spans="1:7" x14ac:dyDescent="0.35">
      <c r="A63" t="s">
        <v>45</v>
      </c>
      <c r="C63" s="8">
        <f t="shared" si="2"/>
        <v>0</v>
      </c>
      <c r="D63" s="8">
        <f t="shared" si="2"/>
        <v>0</v>
      </c>
      <c r="E63" s="8">
        <f>E18/E12</f>
        <v>0</v>
      </c>
      <c r="F63" s="8">
        <f>F18/F12</f>
        <v>0</v>
      </c>
      <c r="G63" s="8">
        <f t="shared" si="2"/>
        <v>0</v>
      </c>
    </row>
    <row r="64" spans="1:7" x14ac:dyDescent="0.3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35">
      <c r="C65" s="8"/>
      <c r="D65" s="8"/>
      <c r="E65" s="8"/>
      <c r="F65" s="8"/>
      <c r="G65" s="8"/>
    </row>
    <row r="66" spans="1:7" x14ac:dyDescent="0.35">
      <c r="A66" t="s">
        <v>47</v>
      </c>
      <c r="C66" s="8"/>
      <c r="D66" s="8"/>
      <c r="E66" s="8"/>
      <c r="F66" s="8"/>
      <c r="G66" s="8"/>
    </row>
    <row r="67" spans="1:7" x14ac:dyDescent="0.3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35">
      <c r="A68" t="s">
        <v>49</v>
      </c>
      <c r="C68" s="8" t="e">
        <f>(C18/C24)*100</f>
        <v>#DIV/0!</v>
      </c>
      <c r="D68" s="8"/>
      <c r="E68" s="8"/>
      <c r="F68" s="8"/>
      <c r="G68" s="8"/>
    </row>
    <row r="70" spans="1:7" ht="15" thickBot="1" x14ac:dyDescent="0.4">
      <c r="A70" s="14"/>
      <c r="B70" s="14"/>
      <c r="C70" s="14"/>
      <c r="D70" s="14"/>
      <c r="E70" s="14"/>
      <c r="F70" s="14"/>
      <c r="G70" s="14"/>
    </row>
    <row r="71" spans="1:7" ht="15" thickTop="1" x14ac:dyDescent="0.35"/>
    <row r="72" spans="1:7" x14ac:dyDescent="0.35">
      <c r="A72" t="s">
        <v>50</v>
      </c>
    </row>
    <row r="73" spans="1:7" x14ac:dyDescent="0.35">
      <c r="A73" t="s">
        <v>93</v>
      </c>
    </row>
    <row r="74" spans="1:7" x14ac:dyDescent="0.35">
      <c r="A74" t="s">
        <v>96</v>
      </c>
    </row>
    <row r="76" spans="1:7" x14ac:dyDescent="0.35">
      <c r="A76" t="s">
        <v>94</v>
      </c>
    </row>
    <row r="77" spans="1:7" x14ac:dyDescent="0.35">
      <c r="A77" t="s">
        <v>95</v>
      </c>
    </row>
    <row r="78" spans="1:7" x14ac:dyDescent="0.35">
      <c r="A78" t="s">
        <v>97</v>
      </c>
    </row>
    <row r="79" spans="1:7" x14ac:dyDescent="0.35">
      <c r="A79" t="s">
        <v>98</v>
      </c>
    </row>
    <row r="80" spans="1:7" x14ac:dyDescent="0.35">
      <c r="A80" t="s">
        <v>106</v>
      </c>
    </row>
    <row r="81" spans="1:1" x14ac:dyDescent="0.35">
      <c r="A81" s="22" t="s">
        <v>107</v>
      </c>
    </row>
    <row r="82" spans="1:1" x14ac:dyDescent="0.35">
      <c r="A82" s="22" t="s">
        <v>108</v>
      </c>
    </row>
  </sheetData>
  <mergeCells count="6">
    <mergeCell ref="A2:G2"/>
    <mergeCell ref="F23:G23"/>
    <mergeCell ref="A4:A5"/>
    <mergeCell ref="C4:C5"/>
    <mergeCell ref="D4:G4"/>
    <mergeCell ref="F19:G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3"/>
  <sheetViews>
    <sheetView topLeftCell="A31" zoomScale="90" zoomScaleNormal="90" workbookViewId="0">
      <selection activeCell="J14" sqref="J14"/>
    </sheetView>
  </sheetViews>
  <sheetFormatPr baseColWidth="10" defaultColWidth="11.453125" defaultRowHeight="14.5" x14ac:dyDescent="0.35"/>
  <cols>
    <col min="1" max="1" width="34.54296875" style="11" customWidth="1"/>
    <col min="2" max="2" width="11.453125" style="11"/>
    <col min="3" max="4" width="18.54296875" style="11" bestFit="1" customWidth="1"/>
    <col min="5" max="5" width="18.1796875" style="11" customWidth="1"/>
    <col min="6" max="6" width="16.1796875" style="11" customWidth="1"/>
    <col min="7" max="7" width="15.453125" style="11" customWidth="1"/>
    <col min="8" max="16384" width="11.453125" style="11"/>
  </cols>
  <sheetData>
    <row r="2" spans="1:8" x14ac:dyDescent="0.35">
      <c r="A2" s="65" t="s">
        <v>103</v>
      </c>
      <c r="B2" s="65"/>
      <c r="C2" s="65"/>
      <c r="D2" s="65"/>
      <c r="E2" s="65"/>
      <c r="F2" s="65"/>
      <c r="G2" s="65"/>
    </row>
    <row r="4" spans="1:8" x14ac:dyDescent="0.35">
      <c r="A4" s="66" t="s">
        <v>0</v>
      </c>
      <c r="B4" s="29"/>
      <c r="C4" s="66" t="s">
        <v>1</v>
      </c>
      <c r="D4" s="76" t="s">
        <v>2</v>
      </c>
      <c r="E4" s="76"/>
      <c r="F4" s="76"/>
      <c r="G4" s="76"/>
      <c r="H4" s="32"/>
    </row>
    <row r="5" spans="1:8" ht="33.75" customHeight="1" thickBot="1" x14ac:dyDescent="0.4">
      <c r="A5" s="67"/>
      <c r="B5" s="30"/>
      <c r="C5" s="67"/>
      <c r="D5" s="33" t="s">
        <v>3</v>
      </c>
      <c r="E5" s="33" t="s">
        <v>4</v>
      </c>
      <c r="F5" s="33" t="s">
        <v>5</v>
      </c>
      <c r="G5" s="33" t="s">
        <v>6</v>
      </c>
      <c r="H5" s="34"/>
    </row>
    <row r="6" spans="1:8" ht="15" thickTop="1" x14ac:dyDescent="0.35"/>
    <row r="7" spans="1:8" x14ac:dyDescent="0.35">
      <c r="A7" s="31" t="s">
        <v>7</v>
      </c>
    </row>
    <row r="8" spans="1:8" x14ac:dyDescent="0.35">
      <c r="B8" s="11" t="s">
        <v>8</v>
      </c>
    </row>
    <row r="9" spans="1:8" x14ac:dyDescent="0.35">
      <c r="A9" s="11" t="s">
        <v>9</v>
      </c>
      <c r="B9" s="11" t="s">
        <v>10</v>
      </c>
    </row>
    <row r="10" spans="1:8" x14ac:dyDescent="0.35">
      <c r="A10" s="11" t="s">
        <v>11</v>
      </c>
      <c r="C10" s="19"/>
      <c r="D10" s="19"/>
      <c r="E10" s="19"/>
      <c r="F10" s="19"/>
      <c r="G10" s="19"/>
    </row>
    <row r="11" spans="1:8" x14ac:dyDescent="0.35">
      <c r="A11" s="11" t="s">
        <v>12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8" x14ac:dyDescent="0.35">
      <c r="A12" s="11" t="s">
        <v>13</v>
      </c>
      <c r="C12" s="11">
        <f>SUM(D12:G12)</f>
        <v>9</v>
      </c>
      <c r="D12" s="11">
        <v>0</v>
      </c>
      <c r="E12" s="11">
        <v>0</v>
      </c>
      <c r="F12" s="11">
        <v>7</v>
      </c>
      <c r="G12" s="11">
        <v>2</v>
      </c>
    </row>
    <row r="13" spans="1:8" x14ac:dyDescent="0.35">
      <c r="A13" s="11" t="s">
        <v>14</v>
      </c>
      <c r="C13" s="11">
        <f>SUM(D13:G13)</f>
        <v>85</v>
      </c>
      <c r="D13" s="11">
        <v>25</v>
      </c>
      <c r="E13" s="11">
        <v>14</v>
      </c>
      <c r="F13" s="17">
        <v>46</v>
      </c>
      <c r="G13" s="17"/>
    </row>
    <row r="15" spans="1:8" x14ac:dyDescent="0.35">
      <c r="A15" s="11" t="s">
        <v>15</v>
      </c>
    </row>
    <row r="16" spans="1:8" x14ac:dyDescent="0.35">
      <c r="A16" s="11" t="s">
        <v>11</v>
      </c>
      <c r="C16" s="19"/>
      <c r="D16" s="19"/>
      <c r="E16" s="19"/>
      <c r="F16" s="19"/>
      <c r="G16" s="19"/>
    </row>
    <row r="17" spans="1:7" x14ac:dyDescent="0.35">
      <c r="A17" s="11" t="s">
        <v>12</v>
      </c>
      <c r="C17" s="19"/>
      <c r="D17" s="19"/>
      <c r="E17" s="19"/>
      <c r="F17" s="19"/>
      <c r="G17" s="19"/>
    </row>
    <row r="18" spans="1:7" x14ac:dyDescent="0.35">
      <c r="A18" s="11" t="s">
        <v>13</v>
      </c>
      <c r="C18" s="11">
        <f>SUM(D18:G18)</f>
        <v>146844097.84</v>
      </c>
      <c r="D18" s="11">
        <v>33839031.969999999</v>
      </c>
      <c r="E18" s="11">
        <v>39911892.969999999</v>
      </c>
      <c r="F18" s="11">
        <v>0</v>
      </c>
      <c r="G18" s="11">
        <v>73093172.900000006</v>
      </c>
    </row>
    <row r="19" spans="1:7" x14ac:dyDescent="0.35">
      <c r="A19" s="11" t="s">
        <v>14</v>
      </c>
      <c r="C19" s="11">
        <v>1736729142</v>
      </c>
      <c r="D19" s="19">
        <v>1169509142</v>
      </c>
      <c r="E19" s="19">
        <v>1224020000</v>
      </c>
      <c r="F19" s="35">
        <v>343200000</v>
      </c>
      <c r="G19" s="36"/>
    </row>
    <row r="20" spans="1:7" x14ac:dyDescent="0.35">
      <c r="A20" s="11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35">
      <c r="A22" s="11" t="s">
        <v>17</v>
      </c>
    </row>
    <row r="23" spans="1:7" x14ac:dyDescent="0.35">
      <c r="A23" s="11" t="s">
        <v>12</v>
      </c>
      <c r="C23" s="19"/>
      <c r="F23" s="75"/>
      <c r="G23" s="75"/>
    </row>
    <row r="24" spans="1:7" x14ac:dyDescent="0.35">
      <c r="A24" s="11" t="s">
        <v>13</v>
      </c>
      <c r="C24" s="11">
        <v>277262895.75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35">
      <c r="A26" s="31" t="s">
        <v>18</v>
      </c>
    </row>
    <row r="27" spans="1:7" x14ac:dyDescent="0.35">
      <c r="A27" s="11" t="s">
        <v>19</v>
      </c>
      <c r="C27" s="11">
        <v>140.41999999999999</v>
      </c>
      <c r="D27" s="11">
        <v>140.41999999999999</v>
      </c>
      <c r="E27" s="11">
        <v>140.41999999999999</v>
      </c>
      <c r="F27" s="11">
        <v>140.41999999999999</v>
      </c>
      <c r="G27" s="11">
        <v>140.41999999999999</v>
      </c>
    </row>
    <row r="28" spans="1:7" x14ac:dyDescent="0.35">
      <c r="A28" s="11" t="s">
        <v>20</v>
      </c>
      <c r="C28" s="11">
        <v>147.74</v>
      </c>
      <c r="D28" s="11">
        <v>147.74</v>
      </c>
      <c r="E28" s="11">
        <v>147.74</v>
      </c>
      <c r="F28" s="11">
        <v>147.74</v>
      </c>
      <c r="G28" s="11">
        <v>147.74</v>
      </c>
    </row>
    <row r="29" spans="1:7" s="24" customFormat="1" x14ac:dyDescent="0.3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35">
      <c r="A31" s="11" t="s">
        <v>21</v>
      </c>
    </row>
    <row r="32" spans="1:7" x14ac:dyDescent="0.35">
      <c r="A32" s="11" t="s">
        <v>22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8" x14ac:dyDescent="0.35">
      <c r="A33" s="11" t="s">
        <v>23</v>
      </c>
      <c r="C33" s="11">
        <f>C18/C28</f>
        <v>993935.9539731961</v>
      </c>
      <c r="D33" s="11">
        <f>D18/D28</f>
        <v>229044.48334912682</v>
      </c>
      <c r="E33" s="11">
        <f>E18/E28</f>
        <v>270149.5395289021</v>
      </c>
      <c r="F33" s="11">
        <f>F18/F28</f>
        <v>0</v>
      </c>
      <c r="G33" s="11">
        <f>G18/G28</f>
        <v>494741.93109516718</v>
      </c>
    </row>
    <row r="34" spans="1:8" x14ac:dyDescent="0.35">
      <c r="A34" s="11" t="s">
        <v>24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8" x14ac:dyDescent="0.35">
      <c r="A35" s="11" t="s">
        <v>25</v>
      </c>
      <c r="C35" s="11">
        <f>C33/C12</f>
        <v>110437.32821924401</v>
      </c>
      <c r="D35" s="11" t="e">
        <f>D33/D12</f>
        <v>#DIV/0!</v>
      </c>
      <c r="E35" s="11" t="e">
        <f>E33/E12</f>
        <v>#DIV/0!</v>
      </c>
      <c r="F35" s="11">
        <f>F33/F12</f>
        <v>0</v>
      </c>
      <c r="G35" s="11">
        <f>G33/G12</f>
        <v>247370.96554758359</v>
      </c>
    </row>
    <row r="37" spans="1:8" x14ac:dyDescent="0.35">
      <c r="A37" s="31" t="s">
        <v>26</v>
      </c>
    </row>
    <row r="39" spans="1:8" x14ac:dyDescent="0.35">
      <c r="A39" s="11" t="s">
        <v>27</v>
      </c>
    </row>
    <row r="40" spans="1:8" x14ac:dyDescent="0.3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  <c r="H40" s="26"/>
    </row>
    <row r="41" spans="1:8" x14ac:dyDescent="0.35">
      <c r="A41" s="11" t="s">
        <v>29</v>
      </c>
      <c r="C41" s="11">
        <f>C12/C29*100</f>
        <v>9.2647876304790926E-3</v>
      </c>
      <c r="D41" s="11">
        <f>D12/D29*100</f>
        <v>0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  <c r="H41" s="26"/>
    </row>
    <row r="42" spans="1:8" x14ac:dyDescent="0.35">
      <c r="H42" s="26"/>
    </row>
    <row r="43" spans="1:8" x14ac:dyDescent="0.35">
      <c r="A43" s="11" t="s">
        <v>30</v>
      </c>
      <c r="H43" s="26"/>
    </row>
    <row r="44" spans="1:8" x14ac:dyDescent="0.35">
      <c r="A44" s="11" t="s">
        <v>31</v>
      </c>
      <c r="C44" s="11">
        <f>C12/C11*100</f>
        <v>10.588235294117647</v>
      </c>
      <c r="D44" s="11">
        <f>D12/D11*100</f>
        <v>0</v>
      </c>
      <c r="E44" s="11">
        <f>E12/E11*100</f>
        <v>0</v>
      </c>
      <c r="F44" s="11">
        <f>F12/F11*100</f>
        <v>15.217391304347828</v>
      </c>
      <c r="G44" s="11" t="e">
        <f>G12/G11*100</f>
        <v>#DIV/0!</v>
      </c>
      <c r="H44" s="26"/>
    </row>
    <row r="45" spans="1:8" x14ac:dyDescent="0.3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  <c r="H45" s="26"/>
    </row>
    <row r="46" spans="1:8" x14ac:dyDescent="0.3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  <c r="H46" s="26"/>
    </row>
    <row r="47" spans="1:8" x14ac:dyDescent="0.35">
      <c r="H47" s="26"/>
    </row>
    <row r="48" spans="1:8" x14ac:dyDescent="0.35">
      <c r="A48" s="11" t="s">
        <v>34</v>
      </c>
      <c r="H48" s="26"/>
    </row>
    <row r="49" spans="1:8" x14ac:dyDescent="0.35">
      <c r="A49" s="11" t="s">
        <v>35</v>
      </c>
      <c r="C49" s="11">
        <f>C12/C13*100</f>
        <v>10.588235294117647</v>
      </c>
      <c r="D49" s="11">
        <f>D12/D13*100</f>
        <v>0</v>
      </c>
      <c r="E49" s="11">
        <f>E12/E13*100</f>
        <v>0</v>
      </c>
      <c r="F49" s="11">
        <f>F12/F13*100</f>
        <v>15.217391304347828</v>
      </c>
      <c r="G49" s="11" t="e">
        <f>G12/G13*100</f>
        <v>#DIV/0!</v>
      </c>
      <c r="H49" s="26"/>
    </row>
    <row r="50" spans="1:8" x14ac:dyDescent="0.35">
      <c r="A50" s="11" t="s">
        <v>36</v>
      </c>
      <c r="C50" s="11">
        <f>C18/C19*100</f>
        <v>8.4552101009196985</v>
      </c>
      <c r="D50" s="11">
        <f>D18/D19*100</f>
        <v>2.8934388586421158</v>
      </c>
      <c r="E50" s="11">
        <f>E18/E19*100</f>
        <v>3.2607222896684696</v>
      </c>
      <c r="F50" s="11">
        <f>F18/F19*100</f>
        <v>0</v>
      </c>
      <c r="G50" s="11" t="e">
        <f>G18/G19*100</f>
        <v>#DIV/0!</v>
      </c>
      <c r="H50" s="26"/>
    </row>
    <row r="51" spans="1:8" x14ac:dyDescent="0.35">
      <c r="A51" s="11" t="s">
        <v>37</v>
      </c>
      <c r="C51" s="11">
        <f>(C49+C50)/2</f>
        <v>9.5217226975186726</v>
      </c>
      <c r="D51" s="11">
        <f>(D49+D50)/2</f>
        <v>1.4467194293210579</v>
      </c>
      <c r="E51" s="11">
        <f>(E49+E50)/2</f>
        <v>1.6303611448342348</v>
      </c>
      <c r="F51" s="11">
        <f>(F49+F50)/2</f>
        <v>7.608695652173914</v>
      </c>
      <c r="G51" s="11" t="e">
        <f>(G49+G50)/2</f>
        <v>#DIV/0!</v>
      </c>
      <c r="H51" s="26"/>
    </row>
    <row r="52" spans="1:8" x14ac:dyDescent="0.35">
      <c r="H52" s="26"/>
    </row>
    <row r="53" spans="1:8" x14ac:dyDescent="0.35">
      <c r="A53" s="11" t="s">
        <v>92</v>
      </c>
      <c r="H53" s="26"/>
    </row>
    <row r="54" spans="1:8" x14ac:dyDescent="0.3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  <c r="H54" s="26"/>
    </row>
    <row r="55" spans="1:8" x14ac:dyDescent="0.35">
      <c r="H55" s="26"/>
    </row>
    <row r="56" spans="1:8" x14ac:dyDescent="0.35">
      <c r="A56" s="11" t="s">
        <v>39</v>
      </c>
      <c r="H56" s="26"/>
    </row>
    <row r="57" spans="1:8" x14ac:dyDescent="0.3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  <c r="H57" s="26"/>
    </row>
    <row r="58" spans="1:8" x14ac:dyDescent="0.3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  <c r="H58" s="26"/>
    </row>
    <row r="59" spans="1:8" x14ac:dyDescent="0.3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  <c r="H59" s="26"/>
    </row>
    <row r="60" spans="1:8" x14ac:dyDescent="0.35">
      <c r="H60" s="26"/>
    </row>
    <row r="61" spans="1:8" x14ac:dyDescent="0.35">
      <c r="A61" s="11" t="s">
        <v>43</v>
      </c>
      <c r="H61" s="26"/>
    </row>
    <row r="62" spans="1:8" x14ac:dyDescent="0.3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  <c r="H62" s="26"/>
    </row>
    <row r="63" spans="1:8" x14ac:dyDescent="0.35">
      <c r="A63" s="11" t="s">
        <v>45</v>
      </c>
      <c r="C63" s="11">
        <f t="shared" si="1"/>
        <v>16316010.871111112</v>
      </c>
      <c r="D63" s="11" t="e">
        <f t="shared" si="1"/>
        <v>#DIV/0!</v>
      </c>
      <c r="E63" s="11" t="e">
        <f>E18/E12</f>
        <v>#DIV/0!</v>
      </c>
      <c r="F63" s="11">
        <f>F18/F12</f>
        <v>0</v>
      </c>
      <c r="G63" s="11">
        <f t="shared" si="1"/>
        <v>36546586.450000003</v>
      </c>
      <c r="H63" s="26"/>
    </row>
    <row r="64" spans="1:8" x14ac:dyDescent="0.3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  <c r="H64" s="26"/>
    </row>
    <row r="65" spans="1:8" x14ac:dyDescent="0.35">
      <c r="H65" s="26"/>
    </row>
    <row r="66" spans="1:8" x14ac:dyDescent="0.35">
      <c r="A66" s="11" t="s">
        <v>47</v>
      </c>
      <c r="H66" s="26"/>
    </row>
    <row r="67" spans="1:8" x14ac:dyDescent="0.35">
      <c r="A67" s="11" t="s">
        <v>48</v>
      </c>
      <c r="C67" s="11" t="e">
        <f>(C24/C23)*100</f>
        <v>#DIV/0!</v>
      </c>
      <c r="H67" s="26"/>
    </row>
    <row r="68" spans="1:8" x14ac:dyDescent="0.35">
      <c r="A68" s="11" t="s">
        <v>49</v>
      </c>
      <c r="C68" s="11">
        <f>(C18/C24)*100</f>
        <v>52.962044359662578</v>
      </c>
      <c r="H68" s="26"/>
    </row>
    <row r="69" spans="1:8" x14ac:dyDescent="0.35">
      <c r="C69" s="37"/>
      <c r="D69" s="37"/>
      <c r="E69" s="37"/>
      <c r="F69" s="37"/>
      <c r="G69" s="37"/>
    </row>
    <row r="70" spans="1:8" ht="15" thickBot="1" x14ac:dyDescent="0.4">
      <c r="A70" s="27"/>
      <c r="B70" s="27"/>
      <c r="C70" s="27"/>
      <c r="D70" s="27"/>
      <c r="E70" s="27"/>
      <c r="F70" s="27"/>
      <c r="G70" s="27"/>
    </row>
    <row r="71" spans="1:8" ht="15" thickTop="1" x14ac:dyDescent="0.35"/>
    <row r="72" spans="1:8" x14ac:dyDescent="0.35">
      <c r="A72" s="11" t="s">
        <v>50</v>
      </c>
    </row>
    <row r="73" spans="1:8" x14ac:dyDescent="0.35">
      <c r="A73" s="11" t="s">
        <v>93</v>
      </c>
    </row>
    <row r="74" spans="1:8" x14ac:dyDescent="0.35">
      <c r="A74" s="11" t="s">
        <v>96</v>
      </c>
    </row>
    <row r="76" spans="1:8" x14ac:dyDescent="0.35">
      <c r="A76" s="11" t="s">
        <v>94</v>
      </c>
    </row>
    <row r="77" spans="1:8" x14ac:dyDescent="0.35">
      <c r="A77" s="11" t="s">
        <v>95</v>
      </c>
    </row>
    <row r="78" spans="1:8" x14ac:dyDescent="0.35">
      <c r="A78" s="11" t="s">
        <v>97</v>
      </c>
    </row>
    <row r="79" spans="1:8" x14ac:dyDescent="0.35">
      <c r="A79" s="11" t="s">
        <v>98</v>
      </c>
    </row>
    <row r="80" spans="1:8" x14ac:dyDescent="0.35">
      <c r="A80" s="11" t="s">
        <v>99</v>
      </c>
    </row>
    <row r="81" spans="1:1" x14ac:dyDescent="0.35">
      <c r="A81" s="11" t="s">
        <v>106</v>
      </c>
    </row>
    <row r="82" spans="1:1" x14ac:dyDescent="0.35">
      <c r="A82" s="28" t="s">
        <v>107</v>
      </c>
    </row>
    <row r="83" spans="1:1" x14ac:dyDescent="0.35">
      <c r="A83" s="28" t="s">
        <v>108</v>
      </c>
    </row>
  </sheetData>
  <mergeCells count="5">
    <mergeCell ref="A2:G2"/>
    <mergeCell ref="F23:G23"/>
    <mergeCell ref="A4:A5"/>
    <mergeCell ref="C4:C5"/>
    <mergeCell ref="D4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83"/>
  <sheetViews>
    <sheetView topLeftCell="A49" zoomScale="90" zoomScaleNormal="90" workbookViewId="0">
      <selection activeCell="F78" sqref="F78"/>
    </sheetView>
  </sheetViews>
  <sheetFormatPr baseColWidth="10" defaultColWidth="11.453125" defaultRowHeight="14.5" x14ac:dyDescent="0.35"/>
  <cols>
    <col min="1" max="1" width="57.81640625" style="11" bestFit="1" customWidth="1"/>
    <col min="2" max="2" width="7.26953125" style="11" bestFit="1" customWidth="1"/>
    <col min="3" max="4" width="18.54296875" style="11" bestFit="1" customWidth="1"/>
    <col min="5" max="5" width="18.1796875" style="11" bestFit="1" customWidth="1"/>
    <col min="6" max="6" width="26.7265625" style="11" bestFit="1" customWidth="1"/>
    <col min="7" max="7" width="24.54296875" style="11" bestFit="1" customWidth="1"/>
    <col min="8" max="16384" width="11.453125" style="11"/>
  </cols>
  <sheetData>
    <row r="2" spans="1:7" x14ac:dyDescent="0.35">
      <c r="A2" s="65" t="s">
        <v>104</v>
      </c>
      <c r="B2" s="65"/>
      <c r="C2" s="65"/>
      <c r="D2" s="65"/>
      <c r="E2" s="65"/>
      <c r="F2" s="65"/>
      <c r="G2" s="65"/>
    </row>
    <row r="4" spans="1:7" x14ac:dyDescent="0.35">
      <c r="A4" s="66" t="s">
        <v>0</v>
      </c>
      <c r="B4" s="29"/>
      <c r="C4" s="66" t="s">
        <v>1</v>
      </c>
      <c r="D4" s="68" t="s">
        <v>2</v>
      </c>
      <c r="E4" s="68"/>
      <c r="F4" s="68"/>
      <c r="G4" s="68"/>
    </row>
    <row r="5" spans="1:7" ht="15" thickBot="1" x14ac:dyDescent="0.4">
      <c r="A5" s="67"/>
      <c r="B5" s="30"/>
      <c r="C5" s="67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" thickTop="1" x14ac:dyDescent="0.35"/>
    <row r="7" spans="1:7" x14ac:dyDescent="0.35">
      <c r="A7" s="11" t="s">
        <v>7</v>
      </c>
    </row>
    <row r="8" spans="1:7" x14ac:dyDescent="0.35">
      <c r="B8" s="11" t="s">
        <v>8</v>
      </c>
    </row>
    <row r="9" spans="1:7" x14ac:dyDescent="0.35">
      <c r="A9" s="11" t="s">
        <v>9</v>
      </c>
      <c r="B9" s="11" t="s">
        <v>10</v>
      </c>
      <c r="C9" s="19"/>
      <c r="D9" s="19"/>
      <c r="E9" s="19"/>
      <c r="F9" s="19"/>
      <c r="G9" s="19"/>
    </row>
    <row r="10" spans="1:7" x14ac:dyDescent="0.35">
      <c r="A10" s="11" t="s">
        <v>71</v>
      </c>
      <c r="C10" s="19"/>
      <c r="D10" s="19"/>
      <c r="E10" s="19"/>
      <c r="F10" s="19"/>
      <c r="G10" s="19"/>
    </row>
    <row r="11" spans="1:7" x14ac:dyDescent="0.35">
      <c r="A11" s="11" t="s">
        <v>72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7" x14ac:dyDescent="0.35">
      <c r="A12" s="11" t="s">
        <v>73</v>
      </c>
      <c r="C12" s="11">
        <f>SUM(D12:G12)</f>
        <v>22</v>
      </c>
      <c r="D12" s="11">
        <v>9</v>
      </c>
      <c r="E12" s="11">
        <v>1</v>
      </c>
      <c r="F12" s="11">
        <v>3</v>
      </c>
      <c r="G12" s="11">
        <v>9</v>
      </c>
    </row>
    <row r="13" spans="1:7" x14ac:dyDescent="0.35">
      <c r="A13" s="11" t="s">
        <v>14</v>
      </c>
      <c r="C13" s="11">
        <f>SUM(D13:G13)</f>
        <v>85</v>
      </c>
      <c r="D13" s="11">
        <v>25</v>
      </c>
      <c r="E13" s="11">
        <v>14</v>
      </c>
      <c r="F13" s="11">
        <v>46</v>
      </c>
    </row>
    <row r="15" spans="1:7" x14ac:dyDescent="0.35">
      <c r="A15" s="11" t="s">
        <v>15</v>
      </c>
    </row>
    <row r="16" spans="1:7" x14ac:dyDescent="0.35">
      <c r="A16" s="11" t="s">
        <v>71</v>
      </c>
      <c r="C16" s="19"/>
      <c r="D16" s="19"/>
      <c r="E16" s="19"/>
      <c r="F16" s="19"/>
      <c r="G16" s="19"/>
    </row>
    <row r="17" spans="1:7" x14ac:dyDescent="0.35">
      <c r="A17" s="11" t="s">
        <v>72</v>
      </c>
      <c r="C17" s="19"/>
      <c r="D17" s="19"/>
      <c r="E17" s="19"/>
      <c r="F17" s="19"/>
      <c r="G17" s="19"/>
    </row>
    <row r="18" spans="1:7" x14ac:dyDescent="0.35">
      <c r="A18" s="11" t="s">
        <v>73</v>
      </c>
      <c r="C18" s="11">
        <f>SUM(D18:G18)</f>
        <v>594948176.90999997</v>
      </c>
      <c r="D18" s="11">
        <v>427787470.74000001</v>
      </c>
      <c r="E18" s="11">
        <v>154318881.05000001</v>
      </c>
      <c r="G18" s="11">
        <v>12841825.119999999</v>
      </c>
    </row>
    <row r="19" spans="1:7" x14ac:dyDescent="0.35">
      <c r="A19" s="11" t="s">
        <v>14</v>
      </c>
      <c r="C19" s="11">
        <v>1736729142</v>
      </c>
      <c r="D19" s="19">
        <v>1169509142</v>
      </c>
      <c r="E19" s="19">
        <v>1224020000</v>
      </c>
      <c r="F19" s="19">
        <v>343200000</v>
      </c>
    </row>
    <row r="20" spans="1:7" x14ac:dyDescent="0.35">
      <c r="A20" s="11" t="s">
        <v>74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35">
      <c r="A22" s="11" t="s">
        <v>17</v>
      </c>
    </row>
    <row r="23" spans="1:7" x14ac:dyDescent="0.35">
      <c r="A23" s="11" t="s">
        <v>72</v>
      </c>
      <c r="C23" s="19"/>
    </row>
    <row r="24" spans="1:7" x14ac:dyDescent="0.35">
      <c r="A24" s="11" t="s">
        <v>73</v>
      </c>
      <c r="C24" s="11">
        <v>586386069.85000002</v>
      </c>
    </row>
    <row r="26" spans="1:7" x14ac:dyDescent="0.35">
      <c r="A26" s="11" t="s">
        <v>18</v>
      </c>
    </row>
    <row r="27" spans="1:7" x14ac:dyDescent="0.35">
      <c r="A27" s="11" t="s">
        <v>75</v>
      </c>
      <c r="C27" s="11">
        <v>1.4207485692333333</v>
      </c>
      <c r="D27" s="11">
        <v>1.4207485692333333</v>
      </c>
      <c r="E27" s="11">
        <v>1.4207485692333333</v>
      </c>
      <c r="F27" s="11">
        <v>1.4207485692333333</v>
      </c>
      <c r="G27" s="11">
        <v>1.4207485692333333</v>
      </c>
    </row>
    <row r="28" spans="1:7" x14ac:dyDescent="0.35">
      <c r="A28" s="11" t="s">
        <v>76</v>
      </c>
      <c r="C28" s="11">
        <v>1.4880743485666665</v>
      </c>
      <c r="D28" s="11">
        <v>1.4880743485666665</v>
      </c>
      <c r="E28" s="11">
        <v>1.4880743485666665</v>
      </c>
      <c r="F28" s="11">
        <v>1.4880743485666665</v>
      </c>
      <c r="G28" s="11">
        <v>1.4880743485666665</v>
      </c>
    </row>
    <row r="29" spans="1:7" s="24" customFormat="1" x14ac:dyDescent="0.3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35">
      <c r="A31" s="11" t="s">
        <v>21</v>
      </c>
    </row>
    <row r="32" spans="1:7" x14ac:dyDescent="0.35">
      <c r="A32" s="11" t="s">
        <v>77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35">
      <c r="A33" s="11" t="s">
        <v>78</v>
      </c>
      <c r="C33" s="11">
        <f>C18/C28</f>
        <v>399810787.33267736</v>
      </c>
      <c r="D33" s="11">
        <f>D18/D28</f>
        <v>287477215.87436187</v>
      </c>
      <c r="E33" s="11">
        <f>E18/E28</f>
        <v>103703743.83419892</v>
      </c>
      <c r="F33" s="11">
        <f>F18/F28</f>
        <v>0</v>
      </c>
      <c r="G33" s="11">
        <f>G18/G28</f>
        <v>8629827.6241166443</v>
      </c>
    </row>
    <row r="34" spans="1:7" x14ac:dyDescent="0.35">
      <c r="A34" s="11" t="s">
        <v>79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35">
      <c r="A35" s="11" t="s">
        <v>80</v>
      </c>
      <c r="C35" s="11">
        <f>C33/C12</f>
        <v>18173217.606030788</v>
      </c>
      <c r="D35" s="11">
        <f>D33/D12</f>
        <v>31941912.874929097</v>
      </c>
      <c r="E35" s="11">
        <f>E33/E12</f>
        <v>103703743.83419892</v>
      </c>
      <c r="F35" s="11">
        <f>F33/F12</f>
        <v>0</v>
      </c>
      <c r="G35" s="11">
        <f>G33/G12</f>
        <v>958869.73601296043</v>
      </c>
    </row>
    <row r="37" spans="1:7" x14ac:dyDescent="0.35">
      <c r="A37" s="11" t="s">
        <v>26</v>
      </c>
    </row>
    <row r="39" spans="1:7" x14ac:dyDescent="0.35">
      <c r="A39" s="11" t="s">
        <v>27</v>
      </c>
    </row>
    <row r="40" spans="1:7" x14ac:dyDescent="0.3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</row>
    <row r="41" spans="1:7" x14ac:dyDescent="0.35">
      <c r="A41" s="11" t="s">
        <v>29</v>
      </c>
      <c r="C41" s="11">
        <f>C12/C29*100</f>
        <v>2.2647258652282225E-2</v>
      </c>
      <c r="D41" s="11">
        <f>D12/D29*100</f>
        <v>2.4662263995834821E-2</v>
      </c>
      <c r="E41" s="11">
        <f>E12/E29*100</f>
        <v>1.6488318026678097E-3</v>
      </c>
      <c r="F41" s="11" t="e">
        <f>F12/F29*100</f>
        <v>#DIV/0!</v>
      </c>
      <c r="G41" s="11" t="e">
        <f>G12/G29*100</f>
        <v>#DIV/0!</v>
      </c>
    </row>
    <row r="43" spans="1:7" x14ac:dyDescent="0.35">
      <c r="A43" s="11" t="s">
        <v>30</v>
      </c>
    </row>
    <row r="44" spans="1:7" x14ac:dyDescent="0.35">
      <c r="A44" s="11" t="s">
        <v>31</v>
      </c>
      <c r="C44" s="11">
        <f>C12/C11*100</f>
        <v>25.882352941176475</v>
      </c>
      <c r="D44" s="11">
        <f>D12/D11*100</f>
        <v>36</v>
      </c>
      <c r="E44" s="11">
        <f>E12/E11*100</f>
        <v>7.1428571428571423</v>
      </c>
      <c r="F44" s="11">
        <f>F12/F11*100</f>
        <v>6.5217391304347823</v>
      </c>
      <c r="G44" s="11" t="e">
        <f>G12/G11*100</f>
        <v>#DIV/0!</v>
      </c>
    </row>
    <row r="45" spans="1:7" x14ac:dyDescent="0.3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3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35">
      <c r="A48" s="11" t="s">
        <v>34</v>
      </c>
    </row>
    <row r="49" spans="1:7" x14ac:dyDescent="0.35">
      <c r="A49" s="11" t="s">
        <v>35</v>
      </c>
      <c r="C49" s="11">
        <f>C12/C13*100</f>
        <v>25.882352941176475</v>
      </c>
      <c r="D49" s="11">
        <f>D12/D13*100</f>
        <v>36</v>
      </c>
      <c r="E49" s="11">
        <f>E12/E13*100</f>
        <v>7.1428571428571423</v>
      </c>
      <c r="F49" s="11">
        <f>F12/F13*100</f>
        <v>6.5217391304347823</v>
      </c>
      <c r="G49" s="11" t="e">
        <f>G12/G13*100</f>
        <v>#DIV/0!</v>
      </c>
    </row>
    <row r="50" spans="1:7" x14ac:dyDescent="0.35">
      <c r="A50" s="11" t="s">
        <v>36</v>
      </c>
      <c r="C50" s="11">
        <f>C18/C19*100</f>
        <v>34.256820048799526</v>
      </c>
      <c r="D50" s="11">
        <f>D18/D19*100</f>
        <v>36.57837766094179</v>
      </c>
      <c r="E50" s="11">
        <f>E18/E19*100</f>
        <v>12.60754571412232</v>
      </c>
      <c r="F50" s="11">
        <f>F18/F19*100</f>
        <v>0</v>
      </c>
      <c r="G50" s="11" t="e">
        <f>G18/G19*100</f>
        <v>#DIV/0!</v>
      </c>
    </row>
    <row r="51" spans="1:7" x14ac:dyDescent="0.35">
      <c r="A51" s="11" t="s">
        <v>37</v>
      </c>
      <c r="C51" s="11">
        <f>(C49+C50)/2</f>
        <v>30.069586494988002</v>
      </c>
      <c r="D51" s="11">
        <f>(D49+D50)/2</f>
        <v>36.289188830470891</v>
      </c>
      <c r="E51" s="11">
        <f>(E49+E50)/2</f>
        <v>9.8752014284897314</v>
      </c>
      <c r="F51" s="11">
        <f>(F49+F50)/2</f>
        <v>3.2608695652173911</v>
      </c>
      <c r="G51" s="11" t="e">
        <f>(G49+G50)/2</f>
        <v>#DIV/0!</v>
      </c>
    </row>
    <row r="53" spans="1:7" x14ac:dyDescent="0.35">
      <c r="A53" s="11" t="s">
        <v>92</v>
      </c>
    </row>
    <row r="54" spans="1:7" x14ac:dyDescent="0.3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</row>
    <row r="56" spans="1:7" x14ac:dyDescent="0.35">
      <c r="A56" s="11" t="s">
        <v>39</v>
      </c>
    </row>
    <row r="57" spans="1:7" x14ac:dyDescent="0.3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3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</row>
    <row r="59" spans="1:7" x14ac:dyDescent="0.3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35">
      <c r="A61" s="11" t="s">
        <v>43</v>
      </c>
    </row>
    <row r="62" spans="1:7" x14ac:dyDescent="0.3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</row>
    <row r="63" spans="1:7" x14ac:dyDescent="0.35">
      <c r="A63" s="11" t="s">
        <v>45</v>
      </c>
      <c r="C63" s="11">
        <f t="shared" si="1"/>
        <v>27043098.950454544</v>
      </c>
      <c r="D63" s="11">
        <f t="shared" si="1"/>
        <v>47531941.193333335</v>
      </c>
      <c r="E63" s="11">
        <f>E18/E12</f>
        <v>154318881.05000001</v>
      </c>
      <c r="F63" s="11">
        <f>F18/F12</f>
        <v>0</v>
      </c>
      <c r="G63" s="11">
        <f t="shared" si="1"/>
        <v>1426869.4577777777</v>
      </c>
    </row>
    <row r="64" spans="1:7" x14ac:dyDescent="0.3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35">
      <c r="A66" s="11" t="s">
        <v>47</v>
      </c>
    </row>
    <row r="67" spans="1:7" x14ac:dyDescent="0.35">
      <c r="A67" s="11" t="s">
        <v>48</v>
      </c>
      <c r="C67" s="11" t="e">
        <f>(C24/C23)*100</f>
        <v>#DIV/0!</v>
      </c>
    </row>
    <row r="68" spans="1:7" x14ac:dyDescent="0.35">
      <c r="A68" s="11" t="s">
        <v>49</v>
      </c>
      <c r="C68" s="11">
        <f>(C18/C24)*100</f>
        <v>101.460148441485</v>
      </c>
    </row>
    <row r="70" spans="1:7" ht="15" thickBot="1" x14ac:dyDescent="0.4">
      <c r="A70" s="27"/>
      <c r="B70" s="27"/>
      <c r="C70" s="27"/>
      <c r="D70" s="27"/>
      <c r="E70" s="27"/>
      <c r="F70" s="27"/>
      <c r="G70" s="27"/>
    </row>
    <row r="71" spans="1:7" ht="15" thickTop="1" x14ac:dyDescent="0.35"/>
    <row r="72" spans="1:7" x14ac:dyDescent="0.35">
      <c r="A72" s="11" t="s">
        <v>50</v>
      </c>
    </row>
    <row r="73" spans="1:7" x14ac:dyDescent="0.35">
      <c r="A73" s="11" t="s">
        <v>93</v>
      </c>
    </row>
    <row r="74" spans="1:7" x14ac:dyDescent="0.35">
      <c r="A74" s="11" t="s">
        <v>96</v>
      </c>
    </row>
    <row r="76" spans="1:7" x14ac:dyDescent="0.35">
      <c r="A76" s="11" t="s">
        <v>94</v>
      </c>
    </row>
    <row r="77" spans="1:7" x14ac:dyDescent="0.35">
      <c r="A77" s="11" t="s">
        <v>95</v>
      </c>
    </row>
    <row r="78" spans="1:7" x14ac:dyDescent="0.35">
      <c r="A78" s="11" t="s">
        <v>97</v>
      </c>
    </row>
    <row r="79" spans="1:7" x14ac:dyDescent="0.35">
      <c r="A79" s="11" t="s">
        <v>98</v>
      </c>
    </row>
    <row r="80" spans="1:7" x14ac:dyDescent="0.35">
      <c r="A80" s="11" t="s">
        <v>99</v>
      </c>
    </row>
    <row r="81" spans="1:1" x14ac:dyDescent="0.35">
      <c r="A81" s="11" t="s">
        <v>106</v>
      </c>
    </row>
    <row r="82" spans="1:1" x14ac:dyDescent="0.35">
      <c r="A82" s="28" t="s">
        <v>107</v>
      </c>
    </row>
    <row r="83" spans="1:1" x14ac:dyDescent="0.35">
      <c r="A83" s="28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82"/>
  <sheetViews>
    <sheetView topLeftCell="A37" zoomScale="90" zoomScaleNormal="90" workbookViewId="0">
      <selection activeCell="A80" sqref="A80:A82"/>
    </sheetView>
  </sheetViews>
  <sheetFormatPr baseColWidth="10" defaultColWidth="11.453125" defaultRowHeight="14.5" x14ac:dyDescent="0.35"/>
  <cols>
    <col min="1" max="1" width="58.1796875" bestFit="1" customWidth="1"/>
    <col min="2" max="2" width="7.26953125" bestFit="1" customWidth="1"/>
    <col min="3" max="4" width="18.54296875" bestFit="1" customWidth="1"/>
    <col min="5" max="5" width="20.453125" bestFit="1" customWidth="1"/>
    <col min="6" max="6" width="29.54296875" bestFit="1" customWidth="1"/>
    <col min="7" max="7" width="27.1796875" bestFit="1" customWidth="1"/>
  </cols>
  <sheetData>
    <row r="2" spans="1:7" x14ac:dyDescent="0.35">
      <c r="A2" s="69" t="s">
        <v>105</v>
      </c>
      <c r="B2" s="69"/>
      <c r="C2" s="69"/>
      <c r="D2" s="69"/>
      <c r="E2" s="69"/>
      <c r="F2" s="69"/>
      <c r="G2" s="69"/>
    </row>
    <row r="4" spans="1:7" x14ac:dyDescent="0.35">
      <c r="A4" s="71" t="s">
        <v>0</v>
      </c>
      <c r="B4" s="1"/>
      <c r="C4" s="71" t="s">
        <v>1</v>
      </c>
      <c r="D4" s="77" t="s">
        <v>2</v>
      </c>
      <c r="E4" s="77"/>
      <c r="F4" s="77"/>
      <c r="G4" s="77"/>
    </row>
    <row r="5" spans="1:7" ht="15" thickBot="1" x14ac:dyDescent="0.4">
      <c r="A5" s="72"/>
      <c r="B5" s="3"/>
      <c r="C5" s="72"/>
      <c r="D5" s="3" t="s">
        <v>3</v>
      </c>
      <c r="E5" s="3" t="s">
        <v>4</v>
      </c>
      <c r="F5" s="3" t="s">
        <v>5</v>
      </c>
      <c r="G5" s="3" t="s">
        <v>6</v>
      </c>
    </row>
    <row r="6" spans="1:7" ht="15" thickTop="1" x14ac:dyDescent="0.35"/>
    <row r="7" spans="1:7" x14ac:dyDescent="0.35">
      <c r="A7" t="s">
        <v>7</v>
      </c>
    </row>
    <row r="8" spans="1:7" x14ac:dyDescent="0.35">
      <c r="B8" t="s">
        <v>8</v>
      </c>
    </row>
    <row r="9" spans="1:7" x14ac:dyDescent="0.35">
      <c r="A9" t="s">
        <v>9</v>
      </c>
      <c r="B9" t="s">
        <v>10</v>
      </c>
    </row>
    <row r="10" spans="1:7" x14ac:dyDescent="0.35">
      <c r="A10" t="s">
        <v>81</v>
      </c>
      <c r="C10" s="12">
        <f>SUM(D10:G10)</f>
        <v>0</v>
      </c>
      <c r="D10" s="12">
        <f>+'I Trimestre'!D10+'II Trimestre'!D10</f>
        <v>0</v>
      </c>
      <c r="E10" s="12">
        <f>+'I Trimestre'!E10+'II Trimestre'!E10</f>
        <v>0</v>
      </c>
      <c r="F10" s="12">
        <f>+'I Trimestre'!F10+'II Trimestre'!F10</f>
        <v>0</v>
      </c>
      <c r="G10" s="12">
        <f>+'I Trimestre'!G10+'II Trimestre'!G10</f>
        <v>0</v>
      </c>
    </row>
    <row r="11" spans="1:7" x14ac:dyDescent="0.35">
      <c r="A11" t="s">
        <v>82</v>
      </c>
      <c r="C11" s="12">
        <f t="shared" ref="C11" si="0">SUM(D11:G11)</f>
        <v>72</v>
      </c>
      <c r="D11" s="12">
        <v>17</v>
      </c>
      <c r="E11" s="12">
        <v>7</v>
      </c>
      <c r="F11" s="12">
        <v>48</v>
      </c>
      <c r="G11" s="12">
        <f>+'I Trimestre'!G11+'II Trimestre'!G11</f>
        <v>0</v>
      </c>
    </row>
    <row r="12" spans="1:7" x14ac:dyDescent="0.35">
      <c r="A12" t="s">
        <v>83</v>
      </c>
      <c r="C12" s="12">
        <f>SUM(D12:G12)</f>
        <v>23</v>
      </c>
      <c r="D12" s="12">
        <f>+'I Trimestre'!D12+'II Trimestre'!D12</f>
        <v>7</v>
      </c>
      <c r="E12" s="12">
        <f>+'I Trimestre'!E12+'II Trimestre'!E12</f>
        <v>1</v>
      </c>
      <c r="F12" s="12">
        <f>+'I Trimestre'!F12+'II Trimestre'!F12</f>
        <v>8</v>
      </c>
      <c r="G12" s="12">
        <f>+'I Trimestre'!G12+'II Trimestre'!G12</f>
        <v>7</v>
      </c>
    </row>
    <row r="13" spans="1:7" x14ac:dyDescent="0.35">
      <c r="A13" t="s">
        <v>14</v>
      </c>
      <c r="C13" s="12">
        <f>SUM(D13:G13)</f>
        <v>72</v>
      </c>
      <c r="D13" s="12">
        <v>17</v>
      </c>
      <c r="E13" s="12">
        <v>7</v>
      </c>
      <c r="F13" s="12">
        <v>48</v>
      </c>
      <c r="G13" s="12"/>
    </row>
    <row r="15" spans="1:7" x14ac:dyDescent="0.35">
      <c r="A15" t="s">
        <v>15</v>
      </c>
    </row>
    <row r="16" spans="1:7" x14ac:dyDescent="0.35">
      <c r="A16" t="s">
        <v>81</v>
      </c>
      <c r="C16" s="6">
        <f t="shared" ref="C16:C17" si="1">SUM(D16:G16)</f>
        <v>0</v>
      </c>
      <c r="D16" s="12">
        <f>+'I Trimestre'!D16+'II Trimestre'!D16</f>
        <v>0</v>
      </c>
      <c r="E16" s="12">
        <f>+'I Trimestre'!E16+'II Trimestre'!E16</f>
        <v>0</v>
      </c>
      <c r="F16" s="12">
        <f>+'I Trimestre'!F16+'II Trimestre'!F16</f>
        <v>0</v>
      </c>
      <c r="G16" s="12">
        <f>+'I Trimestre'!G16+'II Trimestre'!G16</f>
        <v>0</v>
      </c>
    </row>
    <row r="17" spans="1:7" x14ac:dyDescent="0.35">
      <c r="A17" t="s">
        <v>82</v>
      </c>
      <c r="C17" s="6">
        <f t="shared" si="1"/>
        <v>0</v>
      </c>
      <c r="D17" s="12">
        <f>+'I Trimestre'!D17+'II Trimestre'!D17</f>
        <v>0</v>
      </c>
      <c r="E17" s="12">
        <f>+'I Trimestre'!E17+'II Trimestre'!E17</f>
        <v>0</v>
      </c>
      <c r="F17" s="12">
        <f>+'I Trimestre'!F17+'II Trimestre'!F17</f>
        <v>0</v>
      </c>
      <c r="G17" s="12">
        <f>+'I Trimestre'!G17+'II Trimestre'!G17</f>
        <v>0</v>
      </c>
    </row>
    <row r="18" spans="1:7" x14ac:dyDescent="0.35">
      <c r="A18" t="s">
        <v>83</v>
      </c>
      <c r="C18" s="6">
        <f>SUM(D18:G18)</f>
        <v>0</v>
      </c>
      <c r="D18" s="12">
        <f>+'I Trimestre'!D18+'II Trimestre'!D18</f>
        <v>0</v>
      </c>
      <c r="E18" s="12">
        <f>+'I Trimestre'!E18+'II Trimestre'!E18</f>
        <v>0</v>
      </c>
      <c r="F18" s="12">
        <f>+'I Trimestre'!F18+'II Trimestre'!F18</f>
        <v>0</v>
      </c>
      <c r="G18" s="12">
        <f>+'I Trimestre'!G18+'II Trimestre'!G18</f>
        <v>0</v>
      </c>
    </row>
    <row r="19" spans="1:7" x14ac:dyDescent="0.3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6">
        <v>80000000</v>
      </c>
      <c r="G19" s="6"/>
    </row>
    <row r="20" spans="1:7" x14ac:dyDescent="0.3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35">
      <c r="C21" s="6"/>
      <c r="D21" s="6"/>
      <c r="E21" s="6"/>
      <c r="F21" s="6"/>
      <c r="G21" s="6"/>
    </row>
    <row r="22" spans="1:7" x14ac:dyDescent="0.35">
      <c r="A22" t="s">
        <v>17</v>
      </c>
      <c r="C22" s="6"/>
    </row>
    <row r="23" spans="1:7" x14ac:dyDescent="0.35">
      <c r="A23" t="s">
        <v>82</v>
      </c>
      <c r="C23" s="6"/>
    </row>
    <row r="24" spans="1:7" x14ac:dyDescent="0.35">
      <c r="A24" t="s">
        <v>83</v>
      </c>
      <c r="C24" s="12">
        <f>+'I Trimestre'!C24+'II Trimestre'!C24+'III Trimestre'!C24</f>
        <v>277262895.75</v>
      </c>
    </row>
    <row r="26" spans="1:7" x14ac:dyDescent="0.35">
      <c r="A26" t="s">
        <v>18</v>
      </c>
    </row>
    <row r="27" spans="1:7" x14ac:dyDescent="0.35">
      <c r="A27" t="s">
        <v>85</v>
      </c>
      <c r="C27" s="9">
        <v>1.3875734139666667</v>
      </c>
      <c r="D27" s="9">
        <v>1.3875734139666667</v>
      </c>
      <c r="E27" s="9">
        <v>1.3875734139666667</v>
      </c>
      <c r="F27" s="9">
        <v>1.3875734139666667</v>
      </c>
      <c r="G27" s="9">
        <v>1.3875734139666667</v>
      </c>
    </row>
    <row r="28" spans="1:7" x14ac:dyDescent="0.35">
      <c r="A28" t="s">
        <v>86</v>
      </c>
      <c r="C28" s="9">
        <v>1.45394391315</v>
      </c>
      <c r="D28" s="9">
        <v>1.45394391315</v>
      </c>
      <c r="E28" s="9">
        <v>1.45394391315</v>
      </c>
      <c r="F28" s="9">
        <v>1.45394391315</v>
      </c>
      <c r="G28" s="9">
        <v>1.45394391315</v>
      </c>
    </row>
    <row r="29" spans="1:7" s="20" customFormat="1" x14ac:dyDescent="0.3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35">
      <c r="A31" t="s">
        <v>21</v>
      </c>
    </row>
    <row r="32" spans="1:7" x14ac:dyDescent="0.3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35">
      <c r="A33" t="s">
        <v>88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3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35">
      <c r="A35" t="s">
        <v>90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35">
      <c r="C36" s="8"/>
      <c r="D36" s="8"/>
      <c r="E36" s="8"/>
      <c r="F36" s="8"/>
      <c r="G36" s="8"/>
    </row>
    <row r="37" spans="1:7" x14ac:dyDescent="0.35">
      <c r="A37" t="s">
        <v>26</v>
      </c>
      <c r="C37" s="8"/>
      <c r="D37" s="8"/>
      <c r="E37" s="8"/>
      <c r="F37" s="8"/>
      <c r="G37" s="8"/>
    </row>
    <row r="38" spans="1:7" x14ac:dyDescent="0.35">
      <c r="C38" s="8"/>
      <c r="D38" s="8"/>
      <c r="E38" s="8"/>
      <c r="F38" s="8"/>
      <c r="G38" s="8"/>
    </row>
    <row r="39" spans="1:7" x14ac:dyDescent="0.35">
      <c r="A39" t="s">
        <v>27</v>
      </c>
      <c r="C39" s="8"/>
      <c r="D39" s="8"/>
      <c r="E39" s="8"/>
      <c r="F39" s="8"/>
      <c r="G39" s="8"/>
    </row>
    <row r="40" spans="1:7" x14ac:dyDescent="0.3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35">
      <c r="A41" t="s">
        <v>29</v>
      </c>
      <c r="C41" s="8">
        <f>C12/C29*100</f>
        <v>2.3676679500113235E-2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35">
      <c r="C42" s="8"/>
      <c r="D42" s="8"/>
      <c r="E42" s="8"/>
      <c r="F42" s="8"/>
      <c r="G42" s="8"/>
    </row>
    <row r="43" spans="1:7" x14ac:dyDescent="0.35">
      <c r="A43" t="s">
        <v>30</v>
      </c>
      <c r="C43" s="8"/>
      <c r="D43" s="8"/>
      <c r="E43" s="8"/>
      <c r="F43" s="8"/>
      <c r="G43" s="8"/>
    </row>
    <row r="44" spans="1:7" x14ac:dyDescent="0.35">
      <c r="A44" t="s">
        <v>31</v>
      </c>
      <c r="C44" s="8">
        <f>C12/C11*100</f>
        <v>31.944444444444443</v>
      </c>
      <c r="D44" s="8">
        <f>D12/D11*100</f>
        <v>41.17647058823529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3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3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35">
      <c r="C47" s="8"/>
      <c r="D47" s="8"/>
      <c r="E47" s="8"/>
      <c r="F47" s="8"/>
      <c r="G47" s="8"/>
    </row>
    <row r="48" spans="1:7" x14ac:dyDescent="0.35">
      <c r="A48" t="s">
        <v>34</v>
      </c>
      <c r="C48" s="8"/>
      <c r="D48" s="8"/>
      <c r="E48" s="8"/>
      <c r="F48" s="8"/>
      <c r="G48" s="8"/>
    </row>
    <row r="49" spans="1:7" x14ac:dyDescent="0.35">
      <c r="A49" t="s">
        <v>35</v>
      </c>
      <c r="C49" s="8">
        <f>C12/C13*100</f>
        <v>31.944444444444443</v>
      </c>
      <c r="D49" s="8">
        <f>D12/D13*100</f>
        <v>41.17647058823529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3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35">
      <c r="A51" t="s">
        <v>37</v>
      </c>
      <c r="C51" s="8">
        <f>(C49+C50)/2</f>
        <v>15.972222222222221</v>
      </c>
      <c r="D51" s="8">
        <f>(D49+D50)/2</f>
        <v>20.588235294117645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35">
      <c r="C52" s="8"/>
      <c r="D52" s="8"/>
      <c r="E52" s="8"/>
      <c r="F52" s="8"/>
      <c r="G52" s="8"/>
    </row>
    <row r="53" spans="1:7" x14ac:dyDescent="0.35">
      <c r="A53" t="s">
        <v>92</v>
      </c>
      <c r="C53" s="8"/>
      <c r="D53" s="8"/>
      <c r="E53" s="8"/>
      <c r="F53" s="8"/>
      <c r="G53" s="8"/>
    </row>
    <row r="54" spans="1:7" x14ac:dyDescent="0.3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35">
      <c r="C55" s="8"/>
      <c r="D55" s="8"/>
      <c r="E55" s="8"/>
      <c r="F55" s="8"/>
      <c r="G55" s="8"/>
    </row>
    <row r="56" spans="1:7" x14ac:dyDescent="0.35">
      <c r="A56" t="s">
        <v>39</v>
      </c>
      <c r="C56" s="8"/>
      <c r="D56" s="8"/>
      <c r="E56" s="8"/>
      <c r="F56" s="8"/>
      <c r="G56" s="8"/>
    </row>
    <row r="57" spans="1:7" x14ac:dyDescent="0.3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3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3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35">
      <c r="C60" s="8"/>
      <c r="D60" s="8"/>
      <c r="E60" s="8"/>
      <c r="F60" s="8"/>
      <c r="G60" s="8"/>
    </row>
    <row r="61" spans="1:7" x14ac:dyDescent="0.35">
      <c r="A61" t="s">
        <v>43</v>
      </c>
      <c r="C61" s="8"/>
      <c r="D61" s="8"/>
      <c r="E61" s="8"/>
      <c r="F61" s="8"/>
      <c r="G61" s="8"/>
    </row>
    <row r="62" spans="1:7" x14ac:dyDescent="0.3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35">
      <c r="A63" t="s">
        <v>45</v>
      </c>
      <c r="C63" s="8">
        <f t="shared" si="3"/>
        <v>0</v>
      </c>
      <c r="D63" s="8">
        <f t="shared" si="3"/>
        <v>0</v>
      </c>
      <c r="E63" s="8">
        <f>E18/E12</f>
        <v>0</v>
      </c>
      <c r="F63" s="8">
        <f>F18/F12</f>
        <v>0</v>
      </c>
      <c r="G63" s="8">
        <f t="shared" si="3"/>
        <v>0</v>
      </c>
    </row>
    <row r="64" spans="1:7" x14ac:dyDescent="0.3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35">
      <c r="C65" s="8"/>
      <c r="D65" s="8"/>
      <c r="E65" s="8"/>
      <c r="F65" s="8"/>
      <c r="G65" s="8"/>
    </row>
    <row r="66" spans="1:7" x14ac:dyDescent="0.35">
      <c r="A66" t="s">
        <v>47</v>
      </c>
      <c r="C66" s="8"/>
      <c r="D66" s="8"/>
      <c r="E66" s="8"/>
      <c r="F66" s="8"/>
      <c r="G66" s="8"/>
    </row>
    <row r="67" spans="1:7" x14ac:dyDescent="0.3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35">
      <c r="A68" t="s">
        <v>49</v>
      </c>
      <c r="C68" s="8">
        <f>(C18/C24)*100</f>
        <v>0</v>
      </c>
      <c r="D68" s="8"/>
      <c r="E68" s="8"/>
      <c r="F68" s="8"/>
      <c r="G68" s="8"/>
    </row>
    <row r="70" spans="1:7" ht="15" thickBot="1" x14ac:dyDescent="0.4">
      <c r="A70" s="14"/>
      <c r="B70" s="14"/>
      <c r="C70" s="14"/>
      <c r="D70" s="14"/>
      <c r="E70" s="14"/>
      <c r="F70" s="14"/>
      <c r="G70" s="14"/>
    </row>
    <row r="71" spans="1:7" ht="15" thickTop="1" x14ac:dyDescent="0.35"/>
    <row r="72" spans="1:7" x14ac:dyDescent="0.35">
      <c r="A72" t="s">
        <v>50</v>
      </c>
    </row>
    <row r="73" spans="1:7" x14ac:dyDescent="0.35">
      <c r="A73" t="s">
        <v>93</v>
      </c>
    </row>
    <row r="74" spans="1:7" x14ac:dyDescent="0.35">
      <c r="A74" t="s">
        <v>96</v>
      </c>
    </row>
    <row r="76" spans="1:7" x14ac:dyDescent="0.35">
      <c r="A76" t="s">
        <v>94</v>
      </c>
    </row>
    <row r="77" spans="1:7" x14ac:dyDescent="0.35">
      <c r="A77" t="s">
        <v>95</v>
      </c>
    </row>
    <row r="78" spans="1:7" x14ac:dyDescent="0.35">
      <c r="A78" t="s">
        <v>97</v>
      </c>
    </row>
    <row r="79" spans="1:7" x14ac:dyDescent="0.35">
      <c r="A79" t="s">
        <v>98</v>
      </c>
    </row>
    <row r="80" spans="1:7" x14ac:dyDescent="0.35">
      <c r="A80" t="s">
        <v>106</v>
      </c>
    </row>
    <row r="81" spans="1:1" x14ac:dyDescent="0.35">
      <c r="A81" s="22" t="s">
        <v>107</v>
      </c>
    </row>
    <row r="82" spans="1:1" x14ac:dyDescent="0.35">
      <c r="A82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83"/>
  <sheetViews>
    <sheetView topLeftCell="A34" zoomScale="90" zoomScaleNormal="90" workbookViewId="0">
      <selection activeCell="A81" sqref="A81:A83"/>
    </sheetView>
  </sheetViews>
  <sheetFormatPr baseColWidth="10" defaultColWidth="11.453125" defaultRowHeight="14.5" x14ac:dyDescent="0.35"/>
  <cols>
    <col min="1" max="1" width="58.1796875" bestFit="1" customWidth="1"/>
    <col min="2" max="2" width="7.26953125" bestFit="1" customWidth="1"/>
    <col min="3" max="4" width="18.54296875" bestFit="1" customWidth="1"/>
    <col min="5" max="5" width="20.453125" bestFit="1" customWidth="1"/>
    <col min="6" max="6" width="29.54296875" bestFit="1" customWidth="1"/>
    <col min="7" max="7" width="27.1796875" bestFit="1" customWidth="1"/>
  </cols>
  <sheetData>
    <row r="2" spans="1:7" x14ac:dyDescent="0.35">
      <c r="A2" s="69" t="s">
        <v>105</v>
      </c>
      <c r="B2" s="69"/>
      <c r="C2" s="69"/>
      <c r="D2" s="69"/>
      <c r="E2" s="69"/>
      <c r="F2" s="69"/>
      <c r="G2" s="69"/>
    </row>
    <row r="4" spans="1:7" x14ac:dyDescent="0.35">
      <c r="A4" s="71" t="s">
        <v>0</v>
      </c>
      <c r="B4" s="1"/>
      <c r="C4" s="71" t="s">
        <v>1</v>
      </c>
      <c r="D4" s="77" t="s">
        <v>2</v>
      </c>
      <c r="E4" s="77"/>
      <c r="F4" s="77"/>
      <c r="G4" s="77"/>
    </row>
    <row r="5" spans="1:7" ht="15" thickBot="1" x14ac:dyDescent="0.4">
      <c r="A5" s="72"/>
      <c r="B5" s="3"/>
      <c r="C5" s="72"/>
      <c r="D5" s="3" t="s">
        <v>3</v>
      </c>
      <c r="E5" s="3" t="s">
        <v>4</v>
      </c>
      <c r="F5" s="3" t="s">
        <v>5</v>
      </c>
      <c r="G5" s="3" t="s">
        <v>6</v>
      </c>
    </row>
    <row r="6" spans="1:7" ht="15" thickTop="1" x14ac:dyDescent="0.35"/>
    <row r="7" spans="1:7" x14ac:dyDescent="0.35">
      <c r="A7" t="s">
        <v>7</v>
      </c>
    </row>
    <row r="8" spans="1:7" x14ac:dyDescent="0.35">
      <c r="B8" t="s">
        <v>8</v>
      </c>
    </row>
    <row r="9" spans="1:7" x14ac:dyDescent="0.35">
      <c r="A9" t="s">
        <v>9</v>
      </c>
      <c r="B9" t="s">
        <v>10</v>
      </c>
    </row>
    <row r="10" spans="1:7" x14ac:dyDescent="0.35">
      <c r="A10" t="s">
        <v>81</v>
      </c>
      <c r="C10" s="12">
        <f t="shared" ref="C10:C11" si="0">SUM(D10:G10)</f>
        <v>0</v>
      </c>
      <c r="D10" s="12">
        <f>+'I Trimestre'!D10+'II Trimestre'!D10+'III Trimestre'!D10</f>
        <v>0</v>
      </c>
      <c r="E10" s="12">
        <f>+'I Trimestre'!E10+'II Trimestre'!E10+'III Trimestre'!E10</f>
        <v>0</v>
      </c>
      <c r="F10" s="12">
        <f>+'I Trimestre'!F10+'II Trimestre'!F10+'III Trimestre'!F10</f>
        <v>0</v>
      </c>
      <c r="G10" s="12">
        <f>+'I Trimestre'!G10+'II Trimestre'!G10+'III Trimestre'!G10</f>
        <v>0</v>
      </c>
    </row>
    <row r="11" spans="1:7" x14ac:dyDescent="0.35">
      <c r="A11" t="s">
        <v>82</v>
      </c>
      <c r="C11" s="12">
        <f t="shared" si="0"/>
        <v>85</v>
      </c>
      <c r="D11" s="12">
        <v>25</v>
      </c>
      <c r="E11" s="12">
        <v>14</v>
      </c>
      <c r="F11" s="12">
        <v>46</v>
      </c>
      <c r="G11" s="12">
        <f>+'I Trimestre'!G11+'II Trimestre'!G11+'III Trimestre'!G11</f>
        <v>0</v>
      </c>
    </row>
    <row r="12" spans="1:7" x14ac:dyDescent="0.35">
      <c r="A12" t="s">
        <v>83</v>
      </c>
      <c r="C12" s="12">
        <f>SUM(D12:G12)</f>
        <v>32</v>
      </c>
      <c r="D12" s="12">
        <f>+'I Trimestre'!D12+'II Trimestre'!D12+'III Trimestre'!D12</f>
        <v>7</v>
      </c>
      <c r="E12" s="12">
        <f>+'I Trimestre'!E12+'II Trimestre'!E12+'III Trimestre'!E12</f>
        <v>1</v>
      </c>
      <c r="F12" s="12">
        <f>+'I Trimestre'!F12+'II Trimestre'!F12+'III Trimestre'!F12</f>
        <v>15</v>
      </c>
      <c r="G12" s="12">
        <f>+'I Trimestre'!G12+'II Trimestre'!G12+'III Trimestre'!G12</f>
        <v>9</v>
      </c>
    </row>
    <row r="13" spans="1:7" x14ac:dyDescent="0.35">
      <c r="A13" t="s">
        <v>14</v>
      </c>
      <c r="C13" s="12">
        <f>SUM(D13:G13)</f>
        <v>85</v>
      </c>
      <c r="D13" s="12">
        <v>25</v>
      </c>
      <c r="E13" s="12">
        <v>14</v>
      </c>
      <c r="F13" s="12">
        <v>46</v>
      </c>
      <c r="G13" s="12"/>
    </row>
    <row r="15" spans="1:7" x14ac:dyDescent="0.35">
      <c r="A15" t="s">
        <v>15</v>
      </c>
    </row>
    <row r="16" spans="1:7" x14ac:dyDescent="0.35">
      <c r="A16" t="s">
        <v>81</v>
      </c>
      <c r="C16" s="6">
        <f t="shared" ref="C16:C17" si="1">SUM(D16:G16)</f>
        <v>0</v>
      </c>
      <c r="D16" s="12">
        <f>+'I Trimestre'!D16+'II Trimestre'!D16+'III Trimestre'!D16</f>
        <v>0</v>
      </c>
      <c r="E16" s="12">
        <f>+'I Trimestre'!E16+'II Trimestre'!E16+'III Trimestre'!E16</f>
        <v>0</v>
      </c>
      <c r="F16" s="12">
        <f>+'I Trimestre'!F16+'II Trimestre'!F16+'III Trimestre'!F16</f>
        <v>0</v>
      </c>
      <c r="G16" s="12">
        <f>+'I Trimestre'!G16+'II Trimestre'!G16+'III Trimestre'!G16</f>
        <v>0</v>
      </c>
    </row>
    <row r="17" spans="1:7" x14ac:dyDescent="0.35">
      <c r="A17" t="s">
        <v>82</v>
      </c>
      <c r="C17" s="6">
        <f t="shared" si="1"/>
        <v>0</v>
      </c>
      <c r="D17" s="12">
        <f>+'I Trimestre'!D17+'II Trimestre'!D17+'III Trimestre'!D17</f>
        <v>0</v>
      </c>
      <c r="E17" s="12">
        <f>+'I Trimestre'!E17+'II Trimestre'!E17+'III Trimestre'!E17</f>
        <v>0</v>
      </c>
      <c r="F17" s="12">
        <f>+'I Trimestre'!F17+'II Trimestre'!F17+'III Trimestre'!F17</f>
        <v>0</v>
      </c>
      <c r="G17" s="12">
        <f>+'I Trimestre'!G17+'II Trimestre'!G17+'III Trimestre'!G17</f>
        <v>0</v>
      </c>
    </row>
    <row r="18" spans="1:7" x14ac:dyDescent="0.35">
      <c r="A18" t="s">
        <v>83</v>
      </c>
      <c r="C18" s="6">
        <f>SUM(D18:G18)</f>
        <v>146844097.84</v>
      </c>
      <c r="D18" s="12">
        <f>+'I Trimestre'!D18+'II Trimestre'!D18+'III Trimestre'!D18</f>
        <v>33839031.969999999</v>
      </c>
      <c r="E18" s="12">
        <f>+'I Trimestre'!E18+'II Trimestre'!E18+'III Trimestre'!E18</f>
        <v>39911892.969999999</v>
      </c>
      <c r="F18" s="12">
        <f>+'I Trimestre'!F18+'II Trimestre'!F18+'III Trimestre'!F18</f>
        <v>0</v>
      </c>
      <c r="G18" s="12">
        <f>+'I Trimestre'!G18+'II Trimestre'!G18+'III Trimestre'!G18</f>
        <v>73093172.900000006</v>
      </c>
    </row>
    <row r="19" spans="1:7" x14ac:dyDescent="0.35">
      <c r="A19" t="s">
        <v>14</v>
      </c>
      <c r="C19" s="18">
        <f>SUM(D19:G19)</f>
        <v>2736729142</v>
      </c>
      <c r="D19" s="18">
        <v>1169509142</v>
      </c>
      <c r="E19" s="18">
        <v>1224020000</v>
      </c>
      <c r="F19" s="18">
        <v>343200000</v>
      </c>
      <c r="G19" s="6"/>
    </row>
    <row r="20" spans="1:7" x14ac:dyDescent="0.3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35">
      <c r="C21" s="6"/>
      <c r="D21" s="6"/>
      <c r="E21" s="6"/>
      <c r="F21" s="6"/>
      <c r="G21" s="6"/>
    </row>
    <row r="22" spans="1:7" x14ac:dyDescent="0.35">
      <c r="A22" t="s">
        <v>17</v>
      </c>
      <c r="C22" s="6"/>
    </row>
    <row r="23" spans="1:7" x14ac:dyDescent="0.35">
      <c r="A23" t="s">
        <v>82</v>
      </c>
      <c r="C23" s="6"/>
    </row>
    <row r="24" spans="1:7" x14ac:dyDescent="0.35">
      <c r="A24" t="s">
        <v>83</v>
      </c>
      <c r="C24" s="12">
        <f>+'I Trimestre'!C24+'II Trimestre'!C24+'III Trimestre'!C24</f>
        <v>277262895.75</v>
      </c>
    </row>
    <row r="26" spans="1:7" x14ac:dyDescent="0.35">
      <c r="A26" t="s">
        <v>18</v>
      </c>
    </row>
    <row r="27" spans="1:7" x14ac:dyDescent="0.35">
      <c r="A27" t="s">
        <v>85</v>
      </c>
      <c r="C27" s="9">
        <v>1.3931300646666669</v>
      </c>
      <c r="D27" s="9">
        <v>1.3931300646666669</v>
      </c>
      <c r="E27" s="9">
        <v>1.3931300646666669</v>
      </c>
      <c r="F27" s="9">
        <v>1.3931300646666669</v>
      </c>
      <c r="G27" s="9">
        <v>1.3931300646666669</v>
      </c>
    </row>
    <row r="28" spans="1:7" x14ac:dyDescent="0.35">
      <c r="A28" t="s">
        <v>86</v>
      </c>
      <c r="C28" s="9">
        <v>1.4617491794222224</v>
      </c>
      <c r="D28" s="9">
        <v>1.4617491794222224</v>
      </c>
      <c r="E28" s="9">
        <v>1.4617491794222224</v>
      </c>
      <c r="F28" s="9">
        <v>1.4617491794222224</v>
      </c>
      <c r="G28" s="9">
        <v>1.4617491794222224</v>
      </c>
    </row>
    <row r="29" spans="1:7" x14ac:dyDescent="0.35">
      <c r="A29" s="20" t="s">
        <v>100</v>
      </c>
      <c r="B29" s="20"/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35">
      <c r="A31" t="s">
        <v>21</v>
      </c>
    </row>
    <row r="32" spans="1:7" x14ac:dyDescent="0.3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35">
      <c r="A33" t="s">
        <v>88</v>
      </c>
      <c r="C33" s="8">
        <f>C18/C28</f>
        <v>100457793.92743854</v>
      </c>
      <c r="D33" s="8">
        <f>D18/D28</f>
        <v>23149684.259357933</v>
      </c>
      <c r="E33" s="8">
        <f>E18/E28</f>
        <v>27304200.701365028</v>
      </c>
      <c r="F33" s="8">
        <f>F18/F28</f>
        <v>0</v>
      </c>
      <c r="G33" s="8">
        <f>G18/G28</f>
        <v>50003908.966715582</v>
      </c>
    </row>
    <row r="34" spans="1:7" x14ac:dyDescent="0.3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35">
      <c r="A35" t="s">
        <v>90</v>
      </c>
      <c r="C35" s="8">
        <f>C33/C12</f>
        <v>3139306.0602324544</v>
      </c>
      <c r="D35" s="8">
        <f>D33/D12</f>
        <v>3307097.7513368474</v>
      </c>
      <c r="E35" s="8">
        <f>E33/E12</f>
        <v>27304200.701365028</v>
      </c>
      <c r="F35" s="8">
        <f>F33/F12</f>
        <v>0</v>
      </c>
      <c r="G35" s="8">
        <f>G33/G12</f>
        <v>5555989.8851906201</v>
      </c>
    </row>
    <row r="36" spans="1:7" x14ac:dyDescent="0.35">
      <c r="C36" s="8"/>
      <c r="D36" s="8"/>
      <c r="E36" s="8"/>
      <c r="F36" s="8"/>
      <c r="G36" s="8"/>
    </row>
    <row r="37" spans="1:7" x14ac:dyDescent="0.35">
      <c r="A37" t="s">
        <v>26</v>
      </c>
      <c r="C37" s="8"/>
      <c r="D37" s="8"/>
      <c r="E37" s="8"/>
      <c r="F37" s="8"/>
      <c r="G37" s="8"/>
    </row>
    <row r="38" spans="1:7" x14ac:dyDescent="0.35">
      <c r="C38" s="8"/>
      <c r="D38" s="8"/>
      <c r="E38" s="8"/>
      <c r="F38" s="8"/>
      <c r="G38" s="8"/>
    </row>
    <row r="39" spans="1:7" x14ac:dyDescent="0.35">
      <c r="A39" t="s">
        <v>27</v>
      </c>
      <c r="C39" s="8"/>
      <c r="D39" s="8"/>
      <c r="E39" s="8"/>
      <c r="F39" s="8"/>
      <c r="G39" s="8"/>
    </row>
    <row r="40" spans="1:7" x14ac:dyDescent="0.35">
      <c r="A40" t="s">
        <v>28</v>
      </c>
      <c r="C40" s="8">
        <f>C11/C29*100</f>
        <v>8.7500772065635876E-2</v>
      </c>
      <c r="D40" s="8">
        <f>D11/D29*100</f>
        <v>6.8506288877318938E-2</v>
      </c>
      <c r="E40" s="8">
        <f>E11/E29*100</f>
        <v>2.3083645237349338E-2</v>
      </c>
      <c r="F40" s="8" t="e">
        <f>F11/F29*100</f>
        <v>#DIV/0!</v>
      </c>
      <c r="G40" s="8" t="e">
        <f>G11/G29*100</f>
        <v>#DIV/0!</v>
      </c>
    </row>
    <row r="41" spans="1:7" x14ac:dyDescent="0.35">
      <c r="A41" t="s">
        <v>29</v>
      </c>
      <c r="C41" s="8">
        <f>C12/C29*100</f>
        <v>3.2941467130592331E-2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35">
      <c r="C42" s="8"/>
      <c r="D42" s="8"/>
      <c r="E42" s="8"/>
      <c r="F42" s="8"/>
      <c r="G42" s="8"/>
    </row>
    <row r="43" spans="1:7" x14ac:dyDescent="0.35">
      <c r="A43" t="s">
        <v>30</v>
      </c>
      <c r="C43" s="8"/>
      <c r="D43" s="8"/>
      <c r="E43" s="8"/>
      <c r="F43" s="8"/>
      <c r="G43" s="8"/>
    </row>
    <row r="44" spans="1:7" x14ac:dyDescent="0.35">
      <c r="A44" t="s">
        <v>31</v>
      </c>
      <c r="C44" s="8">
        <f>C12/C11*100</f>
        <v>37.647058823529413</v>
      </c>
      <c r="D44" s="8">
        <f>D12/D11*100</f>
        <v>28.000000000000004</v>
      </c>
      <c r="E44" s="8">
        <f>E12/E11*100</f>
        <v>7.1428571428571423</v>
      </c>
      <c r="F44" s="8">
        <f>F12/F11*100</f>
        <v>32.608695652173914</v>
      </c>
      <c r="G44" s="8" t="e">
        <f>G12/G11*100</f>
        <v>#DIV/0!</v>
      </c>
    </row>
    <row r="45" spans="1:7" x14ac:dyDescent="0.3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3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35">
      <c r="C47" s="8"/>
      <c r="D47" s="8"/>
      <c r="E47" s="8"/>
      <c r="F47" s="8"/>
      <c r="G47" s="8"/>
    </row>
    <row r="48" spans="1:7" x14ac:dyDescent="0.35">
      <c r="A48" t="s">
        <v>34</v>
      </c>
      <c r="C48" s="8"/>
      <c r="D48" s="8"/>
      <c r="E48" s="8"/>
      <c r="F48" s="8"/>
      <c r="G48" s="8"/>
    </row>
    <row r="49" spans="1:7" x14ac:dyDescent="0.35">
      <c r="A49" t="s">
        <v>35</v>
      </c>
      <c r="C49" s="8">
        <f>C12/C13*100</f>
        <v>37.647058823529413</v>
      </c>
      <c r="D49" s="8">
        <f>D12/D13*100</f>
        <v>28.000000000000004</v>
      </c>
      <c r="E49" s="8">
        <f>E12/E13*100</f>
        <v>7.1428571428571423</v>
      </c>
      <c r="F49" s="8">
        <f>F12/F13*100</f>
        <v>32.608695652173914</v>
      </c>
      <c r="G49" s="8" t="e">
        <f>G12/G13*100</f>
        <v>#DIV/0!</v>
      </c>
    </row>
    <row r="50" spans="1:7" x14ac:dyDescent="0.35">
      <c r="A50" t="s">
        <v>36</v>
      </c>
      <c r="C50" s="8">
        <f>C18/C19*100</f>
        <v>5.3656788896794669</v>
      </c>
      <c r="D50" s="8">
        <f>D18/D19*100</f>
        <v>2.8934388586421158</v>
      </c>
      <c r="E50" s="8">
        <f>E18/E19*100</f>
        <v>3.2607222896684696</v>
      </c>
      <c r="F50" s="8">
        <f>F18/F19*100</f>
        <v>0</v>
      </c>
      <c r="G50" s="8" t="e">
        <f>G18/G19*100</f>
        <v>#DIV/0!</v>
      </c>
    </row>
    <row r="51" spans="1:7" x14ac:dyDescent="0.35">
      <c r="A51" t="s">
        <v>37</v>
      </c>
      <c r="C51" s="8">
        <f>(C49+C50)/2</f>
        <v>21.506368856604439</v>
      </c>
      <c r="D51" s="8">
        <f>(D49+D50)/2</f>
        <v>15.44671942932106</v>
      </c>
      <c r="E51" s="8">
        <f>(E49+E50)/2</f>
        <v>5.2017897162628062</v>
      </c>
      <c r="F51" s="8">
        <f>(F49+F50)/2</f>
        <v>16.304347826086957</v>
      </c>
      <c r="G51" s="8" t="e">
        <f>(G49+G50)/2</f>
        <v>#DIV/0!</v>
      </c>
    </row>
    <row r="52" spans="1:7" x14ac:dyDescent="0.35">
      <c r="C52" s="8"/>
      <c r="D52" s="8"/>
      <c r="E52" s="8"/>
      <c r="F52" s="8"/>
      <c r="G52" s="8"/>
    </row>
    <row r="53" spans="1:7" x14ac:dyDescent="0.35">
      <c r="A53" t="s">
        <v>92</v>
      </c>
      <c r="C53" s="8"/>
      <c r="D53" s="8"/>
      <c r="E53" s="8"/>
      <c r="F53" s="8"/>
      <c r="G53" s="8"/>
    </row>
    <row r="54" spans="1:7" x14ac:dyDescent="0.35">
      <c r="A54" t="s">
        <v>38</v>
      </c>
      <c r="C54" s="8">
        <f>C20/C18*100</f>
        <v>0</v>
      </c>
      <c r="D54" s="8">
        <f>D20/D18*100</f>
        <v>0</v>
      </c>
      <c r="E54" s="8">
        <f>E20/E18*100</f>
        <v>0</v>
      </c>
      <c r="F54" s="8" t="e">
        <f>F20/F18*100</f>
        <v>#DIV/0!</v>
      </c>
      <c r="G54" s="8">
        <f>G20/G18*100</f>
        <v>0</v>
      </c>
    </row>
    <row r="55" spans="1:7" x14ac:dyDescent="0.35">
      <c r="C55" s="8"/>
      <c r="D55" s="8"/>
      <c r="E55" s="8"/>
      <c r="F55" s="8"/>
      <c r="G55" s="8"/>
    </row>
    <row r="56" spans="1:7" x14ac:dyDescent="0.35">
      <c r="A56" t="s">
        <v>39</v>
      </c>
      <c r="C56" s="8"/>
      <c r="D56" s="8"/>
      <c r="E56" s="8"/>
      <c r="F56" s="8"/>
      <c r="G56" s="8"/>
    </row>
    <row r="57" spans="1:7" x14ac:dyDescent="0.3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3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3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35">
      <c r="C60" s="8"/>
      <c r="D60" s="8"/>
      <c r="E60" s="8"/>
      <c r="F60" s="8"/>
      <c r="G60" s="8"/>
    </row>
    <row r="61" spans="1:7" x14ac:dyDescent="0.35">
      <c r="A61" t="s">
        <v>43</v>
      </c>
      <c r="C61" s="8"/>
      <c r="D61" s="8"/>
      <c r="E61" s="8"/>
      <c r="F61" s="8"/>
      <c r="G61" s="8"/>
    </row>
    <row r="62" spans="1:7" x14ac:dyDescent="0.3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35">
      <c r="A63" t="s">
        <v>45</v>
      </c>
      <c r="C63" s="8">
        <f t="shared" si="3"/>
        <v>4588878.0575000001</v>
      </c>
      <c r="D63" s="8">
        <f t="shared" si="3"/>
        <v>4834147.4242857145</v>
      </c>
      <c r="E63" s="8">
        <f>E18/E12</f>
        <v>39911892.969999999</v>
      </c>
      <c r="F63" s="8">
        <f>F18/F12</f>
        <v>0</v>
      </c>
      <c r="G63" s="8">
        <f t="shared" si="3"/>
        <v>8121463.6555555565</v>
      </c>
    </row>
    <row r="64" spans="1:7" x14ac:dyDescent="0.3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35">
      <c r="C65" s="8"/>
      <c r="D65" s="8"/>
      <c r="E65" s="8"/>
      <c r="F65" s="8"/>
      <c r="G65" s="8"/>
    </row>
    <row r="66" spans="1:7" x14ac:dyDescent="0.35">
      <c r="A66" t="s">
        <v>47</v>
      </c>
      <c r="C66" s="8"/>
      <c r="D66" s="8"/>
      <c r="E66" s="8"/>
      <c r="F66" s="8"/>
      <c r="G66" s="8"/>
    </row>
    <row r="67" spans="1:7" x14ac:dyDescent="0.3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35">
      <c r="A68" t="s">
        <v>49</v>
      </c>
      <c r="C68" s="8">
        <f>(C18/C24)*100</f>
        <v>52.962044359662578</v>
      </c>
      <c r="D68" s="8"/>
      <c r="E68" s="8"/>
      <c r="F68" s="8"/>
      <c r="G68" s="8"/>
    </row>
    <row r="70" spans="1:7" ht="15" thickBot="1" x14ac:dyDescent="0.4">
      <c r="A70" s="14"/>
      <c r="B70" s="14"/>
      <c r="C70" s="14"/>
      <c r="D70" s="14"/>
      <c r="E70" s="14"/>
      <c r="F70" s="14"/>
      <c r="G70" s="14"/>
    </row>
    <row r="71" spans="1:7" ht="15" thickTop="1" x14ac:dyDescent="0.35"/>
    <row r="72" spans="1:7" x14ac:dyDescent="0.35">
      <c r="A72" t="s">
        <v>50</v>
      </c>
    </row>
    <row r="73" spans="1:7" x14ac:dyDescent="0.35">
      <c r="A73" t="s">
        <v>93</v>
      </c>
    </row>
    <row r="74" spans="1:7" x14ac:dyDescent="0.35">
      <c r="A74" t="s">
        <v>96</v>
      </c>
    </row>
    <row r="76" spans="1:7" x14ac:dyDescent="0.35">
      <c r="A76" t="s">
        <v>94</v>
      </c>
    </row>
    <row r="77" spans="1:7" x14ac:dyDescent="0.35">
      <c r="A77" t="s">
        <v>95</v>
      </c>
    </row>
    <row r="78" spans="1:7" x14ac:dyDescent="0.35">
      <c r="A78" t="s">
        <v>97</v>
      </c>
    </row>
    <row r="79" spans="1:7" x14ac:dyDescent="0.35">
      <c r="A79" t="s">
        <v>98</v>
      </c>
    </row>
    <row r="80" spans="1:7" x14ac:dyDescent="0.35">
      <c r="A80" t="s">
        <v>99</v>
      </c>
    </row>
    <row r="81" spans="1:1" x14ac:dyDescent="0.35">
      <c r="A81" t="s">
        <v>106</v>
      </c>
    </row>
    <row r="82" spans="1:1" x14ac:dyDescent="0.35">
      <c r="A82" s="22" t="s">
        <v>107</v>
      </c>
    </row>
    <row r="83" spans="1:1" x14ac:dyDescent="0.35">
      <c r="A83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I83"/>
  <sheetViews>
    <sheetView showGridLines="0" tabSelected="1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8" customWidth="1"/>
    <col min="2" max="2" width="17.1796875" style="38" customWidth="1"/>
    <col min="3" max="4" width="22" style="38" customWidth="1"/>
    <col min="5" max="5" width="26.26953125" style="38" customWidth="1"/>
    <col min="6" max="6" width="17.54296875" style="38" customWidth="1"/>
    <col min="7" max="7" width="20.81640625" style="38" customWidth="1"/>
    <col min="8" max="8" width="17.1796875" style="38" customWidth="1"/>
    <col min="9" max="16384" width="11.453125" style="38"/>
  </cols>
  <sheetData>
    <row r="7" spans="1:9" ht="21" customHeight="1" x14ac:dyDescent="0.35"/>
    <row r="8" spans="1:9" ht="21" customHeight="1" x14ac:dyDescent="0.35"/>
    <row r="9" spans="1:9" s="39" customFormat="1" ht="15.5" x14ac:dyDescent="0.35">
      <c r="A9" s="79" t="s">
        <v>0</v>
      </c>
      <c r="B9" s="79" t="s">
        <v>1</v>
      </c>
      <c r="C9" s="83" t="s">
        <v>2</v>
      </c>
      <c r="D9" s="83"/>
      <c r="E9" s="83"/>
      <c r="F9" s="83"/>
      <c r="G9" s="83"/>
      <c r="H9" s="83"/>
    </row>
    <row r="10" spans="1:9" s="39" customFormat="1" ht="31.5" thickBot="1" x14ac:dyDescent="0.4">
      <c r="A10" s="80"/>
      <c r="B10" s="81"/>
      <c r="C10" s="80" t="s">
        <v>148</v>
      </c>
      <c r="D10" s="80"/>
      <c r="E10" s="80" t="s">
        <v>4</v>
      </c>
      <c r="F10" s="80"/>
      <c r="G10" s="80"/>
      <c r="H10" s="41" t="s">
        <v>122</v>
      </c>
    </row>
    <row r="11" spans="1:9" ht="31.5" thickTop="1" x14ac:dyDescent="0.35">
      <c r="A11" s="40"/>
      <c r="B11" s="40"/>
      <c r="C11" s="42" t="s">
        <v>124</v>
      </c>
      <c r="D11" s="42" t="s">
        <v>121</v>
      </c>
      <c r="E11" s="42" t="s">
        <v>125</v>
      </c>
      <c r="F11" s="42" t="s">
        <v>121</v>
      </c>
      <c r="G11" s="42" t="s">
        <v>223</v>
      </c>
      <c r="H11" s="43" t="s">
        <v>120</v>
      </c>
    </row>
    <row r="12" spans="1:9" ht="15.5" x14ac:dyDescent="0.4">
      <c r="A12" s="44" t="s">
        <v>7</v>
      </c>
      <c r="B12" s="45"/>
      <c r="C12" s="45"/>
      <c r="D12" s="45"/>
      <c r="E12" s="45"/>
      <c r="F12" s="45"/>
      <c r="G12" s="45"/>
      <c r="H12" s="46"/>
      <c r="I12" s="45"/>
    </row>
    <row r="13" spans="1:9" ht="15.5" x14ac:dyDescent="0.4">
      <c r="A13" s="45"/>
      <c r="B13" s="45"/>
      <c r="C13" s="45"/>
      <c r="D13" s="45"/>
      <c r="E13" s="45"/>
      <c r="F13" s="45"/>
      <c r="G13" s="45"/>
      <c r="H13" s="46"/>
      <c r="I13" s="45"/>
    </row>
    <row r="14" spans="1:9" ht="15.5" x14ac:dyDescent="0.4">
      <c r="A14" s="44" t="s">
        <v>113</v>
      </c>
      <c r="B14" s="45"/>
      <c r="C14" s="45"/>
      <c r="D14" s="45"/>
      <c r="E14" s="45"/>
      <c r="F14" s="45"/>
      <c r="G14" s="45"/>
      <c r="H14" s="46"/>
      <c r="I14" s="45"/>
    </row>
    <row r="15" spans="1:9" ht="15.5" x14ac:dyDescent="0.4">
      <c r="A15" s="45" t="s">
        <v>149</v>
      </c>
      <c r="B15" s="47">
        <f>SUM(C15:G15)</f>
        <v>9</v>
      </c>
      <c r="C15" s="47">
        <v>0</v>
      </c>
      <c r="D15" s="47">
        <v>2</v>
      </c>
      <c r="E15" s="47">
        <v>0</v>
      </c>
      <c r="F15" s="47">
        <v>4</v>
      </c>
      <c r="G15" s="47">
        <v>3</v>
      </c>
      <c r="H15" s="48">
        <v>3</v>
      </c>
      <c r="I15" s="45"/>
    </row>
    <row r="16" spans="1:9" ht="15.5" x14ac:dyDescent="0.4">
      <c r="A16" s="49" t="s">
        <v>114</v>
      </c>
      <c r="B16" s="47">
        <f>SUM(C16:G16)</f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8">
        <v>2640</v>
      </c>
      <c r="I16" s="45"/>
    </row>
    <row r="17" spans="1:9" ht="15.5" x14ac:dyDescent="0.4">
      <c r="A17" s="45" t="s">
        <v>150</v>
      </c>
      <c r="B17" s="47">
        <f t="shared" ref="B17:B22" si="0">SUM(D17:F17)</f>
        <v>10</v>
      </c>
      <c r="C17" s="47">
        <v>0</v>
      </c>
      <c r="D17" s="47">
        <v>3</v>
      </c>
      <c r="E17" s="47">
        <v>3</v>
      </c>
      <c r="F17" s="47">
        <v>4</v>
      </c>
      <c r="G17" s="47">
        <v>0</v>
      </c>
      <c r="H17" s="48">
        <v>5</v>
      </c>
      <c r="I17" s="45"/>
    </row>
    <row r="18" spans="1:9" ht="15.5" x14ac:dyDescent="0.4">
      <c r="A18" s="49" t="s">
        <v>114</v>
      </c>
      <c r="B18" s="47">
        <f t="shared" si="0"/>
        <v>39025</v>
      </c>
      <c r="C18" s="47">
        <v>0</v>
      </c>
      <c r="D18" s="47">
        <v>6943</v>
      </c>
      <c r="E18" s="47">
        <v>22093</v>
      </c>
      <c r="F18" s="47">
        <v>9989</v>
      </c>
      <c r="G18" s="47">
        <v>0</v>
      </c>
      <c r="H18" s="48">
        <v>1750</v>
      </c>
      <c r="I18" s="45"/>
    </row>
    <row r="19" spans="1:9" ht="15.5" x14ac:dyDescent="0.4">
      <c r="A19" s="45" t="s">
        <v>151</v>
      </c>
      <c r="B19" s="47">
        <f t="shared" si="0"/>
        <v>8</v>
      </c>
      <c r="C19" s="47">
        <v>0</v>
      </c>
      <c r="D19" s="47">
        <v>3</v>
      </c>
      <c r="E19" s="47">
        <v>1</v>
      </c>
      <c r="F19" s="47">
        <v>4</v>
      </c>
      <c r="G19" s="47">
        <v>0</v>
      </c>
      <c r="H19" s="48">
        <v>3</v>
      </c>
      <c r="I19" s="45"/>
    </row>
    <row r="20" spans="1:9" ht="15.5" x14ac:dyDescent="0.4">
      <c r="A20" s="49" t="s">
        <v>114</v>
      </c>
      <c r="B20" s="47">
        <f t="shared" si="0"/>
        <v>4200</v>
      </c>
      <c r="C20" s="47">
        <v>0</v>
      </c>
      <c r="D20" s="47">
        <v>0</v>
      </c>
      <c r="E20" s="47">
        <v>4200</v>
      </c>
      <c r="F20" s="47">
        <v>0</v>
      </c>
      <c r="G20" s="47">
        <v>0</v>
      </c>
      <c r="H20" s="48">
        <v>1395</v>
      </c>
      <c r="I20" s="45"/>
    </row>
    <row r="21" spans="1:9" ht="15.5" x14ac:dyDescent="0.4">
      <c r="A21" s="45" t="s">
        <v>152</v>
      </c>
      <c r="B21" s="47">
        <f t="shared" si="0"/>
        <v>10</v>
      </c>
      <c r="C21" s="47">
        <v>0</v>
      </c>
      <c r="D21" s="47">
        <v>3</v>
      </c>
      <c r="E21" s="47">
        <v>3</v>
      </c>
      <c r="F21" s="47">
        <v>4</v>
      </c>
      <c r="G21" s="47">
        <v>0</v>
      </c>
      <c r="H21" s="48">
        <v>5</v>
      </c>
      <c r="I21" s="45"/>
    </row>
    <row r="22" spans="1:9" ht="15.5" x14ac:dyDescent="0.4">
      <c r="A22" s="49" t="s">
        <v>114</v>
      </c>
      <c r="B22" s="47">
        <f t="shared" si="0"/>
        <v>39025</v>
      </c>
      <c r="C22" s="47">
        <v>0</v>
      </c>
      <c r="D22" s="47">
        <v>6943</v>
      </c>
      <c r="E22" s="47">
        <v>22093</v>
      </c>
      <c r="F22" s="47">
        <v>9989</v>
      </c>
      <c r="G22" s="47">
        <v>0</v>
      </c>
      <c r="H22" s="48">
        <v>1750</v>
      </c>
      <c r="I22" s="45"/>
    </row>
    <row r="23" spans="1:9" ht="15.5" x14ac:dyDescent="0.4">
      <c r="A23" s="45"/>
      <c r="B23" s="47"/>
      <c r="C23" s="47"/>
      <c r="D23" s="47"/>
      <c r="E23" s="47"/>
      <c r="F23" s="47"/>
      <c r="G23" s="47"/>
      <c r="H23" s="48"/>
      <c r="I23" s="45"/>
    </row>
    <row r="24" spans="1:9" ht="15.5" x14ac:dyDescent="0.4">
      <c r="A24" s="44" t="s">
        <v>15</v>
      </c>
      <c r="B24" s="47"/>
      <c r="C24" s="47"/>
      <c r="D24" s="47"/>
      <c r="E24" s="47"/>
      <c r="F24" s="47"/>
      <c r="G24" s="47"/>
      <c r="H24" s="48"/>
      <c r="I24" s="45"/>
    </row>
    <row r="25" spans="1:9" ht="15.5" x14ac:dyDescent="0.4">
      <c r="A25" s="45" t="s">
        <v>153</v>
      </c>
      <c r="B25" s="47">
        <f>SUM(C25:H25)</f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8">
        <v>0</v>
      </c>
      <c r="I25" s="45"/>
    </row>
    <row r="26" spans="1:9" ht="15.5" x14ac:dyDescent="0.4">
      <c r="A26" s="45" t="s">
        <v>154</v>
      </c>
      <c r="B26" s="47">
        <f>SUM(D26:H26)</f>
        <v>945343801</v>
      </c>
      <c r="C26" s="47">
        <v>0</v>
      </c>
      <c r="D26" s="47">
        <v>945343801</v>
      </c>
      <c r="E26" s="47">
        <v>0</v>
      </c>
      <c r="F26" s="47">
        <v>0</v>
      </c>
      <c r="G26" s="47">
        <v>0</v>
      </c>
      <c r="H26" s="48">
        <v>0</v>
      </c>
      <c r="I26" s="45"/>
    </row>
    <row r="27" spans="1:9" ht="15.5" x14ac:dyDescent="0.4">
      <c r="A27" s="45" t="s">
        <v>155</v>
      </c>
      <c r="B27" s="47">
        <f>SUM(D27:H27)</f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8">
        <v>0</v>
      </c>
      <c r="I27" s="45"/>
    </row>
    <row r="28" spans="1:9" ht="15.5" x14ac:dyDescent="0.4">
      <c r="A28" s="45" t="s">
        <v>156</v>
      </c>
      <c r="B28" s="47">
        <f>SUM(D28:H28)</f>
        <v>945343801</v>
      </c>
      <c r="C28" s="47">
        <v>0</v>
      </c>
      <c r="D28" s="47">
        <v>945343801</v>
      </c>
      <c r="E28" s="47">
        <v>0</v>
      </c>
      <c r="F28" s="47">
        <v>0</v>
      </c>
      <c r="G28" s="47">
        <v>0</v>
      </c>
      <c r="H28" s="48">
        <v>0</v>
      </c>
      <c r="I28" s="45"/>
    </row>
    <row r="29" spans="1:9" ht="15.5" x14ac:dyDescent="0.4">
      <c r="A29" s="45" t="s">
        <v>157</v>
      </c>
      <c r="B29" s="47">
        <f>B27</f>
        <v>0</v>
      </c>
      <c r="C29" s="47"/>
      <c r="D29" s="47"/>
      <c r="E29" s="47"/>
      <c r="F29" s="47"/>
      <c r="G29" s="47"/>
      <c r="H29" s="48"/>
      <c r="I29" s="45"/>
    </row>
    <row r="30" spans="1:9" ht="15.5" x14ac:dyDescent="0.4">
      <c r="A30" s="45"/>
      <c r="B30" s="47"/>
      <c r="C30" s="47"/>
      <c r="D30" s="47"/>
      <c r="E30" s="47"/>
      <c r="F30" s="47"/>
      <c r="G30" s="47"/>
      <c r="H30" s="48"/>
      <c r="I30" s="45"/>
    </row>
    <row r="31" spans="1:9" ht="15.5" x14ac:dyDescent="0.4">
      <c r="A31" s="44" t="s">
        <v>17</v>
      </c>
      <c r="B31" s="47"/>
      <c r="C31" s="47"/>
      <c r="D31" s="47"/>
      <c r="E31" s="47"/>
      <c r="F31" s="47"/>
      <c r="G31" s="47"/>
      <c r="H31" s="48"/>
      <c r="I31" s="45"/>
    </row>
    <row r="32" spans="1:9" ht="15.5" x14ac:dyDescent="0.4">
      <c r="A32" s="45" t="s">
        <v>154</v>
      </c>
      <c r="B32" s="47">
        <f>B26</f>
        <v>945343801</v>
      </c>
      <c r="C32" s="47"/>
      <c r="D32" s="47"/>
      <c r="E32" s="47"/>
      <c r="F32" s="47"/>
      <c r="G32" s="47"/>
      <c r="H32" s="48"/>
      <c r="I32" s="45"/>
    </row>
    <row r="33" spans="1:9" ht="15.5" x14ac:dyDescent="0.4">
      <c r="A33" s="45" t="s">
        <v>158</v>
      </c>
      <c r="B33" s="47">
        <v>236335750</v>
      </c>
      <c r="C33" s="47"/>
      <c r="D33" s="50"/>
      <c r="E33" s="50"/>
      <c r="F33" s="50"/>
      <c r="G33" s="50"/>
      <c r="H33" s="48"/>
      <c r="I33" s="45"/>
    </row>
    <row r="34" spans="1:9" ht="15.5" x14ac:dyDescent="0.4">
      <c r="A34" s="45"/>
      <c r="B34" s="51"/>
      <c r="C34" s="51"/>
      <c r="D34" s="51"/>
      <c r="E34" s="51"/>
      <c r="F34" s="51"/>
      <c r="G34" s="51"/>
      <c r="H34" s="52"/>
      <c r="I34" s="45"/>
    </row>
    <row r="35" spans="1:9" ht="15.5" x14ac:dyDescent="0.4">
      <c r="A35" s="44" t="s">
        <v>18</v>
      </c>
      <c r="B35" s="51"/>
      <c r="C35" s="51"/>
      <c r="D35" s="51"/>
      <c r="E35" s="51"/>
      <c r="F35" s="51"/>
      <c r="G35" s="51"/>
      <c r="H35" s="52"/>
      <c r="I35" s="45"/>
    </row>
    <row r="36" spans="1:9" ht="15.5" x14ac:dyDescent="0.4">
      <c r="A36" s="45" t="s">
        <v>159</v>
      </c>
      <c r="B36" s="53">
        <v>1.0649999999999999</v>
      </c>
      <c r="C36" s="53"/>
      <c r="D36" s="53">
        <v>1.0649999999999999</v>
      </c>
      <c r="E36" s="53">
        <v>1.0649999999999999</v>
      </c>
      <c r="F36" s="53">
        <v>1.0649999999999999</v>
      </c>
      <c r="G36" s="53"/>
      <c r="H36" s="54">
        <v>1.0649999999999999</v>
      </c>
      <c r="I36" s="45"/>
    </row>
    <row r="37" spans="1:9" ht="15.5" x14ac:dyDescent="0.4">
      <c r="A37" s="45" t="s">
        <v>160</v>
      </c>
      <c r="B37" s="53">
        <v>1.07</v>
      </c>
      <c r="C37" s="53"/>
      <c r="D37" s="53">
        <v>1.07</v>
      </c>
      <c r="E37" s="53">
        <v>1.07</v>
      </c>
      <c r="F37" s="53">
        <v>1.07</v>
      </c>
      <c r="G37" s="53"/>
      <c r="H37" s="54">
        <v>1.07</v>
      </c>
      <c r="I37" s="45"/>
    </row>
    <row r="38" spans="1:9" ht="15.5" x14ac:dyDescent="0.4">
      <c r="A38" s="45" t="s">
        <v>100</v>
      </c>
      <c r="B38" s="47">
        <f>D38+E38</f>
        <v>313665</v>
      </c>
      <c r="C38" s="47"/>
      <c r="D38" s="50">
        <v>75580</v>
      </c>
      <c r="E38" s="50">
        <v>238085</v>
      </c>
      <c r="F38" s="50">
        <v>238085</v>
      </c>
      <c r="G38" s="50"/>
      <c r="H38" s="48"/>
      <c r="I38" s="45"/>
    </row>
    <row r="39" spans="1:9" ht="15.5" x14ac:dyDescent="0.4">
      <c r="A39" s="45"/>
      <c r="B39" s="47"/>
      <c r="C39" s="47"/>
      <c r="D39" s="47"/>
      <c r="E39" s="47"/>
      <c r="F39" s="47"/>
      <c r="G39" s="47"/>
      <c r="H39" s="48"/>
      <c r="I39" s="45"/>
    </row>
    <row r="40" spans="1:9" ht="15.5" x14ac:dyDescent="0.4">
      <c r="A40" s="44" t="s">
        <v>21</v>
      </c>
      <c r="B40" s="47"/>
      <c r="C40" s="47"/>
      <c r="D40" s="47"/>
      <c r="E40" s="47"/>
      <c r="F40" s="47"/>
      <c r="G40" s="47"/>
      <c r="H40" s="48"/>
      <c r="I40" s="45"/>
    </row>
    <row r="41" spans="1:9" ht="15.5" x14ac:dyDescent="0.4">
      <c r="A41" s="45" t="s">
        <v>161</v>
      </c>
      <c r="B41" s="47">
        <f t="shared" ref="B41:H41" si="1">B25/B36</f>
        <v>0</v>
      </c>
      <c r="C41" s="47"/>
      <c r="D41" s="47">
        <f t="shared" si="1"/>
        <v>0</v>
      </c>
      <c r="E41" s="47">
        <f t="shared" si="1"/>
        <v>0</v>
      </c>
      <c r="F41" s="47">
        <f t="shared" si="1"/>
        <v>0</v>
      </c>
      <c r="G41" s="47"/>
      <c r="H41" s="48">
        <f t="shared" si="1"/>
        <v>0</v>
      </c>
      <c r="I41" s="45"/>
    </row>
    <row r="42" spans="1:9" ht="15.5" x14ac:dyDescent="0.4">
      <c r="A42" s="45" t="s">
        <v>162</v>
      </c>
      <c r="B42" s="47">
        <f t="shared" ref="B42:H42" si="2">B27/B37</f>
        <v>0</v>
      </c>
      <c r="C42" s="47"/>
      <c r="D42" s="47">
        <f t="shared" si="2"/>
        <v>0</v>
      </c>
      <c r="E42" s="47">
        <f t="shared" si="2"/>
        <v>0</v>
      </c>
      <c r="F42" s="47">
        <f t="shared" si="2"/>
        <v>0</v>
      </c>
      <c r="G42" s="47"/>
      <c r="H42" s="48">
        <f t="shared" si="2"/>
        <v>0</v>
      </c>
      <c r="I42" s="45"/>
    </row>
    <row r="43" spans="1:9" ht="15.5" x14ac:dyDescent="0.4">
      <c r="A43" s="45" t="s">
        <v>163</v>
      </c>
      <c r="B43" s="47" t="s">
        <v>123</v>
      </c>
      <c r="C43" s="47"/>
      <c r="D43" s="47" t="s">
        <v>123</v>
      </c>
      <c r="E43" s="47" t="s">
        <v>123</v>
      </c>
      <c r="F43" s="47" t="s">
        <v>123</v>
      </c>
      <c r="G43" s="47"/>
      <c r="H43" s="48">
        <f t="shared" ref="H43" si="3">H41/H16</f>
        <v>0</v>
      </c>
      <c r="I43" s="45"/>
    </row>
    <row r="44" spans="1:9" ht="15.5" x14ac:dyDescent="0.4">
      <c r="A44" s="45" t="s">
        <v>164</v>
      </c>
      <c r="B44" s="47">
        <f>B42/B20</f>
        <v>0</v>
      </c>
      <c r="C44" s="47"/>
      <c r="D44" s="47" t="s">
        <v>123</v>
      </c>
      <c r="E44" s="47">
        <f t="shared" ref="E44:H44" si="4">E42/E20</f>
        <v>0</v>
      </c>
      <c r="F44" s="47" t="s">
        <v>123</v>
      </c>
      <c r="G44" s="47"/>
      <c r="H44" s="48">
        <f t="shared" si="4"/>
        <v>0</v>
      </c>
      <c r="I44" s="45"/>
    </row>
    <row r="45" spans="1:9" ht="15.5" x14ac:dyDescent="0.4">
      <c r="A45" s="45"/>
      <c r="B45" s="51"/>
      <c r="C45" s="51"/>
      <c r="D45" s="51"/>
      <c r="E45" s="51"/>
      <c r="F45" s="51"/>
      <c r="G45" s="51"/>
      <c r="H45" s="52"/>
      <c r="I45" s="45"/>
    </row>
    <row r="46" spans="1:9" ht="15.5" x14ac:dyDescent="0.4">
      <c r="A46" s="44" t="s">
        <v>26</v>
      </c>
      <c r="B46" s="51"/>
      <c r="C46" s="51"/>
      <c r="D46" s="51"/>
      <c r="E46" s="51"/>
      <c r="F46" s="51"/>
      <c r="G46" s="51"/>
      <c r="H46" s="52"/>
      <c r="I46" s="45"/>
    </row>
    <row r="47" spans="1:9" ht="15.5" x14ac:dyDescent="0.4">
      <c r="A47" s="45"/>
      <c r="B47" s="51"/>
      <c r="C47" s="51"/>
      <c r="D47" s="51"/>
      <c r="E47" s="51"/>
      <c r="F47" s="51"/>
      <c r="G47" s="51"/>
      <c r="H47" s="52"/>
      <c r="I47" s="45"/>
    </row>
    <row r="48" spans="1:9" ht="15.5" x14ac:dyDescent="0.4">
      <c r="A48" s="44" t="s">
        <v>27</v>
      </c>
      <c r="B48" s="51"/>
      <c r="C48" s="51"/>
      <c r="D48" s="51"/>
      <c r="E48" s="51"/>
      <c r="F48" s="51"/>
      <c r="G48" s="51"/>
      <c r="H48" s="52"/>
      <c r="I48" s="45"/>
    </row>
    <row r="49" spans="1:9" ht="15.5" x14ac:dyDescent="0.4">
      <c r="A49" s="45" t="s">
        <v>28</v>
      </c>
      <c r="B49" s="55">
        <f>(B18/B38)*100</f>
        <v>12.441617649403025</v>
      </c>
      <c r="C49" s="55"/>
      <c r="D49" s="55">
        <f t="shared" ref="D49:F49" si="5">(D18/D38)*100</f>
        <v>9.1862926700185241</v>
      </c>
      <c r="E49" s="55">
        <f t="shared" si="5"/>
        <v>9.2794590167377198</v>
      </c>
      <c r="F49" s="55">
        <f t="shared" si="5"/>
        <v>4.1955604090975918</v>
      </c>
      <c r="G49" s="55"/>
      <c r="H49" s="56"/>
      <c r="I49" s="45"/>
    </row>
    <row r="50" spans="1:9" ht="15.5" x14ac:dyDescent="0.4">
      <c r="A50" s="45" t="s">
        <v>29</v>
      </c>
      <c r="B50" s="55">
        <f>(B20/B38)*100</f>
        <v>1.3390081775142271</v>
      </c>
      <c r="C50" s="55"/>
      <c r="D50" s="55">
        <f t="shared" ref="D50:F50" si="6">(D20/D38)*100</f>
        <v>0</v>
      </c>
      <c r="E50" s="55">
        <f t="shared" si="6"/>
        <v>1.7640758552617763</v>
      </c>
      <c r="F50" s="55">
        <f t="shared" si="6"/>
        <v>0</v>
      </c>
      <c r="G50" s="55"/>
      <c r="H50" s="56"/>
      <c r="I50" s="45"/>
    </row>
    <row r="51" spans="1:9" ht="15.5" x14ac:dyDescent="0.4">
      <c r="A51" s="45"/>
      <c r="B51" s="55"/>
      <c r="C51" s="55"/>
      <c r="D51" s="55"/>
      <c r="E51" s="55"/>
      <c r="F51" s="55"/>
      <c r="G51" s="55"/>
      <c r="H51" s="56"/>
      <c r="I51" s="45"/>
    </row>
    <row r="52" spans="1:9" ht="15.5" x14ac:dyDescent="0.4">
      <c r="A52" s="44" t="s">
        <v>30</v>
      </c>
      <c r="B52" s="55"/>
      <c r="C52" s="55"/>
      <c r="D52" s="55"/>
      <c r="E52" s="55"/>
      <c r="F52" s="55"/>
      <c r="G52" s="55"/>
      <c r="H52" s="56"/>
      <c r="I52" s="45"/>
    </row>
    <row r="53" spans="1:9" ht="15.5" x14ac:dyDescent="0.4">
      <c r="A53" s="45" t="s">
        <v>31</v>
      </c>
      <c r="B53" s="55">
        <f>B20/B18*100</f>
        <v>10.762331838565023</v>
      </c>
      <c r="C53" s="55"/>
      <c r="D53" s="55">
        <f t="shared" ref="D53:H53" si="7">D20/D18*100</f>
        <v>0</v>
      </c>
      <c r="E53" s="55">
        <f t="shared" si="7"/>
        <v>19.010546326890871</v>
      </c>
      <c r="F53" s="55">
        <f t="shared" si="7"/>
        <v>0</v>
      </c>
      <c r="G53" s="55"/>
      <c r="H53" s="56">
        <f t="shared" si="7"/>
        <v>79.714285714285722</v>
      </c>
      <c r="I53" s="45"/>
    </row>
    <row r="54" spans="1:9" ht="15.5" x14ac:dyDescent="0.4">
      <c r="A54" s="45" t="s">
        <v>32</v>
      </c>
      <c r="B54" s="55">
        <f>B27/B26*100</f>
        <v>0</v>
      </c>
      <c r="C54" s="55"/>
      <c r="D54" s="55">
        <f t="shared" ref="D54" si="8">D27/D26*100</f>
        <v>0</v>
      </c>
      <c r="E54" s="55" t="s">
        <v>123</v>
      </c>
      <c r="F54" s="55" t="s">
        <v>123</v>
      </c>
      <c r="G54" s="55"/>
      <c r="H54" s="56" t="s">
        <v>123</v>
      </c>
      <c r="I54" s="45"/>
    </row>
    <row r="55" spans="1:9" ht="15.5" x14ac:dyDescent="0.4">
      <c r="A55" s="45" t="s">
        <v>33</v>
      </c>
      <c r="B55" s="55">
        <f t="shared" ref="B55:D55" si="9">AVERAGE(B53:B54)</f>
        <v>5.3811659192825116</v>
      </c>
      <c r="C55" s="55"/>
      <c r="D55" s="55">
        <f t="shared" si="9"/>
        <v>0</v>
      </c>
      <c r="E55" s="55" t="s">
        <v>123</v>
      </c>
      <c r="F55" s="55" t="s">
        <v>123</v>
      </c>
      <c r="G55" s="55"/>
      <c r="H55" s="56" t="s">
        <v>123</v>
      </c>
      <c r="I55" s="45"/>
    </row>
    <row r="56" spans="1:9" ht="15.5" x14ac:dyDescent="0.4">
      <c r="A56" s="45"/>
      <c r="B56" s="55"/>
      <c r="C56" s="55"/>
      <c r="D56" s="55"/>
      <c r="E56" s="55"/>
      <c r="F56" s="55"/>
      <c r="G56" s="55"/>
      <c r="H56" s="56"/>
      <c r="I56" s="45"/>
    </row>
    <row r="57" spans="1:9" ht="15.5" x14ac:dyDescent="0.4">
      <c r="A57" s="44" t="s">
        <v>34</v>
      </c>
      <c r="B57" s="55"/>
      <c r="C57" s="55"/>
      <c r="D57" s="55"/>
      <c r="E57" s="55"/>
      <c r="F57" s="55"/>
      <c r="G57" s="55"/>
      <c r="H57" s="56"/>
      <c r="I57" s="45"/>
    </row>
    <row r="58" spans="1:9" ht="15.5" x14ac:dyDescent="0.4">
      <c r="A58" s="45" t="s">
        <v>35</v>
      </c>
      <c r="B58" s="55">
        <f>B20/B22*100</f>
        <v>10.762331838565023</v>
      </c>
      <c r="C58" s="55"/>
      <c r="D58" s="55">
        <f t="shared" ref="D58:H58" si="10">D20/D22*100</f>
        <v>0</v>
      </c>
      <c r="E58" s="55">
        <f t="shared" si="10"/>
        <v>19.010546326890871</v>
      </c>
      <c r="F58" s="55">
        <f t="shared" si="10"/>
        <v>0</v>
      </c>
      <c r="G58" s="55"/>
      <c r="H58" s="56">
        <f t="shared" si="10"/>
        <v>79.714285714285722</v>
      </c>
      <c r="I58" s="45"/>
    </row>
    <row r="59" spans="1:9" ht="15.5" x14ac:dyDescent="0.4">
      <c r="A59" s="45" t="s">
        <v>36</v>
      </c>
      <c r="B59" s="55">
        <f t="shared" ref="B59" si="11">B27/B28*100</f>
        <v>0</v>
      </c>
      <c r="C59" s="55"/>
      <c r="D59" s="55">
        <f t="shared" ref="D59" si="12">D27/D28*100</f>
        <v>0</v>
      </c>
      <c r="E59" s="55" t="s">
        <v>123</v>
      </c>
      <c r="F59" s="55" t="s">
        <v>123</v>
      </c>
      <c r="G59" s="55"/>
      <c r="H59" s="56" t="s">
        <v>123</v>
      </c>
      <c r="I59" s="45"/>
    </row>
    <row r="60" spans="1:9" ht="15.5" x14ac:dyDescent="0.4">
      <c r="A60" s="45" t="s">
        <v>37</v>
      </c>
      <c r="B60" s="55">
        <f t="shared" ref="B60" si="13">(B58+B59)/2</f>
        <v>5.3811659192825116</v>
      </c>
      <c r="C60" s="55"/>
      <c r="D60" s="55">
        <f t="shared" ref="D60" si="14">(D58+D59)/2</f>
        <v>0</v>
      </c>
      <c r="E60" s="55" t="s">
        <v>123</v>
      </c>
      <c r="F60" s="55" t="s">
        <v>123</v>
      </c>
      <c r="G60" s="55"/>
      <c r="H60" s="56" t="s">
        <v>123</v>
      </c>
      <c r="I60" s="45"/>
    </row>
    <row r="61" spans="1:9" ht="15.5" x14ac:dyDescent="0.4">
      <c r="A61" s="45"/>
      <c r="B61" s="55"/>
      <c r="C61" s="55"/>
      <c r="D61" s="55"/>
      <c r="E61" s="55"/>
      <c r="F61" s="55"/>
      <c r="G61" s="55"/>
      <c r="H61" s="56"/>
      <c r="I61" s="45"/>
    </row>
    <row r="62" spans="1:9" ht="15.5" x14ac:dyDescent="0.4">
      <c r="A62" s="44" t="s">
        <v>92</v>
      </c>
      <c r="B62" s="55"/>
      <c r="C62" s="55"/>
      <c r="D62" s="55"/>
      <c r="E62" s="55"/>
      <c r="F62" s="55"/>
      <c r="G62" s="55"/>
      <c r="H62" s="56"/>
      <c r="I62" s="45"/>
    </row>
    <row r="63" spans="1:9" ht="15.5" x14ac:dyDescent="0.4">
      <c r="A63" s="45" t="s">
        <v>38</v>
      </c>
      <c r="B63" s="55" t="s">
        <v>123</v>
      </c>
      <c r="C63" s="55"/>
      <c r="D63" s="55"/>
      <c r="E63" s="55"/>
      <c r="F63" s="55"/>
      <c r="G63" s="55"/>
      <c r="H63" s="56"/>
      <c r="I63" s="45"/>
    </row>
    <row r="64" spans="1:9" ht="15.5" x14ac:dyDescent="0.4">
      <c r="A64" s="45"/>
      <c r="B64" s="55"/>
      <c r="C64" s="55"/>
      <c r="D64" s="55"/>
      <c r="E64" s="55"/>
      <c r="F64" s="55"/>
      <c r="G64" s="55"/>
      <c r="H64" s="56"/>
      <c r="I64" s="45"/>
    </row>
    <row r="65" spans="1:9" ht="15.5" x14ac:dyDescent="0.4">
      <c r="A65" s="44" t="s">
        <v>39</v>
      </c>
      <c r="B65" s="55"/>
      <c r="C65" s="55"/>
      <c r="D65" s="55"/>
      <c r="E65" s="55"/>
      <c r="F65" s="55"/>
      <c r="G65" s="55"/>
      <c r="H65" s="56"/>
      <c r="I65" s="45"/>
    </row>
    <row r="66" spans="1:9" ht="15.5" x14ac:dyDescent="0.4">
      <c r="A66" s="45" t="s">
        <v>115</v>
      </c>
      <c r="B66" s="55" t="s">
        <v>123</v>
      </c>
      <c r="C66" s="55"/>
      <c r="D66" s="55" t="s">
        <v>123</v>
      </c>
      <c r="E66" s="55" t="s">
        <v>123</v>
      </c>
      <c r="F66" s="55" t="s">
        <v>123</v>
      </c>
      <c r="G66" s="55"/>
      <c r="H66" s="56">
        <f t="shared" ref="H66" si="15">((H20/H16)-1)*100</f>
        <v>-47.159090909090907</v>
      </c>
      <c r="I66" s="45"/>
    </row>
    <row r="67" spans="1:9" ht="15.5" x14ac:dyDescent="0.4">
      <c r="A67" s="45" t="s">
        <v>41</v>
      </c>
      <c r="B67" s="55" t="s">
        <v>123</v>
      </c>
      <c r="C67" s="55"/>
      <c r="D67" s="55" t="s">
        <v>123</v>
      </c>
      <c r="E67" s="55" t="s">
        <v>123</v>
      </c>
      <c r="F67" s="55" t="s">
        <v>123</v>
      </c>
      <c r="G67" s="55"/>
      <c r="H67" s="56" t="s">
        <v>123</v>
      </c>
      <c r="I67" s="45"/>
    </row>
    <row r="68" spans="1:9" ht="15.5" x14ac:dyDescent="0.4">
      <c r="A68" s="45" t="s">
        <v>42</v>
      </c>
      <c r="B68" s="55" t="s">
        <v>123</v>
      </c>
      <c r="C68" s="55"/>
      <c r="D68" s="55" t="s">
        <v>123</v>
      </c>
      <c r="E68" s="55" t="s">
        <v>123</v>
      </c>
      <c r="F68" s="55" t="s">
        <v>123</v>
      </c>
      <c r="G68" s="55"/>
      <c r="H68" s="56" t="s">
        <v>123</v>
      </c>
      <c r="I68" s="45"/>
    </row>
    <row r="69" spans="1:9" ht="15.5" x14ac:dyDescent="0.4">
      <c r="A69" s="45"/>
      <c r="B69" s="55"/>
      <c r="C69" s="55"/>
      <c r="D69" s="55"/>
      <c r="E69" s="55"/>
      <c r="F69" s="55"/>
      <c r="G69" s="55"/>
      <c r="H69" s="56"/>
      <c r="I69" s="45"/>
    </row>
    <row r="70" spans="1:9" ht="15.5" x14ac:dyDescent="0.4">
      <c r="A70" s="44" t="s">
        <v>43</v>
      </c>
      <c r="B70" s="55"/>
      <c r="C70" s="55"/>
      <c r="D70" s="55"/>
      <c r="E70" s="55"/>
      <c r="F70" s="55"/>
      <c r="G70" s="55"/>
      <c r="H70" s="56"/>
      <c r="I70" s="45"/>
    </row>
    <row r="71" spans="1:9" ht="15.5" x14ac:dyDescent="0.4">
      <c r="A71" s="45" t="s">
        <v>116</v>
      </c>
      <c r="B71" s="55">
        <f>B26/B18</f>
        <v>24224.056399743753</v>
      </c>
      <c r="C71" s="55"/>
      <c r="D71" s="55">
        <f t="shared" ref="D71:H71" si="16">D26/D18</f>
        <v>136157.82817225982</v>
      </c>
      <c r="E71" s="55">
        <f t="shared" si="16"/>
        <v>0</v>
      </c>
      <c r="F71" s="55">
        <f t="shared" si="16"/>
        <v>0</v>
      </c>
      <c r="G71" s="55"/>
      <c r="H71" s="56">
        <f t="shared" si="16"/>
        <v>0</v>
      </c>
      <c r="I71" s="45"/>
    </row>
    <row r="72" spans="1:9" ht="15.5" x14ac:dyDescent="0.4">
      <c r="A72" s="45" t="s">
        <v>117</v>
      </c>
      <c r="B72" s="55">
        <f>B27/B20</f>
        <v>0</v>
      </c>
      <c r="C72" s="55"/>
      <c r="D72" s="55" t="s">
        <v>123</v>
      </c>
      <c r="E72" s="55">
        <f t="shared" ref="E72:H72" si="17">E27/E20</f>
        <v>0</v>
      </c>
      <c r="F72" s="55" t="s">
        <v>123</v>
      </c>
      <c r="G72" s="55"/>
      <c r="H72" s="56">
        <f t="shared" si="17"/>
        <v>0</v>
      </c>
      <c r="I72" s="45"/>
    </row>
    <row r="73" spans="1:9" ht="15.5" x14ac:dyDescent="0.4">
      <c r="A73" s="45" t="s">
        <v>46</v>
      </c>
      <c r="B73" s="55">
        <f>(B72/B71)*B55</f>
        <v>0</v>
      </c>
      <c r="C73" s="55"/>
      <c r="D73" s="55" t="s">
        <v>123</v>
      </c>
      <c r="E73" s="55" t="s">
        <v>123</v>
      </c>
      <c r="F73" s="55" t="s">
        <v>123</v>
      </c>
      <c r="G73" s="55"/>
      <c r="H73" s="56" t="s">
        <v>123</v>
      </c>
      <c r="I73" s="45"/>
    </row>
    <row r="74" spans="1:9" ht="15.5" x14ac:dyDescent="0.4">
      <c r="A74" s="45" t="s">
        <v>118</v>
      </c>
      <c r="B74" s="55">
        <f>B26/B17</f>
        <v>94534380.099999994</v>
      </c>
      <c r="C74" s="55"/>
      <c r="D74" s="55">
        <f t="shared" ref="D74:H74" si="18">D26/D17</f>
        <v>315114600.33333331</v>
      </c>
      <c r="E74" s="55">
        <f t="shared" si="18"/>
        <v>0</v>
      </c>
      <c r="F74" s="55">
        <f t="shared" si="18"/>
        <v>0</v>
      </c>
      <c r="G74" s="55"/>
      <c r="H74" s="56">
        <f t="shared" si="18"/>
        <v>0</v>
      </c>
      <c r="I74" s="45"/>
    </row>
    <row r="75" spans="1:9" ht="15.5" x14ac:dyDescent="0.4">
      <c r="A75" s="45" t="s">
        <v>119</v>
      </c>
      <c r="B75" s="55">
        <f>B27/B19</f>
        <v>0</v>
      </c>
      <c r="C75" s="55"/>
      <c r="D75" s="55">
        <f t="shared" ref="D75:H75" si="19">D27/D19</f>
        <v>0</v>
      </c>
      <c r="E75" s="55">
        <f t="shared" si="19"/>
        <v>0</v>
      </c>
      <c r="F75" s="55">
        <f t="shared" si="19"/>
        <v>0</v>
      </c>
      <c r="G75" s="55"/>
      <c r="H75" s="56">
        <f t="shared" si="19"/>
        <v>0</v>
      </c>
      <c r="I75" s="45"/>
    </row>
    <row r="76" spans="1:9" ht="15.5" x14ac:dyDescent="0.4">
      <c r="A76" s="45"/>
      <c r="B76" s="55"/>
      <c r="C76" s="55"/>
      <c r="D76" s="55"/>
      <c r="E76" s="55"/>
      <c r="F76" s="55"/>
      <c r="G76" s="55"/>
      <c r="H76" s="56"/>
      <c r="I76" s="45"/>
    </row>
    <row r="77" spans="1:9" ht="15.5" x14ac:dyDescent="0.4">
      <c r="A77" s="44" t="s">
        <v>47</v>
      </c>
      <c r="B77" s="55"/>
      <c r="C77" s="55"/>
      <c r="D77" s="55"/>
      <c r="E77" s="55"/>
      <c r="F77" s="55"/>
      <c r="G77" s="55"/>
      <c r="H77" s="56"/>
      <c r="I77" s="45"/>
    </row>
    <row r="78" spans="1:9" ht="15.5" x14ac:dyDescent="0.4">
      <c r="A78" s="45" t="s">
        <v>48</v>
      </c>
      <c r="B78" s="55">
        <f>(B33/B32)*100</f>
        <v>24.999978817230325</v>
      </c>
      <c r="C78" s="55"/>
      <c r="D78" s="55"/>
      <c r="E78" s="55"/>
      <c r="F78" s="55"/>
      <c r="G78" s="55"/>
      <c r="H78" s="56"/>
      <c r="I78" s="45"/>
    </row>
    <row r="79" spans="1:9" ht="15.5" x14ac:dyDescent="0.4">
      <c r="A79" s="57" t="s">
        <v>49</v>
      </c>
      <c r="B79" s="55">
        <f>(B27/B33)*100</f>
        <v>0</v>
      </c>
      <c r="C79" s="55"/>
      <c r="D79" s="55"/>
      <c r="E79" s="55"/>
      <c r="F79" s="55"/>
      <c r="G79" s="55"/>
      <c r="H79" s="56"/>
      <c r="I79" s="45"/>
    </row>
    <row r="80" spans="1:9" ht="16" thickBot="1" x14ac:dyDescent="0.45">
      <c r="A80" s="58"/>
      <c r="B80" s="58"/>
      <c r="C80" s="58"/>
      <c r="D80" s="58"/>
      <c r="E80" s="58"/>
      <c r="F80" s="58"/>
      <c r="G80" s="58"/>
      <c r="H80" s="59"/>
      <c r="I80" s="45"/>
    </row>
    <row r="81" spans="1:9" ht="18" customHeight="1" thickTop="1" x14ac:dyDescent="0.4">
      <c r="A81" s="82" t="s">
        <v>165</v>
      </c>
      <c r="B81" s="82"/>
      <c r="C81" s="82"/>
      <c r="D81" s="82"/>
      <c r="E81" s="82"/>
      <c r="F81" s="82"/>
      <c r="G81" s="82"/>
      <c r="H81" s="82"/>
      <c r="I81" s="45"/>
    </row>
    <row r="82" spans="1:9" ht="38.25" customHeight="1" x14ac:dyDescent="0.4">
      <c r="A82" s="78" t="s">
        <v>224</v>
      </c>
      <c r="B82" s="78"/>
      <c r="C82" s="78"/>
      <c r="D82" s="78"/>
      <c r="E82" s="78"/>
      <c r="F82" s="78"/>
      <c r="G82" s="78"/>
      <c r="H82" s="78"/>
      <c r="I82" s="45"/>
    </row>
    <row r="83" spans="1:9" ht="15.5" x14ac:dyDescent="0.4">
      <c r="A83" s="45"/>
      <c r="B83" s="45"/>
      <c r="C83" s="45"/>
      <c r="D83" s="45"/>
      <c r="E83" s="45"/>
      <c r="F83" s="45"/>
      <c r="G83" s="45"/>
      <c r="H83" s="45"/>
      <c r="I83" s="45"/>
    </row>
  </sheetData>
  <mergeCells count="7">
    <mergeCell ref="A82:H82"/>
    <mergeCell ref="A9:A10"/>
    <mergeCell ref="B9:B10"/>
    <mergeCell ref="A81:H81"/>
    <mergeCell ref="C9:H9"/>
    <mergeCell ref="C10:D10"/>
    <mergeCell ref="E10:G10"/>
  </mergeCells>
  <pageMargins left="0.7" right="0.7" top="0.75" bottom="0.75" header="0.3" footer="0.3"/>
  <pageSetup paperSize="9" orientation="portrait" r:id="rId1"/>
  <ignoredErrors>
    <ignoredError sqref="D45:D48 H45:H48 D76:D78 H76:H79 D69:D70 H69:H70 D56:D57 D61:D62 H61:H62 H56:H57 H51:H52 D64:D65 H64:H65 D51:D52 D79:F79" evalError="1"/>
    <ignoredError sqref="B26:B28 B17:B22 B15:B16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I83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8" customWidth="1"/>
    <col min="2" max="2" width="17.1796875" style="38" customWidth="1"/>
    <col min="3" max="4" width="22" style="38" customWidth="1"/>
    <col min="5" max="5" width="26.26953125" style="38" customWidth="1"/>
    <col min="6" max="6" width="17.453125" style="38" customWidth="1"/>
    <col min="7" max="7" width="20.81640625" style="38" customWidth="1"/>
    <col min="8" max="8" width="17.1796875" style="38" customWidth="1"/>
    <col min="9" max="16384" width="11.453125" style="38"/>
  </cols>
  <sheetData>
    <row r="7" spans="1:9" ht="21" customHeight="1" x14ac:dyDescent="0.35"/>
    <row r="8" spans="1:9" ht="21" customHeight="1" x14ac:dyDescent="0.35"/>
    <row r="9" spans="1:9" s="39" customFormat="1" ht="15.5" x14ac:dyDescent="0.35">
      <c r="A9" s="79" t="s">
        <v>0</v>
      </c>
      <c r="B9" s="79" t="s">
        <v>1</v>
      </c>
      <c r="C9" s="83" t="s">
        <v>2</v>
      </c>
      <c r="D9" s="83"/>
      <c r="E9" s="83"/>
      <c r="F9" s="83"/>
      <c r="G9" s="83"/>
      <c r="H9" s="83"/>
    </row>
    <row r="10" spans="1:9" s="39" customFormat="1" ht="31.5" thickBot="1" x14ac:dyDescent="0.4">
      <c r="A10" s="80"/>
      <c r="B10" s="81"/>
      <c r="C10" s="80" t="s">
        <v>148</v>
      </c>
      <c r="D10" s="80"/>
      <c r="E10" s="80" t="s">
        <v>4</v>
      </c>
      <c r="F10" s="80"/>
      <c r="G10" s="80"/>
      <c r="H10" s="41" t="s">
        <v>122</v>
      </c>
    </row>
    <row r="11" spans="1:9" ht="36" customHeight="1" thickTop="1" x14ac:dyDescent="0.35">
      <c r="A11" s="40"/>
      <c r="B11" s="40"/>
      <c r="C11" s="42" t="s">
        <v>124</v>
      </c>
      <c r="D11" s="42" t="s">
        <v>121</v>
      </c>
      <c r="E11" s="42" t="s">
        <v>125</v>
      </c>
      <c r="F11" s="42" t="s">
        <v>121</v>
      </c>
      <c r="G11" s="42" t="s">
        <v>223</v>
      </c>
      <c r="H11" s="43" t="s">
        <v>120</v>
      </c>
    </row>
    <row r="12" spans="1:9" ht="15.5" x14ac:dyDescent="0.4">
      <c r="A12" s="44" t="s">
        <v>7</v>
      </c>
      <c r="B12" s="45"/>
      <c r="C12" s="45"/>
      <c r="D12" s="45"/>
      <c r="E12" s="45"/>
      <c r="F12" s="45"/>
      <c r="G12" s="45"/>
      <c r="H12" s="46"/>
      <c r="I12" s="45"/>
    </row>
    <row r="13" spans="1:9" ht="15.5" x14ac:dyDescent="0.4">
      <c r="A13" s="45"/>
      <c r="B13" s="45"/>
      <c r="C13" s="45"/>
      <c r="D13" s="45"/>
      <c r="E13" s="45"/>
      <c r="F13" s="45"/>
      <c r="G13" s="45"/>
      <c r="H13" s="46"/>
      <c r="I13" s="45"/>
    </row>
    <row r="14" spans="1:9" ht="15.5" x14ac:dyDescent="0.4">
      <c r="A14" s="44" t="s">
        <v>113</v>
      </c>
      <c r="B14" s="45"/>
      <c r="C14" s="45"/>
      <c r="D14" s="45"/>
      <c r="E14" s="45"/>
      <c r="F14" s="45"/>
      <c r="G14" s="45"/>
      <c r="H14" s="46"/>
      <c r="I14" s="45"/>
    </row>
    <row r="15" spans="1:9" ht="15.5" x14ac:dyDescent="0.4">
      <c r="A15" s="45" t="s">
        <v>166</v>
      </c>
      <c r="B15" s="47">
        <f>SUM(D15:F15)</f>
        <v>2</v>
      </c>
      <c r="C15" s="47">
        <v>0</v>
      </c>
      <c r="D15" s="47">
        <v>0</v>
      </c>
      <c r="E15" s="47">
        <v>2</v>
      </c>
      <c r="F15" s="47">
        <v>0</v>
      </c>
      <c r="G15" s="47">
        <v>0</v>
      </c>
      <c r="H15" s="48">
        <v>3</v>
      </c>
      <c r="I15" s="45"/>
    </row>
    <row r="16" spans="1:9" ht="15.5" x14ac:dyDescent="0.4">
      <c r="A16" s="49" t="s">
        <v>114</v>
      </c>
      <c r="B16" s="47">
        <f t="shared" ref="B16:B22" si="0">SUM(D16:F16)</f>
        <v>15923</v>
      </c>
      <c r="C16" s="47">
        <v>0</v>
      </c>
      <c r="D16" s="47">
        <v>0</v>
      </c>
      <c r="E16" s="47">
        <v>15923</v>
      </c>
      <c r="F16" s="47">
        <v>0</v>
      </c>
      <c r="G16" s="47">
        <v>0</v>
      </c>
      <c r="H16" s="48">
        <v>5390</v>
      </c>
      <c r="I16" s="45"/>
    </row>
    <row r="17" spans="1:9" ht="15.5" x14ac:dyDescent="0.4">
      <c r="A17" s="45" t="s">
        <v>167</v>
      </c>
      <c r="B17" s="47">
        <f t="shared" si="0"/>
        <v>10</v>
      </c>
      <c r="C17" s="47">
        <v>0</v>
      </c>
      <c r="D17" s="47">
        <v>3</v>
      </c>
      <c r="E17" s="47">
        <v>3</v>
      </c>
      <c r="F17" s="47">
        <v>4</v>
      </c>
      <c r="G17" s="47">
        <v>0</v>
      </c>
      <c r="H17" s="48">
        <v>5</v>
      </c>
      <c r="I17" s="45"/>
    </row>
    <row r="18" spans="1:9" ht="15.5" x14ac:dyDescent="0.4">
      <c r="A18" s="49" t="s">
        <v>114</v>
      </c>
      <c r="B18" s="47">
        <f t="shared" si="0"/>
        <v>39025</v>
      </c>
      <c r="C18" s="47">
        <v>0</v>
      </c>
      <c r="D18" s="47">
        <v>6943</v>
      </c>
      <c r="E18" s="47">
        <v>22093</v>
      </c>
      <c r="F18" s="47">
        <v>9989</v>
      </c>
      <c r="G18" s="47">
        <v>0</v>
      </c>
      <c r="H18" s="48">
        <v>1750</v>
      </c>
      <c r="I18" s="45"/>
    </row>
    <row r="19" spans="1:9" ht="17.25" customHeight="1" x14ac:dyDescent="0.4">
      <c r="A19" s="45" t="s">
        <v>168</v>
      </c>
      <c r="B19" s="47">
        <f t="shared" si="0"/>
        <v>1</v>
      </c>
      <c r="C19" s="47">
        <v>0</v>
      </c>
      <c r="D19" s="47">
        <v>0</v>
      </c>
      <c r="E19" s="47">
        <v>1</v>
      </c>
      <c r="F19" s="47">
        <v>0</v>
      </c>
      <c r="G19" s="47">
        <v>0</v>
      </c>
      <c r="H19" s="48">
        <v>2</v>
      </c>
      <c r="I19" s="45"/>
    </row>
    <row r="20" spans="1:9" ht="15.5" x14ac:dyDescent="0.4">
      <c r="A20" s="49" t="s">
        <v>114</v>
      </c>
      <c r="B20" s="47">
        <f t="shared" si="0"/>
        <v>12595</v>
      </c>
      <c r="C20" s="47">
        <v>0</v>
      </c>
      <c r="D20" s="47">
        <v>0</v>
      </c>
      <c r="E20" s="47">
        <v>12595</v>
      </c>
      <c r="F20" s="47">
        <v>0</v>
      </c>
      <c r="G20" s="47">
        <v>0</v>
      </c>
      <c r="H20" s="48">
        <v>2937</v>
      </c>
      <c r="I20" s="45"/>
    </row>
    <row r="21" spans="1:9" ht="15.5" x14ac:dyDescent="0.4">
      <c r="A21" s="45" t="s">
        <v>152</v>
      </c>
      <c r="B21" s="47">
        <f t="shared" si="0"/>
        <v>10</v>
      </c>
      <c r="C21" s="47">
        <v>0</v>
      </c>
      <c r="D21" s="47">
        <v>3</v>
      </c>
      <c r="E21" s="47">
        <v>3</v>
      </c>
      <c r="F21" s="47">
        <v>4</v>
      </c>
      <c r="G21" s="47">
        <v>0</v>
      </c>
      <c r="H21" s="48">
        <v>5</v>
      </c>
      <c r="I21" s="45"/>
    </row>
    <row r="22" spans="1:9" ht="15.5" x14ac:dyDescent="0.4">
      <c r="A22" s="49" t="s">
        <v>114</v>
      </c>
      <c r="B22" s="47">
        <f t="shared" si="0"/>
        <v>39025</v>
      </c>
      <c r="C22" s="47">
        <v>0</v>
      </c>
      <c r="D22" s="47">
        <v>6943</v>
      </c>
      <c r="E22" s="47">
        <v>22093</v>
      </c>
      <c r="F22" s="47">
        <v>9989</v>
      </c>
      <c r="G22" s="47">
        <v>0</v>
      </c>
      <c r="H22" s="48">
        <v>1750</v>
      </c>
      <c r="I22" s="45"/>
    </row>
    <row r="23" spans="1:9" ht="15.5" x14ac:dyDescent="0.4">
      <c r="A23" s="45"/>
      <c r="B23" s="47"/>
      <c r="C23" s="47"/>
      <c r="D23" s="47"/>
      <c r="E23" s="47"/>
      <c r="F23" s="47"/>
      <c r="G23" s="47"/>
      <c r="H23" s="48"/>
      <c r="I23" s="45"/>
    </row>
    <row r="24" spans="1:9" ht="15.5" x14ac:dyDescent="0.4">
      <c r="A24" s="44" t="s">
        <v>15</v>
      </c>
      <c r="B24" s="47"/>
      <c r="C24" s="47"/>
      <c r="D24" s="47"/>
      <c r="E24" s="47"/>
      <c r="F24" s="47"/>
      <c r="G24" s="47"/>
      <c r="H24" s="48"/>
      <c r="I24" s="45"/>
    </row>
    <row r="25" spans="1:9" ht="15.5" x14ac:dyDescent="0.4">
      <c r="A25" s="45" t="s">
        <v>169</v>
      </c>
      <c r="B25" s="47">
        <f>SUM(C25:H25)</f>
        <v>135740051.77000001</v>
      </c>
      <c r="C25" s="47">
        <v>116994150</v>
      </c>
      <c r="D25" s="47">
        <v>0</v>
      </c>
      <c r="E25" s="47">
        <v>18745901.77</v>
      </c>
      <c r="F25" s="47">
        <v>0</v>
      </c>
      <c r="G25" s="47">
        <v>0</v>
      </c>
      <c r="H25" s="48">
        <v>0</v>
      </c>
      <c r="I25" s="45"/>
    </row>
    <row r="26" spans="1:9" ht="15.5" x14ac:dyDescent="0.4">
      <c r="A26" s="45" t="s">
        <v>170</v>
      </c>
      <c r="B26" s="47">
        <f>SUM(D26:H26)</f>
        <v>945343801</v>
      </c>
      <c r="C26" s="47">
        <v>0</v>
      </c>
      <c r="D26" s="47">
        <v>945343801</v>
      </c>
      <c r="E26" s="47">
        <v>0</v>
      </c>
      <c r="F26" s="47">
        <v>0</v>
      </c>
      <c r="G26" s="47">
        <v>0</v>
      </c>
      <c r="H26" s="48">
        <v>0</v>
      </c>
      <c r="I26" s="45"/>
    </row>
    <row r="27" spans="1:9" ht="15.5" x14ac:dyDescent="0.4">
      <c r="A27" s="45" t="s">
        <v>171</v>
      </c>
      <c r="B27" s="47">
        <f>SUM(D27:H27)</f>
        <v>74118421.510000005</v>
      </c>
      <c r="C27" s="47">
        <v>0</v>
      </c>
      <c r="D27" s="47">
        <v>74118421.510000005</v>
      </c>
      <c r="E27" s="47">
        <v>0</v>
      </c>
      <c r="F27" s="47">
        <v>0</v>
      </c>
      <c r="G27" s="47">
        <v>0</v>
      </c>
      <c r="H27" s="48">
        <v>0</v>
      </c>
      <c r="I27" s="45"/>
    </row>
    <row r="28" spans="1:9" ht="15.5" x14ac:dyDescent="0.4">
      <c r="A28" s="45" t="s">
        <v>156</v>
      </c>
      <c r="B28" s="47">
        <f>SUM(D28:H28)</f>
        <v>945343801</v>
      </c>
      <c r="C28" s="47">
        <v>0</v>
      </c>
      <c r="D28" s="47">
        <v>945343801</v>
      </c>
      <c r="E28" s="47">
        <v>0</v>
      </c>
      <c r="F28" s="47">
        <v>0</v>
      </c>
      <c r="G28" s="47">
        <v>0</v>
      </c>
      <c r="H28" s="48">
        <v>0</v>
      </c>
      <c r="I28" s="45"/>
    </row>
    <row r="29" spans="1:9" ht="15.5" x14ac:dyDescent="0.4">
      <c r="A29" s="45" t="s">
        <v>172</v>
      </c>
      <c r="B29" s="47">
        <f>B27</f>
        <v>74118421.510000005</v>
      </c>
      <c r="C29" s="47"/>
      <c r="D29" s="47"/>
      <c r="E29" s="47"/>
      <c r="F29" s="47"/>
      <c r="G29" s="47"/>
      <c r="H29" s="48"/>
      <c r="I29" s="45"/>
    </row>
    <row r="30" spans="1:9" ht="15.5" x14ac:dyDescent="0.4">
      <c r="A30" s="45"/>
      <c r="B30" s="47"/>
      <c r="C30" s="47"/>
      <c r="D30" s="47"/>
      <c r="E30" s="47"/>
      <c r="F30" s="47"/>
      <c r="G30" s="47"/>
      <c r="H30" s="48"/>
      <c r="I30" s="45"/>
    </row>
    <row r="31" spans="1:9" ht="15.5" x14ac:dyDescent="0.4">
      <c r="A31" s="44" t="s">
        <v>17</v>
      </c>
      <c r="B31" s="47"/>
      <c r="C31" s="47"/>
      <c r="D31" s="47"/>
      <c r="E31" s="47"/>
      <c r="F31" s="47"/>
      <c r="G31" s="47"/>
      <c r="H31" s="48"/>
      <c r="I31" s="45"/>
    </row>
    <row r="32" spans="1:9" ht="15.5" x14ac:dyDescent="0.4">
      <c r="A32" s="45" t="s">
        <v>170</v>
      </c>
      <c r="B32" s="47">
        <f>B26</f>
        <v>945343801</v>
      </c>
      <c r="C32" s="47"/>
      <c r="D32" s="47"/>
      <c r="E32" s="47"/>
      <c r="F32" s="47"/>
      <c r="G32" s="47"/>
      <c r="H32" s="48"/>
      <c r="I32" s="45"/>
    </row>
    <row r="33" spans="1:9" ht="15.5" x14ac:dyDescent="0.4">
      <c r="A33" s="45" t="s">
        <v>171</v>
      </c>
      <c r="B33" s="47">
        <v>236335750</v>
      </c>
      <c r="C33" s="47"/>
      <c r="D33" s="47"/>
      <c r="E33" s="47"/>
      <c r="F33" s="47"/>
      <c r="G33" s="47"/>
      <c r="H33" s="48"/>
      <c r="I33" s="45"/>
    </row>
    <row r="34" spans="1:9" ht="15.5" x14ac:dyDescent="0.4">
      <c r="A34" s="45"/>
      <c r="B34" s="51"/>
      <c r="C34" s="51"/>
      <c r="D34" s="51"/>
      <c r="E34" s="51"/>
      <c r="F34" s="51"/>
      <c r="G34" s="51"/>
      <c r="H34" s="52"/>
      <c r="I34" s="45"/>
    </row>
    <row r="35" spans="1:9" ht="15.5" x14ac:dyDescent="0.4">
      <c r="A35" s="44" t="s">
        <v>18</v>
      </c>
      <c r="B35" s="51"/>
      <c r="C35" s="51"/>
      <c r="D35" s="51"/>
      <c r="E35" s="51"/>
      <c r="F35" s="51"/>
      <c r="G35" s="51"/>
      <c r="H35" s="52"/>
      <c r="I35" s="45"/>
    </row>
    <row r="36" spans="1:9" ht="15.5" x14ac:dyDescent="0.4">
      <c r="A36" s="45" t="s">
        <v>173</v>
      </c>
      <c r="B36" s="53">
        <v>1.0586</v>
      </c>
      <c r="C36" s="53"/>
      <c r="D36" s="53">
        <v>1.0586</v>
      </c>
      <c r="E36" s="53">
        <v>1.0586</v>
      </c>
      <c r="F36" s="53">
        <v>1.0586</v>
      </c>
      <c r="G36" s="53"/>
      <c r="H36" s="54">
        <v>1.0586</v>
      </c>
      <c r="I36" s="45"/>
    </row>
    <row r="37" spans="1:9" ht="15.5" x14ac:dyDescent="0.4">
      <c r="A37" s="45" t="s">
        <v>174</v>
      </c>
      <c r="B37" s="53">
        <v>1.0788</v>
      </c>
      <c r="C37" s="53"/>
      <c r="D37" s="53">
        <v>1.0788</v>
      </c>
      <c r="E37" s="53">
        <v>1.0788</v>
      </c>
      <c r="F37" s="53">
        <v>1.0788</v>
      </c>
      <c r="G37" s="53"/>
      <c r="H37" s="54">
        <v>1.0788</v>
      </c>
      <c r="I37" s="45"/>
    </row>
    <row r="38" spans="1:9" ht="15.5" x14ac:dyDescent="0.4">
      <c r="A38" s="45" t="s">
        <v>100</v>
      </c>
      <c r="B38" s="47">
        <f>D38+E38</f>
        <v>313665</v>
      </c>
      <c r="C38" s="47"/>
      <c r="D38" s="50">
        <v>75580</v>
      </c>
      <c r="E38" s="50">
        <v>238085</v>
      </c>
      <c r="F38" s="50">
        <v>238085</v>
      </c>
      <c r="G38" s="50"/>
      <c r="H38" s="48"/>
      <c r="I38" s="45"/>
    </row>
    <row r="39" spans="1:9" ht="15.5" x14ac:dyDescent="0.4">
      <c r="A39" s="45"/>
      <c r="B39" s="47"/>
      <c r="C39" s="47"/>
      <c r="D39" s="47"/>
      <c r="E39" s="47"/>
      <c r="F39" s="47"/>
      <c r="G39" s="47"/>
      <c r="H39" s="48"/>
      <c r="I39" s="45"/>
    </row>
    <row r="40" spans="1:9" ht="15.5" x14ac:dyDescent="0.4">
      <c r="A40" s="44" t="s">
        <v>21</v>
      </c>
      <c r="B40" s="47"/>
      <c r="C40" s="47"/>
      <c r="D40" s="47"/>
      <c r="E40" s="47"/>
      <c r="F40" s="47"/>
      <c r="G40" s="47"/>
      <c r="H40" s="48"/>
      <c r="I40" s="45"/>
    </row>
    <row r="41" spans="1:9" ht="15.5" x14ac:dyDescent="0.4">
      <c r="A41" s="45" t="s">
        <v>175</v>
      </c>
      <c r="B41" s="47">
        <f t="shared" ref="B41:H41" si="1">B25/B36</f>
        <v>128226007.71774042</v>
      </c>
      <c r="C41" s="47"/>
      <c r="D41" s="47">
        <f t="shared" si="1"/>
        <v>0</v>
      </c>
      <c r="E41" s="47">
        <f t="shared" si="1"/>
        <v>17708201.180804837</v>
      </c>
      <c r="F41" s="47">
        <f t="shared" si="1"/>
        <v>0</v>
      </c>
      <c r="G41" s="47"/>
      <c r="H41" s="48">
        <f t="shared" si="1"/>
        <v>0</v>
      </c>
      <c r="I41" s="45"/>
    </row>
    <row r="42" spans="1:9" ht="15.5" x14ac:dyDescent="0.4">
      <c r="A42" s="45" t="s">
        <v>176</v>
      </c>
      <c r="B42" s="47">
        <f t="shared" ref="B42:H42" si="2">B27/B37</f>
        <v>68704506.405265123</v>
      </c>
      <c r="C42" s="47"/>
      <c r="D42" s="47">
        <f t="shared" si="2"/>
        <v>68704506.405265123</v>
      </c>
      <c r="E42" s="47">
        <f t="shared" si="2"/>
        <v>0</v>
      </c>
      <c r="F42" s="47">
        <f t="shared" si="2"/>
        <v>0</v>
      </c>
      <c r="G42" s="47"/>
      <c r="H42" s="48">
        <f t="shared" si="2"/>
        <v>0</v>
      </c>
      <c r="I42" s="45"/>
    </row>
    <row r="43" spans="1:9" ht="15.5" x14ac:dyDescent="0.4">
      <c r="A43" s="45" t="s">
        <v>177</v>
      </c>
      <c r="B43" s="47">
        <f>B41/B16</f>
        <v>8052.8799672009309</v>
      </c>
      <c r="C43" s="47"/>
      <c r="D43" s="47" t="s">
        <v>123</v>
      </c>
      <c r="E43" s="47">
        <f t="shared" ref="E43:H43" si="3">E41/E16</f>
        <v>1112.1146254352093</v>
      </c>
      <c r="F43" s="47" t="s">
        <v>123</v>
      </c>
      <c r="G43" s="47"/>
      <c r="H43" s="48">
        <f t="shared" si="3"/>
        <v>0</v>
      </c>
      <c r="I43" s="45"/>
    </row>
    <row r="44" spans="1:9" ht="15.5" x14ac:dyDescent="0.4">
      <c r="A44" s="45" t="s">
        <v>178</v>
      </c>
      <c r="B44" s="47">
        <f>B42/B20</f>
        <v>5454.903247738398</v>
      </c>
      <c r="C44" s="47"/>
      <c r="D44" s="47" t="s">
        <v>123</v>
      </c>
      <c r="E44" s="47">
        <f t="shared" ref="E44:H44" si="4">E42/E20</f>
        <v>0</v>
      </c>
      <c r="F44" s="47" t="s">
        <v>123</v>
      </c>
      <c r="G44" s="47"/>
      <c r="H44" s="48">
        <f t="shared" si="4"/>
        <v>0</v>
      </c>
      <c r="I44" s="45"/>
    </row>
    <row r="45" spans="1:9" ht="15.5" x14ac:dyDescent="0.4">
      <c r="A45" s="45"/>
      <c r="B45" s="51"/>
      <c r="C45" s="51"/>
      <c r="D45" s="51"/>
      <c r="E45" s="51"/>
      <c r="F45" s="51"/>
      <c r="G45" s="51"/>
      <c r="H45" s="52"/>
      <c r="I45" s="45"/>
    </row>
    <row r="46" spans="1:9" ht="15.5" x14ac:dyDescent="0.4">
      <c r="A46" s="44" t="s">
        <v>26</v>
      </c>
      <c r="B46" s="51"/>
      <c r="C46" s="51"/>
      <c r="D46" s="51"/>
      <c r="E46" s="51"/>
      <c r="F46" s="51"/>
      <c r="G46" s="51"/>
      <c r="H46" s="52"/>
      <c r="I46" s="45"/>
    </row>
    <row r="47" spans="1:9" ht="15.5" x14ac:dyDescent="0.4">
      <c r="A47" s="45"/>
      <c r="B47" s="51"/>
      <c r="C47" s="51"/>
      <c r="D47" s="51"/>
      <c r="E47" s="51"/>
      <c r="F47" s="51"/>
      <c r="G47" s="51"/>
      <c r="H47" s="52"/>
      <c r="I47" s="45"/>
    </row>
    <row r="48" spans="1:9" ht="15.5" x14ac:dyDescent="0.4">
      <c r="A48" s="44" t="s">
        <v>27</v>
      </c>
      <c r="B48" s="51"/>
      <c r="C48" s="51"/>
      <c r="D48" s="51"/>
      <c r="E48" s="51"/>
      <c r="F48" s="51"/>
      <c r="G48" s="51"/>
      <c r="H48" s="52"/>
      <c r="I48" s="45"/>
    </row>
    <row r="49" spans="1:9" ht="15.5" x14ac:dyDescent="0.4">
      <c r="A49" s="45" t="s">
        <v>28</v>
      </c>
      <c r="B49" s="55">
        <f>(B18/B38)*100</f>
        <v>12.441617649403025</v>
      </c>
      <c r="C49" s="55"/>
      <c r="D49" s="55">
        <f t="shared" ref="D49:F49" si="5">(D18/D38)*100</f>
        <v>9.1862926700185241</v>
      </c>
      <c r="E49" s="55">
        <f t="shared" si="5"/>
        <v>9.2794590167377198</v>
      </c>
      <c r="F49" s="55">
        <f t="shared" si="5"/>
        <v>4.1955604090975918</v>
      </c>
      <c r="G49" s="55"/>
      <c r="H49" s="56"/>
      <c r="I49" s="45"/>
    </row>
    <row r="50" spans="1:9" ht="15.5" x14ac:dyDescent="0.4">
      <c r="A50" s="45" t="s">
        <v>29</v>
      </c>
      <c r="B50" s="55">
        <f>(B20/B38)*100</f>
        <v>4.0154304751884968</v>
      </c>
      <c r="C50" s="55"/>
      <c r="D50" s="55">
        <f t="shared" ref="D50:F50" si="6">(D20/D38)*100</f>
        <v>0</v>
      </c>
      <c r="E50" s="55">
        <f t="shared" si="6"/>
        <v>5.2901274754814462</v>
      </c>
      <c r="F50" s="55">
        <f t="shared" si="6"/>
        <v>0</v>
      </c>
      <c r="G50" s="55"/>
      <c r="H50" s="56"/>
      <c r="I50" s="45"/>
    </row>
    <row r="51" spans="1:9" ht="15.5" x14ac:dyDescent="0.4">
      <c r="A51" s="45"/>
      <c r="B51" s="55"/>
      <c r="C51" s="55"/>
      <c r="D51" s="55"/>
      <c r="E51" s="55"/>
      <c r="F51" s="55"/>
      <c r="G51" s="55"/>
      <c r="H51" s="56"/>
      <c r="I51" s="45"/>
    </row>
    <row r="52" spans="1:9" ht="15.5" x14ac:dyDescent="0.4">
      <c r="A52" s="44" t="s">
        <v>30</v>
      </c>
      <c r="B52" s="55"/>
      <c r="C52" s="55"/>
      <c r="D52" s="55"/>
      <c r="E52" s="55"/>
      <c r="F52" s="55"/>
      <c r="G52" s="55"/>
      <c r="H52" s="56"/>
      <c r="I52" s="45"/>
    </row>
    <row r="53" spans="1:9" ht="15.5" x14ac:dyDescent="0.4">
      <c r="A53" s="45" t="s">
        <v>31</v>
      </c>
      <c r="B53" s="55">
        <f>B20/B18*100</f>
        <v>32.274183215887255</v>
      </c>
      <c r="C53" s="55"/>
      <c r="D53" s="55">
        <f t="shared" ref="D53:H53" si="7">D20/D18*100</f>
        <v>0</v>
      </c>
      <c r="E53" s="55">
        <f t="shared" si="7"/>
        <v>57.009007377902499</v>
      </c>
      <c r="F53" s="55">
        <f t="shared" si="7"/>
        <v>0</v>
      </c>
      <c r="G53" s="55"/>
      <c r="H53" s="56">
        <f t="shared" si="7"/>
        <v>167.82857142857145</v>
      </c>
      <c r="I53" s="45"/>
    </row>
    <row r="54" spans="1:9" ht="15.5" x14ac:dyDescent="0.4">
      <c r="A54" s="45" t="s">
        <v>32</v>
      </c>
      <c r="B54" s="55">
        <f>B27/B26*100</f>
        <v>7.8403667989990877</v>
      </c>
      <c r="C54" s="55"/>
      <c r="D54" s="55">
        <f t="shared" ref="D54" si="8">D27/D26*100</f>
        <v>7.8403667989990877</v>
      </c>
      <c r="E54" s="55" t="s">
        <v>123</v>
      </c>
      <c r="F54" s="55" t="s">
        <v>123</v>
      </c>
      <c r="G54" s="55"/>
      <c r="H54" s="56" t="s">
        <v>123</v>
      </c>
      <c r="I54" s="45"/>
    </row>
    <row r="55" spans="1:9" ht="15.5" x14ac:dyDescent="0.4">
      <c r="A55" s="45" t="s">
        <v>33</v>
      </c>
      <c r="B55" s="55">
        <f t="shared" ref="B55:D55" si="9">AVERAGE(B53:B54)</f>
        <v>20.05727500744317</v>
      </c>
      <c r="C55" s="55"/>
      <c r="D55" s="55">
        <f t="shared" si="9"/>
        <v>3.9201833994995439</v>
      </c>
      <c r="E55" s="55" t="s">
        <v>123</v>
      </c>
      <c r="F55" s="55" t="s">
        <v>123</v>
      </c>
      <c r="G55" s="55"/>
      <c r="H55" s="56" t="s">
        <v>123</v>
      </c>
      <c r="I55" s="45"/>
    </row>
    <row r="56" spans="1:9" ht="15.5" x14ac:dyDescent="0.4">
      <c r="A56" s="45"/>
      <c r="B56" s="55"/>
      <c r="C56" s="55"/>
      <c r="D56" s="55"/>
      <c r="E56" s="55"/>
      <c r="F56" s="55"/>
      <c r="G56" s="55"/>
      <c r="H56" s="56"/>
      <c r="I56" s="45"/>
    </row>
    <row r="57" spans="1:9" ht="15.5" x14ac:dyDescent="0.4">
      <c r="A57" s="44" t="s">
        <v>34</v>
      </c>
      <c r="B57" s="55"/>
      <c r="C57" s="55"/>
      <c r="D57" s="55"/>
      <c r="E57" s="55"/>
      <c r="F57" s="55"/>
      <c r="G57" s="55"/>
      <c r="H57" s="56"/>
      <c r="I57" s="45"/>
    </row>
    <row r="58" spans="1:9" ht="15.5" x14ac:dyDescent="0.4">
      <c r="A58" s="45" t="s">
        <v>35</v>
      </c>
      <c r="B58" s="55">
        <f>B20/B22*100</f>
        <v>32.274183215887255</v>
      </c>
      <c r="C58" s="55"/>
      <c r="D58" s="55">
        <f t="shared" ref="D58:H58" si="10">D20/D22*100</f>
        <v>0</v>
      </c>
      <c r="E58" s="55">
        <f t="shared" si="10"/>
        <v>57.009007377902499</v>
      </c>
      <c r="F58" s="55">
        <f t="shared" si="10"/>
        <v>0</v>
      </c>
      <c r="G58" s="55"/>
      <c r="H58" s="56">
        <f t="shared" si="10"/>
        <v>167.82857142857145</v>
      </c>
      <c r="I58" s="45"/>
    </row>
    <row r="59" spans="1:9" ht="15.5" x14ac:dyDescent="0.4">
      <c r="A59" s="45" t="s">
        <v>36</v>
      </c>
      <c r="B59" s="55">
        <f t="shared" ref="B59:D59" si="11">B27/B28*100</f>
        <v>7.8403667989990877</v>
      </c>
      <c r="C59" s="55"/>
      <c r="D59" s="55">
        <f t="shared" si="11"/>
        <v>7.8403667989990877</v>
      </c>
      <c r="E59" s="55" t="s">
        <v>123</v>
      </c>
      <c r="F59" s="55" t="s">
        <v>123</v>
      </c>
      <c r="G59" s="55"/>
      <c r="H59" s="56" t="s">
        <v>123</v>
      </c>
      <c r="I59" s="45"/>
    </row>
    <row r="60" spans="1:9" ht="15.5" x14ac:dyDescent="0.4">
      <c r="A60" s="45" t="s">
        <v>37</v>
      </c>
      <c r="B60" s="55">
        <f t="shared" ref="B60:D60" si="12">(B58+B59)/2</f>
        <v>20.05727500744317</v>
      </c>
      <c r="C60" s="55"/>
      <c r="D60" s="55">
        <f t="shared" si="12"/>
        <v>3.9201833994995439</v>
      </c>
      <c r="E60" s="55" t="s">
        <v>123</v>
      </c>
      <c r="F60" s="55" t="s">
        <v>123</v>
      </c>
      <c r="G60" s="55"/>
      <c r="H60" s="56" t="s">
        <v>123</v>
      </c>
      <c r="I60" s="45"/>
    </row>
    <row r="61" spans="1:9" ht="15.5" x14ac:dyDescent="0.4">
      <c r="A61" s="45"/>
      <c r="B61" s="55"/>
      <c r="C61" s="55"/>
      <c r="D61" s="55"/>
      <c r="E61" s="55"/>
      <c r="F61" s="55"/>
      <c r="G61" s="55"/>
      <c r="H61" s="56"/>
      <c r="I61" s="45"/>
    </row>
    <row r="62" spans="1:9" ht="15.5" x14ac:dyDescent="0.4">
      <c r="A62" s="44" t="s">
        <v>92</v>
      </c>
      <c r="B62" s="55"/>
      <c r="C62" s="55"/>
      <c r="D62" s="55"/>
      <c r="E62" s="55"/>
      <c r="F62" s="55"/>
      <c r="G62" s="55"/>
      <c r="H62" s="56"/>
      <c r="I62" s="45"/>
    </row>
    <row r="63" spans="1:9" ht="15.5" x14ac:dyDescent="0.4">
      <c r="A63" s="45" t="s">
        <v>38</v>
      </c>
      <c r="B63" s="55">
        <f>B29/B27*100</f>
        <v>100</v>
      </c>
      <c r="C63" s="55"/>
      <c r="D63" s="55"/>
      <c r="E63" s="55"/>
      <c r="F63" s="55"/>
      <c r="G63" s="55"/>
      <c r="H63" s="56"/>
      <c r="I63" s="45"/>
    </row>
    <row r="64" spans="1:9" ht="15.5" x14ac:dyDescent="0.4">
      <c r="A64" s="45"/>
      <c r="B64" s="55"/>
      <c r="C64" s="55"/>
      <c r="D64" s="55"/>
      <c r="E64" s="55"/>
      <c r="F64" s="55"/>
      <c r="G64" s="55"/>
      <c r="H64" s="56"/>
      <c r="I64" s="45"/>
    </row>
    <row r="65" spans="1:9" ht="15.5" x14ac:dyDescent="0.4">
      <c r="A65" s="44" t="s">
        <v>39</v>
      </c>
      <c r="B65" s="55"/>
      <c r="C65" s="55"/>
      <c r="D65" s="55"/>
      <c r="E65" s="55"/>
      <c r="F65" s="55"/>
      <c r="G65" s="55"/>
      <c r="H65" s="56"/>
      <c r="I65" s="45"/>
    </row>
    <row r="66" spans="1:9" ht="15.5" x14ac:dyDescent="0.4">
      <c r="A66" s="45" t="s">
        <v>115</v>
      </c>
      <c r="B66" s="55">
        <f>((B20/B16)-1)*100</f>
        <v>-20.900584060792561</v>
      </c>
      <c r="C66" s="55"/>
      <c r="D66" s="55" t="s">
        <v>123</v>
      </c>
      <c r="E66" s="55">
        <f t="shared" ref="E66:H66" si="13">((E20/E16)-1)*100</f>
        <v>-20.900584060792561</v>
      </c>
      <c r="F66" s="55" t="s">
        <v>123</v>
      </c>
      <c r="G66" s="55"/>
      <c r="H66" s="56">
        <f t="shared" si="13"/>
        <v>-45.510204081632658</v>
      </c>
      <c r="I66" s="45"/>
    </row>
    <row r="67" spans="1:9" ht="15.5" x14ac:dyDescent="0.4">
      <c r="A67" s="45" t="s">
        <v>41</v>
      </c>
      <c r="B67" s="55">
        <f>((B42/B41)-1)*100</f>
        <v>-46.419211181789244</v>
      </c>
      <c r="C67" s="55"/>
      <c r="D67" s="55" t="s">
        <v>123</v>
      </c>
      <c r="E67" s="55">
        <f t="shared" ref="E67" si="14">((E42/E41)-1)*100</f>
        <v>-100</v>
      </c>
      <c r="F67" s="55" t="s">
        <v>123</v>
      </c>
      <c r="G67" s="55"/>
      <c r="H67" s="56" t="s">
        <v>123</v>
      </c>
      <c r="I67" s="45"/>
    </row>
    <row r="68" spans="1:9" ht="15.5" x14ac:dyDescent="0.4">
      <c r="A68" s="45" t="s">
        <v>42</v>
      </c>
      <c r="B68" s="55">
        <f t="shared" ref="B68:E68" si="15">((B44/B43)-1)*100</f>
        <v>-32.261460869204448</v>
      </c>
      <c r="C68" s="55"/>
      <c r="D68" s="55" t="s">
        <v>123</v>
      </c>
      <c r="E68" s="55">
        <f t="shared" si="15"/>
        <v>-100</v>
      </c>
      <c r="F68" s="55" t="s">
        <v>123</v>
      </c>
      <c r="G68" s="55"/>
      <c r="H68" s="56" t="s">
        <v>123</v>
      </c>
      <c r="I68" s="45"/>
    </row>
    <row r="69" spans="1:9" ht="15.5" x14ac:dyDescent="0.4">
      <c r="A69" s="45"/>
      <c r="B69" s="55"/>
      <c r="C69" s="55"/>
      <c r="D69" s="55"/>
      <c r="E69" s="55"/>
      <c r="F69" s="55"/>
      <c r="G69" s="55"/>
      <c r="H69" s="56"/>
      <c r="I69" s="45"/>
    </row>
    <row r="70" spans="1:9" ht="15.5" x14ac:dyDescent="0.4">
      <c r="A70" s="44" t="s">
        <v>43</v>
      </c>
      <c r="B70" s="55"/>
      <c r="C70" s="55"/>
      <c r="D70" s="55"/>
      <c r="E70" s="55"/>
      <c r="F70" s="55"/>
      <c r="G70" s="55"/>
      <c r="H70" s="56"/>
      <c r="I70" s="45"/>
    </row>
    <row r="71" spans="1:9" ht="15.5" x14ac:dyDescent="0.4">
      <c r="A71" s="45" t="s">
        <v>116</v>
      </c>
      <c r="B71" s="55">
        <f>B26/B18</f>
        <v>24224.056399743753</v>
      </c>
      <c r="C71" s="55"/>
      <c r="D71" s="55">
        <f t="shared" ref="D71:H71" si="16">D26/D18</f>
        <v>136157.82817225982</v>
      </c>
      <c r="E71" s="55">
        <f t="shared" si="16"/>
        <v>0</v>
      </c>
      <c r="F71" s="55">
        <f t="shared" si="16"/>
        <v>0</v>
      </c>
      <c r="G71" s="55"/>
      <c r="H71" s="56">
        <f t="shared" si="16"/>
        <v>0</v>
      </c>
      <c r="I71" s="45"/>
    </row>
    <row r="72" spans="1:9" ht="15.5" x14ac:dyDescent="0.4">
      <c r="A72" s="45" t="s">
        <v>117</v>
      </c>
      <c r="B72" s="55">
        <f>B27/B20</f>
        <v>5884.7496236601828</v>
      </c>
      <c r="C72" s="55"/>
      <c r="D72" s="55" t="s">
        <v>123</v>
      </c>
      <c r="E72" s="55">
        <f t="shared" ref="E72:H72" si="17">E27/E20</f>
        <v>0</v>
      </c>
      <c r="F72" s="55" t="s">
        <v>123</v>
      </c>
      <c r="G72" s="55"/>
      <c r="H72" s="56">
        <f t="shared" si="17"/>
        <v>0</v>
      </c>
      <c r="I72" s="45"/>
    </row>
    <row r="73" spans="1:9" ht="15.5" x14ac:dyDescent="0.4">
      <c r="A73" s="45" t="s">
        <v>46</v>
      </c>
      <c r="B73" s="55">
        <f>(B72/B71)*B55</f>
        <v>4.8725134884076873</v>
      </c>
      <c r="C73" s="55"/>
      <c r="D73" s="55" t="s">
        <v>123</v>
      </c>
      <c r="E73" s="55" t="s">
        <v>123</v>
      </c>
      <c r="F73" s="55" t="s">
        <v>123</v>
      </c>
      <c r="G73" s="55"/>
      <c r="H73" s="56" t="s">
        <v>123</v>
      </c>
      <c r="I73" s="45"/>
    </row>
    <row r="74" spans="1:9" ht="15.5" x14ac:dyDescent="0.4">
      <c r="A74" s="45" t="s">
        <v>118</v>
      </c>
      <c r="B74" s="55">
        <f>B26/B17</f>
        <v>94534380.099999994</v>
      </c>
      <c r="C74" s="55"/>
      <c r="D74" s="55">
        <f t="shared" ref="D74:H74" si="18">D26/D17</f>
        <v>315114600.33333331</v>
      </c>
      <c r="E74" s="55">
        <f t="shared" si="18"/>
        <v>0</v>
      </c>
      <c r="F74" s="55">
        <f t="shared" si="18"/>
        <v>0</v>
      </c>
      <c r="G74" s="55"/>
      <c r="H74" s="56">
        <f t="shared" si="18"/>
        <v>0</v>
      </c>
      <c r="I74" s="45"/>
    </row>
    <row r="75" spans="1:9" ht="15.5" x14ac:dyDescent="0.4">
      <c r="A75" s="45" t="s">
        <v>119</v>
      </c>
      <c r="B75" s="55">
        <f>B27/B19</f>
        <v>74118421.510000005</v>
      </c>
      <c r="C75" s="55"/>
      <c r="D75" s="55" t="s">
        <v>123</v>
      </c>
      <c r="E75" s="55">
        <f t="shared" ref="E75:H75" si="19">E27/E19</f>
        <v>0</v>
      </c>
      <c r="F75" s="55" t="s">
        <v>123</v>
      </c>
      <c r="G75" s="55"/>
      <c r="H75" s="56">
        <f t="shared" si="19"/>
        <v>0</v>
      </c>
      <c r="I75" s="45"/>
    </row>
    <row r="76" spans="1:9" ht="15.5" x14ac:dyDescent="0.4">
      <c r="A76" s="45"/>
      <c r="B76" s="55"/>
      <c r="C76" s="55"/>
      <c r="D76" s="55"/>
      <c r="E76" s="55"/>
      <c r="F76" s="55"/>
      <c r="G76" s="55"/>
      <c r="H76" s="56"/>
      <c r="I76" s="45"/>
    </row>
    <row r="77" spans="1:9" ht="15.5" x14ac:dyDescent="0.4">
      <c r="A77" s="60" t="s">
        <v>47</v>
      </c>
      <c r="B77" s="55"/>
      <c r="C77" s="55"/>
      <c r="D77" s="55"/>
      <c r="E77" s="55"/>
      <c r="F77" s="55"/>
      <c r="G77" s="55"/>
      <c r="H77" s="56"/>
      <c r="I77" s="45"/>
    </row>
    <row r="78" spans="1:9" ht="15.5" x14ac:dyDescent="0.4">
      <c r="A78" s="57" t="s">
        <v>48</v>
      </c>
      <c r="B78" s="55">
        <f>(B33/B32)*100</f>
        <v>24.999978817230325</v>
      </c>
      <c r="C78" s="55"/>
      <c r="D78" s="55"/>
      <c r="E78" s="55"/>
      <c r="F78" s="55"/>
      <c r="G78" s="55"/>
      <c r="H78" s="56"/>
      <c r="I78" s="45"/>
    </row>
    <row r="79" spans="1:9" ht="15.5" x14ac:dyDescent="0.4">
      <c r="A79" s="57" t="s">
        <v>49</v>
      </c>
      <c r="B79" s="55">
        <f>(B27/B33)*100</f>
        <v>31.361493768928316</v>
      </c>
      <c r="C79" s="55"/>
      <c r="D79" s="55"/>
      <c r="E79" s="55"/>
      <c r="F79" s="55"/>
      <c r="G79" s="55"/>
      <c r="H79" s="56"/>
      <c r="I79" s="45"/>
    </row>
    <row r="80" spans="1:9" ht="16" thickBot="1" x14ac:dyDescent="0.45">
      <c r="A80" s="58"/>
      <c r="B80" s="58"/>
      <c r="C80" s="58"/>
      <c r="D80" s="58"/>
      <c r="E80" s="58"/>
      <c r="F80" s="58"/>
      <c r="G80" s="58"/>
      <c r="H80" s="59"/>
      <c r="I80" s="45"/>
    </row>
    <row r="81" spans="1:9" ht="18" customHeight="1" thickTop="1" x14ac:dyDescent="0.4">
      <c r="A81" s="82" t="s">
        <v>165</v>
      </c>
      <c r="B81" s="82"/>
      <c r="C81" s="82"/>
      <c r="D81" s="82"/>
      <c r="E81" s="82"/>
      <c r="F81" s="82"/>
      <c r="G81" s="82"/>
      <c r="H81" s="82"/>
      <c r="I81" s="45"/>
    </row>
    <row r="82" spans="1:9" ht="38.25" customHeight="1" x14ac:dyDescent="0.4">
      <c r="A82" s="78" t="s">
        <v>224</v>
      </c>
      <c r="B82" s="78"/>
      <c r="C82" s="78"/>
      <c r="D82" s="78"/>
      <c r="E82" s="78"/>
      <c r="F82" s="78"/>
      <c r="G82" s="78"/>
      <c r="H82" s="78"/>
      <c r="I82" s="45"/>
    </row>
    <row r="83" spans="1:9" ht="15.5" x14ac:dyDescent="0.4">
      <c r="A83" s="45"/>
      <c r="B83" s="45"/>
      <c r="C83" s="45"/>
      <c r="D83" s="45"/>
      <c r="E83" s="45"/>
      <c r="F83" s="45"/>
      <c r="G83" s="45"/>
      <c r="H83" s="45"/>
      <c r="I83" s="45"/>
    </row>
  </sheetData>
  <mergeCells count="7">
    <mergeCell ref="A82:H82"/>
    <mergeCell ref="A9:A10"/>
    <mergeCell ref="B9:B10"/>
    <mergeCell ref="A81:H81"/>
    <mergeCell ref="C9:H9"/>
    <mergeCell ref="C10:D10"/>
    <mergeCell ref="E10:G10"/>
  </mergeCells>
  <pageMargins left="0.7" right="0.7" top="0.75" bottom="0.75" header="0.3" footer="0.3"/>
  <pageSetup paperSize="9" orientation="portrait" r:id="rId1"/>
  <ignoredErrors>
    <ignoredError sqref="B15:B28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I118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38" customWidth="1"/>
    <col min="2" max="2" width="17.1796875" style="38" customWidth="1"/>
    <col min="3" max="4" width="22" style="38" customWidth="1"/>
    <col min="5" max="5" width="26.26953125" style="38" customWidth="1"/>
    <col min="6" max="6" width="17.54296875" style="38" customWidth="1"/>
    <col min="7" max="7" width="20.81640625" style="38" customWidth="1"/>
    <col min="8" max="8" width="17.1796875" style="38" customWidth="1"/>
    <col min="9" max="16384" width="11.453125" style="38"/>
  </cols>
  <sheetData>
    <row r="7" spans="1:8" ht="21" customHeight="1" x14ac:dyDescent="0.35"/>
    <row r="8" spans="1:8" ht="21" customHeight="1" x14ac:dyDescent="0.35"/>
    <row r="9" spans="1:8" s="39" customFormat="1" ht="15.5" x14ac:dyDescent="0.35">
      <c r="A9" s="79" t="s">
        <v>0</v>
      </c>
      <c r="B9" s="79" t="s">
        <v>1</v>
      </c>
      <c r="C9" s="83" t="s">
        <v>2</v>
      </c>
      <c r="D9" s="83"/>
      <c r="E9" s="83"/>
      <c r="F9" s="83"/>
      <c r="G9" s="83"/>
      <c r="H9" s="83"/>
    </row>
    <row r="10" spans="1:8" s="39" customFormat="1" ht="31.5" thickBot="1" x14ac:dyDescent="0.4">
      <c r="A10" s="80"/>
      <c r="B10" s="81"/>
      <c r="C10" s="80" t="s">
        <v>148</v>
      </c>
      <c r="D10" s="80"/>
      <c r="E10" s="80" t="s">
        <v>4</v>
      </c>
      <c r="F10" s="80"/>
      <c r="G10" s="80"/>
      <c r="H10" s="41" t="s">
        <v>122</v>
      </c>
    </row>
    <row r="11" spans="1:8" ht="31.5" thickTop="1" x14ac:dyDescent="0.35">
      <c r="A11" s="40"/>
      <c r="B11" s="40"/>
      <c r="C11" s="42" t="s">
        <v>124</v>
      </c>
      <c r="D11" s="42" t="s">
        <v>121</v>
      </c>
      <c r="E11" s="42" t="s">
        <v>125</v>
      </c>
      <c r="F11" s="42" t="s">
        <v>121</v>
      </c>
      <c r="G11" s="42" t="s">
        <v>223</v>
      </c>
      <c r="H11" s="43" t="s">
        <v>120</v>
      </c>
    </row>
    <row r="12" spans="1:8" ht="15.5" x14ac:dyDescent="0.4">
      <c r="A12" s="44" t="s">
        <v>7</v>
      </c>
      <c r="B12" s="45"/>
      <c r="C12" s="45"/>
      <c r="D12" s="45"/>
      <c r="E12" s="45"/>
      <c r="F12" s="45"/>
      <c r="G12" s="45"/>
      <c r="H12" s="46"/>
    </row>
    <row r="13" spans="1:8" ht="15.5" x14ac:dyDescent="0.4">
      <c r="A13" s="45"/>
      <c r="B13" s="45"/>
      <c r="C13" s="45"/>
      <c r="D13" s="45"/>
      <c r="E13" s="45"/>
      <c r="F13" s="45"/>
      <c r="G13" s="45"/>
      <c r="H13" s="46"/>
    </row>
    <row r="14" spans="1:8" ht="15.5" x14ac:dyDescent="0.4">
      <c r="A14" s="44" t="s">
        <v>113</v>
      </c>
      <c r="B14" s="45"/>
      <c r="C14" s="45"/>
      <c r="D14" s="45"/>
      <c r="E14" s="45"/>
      <c r="F14" s="45"/>
      <c r="G14" s="45"/>
      <c r="H14" s="46"/>
    </row>
    <row r="15" spans="1:8" ht="15.5" x14ac:dyDescent="0.4">
      <c r="A15" s="45" t="s">
        <v>134</v>
      </c>
      <c r="B15" s="47">
        <f>SUM(C15:G15)</f>
        <v>11</v>
      </c>
      <c r="C15" s="47">
        <f>'1 Trimestre'!C15+'2 Trimestre'!C15</f>
        <v>0</v>
      </c>
      <c r="D15" s="47">
        <f>'1 Trimestre'!D15+'2 Trimestre'!D15</f>
        <v>2</v>
      </c>
      <c r="E15" s="47">
        <f>'1 Trimestre'!E15+'2 Trimestre'!E15</f>
        <v>2</v>
      </c>
      <c r="F15" s="47">
        <f>'1 Trimestre'!F15+'2 Trimestre'!F15</f>
        <v>4</v>
      </c>
      <c r="G15" s="47">
        <f>'1 Trimestre'!G15+'2 Trimestre'!G15</f>
        <v>3</v>
      </c>
      <c r="H15" s="48">
        <f>'1 Trimestre'!H15+'2 Trimestre'!H15</f>
        <v>6</v>
      </c>
    </row>
    <row r="16" spans="1:8" ht="15.5" x14ac:dyDescent="0.4">
      <c r="A16" s="49" t="s">
        <v>114</v>
      </c>
      <c r="B16" s="47">
        <f>SUM(C16:G16)</f>
        <v>15923</v>
      </c>
      <c r="C16" s="47">
        <f>'1 Trimestre'!C16+'2 Trimestre'!C16</f>
        <v>0</v>
      </c>
      <c r="D16" s="47">
        <f>'1 Trimestre'!D16+'2 Trimestre'!D16</f>
        <v>0</v>
      </c>
      <c r="E16" s="47">
        <f>'1 Trimestre'!E16+'2 Trimestre'!E16</f>
        <v>15923</v>
      </c>
      <c r="F16" s="47">
        <f>'1 Trimestre'!F16+'2 Trimestre'!F16</f>
        <v>0</v>
      </c>
      <c r="G16" s="47">
        <f>'1 Trimestre'!G16+'2 Trimestre'!G16</f>
        <v>0</v>
      </c>
      <c r="H16" s="48">
        <f>'1 Trimestre'!H16+'2 Trimestre'!H16</f>
        <v>8030</v>
      </c>
    </row>
    <row r="17" spans="1:8" ht="15.5" x14ac:dyDescent="0.4">
      <c r="A17" s="45" t="s">
        <v>179</v>
      </c>
      <c r="B17" s="47">
        <f t="shared" ref="B17:B22" si="0">SUM(D17:F17)</f>
        <v>10</v>
      </c>
      <c r="C17" s="47">
        <f>'1 Trimestre'!C17+'2 Trimestre'!C17</f>
        <v>0</v>
      </c>
      <c r="D17" s="47">
        <f>'2 Trimestre'!D17</f>
        <v>3</v>
      </c>
      <c r="E17" s="47">
        <f>'2 Trimestre'!E17</f>
        <v>3</v>
      </c>
      <c r="F17" s="47">
        <f>'2 Trimestre'!F17</f>
        <v>4</v>
      </c>
      <c r="G17" s="47">
        <f>'1 Trimestre'!G17+'2 Trimestre'!G17</f>
        <v>0</v>
      </c>
      <c r="H17" s="48">
        <f>'2 Trimestre'!H17</f>
        <v>5</v>
      </c>
    </row>
    <row r="18" spans="1:8" ht="15.5" x14ac:dyDescent="0.4">
      <c r="A18" s="49" t="s">
        <v>114</v>
      </c>
      <c r="B18" s="47">
        <f t="shared" si="0"/>
        <v>39025</v>
      </c>
      <c r="C18" s="47">
        <f>'1 Trimestre'!C18+'2 Trimestre'!C18</f>
        <v>0</v>
      </c>
      <c r="D18" s="47">
        <f>'2 Trimestre'!D18</f>
        <v>6943</v>
      </c>
      <c r="E18" s="47">
        <f>'2 Trimestre'!E18</f>
        <v>22093</v>
      </c>
      <c r="F18" s="47">
        <f>'2 Trimestre'!F18</f>
        <v>9989</v>
      </c>
      <c r="G18" s="47">
        <f>'1 Trimestre'!G18+'2 Trimestre'!G18</f>
        <v>0</v>
      </c>
      <c r="H18" s="48">
        <f>'2 Trimestre'!H18</f>
        <v>1750</v>
      </c>
    </row>
    <row r="19" spans="1:8" ht="15.5" x14ac:dyDescent="0.4">
      <c r="A19" s="45" t="s">
        <v>180</v>
      </c>
      <c r="B19" s="47">
        <f t="shared" si="0"/>
        <v>9</v>
      </c>
      <c r="C19" s="47">
        <f>'1 Trimestre'!C19+'2 Trimestre'!C19</f>
        <v>0</v>
      </c>
      <c r="D19" s="47">
        <f>'1 Trimestre'!D19+'2 Trimestre'!D19</f>
        <v>3</v>
      </c>
      <c r="E19" s="47">
        <f>'1 Trimestre'!E19+'2 Trimestre'!E19</f>
        <v>2</v>
      </c>
      <c r="F19" s="47">
        <f>'1 Trimestre'!F19+'2 Trimestre'!F19</f>
        <v>4</v>
      </c>
      <c r="G19" s="47">
        <f>'1 Trimestre'!G19+'2 Trimestre'!G19</f>
        <v>0</v>
      </c>
      <c r="H19" s="48">
        <f>'1 Trimestre'!H19+'2 Trimestre'!H19</f>
        <v>5</v>
      </c>
    </row>
    <row r="20" spans="1:8" ht="15.5" x14ac:dyDescent="0.4">
      <c r="A20" s="49" t="s">
        <v>114</v>
      </c>
      <c r="B20" s="47">
        <f t="shared" si="0"/>
        <v>16795</v>
      </c>
      <c r="C20" s="47">
        <f>'1 Trimestre'!C20+'2 Trimestre'!C20</f>
        <v>0</v>
      </c>
      <c r="D20" s="47">
        <f>'1 Trimestre'!D20+'2 Trimestre'!D20</f>
        <v>0</v>
      </c>
      <c r="E20" s="47">
        <f>'1 Trimestre'!E20+'2 Trimestre'!E20</f>
        <v>16795</v>
      </c>
      <c r="F20" s="47">
        <f>'1 Trimestre'!F20+'2 Trimestre'!F20</f>
        <v>0</v>
      </c>
      <c r="G20" s="47">
        <f>'1 Trimestre'!G20+'2 Trimestre'!G20</f>
        <v>0</v>
      </c>
      <c r="H20" s="48">
        <f>'1 Trimestre'!H20+'2 Trimestre'!H20</f>
        <v>4332</v>
      </c>
    </row>
    <row r="21" spans="1:8" ht="15.5" x14ac:dyDescent="0.4">
      <c r="A21" s="45" t="s">
        <v>152</v>
      </c>
      <c r="B21" s="47">
        <f t="shared" si="0"/>
        <v>10</v>
      </c>
      <c r="C21" s="47">
        <f>'1 Trimestre'!C21+'2 Trimestre'!C21</f>
        <v>0</v>
      </c>
      <c r="D21" s="47">
        <f>'2 Trimestre'!D21</f>
        <v>3</v>
      </c>
      <c r="E21" s="47">
        <f>'2 Trimestre'!E21</f>
        <v>3</v>
      </c>
      <c r="F21" s="47">
        <f>'2 Trimestre'!F21</f>
        <v>4</v>
      </c>
      <c r="G21" s="47">
        <f>'1 Trimestre'!G21+'2 Trimestre'!G21</f>
        <v>0</v>
      </c>
      <c r="H21" s="48">
        <f>'2 Trimestre'!H21</f>
        <v>5</v>
      </c>
    </row>
    <row r="22" spans="1:8" ht="15.5" x14ac:dyDescent="0.4">
      <c r="A22" s="49" t="s">
        <v>114</v>
      </c>
      <c r="B22" s="47">
        <f t="shared" si="0"/>
        <v>39025</v>
      </c>
      <c r="C22" s="47">
        <f>'1 Trimestre'!C22+'2 Trimestre'!C22</f>
        <v>0</v>
      </c>
      <c r="D22" s="47">
        <f>'2 Trimestre'!D22</f>
        <v>6943</v>
      </c>
      <c r="E22" s="47">
        <f>'2 Trimestre'!E22</f>
        <v>22093</v>
      </c>
      <c r="F22" s="47">
        <f>'2 Trimestre'!F22</f>
        <v>9989</v>
      </c>
      <c r="G22" s="47">
        <f>'1 Trimestre'!G22+'2 Trimestre'!G22</f>
        <v>0</v>
      </c>
      <c r="H22" s="48">
        <f>'2 Trimestre'!H22</f>
        <v>1750</v>
      </c>
    </row>
    <row r="23" spans="1:8" ht="15.5" x14ac:dyDescent="0.4">
      <c r="A23" s="45"/>
      <c r="B23" s="47"/>
      <c r="C23" s="47"/>
      <c r="D23" s="47"/>
      <c r="E23" s="47"/>
      <c r="F23" s="47"/>
      <c r="G23" s="47"/>
      <c r="H23" s="48"/>
    </row>
    <row r="24" spans="1:8" ht="15.5" x14ac:dyDescent="0.4">
      <c r="A24" s="44" t="s">
        <v>15</v>
      </c>
      <c r="B24" s="47"/>
      <c r="C24" s="47"/>
      <c r="D24" s="47"/>
      <c r="E24" s="47"/>
      <c r="F24" s="47"/>
      <c r="G24" s="47"/>
      <c r="H24" s="48"/>
    </row>
    <row r="25" spans="1:8" ht="15.5" x14ac:dyDescent="0.4">
      <c r="A25" s="45" t="s">
        <v>135</v>
      </c>
      <c r="B25" s="47">
        <f>SUM(C25:H25)</f>
        <v>135740051.77000001</v>
      </c>
      <c r="C25" s="47">
        <f>'1 Trimestre'!C25+'2 Trimestre'!C25</f>
        <v>116994150</v>
      </c>
      <c r="D25" s="47">
        <f>'1 Trimestre'!D25+'2 Trimestre'!D25</f>
        <v>0</v>
      </c>
      <c r="E25" s="47">
        <f>'1 Trimestre'!E25+'2 Trimestre'!E25</f>
        <v>18745901.77</v>
      </c>
      <c r="F25" s="47">
        <f>'1 Trimestre'!F25+'2 Trimestre'!F25</f>
        <v>0</v>
      </c>
      <c r="G25" s="47">
        <f>'1 Trimestre'!G25+'2 Trimestre'!G25</f>
        <v>0</v>
      </c>
      <c r="H25" s="48">
        <f>'1 Trimestre'!H25+'2 Trimestre'!H25</f>
        <v>0</v>
      </c>
    </row>
    <row r="26" spans="1:8" ht="15.5" x14ac:dyDescent="0.4">
      <c r="A26" s="45" t="s">
        <v>181</v>
      </c>
      <c r="B26" s="47">
        <f>SUM(D26:H26)</f>
        <v>945343801</v>
      </c>
      <c r="C26" s="47">
        <v>0</v>
      </c>
      <c r="D26" s="47">
        <f>'2 Trimestre'!D26</f>
        <v>945343801</v>
      </c>
      <c r="E26" s="47">
        <f>'2 Trimestre'!E26</f>
        <v>0</v>
      </c>
      <c r="F26" s="47">
        <f>'2 Trimestre'!F26</f>
        <v>0</v>
      </c>
      <c r="G26" s="47">
        <v>0</v>
      </c>
      <c r="H26" s="48">
        <f>'2 Trimestre'!H26</f>
        <v>0</v>
      </c>
    </row>
    <row r="27" spans="1:8" ht="15.5" x14ac:dyDescent="0.4">
      <c r="A27" s="45" t="s">
        <v>182</v>
      </c>
      <c r="B27" s="47">
        <f>SUM(D27:H27)</f>
        <v>74118421.510000005</v>
      </c>
      <c r="C27" s="47">
        <v>0</v>
      </c>
      <c r="D27" s="47">
        <f>'1 Trimestre'!D27+'2 Trimestre'!D27</f>
        <v>74118421.510000005</v>
      </c>
      <c r="E27" s="47">
        <f>'1 Trimestre'!E27+'2 Trimestre'!E27</f>
        <v>0</v>
      </c>
      <c r="F27" s="47">
        <f>'1 Trimestre'!F27+'2 Trimestre'!F27</f>
        <v>0</v>
      </c>
      <c r="G27" s="47">
        <v>0</v>
      </c>
      <c r="H27" s="48">
        <f>'1 Trimestre'!H27+'2 Trimestre'!H27</f>
        <v>0</v>
      </c>
    </row>
    <row r="28" spans="1:8" ht="15.5" x14ac:dyDescent="0.4">
      <c r="A28" s="45" t="s">
        <v>156</v>
      </c>
      <c r="B28" s="47">
        <f>SUM(D28:H28)</f>
        <v>945343801</v>
      </c>
      <c r="C28" s="47">
        <v>0</v>
      </c>
      <c r="D28" s="47">
        <f>+'2 Trimestre'!D28</f>
        <v>945343801</v>
      </c>
      <c r="E28" s="47">
        <f>+'2 Trimestre'!E28</f>
        <v>0</v>
      </c>
      <c r="F28" s="47">
        <f>+'2 Trimestre'!F28</f>
        <v>0</v>
      </c>
      <c r="G28" s="47">
        <v>0</v>
      </c>
      <c r="H28" s="48">
        <f>+'2 Trimestre'!H28</f>
        <v>0</v>
      </c>
    </row>
    <row r="29" spans="1:8" ht="15.5" x14ac:dyDescent="0.4">
      <c r="A29" s="45" t="s">
        <v>183</v>
      </c>
      <c r="B29" s="47">
        <f>B27</f>
        <v>74118421.510000005</v>
      </c>
      <c r="C29" s="47"/>
      <c r="D29" s="47"/>
      <c r="E29" s="47"/>
      <c r="F29" s="47"/>
      <c r="G29" s="47">
        <v>0</v>
      </c>
      <c r="H29" s="48"/>
    </row>
    <row r="30" spans="1:8" ht="15.5" x14ac:dyDescent="0.4">
      <c r="A30" s="45"/>
      <c r="B30" s="47"/>
      <c r="C30" s="47"/>
      <c r="D30" s="47"/>
      <c r="E30" s="47"/>
      <c r="F30" s="47"/>
      <c r="G30" s="47"/>
      <c r="H30" s="48"/>
    </row>
    <row r="31" spans="1:8" ht="15.5" x14ac:dyDescent="0.4">
      <c r="A31" s="44" t="s">
        <v>17</v>
      </c>
      <c r="B31" s="47"/>
      <c r="C31" s="47"/>
      <c r="D31" s="47"/>
      <c r="E31" s="47"/>
      <c r="F31" s="47"/>
      <c r="G31" s="47"/>
      <c r="H31" s="48"/>
    </row>
    <row r="32" spans="1:8" ht="15.5" x14ac:dyDescent="0.4">
      <c r="A32" s="45" t="s">
        <v>181</v>
      </c>
      <c r="B32" s="47">
        <f>B26</f>
        <v>945343801</v>
      </c>
      <c r="C32" s="47"/>
      <c r="D32" s="47"/>
      <c r="E32" s="47"/>
      <c r="F32" s="47"/>
      <c r="G32" s="47"/>
      <c r="H32" s="48"/>
    </row>
    <row r="33" spans="1:9" ht="15.5" x14ac:dyDescent="0.4">
      <c r="A33" s="45" t="s">
        <v>182</v>
      </c>
      <c r="B33" s="47">
        <f>+'1 Trimestre'!B33+'2 Trimestre'!B33</f>
        <v>472671500</v>
      </c>
      <c r="C33" s="47"/>
      <c r="D33" s="47"/>
      <c r="E33" s="47"/>
      <c r="F33" s="47"/>
      <c r="G33" s="47"/>
      <c r="H33" s="48"/>
    </row>
    <row r="34" spans="1:9" ht="15.5" x14ac:dyDescent="0.4">
      <c r="A34" s="45"/>
      <c r="B34" s="51"/>
      <c r="C34" s="51"/>
      <c r="D34" s="51"/>
      <c r="E34" s="51"/>
      <c r="F34" s="51"/>
      <c r="G34" s="51"/>
      <c r="H34" s="52"/>
    </row>
    <row r="35" spans="1:9" ht="15.5" x14ac:dyDescent="0.4">
      <c r="A35" s="44" t="s">
        <v>18</v>
      </c>
      <c r="B35" s="51"/>
      <c r="C35" s="51"/>
      <c r="D35" s="51"/>
      <c r="E35" s="51"/>
      <c r="F35" s="51"/>
      <c r="G35" s="51"/>
      <c r="H35" s="52"/>
    </row>
    <row r="36" spans="1:9" ht="15.5" x14ac:dyDescent="0.4">
      <c r="A36" s="45" t="s">
        <v>184</v>
      </c>
      <c r="B36" s="53">
        <v>1.0586</v>
      </c>
      <c r="C36" s="53"/>
      <c r="D36" s="53">
        <v>1.0586</v>
      </c>
      <c r="E36" s="53">
        <v>1.0586</v>
      </c>
      <c r="F36" s="53">
        <v>1.0586</v>
      </c>
      <c r="G36" s="53"/>
      <c r="H36" s="54">
        <v>1.0586</v>
      </c>
    </row>
    <row r="37" spans="1:9" ht="15.5" x14ac:dyDescent="0.4">
      <c r="A37" s="45" t="s">
        <v>185</v>
      </c>
      <c r="B37" s="53">
        <v>1.0788</v>
      </c>
      <c r="C37" s="53"/>
      <c r="D37" s="53">
        <v>1.0788</v>
      </c>
      <c r="E37" s="53">
        <v>1.0788</v>
      </c>
      <c r="F37" s="53">
        <v>1.0788</v>
      </c>
      <c r="G37" s="53"/>
      <c r="H37" s="54">
        <v>1.0788</v>
      </c>
    </row>
    <row r="38" spans="1:9" ht="15.5" x14ac:dyDescent="0.4">
      <c r="A38" s="45" t="s">
        <v>100</v>
      </c>
      <c r="B38" s="47">
        <f>D38+E38</f>
        <v>313665</v>
      </c>
      <c r="C38" s="47"/>
      <c r="D38" s="50">
        <v>75580</v>
      </c>
      <c r="E38" s="50">
        <v>238085</v>
      </c>
      <c r="F38" s="50">
        <v>238085</v>
      </c>
      <c r="G38" s="50"/>
      <c r="H38" s="48"/>
      <c r="I38" s="45"/>
    </row>
    <row r="39" spans="1:9" ht="15.5" x14ac:dyDescent="0.4">
      <c r="A39" s="45"/>
      <c r="B39" s="47"/>
      <c r="C39" s="47"/>
      <c r="D39" s="47"/>
      <c r="E39" s="47"/>
      <c r="F39" s="47"/>
      <c r="G39" s="47"/>
      <c r="H39" s="48"/>
    </row>
    <row r="40" spans="1:9" ht="15.5" x14ac:dyDescent="0.4">
      <c r="A40" s="44" t="s">
        <v>21</v>
      </c>
      <c r="B40" s="47"/>
      <c r="C40" s="47"/>
      <c r="D40" s="47"/>
      <c r="E40" s="47"/>
      <c r="F40" s="47"/>
      <c r="G40" s="47"/>
      <c r="H40" s="48"/>
    </row>
    <row r="41" spans="1:9" ht="15.5" x14ac:dyDescent="0.4">
      <c r="A41" s="45" t="s">
        <v>136</v>
      </c>
      <c r="B41" s="47">
        <f>B25/B36</f>
        <v>128226007.71774042</v>
      </c>
      <c r="C41" s="47"/>
      <c r="D41" s="47">
        <f t="shared" ref="D41:H41" si="1">D25/D36</f>
        <v>0</v>
      </c>
      <c r="E41" s="47">
        <f t="shared" si="1"/>
        <v>17708201.180804837</v>
      </c>
      <c r="F41" s="47">
        <f t="shared" si="1"/>
        <v>0</v>
      </c>
      <c r="G41" s="47"/>
      <c r="H41" s="48">
        <f t="shared" si="1"/>
        <v>0</v>
      </c>
    </row>
    <row r="42" spans="1:9" ht="15.5" x14ac:dyDescent="0.4">
      <c r="A42" s="45" t="s">
        <v>186</v>
      </c>
      <c r="B42" s="47">
        <f t="shared" ref="B42" si="2">B27/B37</f>
        <v>68704506.405265123</v>
      </c>
      <c r="C42" s="47"/>
      <c r="D42" s="47">
        <f t="shared" ref="D42:H42" si="3">D27/D37</f>
        <v>68704506.405265123</v>
      </c>
      <c r="E42" s="47">
        <f t="shared" si="3"/>
        <v>0</v>
      </c>
      <c r="F42" s="47">
        <f t="shared" si="3"/>
        <v>0</v>
      </c>
      <c r="G42" s="47"/>
      <c r="H42" s="48">
        <f t="shared" si="3"/>
        <v>0</v>
      </c>
    </row>
    <row r="43" spans="1:9" ht="15.5" x14ac:dyDescent="0.4">
      <c r="A43" s="45" t="s">
        <v>137</v>
      </c>
      <c r="B43" s="47">
        <f>B41/B16</f>
        <v>8052.8799672009309</v>
      </c>
      <c r="C43" s="47"/>
      <c r="D43" s="47" t="s">
        <v>123</v>
      </c>
      <c r="E43" s="47">
        <f t="shared" ref="E43:H43" si="4">E41/E16</f>
        <v>1112.1146254352093</v>
      </c>
      <c r="F43" s="47" t="s">
        <v>123</v>
      </c>
      <c r="G43" s="47"/>
      <c r="H43" s="48">
        <f t="shared" si="4"/>
        <v>0</v>
      </c>
    </row>
    <row r="44" spans="1:9" ht="15.5" x14ac:dyDescent="0.4">
      <c r="A44" s="45" t="s">
        <v>187</v>
      </c>
      <c r="B44" s="47">
        <f>B42/B20</f>
        <v>4090.7714441956014</v>
      </c>
      <c r="C44" s="47"/>
      <c r="D44" s="47" t="s">
        <v>123</v>
      </c>
      <c r="E44" s="47">
        <f t="shared" ref="E44:H44" si="5">E42/E20</f>
        <v>0</v>
      </c>
      <c r="F44" s="47" t="s">
        <v>123</v>
      </c>
      <c r="G44" s="47"/>
      <c r="H44" s="48">
        <f t="shared" si="5"/>
        <v>0</v>
      </c>
    </row>
    <row r="45" spans="1:9" ht="15.5" x14ac:dyDescent="0.4">
      <c r="A45" s="45"/>
      <c r="B45" s="51"/>
      <c r="C45" s="51"/>
      <c r="D45" s="51"/>
      <c r="E45" s="51"/>
      <c r="F45" s="51"/>
      <c r="G45" s="51"/>
      <c r="H45" s="52"/>
    </row>
    <row r="46" spans="1:9" ht="15.5" x14ac:dyDescent="0.4">
      <c r="A46" s="44" t="s">
        <v>26</v>
      </c>
      <c r="B46" s="51"/>
      <c r="C46" s="51"/>
      <c r="D46" s="51"/>
      <c r="E46" s="51"/>
      <c r="F46" s="51"/>
      <c r="G46" s="51"/>
      <c r="H46" s="52"/>
    </row>
    <row r="47" spans="1:9" ht="15.5" x14ac:dyDescent="0.4">
      <c r="A47" s="45"/>
      <c r="B47" s="51"/>
      <c r="C47" s="51"/>
      <c r="D47" s="51"/>
      <c r="E47" s="51"/>
      <c r="F47" s="51"/>
      <c r="G47" s="51"/>
      <c r="H47" s="52"/>
    </row>
    <row r="48" spans="1:9" ht="15.5" x14ac:dyDescent="0.4">
      <c r="A48" s="44" t="s">
        <v>27</v>
      </c>
      <c r="B48" s="51"/>
      <c r="C48" s="51"/>
      <c r="D48" s="51"/>
      <c r="E48" s="51"/>
      <c r="F48" s="51"/>
      <c r="G48" s="51"/>
      <c r="H48" s="52"/>
    </row>
    <row r="49" spans="1:8" ht="15.5" x14ac:dyDescent="0.4">
      <c r="A49" s="45" t="s">
        <v>28</v>
      </c>
      <c r="B49" s="55">
        <f>(B18/B38)*100</f>
        <v>12.441617649403025</v>
      </c>
      <c r="C49" s="55"/>
      <c r="D49" s="55">
        <f t="shared" ref="D49:F49" si="6">(D18/D38)*100</f>
        <v>9.1862926700185241</v>
      </c>
      <c r="E49" s="55">
        <f t="shared" si="6"/>
        <v>9.2794590167377198</v>
      </c>
      <c r="F49" s="55">
        <f t="shared" si="6"/>
        <v>4.1955604090975918</v>
      </c>
      <c r="G49" s="55"/>
      <c r="H49" s="56"/>
    </row>
    <row r="50" spans="1:8" ht="15.5" x14ac:dyDescent="0.4">
      <c r="A50" s="45" t="s">
        <v>29</v>
      </c>
      <c r="B50" s="55">
        <f>(B20/B38)*100</f>
        <v>5.3544386527027239</v>
      </c>
      <c r="C50" s="55"/>
      <c r="D50" s="55">
        <f t="shared" ref="D50:F50" si="7">(D20/D38)*100</f>
        <v>0</v>
      </c>
      <c r="E50" s="55">
        <f t="shared" si="7"/>
        <v>7.0542033307432224</v>
      </c>
      <c r="F50" s="55">
        <f t="shared" si="7"/>
        <v>0</v>
      </c>
      <c r="G50" s="55"/>
      <c r="H50" s="56"/>
    </row>
    <row r="51" spans="1:8" ht="15.5" x14ac:dyDescent="0.4">
      <c r="A51" s="44"/>
      <c r="B51" s="55"/>
      <c r="C51" s="55"/>
      <c r="D51" s="55"/>
      <c r="E51" s="55"/>
      <c r="F51" s="55"/>
      <c r="G51" s="55"/>
      <c r="H51" s="56"/>
    </row>
    <row r="52" spans="1:8" ht="15.5" x14ac:dyDescent="0.4">
      <c r="A52" s="44" t="s">
        <v>30</v>
      </c>
      <c r="B52" s="55"/>
      <c r="C52" s="55"/>
      <c r="D52" s="55"/>
      <c r="E52" s="55"/>
      <c r="F52" s="55"/>
      <c r="G52" s="55"/>
      <c r="H52" s="56"/>
    </row>
    <row r="53" spans="1:8" ht="15.5" x14ac:dyDescent="0.4">
      <c r="A53" s="45" t="s">
        <v>31</v>
      </c>
      <c r="B53" s="55">
        <f>B20/B18*100</f>
        <v>43.036515054452273</v>
      </c>
      <c r="C53" s="55"/>
      <c r="D53" s="55">
        <f t="shared" ref="D53:H53" si="8">D20/D18*100</f>
        <v>0</v>
      </c>
      <c r="E53" s="55">
        <f t="shared" si="8"/>
        <v>76.019553704793381</v>
      </c>
      <c r="F53" s="55">
        <f t="shared" si="8"/>
        <v>0</v>
      </c>
      <c r="G53" s="55"/>
      <c r="H53" s="56">
        <f t="shared" si="8"/>
        <v>247.54285714285714</v>
      </c>
    </row>
    <row r="54" spans="1:8" ht="15.5" x14ac:dyDescent="0.4">
      <c r="A54" s="45" t="s">
        <v>32</v>
      </c>
      <c r="B54" s="55">
        <f t="shared" ref="B54" si="9">B27/B26*100</f>
        <v>7.8403667989990877</v>
      </c>
      <c r="C54" s="55"/>
      <c r="D54" s="55">
        <f t="shared" ref="D54" si="10">D27/D26*100</f>
        <v>7.8403667989990877</v>
      </c>
      <c r="E54" s="55" t="s">
        <v>123</v>
      </c>
      <c r="F54" s="55" t="s">
        <v>123</v>
      </c>
      <c r="G54" s="55"/>
      <c r="H54" s="56" t="s">
        <v>123</v>
      </c>
    </row>
    <row r="55" spans="1:8" ht="15.5" x14ac:dyDescent="0.4">
      <c r="A55" s="45" t="s">
        <v>33</v>
      </c>
      <c r="B55" s="55">
        <f t="shared" ref="B55" si="11">AVERAGE(B53:B54)</f>
        <v>25.438440926725679</v>
      </c>
      <c r="C55" s="55"/>
      <c r="D55" s="55">
        <f t="shared" ref="D55" si="12">AVERAGE(D53:D54)</f>
        <v>3.9201833994995439</v>
      </c>
      <c r="E55" s="55" t="s">
        <v>123</v>
      </c>
      <c r="F55" s="55" t="s">
        <v>123</v>
      </c>
      <c r="G55" s="55"/>
      <c r="H55" s="56" t="s">
        <v>123</v>
      </c>
    </row>
    <row r="56" spans="1:8" ht="15.5" x14ac:dyDescent="0.4">
      <c r="A56" s="45"/>
      <c r="B56" s="55"/>
      <c r="C56" s="55"/>
      <c r="D56" s="55"/>
      <c r="E56" s="55"/>
      <c r="F56" s="55"/>
      <c r="G56" s="55"/>
      <c r="H56" s="56"/>
    </row>
    <row r="57" spans="1:8" ht="15.5" x14ac:dyDescent="0.4">
      <c r="A57" s="44" t="s">
        <v>34</v>
      </c>
      <c r="B57" s="55"/>
      <c r="C57" s="55"/>
      <c r="D57" s="55"/>
      <c r="E57" s="55"/>
      <c r="F57" s="55"/>
      <c r="G57" s="55"/>
      <c r="H57" s="56"/>
    </row>
    <row r="58" spans="1:8" ht="15.5" x14ac:dyDescent="0.4">
      <c r="A58" s="45" t="s">
        <v>35</v>
      </c>
      <c r="B58" s="55">
        <f>B20/B22*100</f>
        <v>43.036515054452273</v>
      </c>
      <c r="C58" s="55"/>
      <c r="D58" s="55">
        <f t="shared" ref="D58:H58" si="13">D20/D22*100</f>
        <v>0</v>
      </c>
      <c r="E58" s="55">
        <f t="shared" si="13"/>
        <v>76.019553704793381</v>
      </c>
      <c r="F58" s="55">
        <f t="shared" si="13"/>
        <v>0</v>
      </c>
      <c r="G58" s="55"/>
      <c r="H58" s="56">
        <f t="shared" si="13"/>
        <v>247.54285714285714</v>
      </c>
    </row>
    <row r="59" spans="1:8" ht="15.5" x14ac:dyDescent="0.4">
      <c r="A59" s="45" t="s">
        <v>36</v>
      </c>
      <c r="B59" s="55">
        <f t="shared" ref="B59" si="14">B27/B28*100</f>
        <v>7.8403667989990877</v>
      </c>
      <c r="C59" s="55"/>
      <c r="D59" s="55">
        <f t="shared" ref="D59" si="15">D27/D28*100</f>
        <v>7.8403667989990877</v>
      </c>
      <c r="E59" s="55" t="s">
        <v>123</v>
      </c>
      <c r="F59" s="55" t="s">
        <v>123</v>
      </c>
      <c r="G59" s="55"/>
      <c r="H59" s="56" t="s">
        <v>123</v>
      </c>
    </row>
    <row r="60" spans="1:8" ht="15.5" x14ac:dyDescent="0.4">
      <c r="A60" s="45" t="s">
        <v>37</v>
      </c>
      <c r="B60" s="55">
        <f t="shared" ref="B60" si="16">(B58+B59)/2</f>
        <v>25.438440926725679</v>
      </c>
      <c r="C60" s="55"/>
      <c r="D60" s="55">
        <f t="shared" ref="D60" si="17">(D58+D59)/2</f>
        <v>3.9201833994995439</v>
      </c>
      <c r="E60" s="55" t="s">
        <v>123</v>
      </c>
      <c r="F60" s="55" t="s">
        <v>123</v>
      </c>
      <c r="G60" s="55"/>
      <c r="H60" s="56" t="s">
        <v>123</v>
      </c>
    </row>
    <row r="61" spans="1:8" ht="15.5" x14ac:dyDescent="0.4">
      <c r="A61" s="45"/>
      <c r="B61" s="55"/>
      <c r="C61" s="55"/>
      <c r="D61" s="55"/>
      <c r="E61" s="55"/>
      <c r="F61" s="55"/>
      <c r="G61" s="55"/>
      <c r="H61" s="56"/>
    </row>
    <row r="62" spans="1:8" ht="15.5" x14ac:dyDescent="0.4">
      <c r="A62" s="44" t="s">
        <v>92</v>
      </c>
      <c r="B62" s="55"/>
      <c r="C62" s="55"/>
      <c r="D62" s="55"/>
      <c r="E62" s="55"/>
      <c r="F62" s="55"/>
      <c r="G62" s="55"/>
      <c r="H62" s="56"/>
    </row>
    <row r="63" spans="1:8" ht="15.5" x14ac:dyDescent="0.4">
      <c r="A63" s="45" t="s">
        <v>38</v>
      </c>
      <c r="B63" s="55">
        <f t="shared" ref="B63" si="18">B29/B27*100</f>
        <v>100</v>
      </c>
      <c r="C63" s="55"/>
      <c r="D63" s="55"/>
      <c r="E63" s="55"/>
      <c r="F63" s="55"/>
      <c r="G63" s="55"/>
      <c r="H63" s="56"/>
    </row>
    <row r="64" spans="1:8" ht="15.5" x14ac:dyDescent="0.4">
      <c r="A64" s="45"/>
      <c r="B64" s="55"/>
      <c r="C64" s="55"/>
      <c r="D64" s="55"/>
      <c r="E64" s="55"/>
      <c r="F64" s="55"/>
      <c r="G64" s="55"/>
      <c r="H64" s="56"/>
    </row>
    <row r="65" spans="1:8" ht="15.5" x14ac:dyDescent="0.4">
      <c r="A65" s="44" t="s">
        <v>39</v>
      </c>
      <c r="B65" s="55"/>
      <c r="C65" s="55"/>
      <c r="D65" s="55"/>
      <c r="E65" s="55"/>
      <c r="F65" s="55"/>
      <c r="G65" s="55"/>
      <c r="H65" s="56"/>
    </row>
    <row r="66" spans="1:8" ht="15.5" x14ac:dyDescent="0.4">
      <c r="A66" s="45" t="s">
        <v>115</v>
      </c>
      <c r="B66" s="55">
        <f>((B20/B16)-1)*100</f>
        <v>5.4763549582365068</v>
      </c>
      <c r="C66" s="55"/>
      <c r="D66" s="55" t="s">
        <v>123</v>
      </c>
      <c r="E66" s="55">
        <f t="shared" ref="E66:H66" si="19">((E20/E16)-1)*100</f>
        <v>5.4763549582365068</v>
      </c>
      <c r="F66" s="55" t="s">
        <v>123</v>
      </c>
      <c r="G66" s="55"/>
      <c r="H66" s="56">
        <f t="shared" si="19"/>
        <v>-46.05230386052304</v>
      </c>
    </row>
    <row r="67" spans="1:8" ht="15.5" x14ac:dyDescent="0.4">
      <c r="A67" s="45" t="s">
        <v>41</v>
      </c>
      <c r="B67" s="55">
        <f>((B42/B41)-1)*100</f>
        <v>-46.419211181789244</v>
      </c>
      <c r="C67" s="55"/>
      <c r="D67" s="55" t="s">
        <v>123</v>
      </c>
      <c r="E67" s="55">
        <f t="shared" ref="E67" si="20">((E42/E41)-1)*100</f>
        <v>-100</v>
      </c>
      <c r="F67" s="55" t="s">
        <v>123</v>
      </c>
      <c r="G67" s="55"/>
      <c r="H67" s="56" t="s">
        <v>123</v>
      </c>
    </row>
    <row r="68" spans="1:8" ht="15.5" x14ac:dyDescent="0.4">
      <c r="A68" s="45" t="s">
        <v>42</v>
      </c>
      <c r="B68" s="55">
        <f t="shared" ref="B68:E68" si="21">((B44/B43)-1)*100</f>
        <v>-49.201137222246501</v>
      </c>
      <c r="C68" s="55"/>
      <c r="D68" s="55" t="s">
        <v>123</v>
      </c>
      <c r="E68" s="55">
        <f t="shared" si="21"/>
        <v>-100</v>
      </c>
      <c r="F68" s="55" t="s">
        <v>123</v>
      </c>
      <c r="G68" s="55"/>
      <c r="H68" s="56" t="s">
        <v>123</v>
      </c>
    </row>
    <row r="69" spans="1:8" ht="15.5" x14ac:dyDescent="0.4">
      <c r="A69" s="45"/>
      <c r="B69" s="55"/>
      <c r="C69" s="55"/>
      <c r="D69" s="55"/>
      <c r="E69" s="55"/>
      <c r="F69" s="55"/>
      <c r="G69" s="55"/>
      <c r="H69" s="56"/>
    </row>
    <row r="70" spans="1:8" ht="15.5" x14ac:dyDescent="0.4">
      <c r="A70" s="44" t="s">
        <v>43</v>
      </c>
      <c r="B70" s="55"/>
      <c r="C70" s="55"/>
      <c r="D70" s="55"/>
      <c r="E70" s="55"/>
      <c r="F70" s="55"/>
      <c r="G70" s="55"/>
      <c r="H70" s="56"/>
    </row>
    <row r="71" spans="1:8" ht="15.5" x14ac:dyDescent="0.4">
      <c r="A71" s="45" t="s">
        <v>116</v>
      </c>
      <c r="B71" s="55">
        <f>B26/B18</f>
        <v>24224.056399743753</v>
      </c>
      <c r="C71" s="55"/>
      <c r="D71" s="55">
        <f t="shared" ref="D71:H71" si="22">D26/D18</f>
        <v>136157.82817225982</v>
      </c>
      <c r="E71" s="55">
        <f t="shared" si="22"/>
        <v>0</v>
      </c>
      <c r="F71" s="55">
        <f t="shared" si="22"/>
        <v>0</v>
      </c>
      <c r="G71" s="55"/>
      <c r="H71" s="56">
        <f t="shared" si="22"/>
        <v>0</v>
      </c>
    </row>
    <row r="72" spans="1:8" ht="15.5" x14ac:dyDescent="0.4">
      <c r="A72" s="45" t="s">
        <v>117</v>
      </c>
      <c r="B72" s="55">
        <f>B27/B20</f>
        <v>4413.1242339982136</v>
      </c>
      <c r="C72" s="55"/>
      <c r="D72" s="55" t="s">
        <v>123</v>
      </c>
      <c r="E72" s="55">
        <f t="shared" ref="E72:H72" si="23">E27/E20</f>
        <v>0</v>
      </c>
      <c r="F72" s="55" t="s">
        <v>123</v>
      </c>
      <c r="G72" s="55"/>
      <c r="H72" s="56">
        <f t="shared" si="23"/>
        <v>0</v>
      </c>
    </row>
    <row r="73" spans="1:8" ht="15.5" x14ac:dyDescent="0.4">
      <c r="A73" s="45" t="s">
        <v>46</v>
      </c>
      <c r="B73" s="55">
        <f>(B72/B71)*B55</f>
        <v>4.6343600871921939</v>
      </c>
      <c r="C73" s="55"/>
      <c r="D73" s="55" t="s">
        <v>123</v>
      </c>
      <c r="E73" s="55" t="s">
        <v>123</v>
      </c>
      <c r="F73" s="55" t="s">
        <v>123</v>
      </c>
      <c r="G73" s="55"/>
      <c r="H73" s="56" t="s">
        <v>123</v>
      </c>
    </row>
    <row r="74" spans="1:8" ht="15.5" x14ac:dyDescent="0.4">
      <c r="A74" s="45" t="s">
        <v>118</v>
      </c>
      <c r="B74" s="55">
        <f>B26/B17</f>
        <v>94534380.099999994</v>
      </c>
      <c r="C74" s="55"/>
      <c r="D74" s="55">
        <f t="shared" ref="D74:H74" si="24">D26/D17</f>
        <v>315114600.33333331</v>
      </c>
      <c r="E74" s="55">
        <f t="shared" si="24"/>
        <v>0</v>
      </c>
      <c r="F74" s="55">
        <f t="shared" si="24"/>
        <v>0</v>
      </c>
      <c r="G74" s="55"/>
      <c r="H74" s="56">
        <f t="shared" si="24"/>
        <v>0</v>
      </c>
    </row>
    <row r="75" spans="1:8" ht="15.5" x14ac:dyDescent="0.4">
      <c r="A75" s="45" t="s">
        <v>119</v>
      </c>
      <c r="B75" s="55">
        <f>B27/B19</f>
        <v>8235380.1677777786</v>
      </c>
      <c r="C75" s="55"/>
      <c r="D75" s="55">
        <f t="shared" ref="D75:H75" si="25">D27/D19</f>
        <v>24706140.503333334</v>
      </c>
      <c r="E75" s="55">
        <f t="shared" si="25"/>
        <v>0</v>
      </c>
      <c r="F75" s="55">
        <f t="shared" si="25"/>
        <v>0</v>
      </c>
      <c r="G75" s="55"/>
      <c r="H75" s="56">
        <f t="shared" si="25"/>
        <v>0</v>
      </c>
    </row>
    <row r="76" spans="1:8" ht="15.5" x14ac:dyDescent="0.4">
      <c r="A76" s="57"/>
      <c r="B76" s="55"/>
      <c r="C76" s="55"/>
      <c r="D76" s="55"/>
      <c r="E76" s="55"/>
      <c r="F76" s="55"/>
      <c r="G76" s="55"/>
      <c r="H76" s="56"/>
    </row>
    <row r="77" spans="1:8" ht="15.5" x14ac:dyDescent="0.4">
      <c r="A77" s="60" t="s">
        <v>47</v>
      </c>
      <c r="B77" s="55"/>
      <c r="C77" s="55"/>
      <c r="D77" s="55"/>
      <c r="E77" s="55"/>
      <c r="F77" s="55"/>
      <c r="G77" s="55"/>
      <c r="H77" s="56"/>
    </row>
    <row r="78" spans="1:8" ht="15.5" x14ac:dyDescent="0.4">
      <c r="A78" s="57" t="s">
        <v>48</v>
      </c>
      <c r="B78" s="55">
        <f>(B33/B32)*100</f>
        <v>49.99995763446065</v>
      </c>
      <c r="C78" s="55"/>
      <c r="D78" s="55"/>
      <c r="E78" s="55"/>
      <c r="F78" s="55"/>
      <c r="G78" s="55"/>
      <c r="H78" s="56"/>
    </row>
    <row r="79" spans="1:8" ht="15.5" x14ac:dyDescent="0.4">
      <c r="A79" s="57" t="s">
        <v>49</v>
      </c>
      <c r="B79" s="55">
        <f>(B27/B33)*100</f>
        <v>15.680746884464158</v>
      </c>
      <c r="C79" s="55"/>
      <c r="D79" s="55"/>
      <c r="E79" s="55"/>
      <c r="F79" s="55"/>
      <c r="G79" s="55"/>
      <c r="H79" s="56"/>
    </row>
    <row r="80" spans="1:8" ht="16" thickBot="1" x14ac:dyDescent="0.45">
      <c r="A80" s="58"/>
      <c r="B80" s="58"/>
      <c r="C80" s="58"/>
      <c r="D80" s="58"/>
      <c r="E80" s="58"/>
      <c r="F80" s="58"/>
      <c r="G80" s="58"/>
      <c r="H80" s="59"/>
    </row>
    <row r="81" spans="1:9" ht="18" customHeight="1" thickTop="1" x14ac:dyDescent="0.4">
      <c r="A81" s="82" t="s">
        <v>165</v>
      </c>
      <c r="B81" s="82"/>
      <c r="C81" s="82"/>
      <c r="D81" s="82"/>
      <c r="E81" s="82"/>
      <c r="F81" s="82"/>
      <c r="G81" s="82"/>
      <c r="H81" s="82"/>
      <c r="I81" s="45"/>
    </row>
    <row r="82" spans="1:9" ht="38.25" customHeight="1" x14ac:dyDescent="0.4">
      <c r="A82" s="78" t="s">
        <v>224</v>
      </c>
      <c r="B82" s="78"/>
      <c r="C82" s="78"/>
      <c r="D82" s="78"/>
      <c r="E82" s="78"/>
      <c r="F82" s="78"/>
      <c r="G82" s="78"/>
      <c r="H82" s="78"/>
      <c r="I82" s="45"/>
    </row>
    <row r="83" spans="1:9" ht="15.5" x14ac:dyDescent="0.4">
      <c r="A83" s="45"/>
      <c r="B83" s="45"/>
      <c r="C83" s="45"/>
      <c r="D83" s="45"/>
      <c r="E83" s="45"/>
      <c r="F83" s="45"/>
      <c r="G83" s="45"/>
      <c r="H83" s="45"/>
      <c r="I83" s="45"/>
    </row>
    <row r="90" spans="1:9" ht="15.5" x14ac:dyDescent="0.4">
      <c r="A90" s="45"/>
      <c r="B90" s="45"/>
      <c r="C90" s="45"/>
      <c r="D90" s="45"/>
      <c r="E90" s="45"/>
      <c r="F90" s="45"/>
      <c r="G90" s="45"/>
      <c r="H90" s="45"/>
    </row>
    <row r="91" spans="1:9" ht="15.5" x14ac:dyDescent="0.4">
      <c r="A91" s="45"/>
      <c r="B91" s="45"/>
      <c r="C91" s="45"/>
      <c r="D91" s="45"/>
      <c r="E91" s="45"/>
      <c r="F91" s="45"/>
      <c r="G91" s="45"/>
      <c r="H91" s="45"/>
    </row>
    <row r="92" spans="1:9" ht="15.5" x14ac:dyDescent="0.4">
      <c r="A92" s="45"/>
      <c r="B92" s="45"/>
      <c r="C92" s="45"/>
      <c r="D92" s="45"/>
      <c r="E92" s="45"/>
      <c r="F92" s="45"/>
      <c r="G92" s="45"/>
      <c r="H92" s="45"/>
    </row>
    <row r="93" spans="1:9" ht="15.5" x14ac:dyDescent="0.4">
      <c r="A93" s="45"/>
      <c r="B93" s="45"/>
      <c r="C93" s="45"/>
      <c r="D93" s="45"/>
      <c r="E93" s="45"/>
      <c r="F93" s="45"/>
      <c r="G93" s="45"/>
      <c r="H93" s="45"/>
    </row>
    <row r="94" spans="1:9" ht="15.5" x14ac:dyDescent="0.4">
      <c r="A94" s="45"/>
      <c r="B94" s="45"/>
      <c r="C94" s="45"/>
      <c r="D94" s="45"/>
      <c r="E94" s="45"/>
      <c r="F94" s="45"/>
      <c r="G94" s="45"/>
      <c r="H94" s="45"/>
    </row>
    <row r="95" spans="1:9" ht="15.5" x14ac:dyDescent="0.4">
      <c r="A95" s="45"/>
      <c r="B95" s="45"/>
      <c r="C95" s="45"/>
      <c r="D95" s="45"/>
      <c r="E95" s="45"/>
      <c r="F95" s="45"/>
      <c r="G95" s="45"/>
      <c r="H95" s="45"/>
    </row>
    <row r="96" spans="1:9" ht="15.5" x14ac:dyDescent="0.4">
      <c r="A96" s="45"/>
      <c r="B96" s="45"/>
      <c r="C96" s="45"/>
      <c r="D96" s="45"/>
      <c r="E96" s="45"/>
      <c r="F96" s="45"/>
      <c r="G96" s="45"/>
      <c r="H96" s="45"/>
    </row>
    <row r="97" spans="1:8" ht="15.5" x14ac:dyDescent="0.4">
      <c r="A97" s="45"/>
      <c r="B97" s="45"/>
      <c r="C97" s="45"/>
      <c r="D97" s="45"/>
      <c r="E97" s="45"/>
      <c r="F97" s="45"/>
      <c r="G97" s="45"/>
      <c r="H97" s="45"/>
    </row>
    <row r="98" spans="1:8" ht="15.5" x14ac:dyDescent="0.4">
      <c r="A98" s="45"/>
      <c r="B98" s="45"/>
      <c r="C98" s="45"/>
      <c r="D98" s="45"/>
      <c r="E98" s="45"/>
      <c r="F98" s="45"/>
      <c r="G98" s="45"/>
      <c r="H98" s="45"/>
    </row>
    <row r="99" spans="1:8" ht="15.5" x14ac:dyDescent="0.4">
      <c r="A99" s="45"/>
      <c r="B99" s="45"/>
      <c r="C99" s="45"/>
      <c r="D99" s="45"/>
      <c r="E99" s="45"/>
      <c r="F99" s="45"/>
      <c r="G99" s="45"/>
      <c r="H99" s="45"/>
    </row>
    <row r="100" spans="1:8" ht="15.5" x14ac:dyDescent="0.4">
      <c r="A100" s="45"/>
      <c r="B100" s="45"/>
      <c r="C100" s="45"/>
      <c r="D100" s="45"/>
      <c r="E100" s="45"/>
      <c r="F100" s="45"/>
      <c r="G100" s="45"/>
      <c r="H100" s="45"/>
    </row>
    <row r="101" spans="1:8" ht="15.5" x14ac:dyDescent="0.4">
      <c r="A101" s="45"/>
      <c r="B101" s="45"/>
      <c r="C101" s="45"/>
      <c r="D101" s="45"/>
      <c r="E101" s="45"/>
      <c r="F101" s="45"/>
      <c r="G101" s="45"/>
      <c r="H101" s="45"/>
    </row>
    <row r="102" spans="1:8" ht="15.5" x14ac:dyDescent="0.4">
      <c r="A102" s="45"/>
      <c r="B102" s="45"/>
      <c r="C102" s="45"/>
      <c r="D102" s="45"/>
      <c r="E102" s="45"/>
      <c r="F102" s="45"/>
      <c r="G102" s="45"/>
      <c r="H102" s="45"/>
    </row>
    <row r="103" spans="1:8" ht="15.5" x14ac:dyDescent="0.4">
      <c r="A103" s="45"/>
      <c r="B103" s="45"/>
      <c r="C103" s="45"/>
      <c r="D103" s="45"/>
      <c r="E103" s="45"/>
      <c r="F103" s="45"/>
      <c r="G103" s="45"/>
      <c r="H103" s="45"/>
    </row>
    <row r="104" spans="1:8" ht="15.5" x14ac:dyDescent="0.4">
      <c r="A104" s="45"/>
      <c r="B104" s="45"/>
      <c r="C104" s="45"/>
      <c r="D104" s="45"/>
      <c r="E104" s="45"/>
      <c r="F104" s="45"/>
      <c r="G104" s="45"/>
      <c r="H104" s="45"/>
    </row>
    <row r="105" spans="1:8" ht="15.5" x14ac:dyDescent="0.4">
      <c r="A105" s="45"/>
      <c r="B105" s="45"/>
      <c r="C105" s="45"/>
      <c r="D105" s="45"/>
      <c r="E105" s="45"/>
      <c r="F105" s="45"/>
      <c r="G105" s="45"/>
      <c r="H105" s="45"/>
    </row>
    <row r="106" spans="1:8" ht="15.5" x14ac:dyDescent="0.4">
      <c r="A106" s="45"/>
      <c r="B106" s="45"/>
      <c r="C106" s="45"/>
      <c r="D106" s="45"/>
      <c r="E106" s="45"/>
      <c r="F106" s="45"/>
      <c r="G106" s="45"/>
      <c r="H106" s="45"/>
    </row>
    <row r="107" spans="1:8" ht="15.5" x14ac:dyDescent="0.4">
      <c r="A107" s="45"/>
      <c r="B107" s="45"/>
      <c r="C107" s="45"/>
      <c r="D107" s="45"/>
      <c r="E107" s="45"/>
      <c r="F107" s="45"/>
      <c r="G107" s="45"/>
      <c r="H107" s="45"/>
    </row>
    <row r="108" spans="1:8" ht="15.5" x14ac:dyDescent="0.4">
      <c r="A108" s="45"/>
      <c r="B108" s="45"/>
      <c r="C108" s="45"/>
      <c r="D108" s="45"/>
      <c r="E108" s="45"/>
      <c r="F108" s="45"/>
      <c r="G108" s="45"/>
      <c r="H108" s="45"/>
    </row>
    <row r="109" spans="1:8" ht="15.5" x14ac:dyDescent="0.4">
      <c r="A109" s="45"/>
      <c r="B109" s="45"/>
      <c r="C109" s="45"/>
      <c r="D109" s="45"/>
      <c r="E109" s="45"/>
      <c r="F109" s="45"/>
      <c r="G109" s="45"/>
      <c r="H109" s="45"/>
    </row>
    <row r="110" spans="1:8" ht="15.5" x14ac:dyDescent="0.4">
      <c r="A110" s="45"/>
      <c r="B110" s="45"/>
      <c r="C110" s="45"/>
      <c r="D110" s="45"/>
      <c r="E110" s="45"/>
      <c r="F110" s="45"/>
      <c r="G110" s="45"/>
      <c r="H110" s="45"/>
    </row>
    <row r="111" spans="1:8" ht="15.5" x14ac:dyDescent="0.4">
      <c r="A111" s="45"/>
      <c r="B111" s="45"/>
      <c r="C111" s="45"/>
      <c r="D111" s="45"/>
      <c r="E111" s="45"/>
      <c r="F111" s="45"/>
      <c r="G111" s="45"/>
      <c r="H111" s="45"/>
    </row>
    <row r="112" spans="1:8" ht="15.5" x14ac:dyDescent="0.4">
      <c r="A112" s="45"/>
      <c r="B112" s="45"/>
      <c r="C112" s="45"/>
      <c r="D112" s="45"/>
      <c r="E112" s="45"/>
      <c r="F112" s="45"/>
      <c r="G112" s="45"/>
      <c r="H112" s="45"/>
    </row>
    <row r="113" spans="1:8" ht="15.5" x14ac:dyDescent="0.4">
      <c r="A113" s="45"/>
      <c r="B113" s="45"/>
      <c r="C113" s="45"/>
      <c r="D113" s="45"/>
      <c r="E113" s="45"/>
      <c r="F113" s="45"/>
      <c r="G113" s="45"/>
      <c r="H113" s="45"/>
    </row>
    <row r="114" spans="1:8" ht="15.5" x14ac:dyDescent="0.4">
      <c r="A114" s="45"/>
      <c r="B114" s="45"/>
      <c r="C114" s="45"/>
      <c r="D114" s="45"/>
      <c r="E114" s="45"/>
      <c r="F114" s="45"/>
      <c r="G114" s="45"/>
      <c r="H114" s="45"/>
    </row>
    <row r="115" spans="1:8" ht="15.5" x14ac:dyDescent="0.4">
      <c r="A115" s="45"/>
      <c r="B115" s="45"/>
      <c r="C115" s="45"/>
      <c r="D115" s="45"/>
      <c r="E115" s="45"/>
      <c r="F115" s="45"/>
      <c r="G115" s="45"/>
      <c r="H115" s="45"/>
    </row>
    <row r="116" spans="1:8" ht="15.5" x14ac:dyDescent="0.4">
      <c r="A116" s="45"/>
      <c r="B116" s="45"/>
      <c r="C116" s="45"/>
      <c r="D116" s="45"/>
      <c r="E116" s="45"/>
      <c r="F116" s="45"/>
      <c r="G116" s="45"/>
      <c r="H116" s="45"/>
    </row>
    <row r="117" spans="1:8" ht="15.5" x14ac:dyDescent="0.4">
      <c r="A117" s="45"/>
      <c r="B117" s="45"/>
      <c r="C117" s="45"/>
      <c r="D117" s="45"/>
      <c r="E117" s="45"/>
      <c r="F117" s="45"/>
      <c r="G117" s="45"/>
      <c r="H117" s="45"/>
    </row>
    <row r="118" spans="1:8" ht="15.5" x14ac:dyDescent="0.4">
      <c r="A118" s="45"/>
      <c r="B118" s="45"/>
      <c r="C118" s="45"/>
      <c r="D118" s="45"/>
      <c r="E118" s="45"/>
      <c r="F118" s="45"/>
      <c r="G118" s="45"/>
      <c r="H118" s="45"/>
    </row>
  </sheetData>
  <mergeCells count="7">
    <mergeCell ref="A82:H82"/>
    <mergeCell ref="A9:A10"/>
    <mergeCell ref="B9:B10"/>
    <mergeCell ref="A81:H81"/>
    <mergeCell ref="C9:H9"/>
    <mergeCell ref="C10:D10"/>
    <mergeCell ref="E10:G10"/>
  </mergeCells>
  <pageMargins left="0.7" right="0.7" top="0.75" bottom="0.75" header="0.3" footer="0.3"/>
  <pageSetup paperSize="9" orientation="portrait" r:id="rId1"/>
  <ignoredErrors>
    <ignoredError sqref="D45:D48 H45:H48 H76:H79 D76:F7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1 Trimestre</vt:lpstr>
      <vt:lpstr>2 Trimestre</vt:lpstr>
      <vt:lpstr>1 Semestre</vt:lpstr>
      <vt:lpstr>3 Trimestre</vt:lpstr>
      <vt:lpstr>3T Acumulado</vt:lpstr>
      <vt:lpstr>4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dcterms:created xsi:type="dcterms:W3CDTF">2012-02-13T20:20:09Z</dcterms:created>
  <dcterms:modified xsi:type="dcterms:W3CDTF">2023-02-17T21:28:12Z</dcterms:modified>
</cp:coreProperties>
</file>