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dicadores Anuales 2019\Analista - Deyanira Rodríguez\"/>
    </mc:Choice>
  </mc:AlternateContent>
  <bookViews>
    <workbookView xWindow="0" yWindow="0" windowWidth="10560" windowHeight="7605" tabRatio="913"/>
  </bookViews>
  <sheets>
    <sheet name="I trimestre" sheetId="1" r:id="rId1"/>
    <sheet name="II Trimestre" sheetId="3" r:id="rId2"/>
    <sheet name="Semestral" sheetId="11" r:id="rId3"/>
    <sheet name="III Trimestre" sheetId="6" r:id="rId4"/>
    <sheet name="III T Acumulado" sheetId="10" r:id="rId5"/>
    <sheet name="IV Trimestre" sheetId="8" r:id="rId6"/>
    <sheet name="Anual" sheetId="9" r:id="rId7"/>
    <sheet name="Calculo gastos prog. x Trim" sheetId="13" state="hidden" r:id="rId8"/>
    <sheet name="Calculo Ben. prog. x Trim " sheetId="15" state="hidden" r:id="rId9"/>
  </sheets>
  <calcPr calcId="162913"/>
</workbook>
</file>

<file path=xl/calcChain.xml><?xml version="1.0" encoding="utf-8"?>
<calcChain xmlns="http://schemas.openxmlformats.org/spreadsheetml/2006/main">
  <c r="C61" i="1" l="1"/>
  <c r="C62" i="1"/>
  <c r="D62" i="1"/>
  <c r="C63" i="1"/>
  <c r="C66" i="1"/>
  <c r="D66" i="1"/>
  <c r="E66" i="1"/>
  <c r="F66" i="1"/>
  <c r="C67" i="1"/>
  <c r="E67" i="1"/>
  <c r="C68" i="1"/>
  <c r="E68" i="1"/>
  <c r="C54" i="1"/>
  <c r="D54" i="1"/>
  <c r="E54" i="1"/>
  <c r="F54" i="1"/>
  <c r="C55" i="1"/>
  <c r="D55" i="1"/>
  <c r="E55" i="1"/>
  <c r="F55" i="1"/>
  <c r="C56" i="1"/>
  <c r="D56" i="1"/>
  <c r="E56" i="1"/>
  <c r="F56" i="1"/>
  <c r="C49" i="1"/>
  <c r="D49" i="1"/>
  <c r="E49" i="1"/>
  <c r="F49" i="1"/>
  <c r="C50" i="1"/>
  <c r="D50" i="1"/>
  <c r="E50" i="1"/>
  <c r="F50" i="1"/>
  <c r="C51" i="1"/>
  <c r="D51" i="1"/>
  <c r="E51" i="1"/>
  <c r="F51" i="1"/>
  <c r="C45" i="1"/>
  <c r="D45" i="1"/>
  <c r="E45" i="1"/>
  <c r="F45" i="1"/>
  <c r="C46" i="1"/>
  <c r="D46" i="1"/>
  <c r="E46" i="1"/>
  <c r="F46" i="1"/>
  <c r="C37" i="1"/>
  <c r="D37" i="1"/>
  <c r="E37" i="1"/>
  <c r="F37" i="1"/>
  <c r="C38" i="1"/>
  <c r="D38" i="1"/>
  <c r="E38" i="1"/>
  <c r="F38" i="1"/>
  <c r="C39" i="1"/>
  <c r="C40" i="1"/>
  <c r="E40" i="1"/>
  <c r="B38" i="1" l="1"/>
  <c r="B40" i="1" s="1"/>
  <c r="B37" i="1"/>
  <c r="B39" i="1" s="1"/>
  <c r="C61" i="3" l="1"/>
  <c r="C62" i="3"/>
  <c r="C63" i="3"/>
  <c r="C66" i="3"/>
  <c r="C67" i="3"/>
  <c r="E67" i="3"/>
  <c r="C68" i="3"/>
  <c r="C45" i="3"/>
  <c r="D45" i="3"/>
  <c r="E45" i="3"/>
  <c r="F45" i="3"/>
  <c r="C46" i="3"/>
  <c r="D46" i="3"/>
  <c r="E46" i="3"/>
  <c r="F46" i="3"/>
  <c r="C49" i="3"/>
  <c r="C50" i="3"/>
  <c r="C51" i="3"/>
  <c r="C54" i="3"/>
  <c r="D54" i="3"/>
  <c r="E54" i="3"/>
  <c r="F54" i="3"/>
  <c r="C55" i="3"/>
  <c r="D55" i="3"/>
  <c r="E55" i="3"/>
  <c r="F55" i="3"/>
  <c r="C56" i="3"/>
  <c r="D56" i="3"/>
  <c r="E56" i="3"/>
  <c r="F56" i="3"/>
  <c r="C37" i="3"/>
  <c r="D37" i="3"/>
  <c r="E37" i="3"/>
  <c r="F37" i="3"/>
  <c r="C38" i="3"/>
  <c r="D38" i="3"/>
  <c r="E38" i="3"/>
  <c r="F38" i="3"/>
  <c r="C39" i="3"/>
  <c r="C40" i="3"/>
  <c r="E40" i="3"/>
  <c r="B25" i="8" l="1"/>
  <c r="C25" i="8"/>
  <c r="D25" i="8"/>
  <c r="E25" i="8"/>
  <c r="F25" i="8"/>
  <c r="B16" i="8"/>
  <c r="B28" i="1"/>
  <c r="B29" i="9" l="1"/>
  <c r="C24" i="9"/>
  <c r="E21" i="9"/>
  <c r="F21" i="9"/>
  <c r="E22" i="9"/>
  <c r="F22" i="9"/>
  <c r="E23" i="9"/>
  <c r="F23" i="9"/>
  <c r="F25" i="9" s="1"/>
  <c r="C21" i="9"/>
  <c r="C22" i="9"/>
  <c r="C23" i="9"/>
  <c r="D22" i="9"/>
  <c r="D23" i="9"/>
  <c r="C15" i="9"/>
  <c r="C16" i="9"/>
  <c r="C17" i="9"/>
  <c r="C18" i="9"/>
  <c r="E15" i="9"/>
  <c r="F15" i="9"/>
  <c r="E16" i="9"/>
  <c r="F16" i="9"/>
  <c r="E17" i="9"/>
  <c r="F17" i="9"/>
  <c r="E18" i="9"/>
  <c r="F18" i="9"/>
  <c r="B22" i="8"/>
  <c r="B28" i="8" s="1"/>
  <c r="B23" i="8"/>
  <c r="B24" i="8"/>
  <c r="B21" i="8"/>
  <c r="B17" i="8"/>
  <c r="B18" i="8"/>
  <c r="B15" i="8"/>
  <c r="C66" i="10"/>
  <c r="D66" i="10"/>
  <c r="E66" i="10"/>
  <c r="F66" i="10"/>
  <c r="C37" i="10"/>
  <c r="D37" i="10"/>
  <c r="E37" i="10"/>
  <c r="F37" i="10"/>
  <c r="C39" i="10"/>
  <c r="C45" i="10"/>
  <c r="D45" i="10"/>
  <c r="E45" i="10"/>
  <c r="F45" i="10"/>
  <c r="F46" i="10"/>
  <c r="F54" i="10"/>
  <c r="B66" i="10"/>
  <c r="B45" i="10"/>
  <c r="B37" i="10"/>
  <c r="B29" i="10"/>
  <c r="B71" i="10" s="1"/>
  <c r="B22" i="10"/>
  <c r="B24" i="10"/>
  <c r="B21" i="10"/>
  <c r="C23" i="10"/>
  <c r="C50" i="10" s="1"/>
  <c r="C22" i="10"/>
  <c r="C21" i="10"/>
  <c r="C24" i="10"/>
  <c r="B16" i="10"/>
  <c r="B18" i="10"/>
  <c r="B15" i="10"/>
  <c r="D18" i="10"/>
  <c r="E18" i="10"/>
  <c r="F18" i="10"/>
  <c r="C18" i="10"/>
  <c r="C17" i="10"/>
  <c r="D17" i="10"/>
  <c r="E17" i="10"/>
  <c r="E46" i="10" s="1"/>
  <c r="F17" i="10"/>
  <c r="C16" i="10"/>
  <c r="D16" i="10"/>
  <c r="E16" i="10"/>
  <c r="F16" i="10"/>
  <c r="D15" i="10"/>
  <c r="E15" i="10"/>
  <c r="F15" i="10"/>
  <c r="C15" i="10"/>
  <c r="C61" i="6"/>
  <c r="C66" i="6"/>
  <c r="C67" i="6"/>
  <c r="D67" i="6"/>
  <c r="E67" i="6"/>
  <c r="F67" i="6"/>
  <c r="C54" i="6"/>
  <c r="D54" i="6"/>
  <c r="E54" i="6"/>
  <c r="F54" i="6"/>
  <c r="C55" i="6"/>
  <c r="D55" i="6"/>
  <c r="E55" i="6"/>
  <c r="F55" i="6"/>
  <c r="C56" i="6"/>
  <c r="D56" i="6"/>
  <c r="E56" i="6"/>
  <c r="F56" i="6"/>
  <c r="C49" i="6"/>
  <c r="C50" i="6"/>
  <c r="C51" i="6"/>
  <c r="C68" i="6" s="1"/>
  <c r="C45" i="6"/>
  <c r="D45" i="6"/>
  <c r="E45" i="6"/>
  <c r="F45" i="6"/>
  <c r="C46" i="6"/>
  <c r="D46" i="6"/>
  <c r="E46" i="6"/>
  <c r="F46" i="6"/>
  <c r="C37" i="6"/>
  <c r="D37" i="6"/>
  <c r="E37" i="6"/>
  <c r="F37" i="6"/>
  <c r="C38" i="6"/>
  <c r="C62" i="6" s="1"/>
  <c r="D38" i="6"/>
  <c r="E38" i="6"/>
  <c r="F38" i="6"/>
  <c r="C39" i="6"/>
  <c r="C40" i="6"/>
  <c r="C63" i="6" s="1"/>
  <c r="D40" i="6"/>
  <c r="E40" i="6"/>
  <c r="F40" i="6"/>
  <c r="B71" i="6"/>
  <c r="B66" i="6"/>
  <c r="B61" i="6"/>
  <c r="B46" i="6"/>
  <c r="B45" i="6"/>
  <c r="B37" i="6"/>
  <c r="B39" i="6" s="1"/>
  <c r="B22" i="6"/>
  <c r="B23" i="6"/>
  <c r="B25" i="6" s="1"/>
  <c r="B58" i="6" s="1"/>
  <c r="B24" i="6"/>
  <c r="B21" i="6"/>
  <c r="D25" i="6"/>
  <c r="E25" i="6"/>
  <c r="F25" i="6"/>
  <c r="C25" i="6"/>
  <c r="B16" i="6"/>
  <c r="B17" i="6"/>
  <c r="B54" i="6" s="1"/>
  <c r="B18" i="6"/>
  <c r="B15" i="6"/>
  <c r="C61" i="11"/>
  <c r="C66" i="11"/>
  <c r="D66" i="11"/>
  <c r="E66" i="11"/>
  <c r="F66" i="11"/>
  <c r="C37" i="11"/>
  <c r="C39" i="11" s="1"/>
  <c r="D37" i="11"/>
  <c r="E37" i="11"/>
  <c r="F37" i="11"/>
  <c r="F38" i="11"/>
  <c r="C45" i="11"/>
  <c r="D45" i="11"/>
  <c r="E45" i="11"/>
  <c r="F45" i="11"/>
  <c r="C46" i="11"/>
  <c r="D46" i="11"/>
  <c r="F46" i="11"/>
  <c r="C49" i="11"/>
  <c r="D49" i="11"/>
  <c r="F49" i="11"/>
  <c r="F50" i="11"/>
  <c r="F51" i="11"/>
  <c r="C54" i="11"/>
  <c r="D54" i="11"/>
  <c r="F54" i="11"/>
  <c r="D55" i="11"/>
  <c r="F55" i="11"/>
  <c r="D56" i="11"/>
  <c r="F56" i="11"/>
  <c r="B66" i="11"/>
  <c r="B45" i="11"/>
  <c r="B37" i="11"/>
  <c r="B29" i="11"/>
  <c r="B71" i="11" s="1"/>
  <c r="B22" i="11"/>
  <c r="B24" i="11"/>
  <c r="B21" i="11"/>
  <c r="F25" i="11"/>
  <c r="D24" i="11"/>
  <c r="E24" i="11"/>
  <c r="F24" i="11"/>
  <c r="C24" i="11"/>
  <c r="D21" i="11"/>
  <c r="E21" i="11"/>
  <c r="F21" i="11"/>
  <c r="D22" i="11"/>
  <c r="E22" i="11"/>
  <c r="F22" i="11"/>
  <c r="D23" i="11"/>
  <c r="E23" i="11"/>
  <c r="E38" i="11" s="1"/>
  <c r="F23" i="11"/>
  <c r="C22" i="11"/>
  <c r="C23" i="11"/>
  <c r="C38" i="11" s="1"/>
  <c r="C21" i="11"/>
  <c r="B16" i="11"/>
  <c r="B18" i="11"/>
  <c r="B15" i="11"/>
  <c r="D15" i="11"/>
  <c r="E15" i="11"/>
  <c r="F15" i="11"/>
  <c r="D16" i="11"/>
  <c r="E16" i="11"/>
  <c r="F16" i="11"/>
  <c r="D17" i="11"/>
  <c r="E17" i="11"/>
  <c r="F17" i="11"/>
  <c r="D18" i="11"/>
  <c r="E18" i="11"/>
  <c r="F18" i="11"/>
  <c r="C18" i="11"/>
  <c r="C16" i="11"/>
  <c r="C17" i="11"/>
  <c r="C15" i="11"/>
  <c r="B71" i="3"/>
  <c r="B66" i="3"/>
  <c r="B45" i="3"/>
  <c r="B37" i="3"/>
  <c r="B39" i="3" s="1"/>
  <c r="B22" i="3"/>
  <c r="B23" i="3"/>
  <c r="B38" i="3" s="1"/>
  <c r="B62" i="3" s="1"/>
  <c r="B24" i="3"/>
  <c r="B21" i="3"/>
  <c r="D25" i="3"/>
  <c r="E25" i="3"/>
  <c r="F25" i="3"/>
  <c r="C25" i="3"/>
  <c r="B16" i="3"/>
  <c r="B17" i="3"/>
  <c r="B67" i="3" s="1"/>
  <c r="B18" i="3"/>
  <c r="B15" i="3"/>
  <c r="B71" i="1"/>
  <c r="B66" i="1"/>
  <c r="B61" i="1"/>
  <c r="B46" i="1"/>
  <c r="B45" i="1"/>
  <c r="B62" i="1"/>
  <c r="B22" i="1"/>
  <c r="B23" i="1"/>
  <c r="B25" i="1" s="1"/>
  <c r="B58" i="1" s="1"/>
  <c r="B24" i="1"/>
  <c r="B21" i="1"/>
  <c r="D25" i="1"/>
  <c r="E25" i="1"/>
  <c r="F25" i="1"/>
  <c r="C25" i="1"/>
  <c r="B16" i="1"/>
  <c r="B17" i="1"/>
  <c r="B54" i="1" s="1"/>
  <c r="B18" i="1"/>
  <c r="B15" i="1"/>
  <c r="B22" i="9" l="1"/>
  <c r="B55" i="6"/>
  <c r="B38" i="6"/>
  <c r="B62" i="6" s="1"/>
  <c r="B67" i="6"/>
  <c r="B72" i="6"/>
  <c r="B56" i="6"/>
  <c r="B50" i="6"/>
  <c r="F49" i="10"/>
  <c r="B49" i="6"/>
  <c r="D54" i="10"/>
  <c r="D49" i="10"/>
  <c r="D46" i="10"/>
  <c r="B72" i="3"/>
  <c r="B50" i="3"/>
  <c r="B55" i="3"/>
  <c r="D25" i="11"/>
  <c r="D50" i="11"/>
  <c r="D51" i="11" s="1"/>
  <c r="D38" i="11"/>
  <c r="B23" i="9"/>
  <c r="C55" i="10"/>
  <c r="C38" i="10"/>
  <c r="C62" i="10" s="1"/>
  <c r="B25" i="3"/>
  <c r="B58" i="3" s="1"/>
  <c r="B49" i="3"/>
  <c r="B51" i="3" s="1"/>
  <c r="B68" i="3" s="1"/>
  <c r="B54" i="3"/>
  <c r="B56" i="3" s="1"/>
  <c r="B40" i="3"/>
  <c r="B63" i="3" s="1"/>
  <c r="B46" i="3"/>
  <c r="B61" i="3"/>
  <c r="E55" i="11"/>
  <c r="E50" i="11"/>
  <c r="E67" i="11"/>
  <c r="E25" i="11"/>
  <c r="C40" i="11"/>
  <c r="C63" i="11" s="1"/>
  <c r="C62" i="11"/>
  <c r="B50" i="1"/>
  <c r="B23" i="11"/>
  <c r="C55" i="11"/>
  <c r="C56" i="11" s="1"/>
  <c r="C50" i="11"/>
  <c r="C51" i="11" s="1"/>
  <c r="C67" i="11"/>
  <c r="B55" i="1"/>
  <c r="B56" i="1" s="1"/>
  <c r="B67" i="1"/>
  <c r="B72" i="1"/>
  <c r="C25" i="11"/>
  <c r="B17" i="11"/>
  <c r="B54" i="11" s="1"/>
  <c r="E54" i="11"/>
  <c r="E56" i="11" s="1"/>
  <c r="E49" i="11"/>
  <c r="E46" i="11"/>
  <c r="E40" i="11"/>
  <c r="B17" i="10"/>
  <c r="B54" i="10" s="1"/>
  <c r="E54" i="10"/>
  <c r="E49" i="10"/>
  <c r="C54" i="10"/>
  <c r="C49" i="10"/>
  <c r="C51" i="10" s="1"/>
  <c r="C46" i="10"/>
  <c r="C67" i="10"/>
  <c r="C61" i="10"/>
  <c r="B49" i="1"/>
  <c r="B39" i="10"/>
  <c r="B39" i="11"/>
  <c r="B63" i="1"/>
  <c r="C40" i="10" l="1"/>
  <c r="C63" i="10" s="1"/>
  <c r="B40" i="6"/>
  <c r="B63" i="6" s="1"/>
  <c r="B51" i="6"/>
  <c r="B68" i="6" s="1"/>
  <c r="B61" i="10"/>
  <c r="E51" i="11"/>
  <c r="E68" i="11" s="1"/>
  <c r="D62" i="11"/>
  <c r="C56" i="10"/>
  <c r="C68" i="11"/>
  <c r="B49" i="11"/>
  <c r="B46" i="11"/>
  <c r="B49" i="10"/>
  <c r="B51" i="1"/>
  <c r="B68" i="1" s="1"/>
  <c r="B25" i="11"/>
  <c r="B58" i="11" s="1"/>
  <c r="B72" i="11"/>
  <c r="B55" i="11"/>
  <c r="B56" i="11" s="1"/>
  <c r="B50" i="11"/>
  <c r="B38" i="11"/>
  <c r="B62" i="11" s="1"/>
  <c r="B67" i="11"/>
  <c r="B61" i="11"/>
  <c r="B46" i="10"/>
  <c r="C68" i="10"/>
  <c r="D67" i="8"/>
  <c r="E67" i="8"/>
  <c r="D54" i="8"/>
  <c r="E54" i="8"/>
  <c r="D55" i="8"/>
  <c r="D56" i="8" s="1"/>
  <c r="E55" i="8"/>
  <c r="D45" i="8"/>
  <c r="E45" i="8"/>
  <c r="D46" i="8"/>
  <c r="E46" i="8"/>
  <c r="D37" i="8"/>
  <c r="E37" i="8"/>
  <c r="D38" i="8"/>
  <c r="D40" i="8" s="1"/>
  <c r="E38" i="8"/>
  <c r="F37" i="8"/>
  <c r="C37" i="8"/>
  <c r="F54" i="8"/>
  <c r="F45" i="8"/>
  <c r="B51" i="11" l="1"/>
  <c r="B68" i="11" s="1"/>
  <c r="B40" i="11"/>
  <c r="B63" i="11" s="1"/>
  <c r="E40" i="8"/>
  <c r="C61" i="8"/>
  <c r="C39" i="8"/>
  <c r="C67" i="8"/>
  <c r="C49" i="8"/>
  <c r="C50" i="8"/>
  <c r="E56" i="8"/>
  <c r="C54" i="8"/>
  <c r="F38" i="8"/>
  <c r="F46" i="8"/>
  <c r="F55" i="8"/>
  <c r="F56" i="8" s="1"/>
  <c r="F67" i="8"/>
  <c r="C38" i="8"/>
  <c r="C46" i="8"/>
  <c r="C45" i="8"/>
  <c r="C55" i="8"/>
  <c r="C56" i="8" s="1"/>
  <c r="C66" i="8"/>
  <c r="C51" i="8" l="1"/>
  <c r="C68" i="8" s="1"/>
  <c r="C62" i="8"/>
  <c r="C40" i="8"/>
  <c r="C63" i="8" s="1"/>
  <c r="F40" i="8"/>
  <c r="B28" i="6" l="1"/>
  <c r="B28" i="3" l="1"/>
  <c r="F24" i="9" l="1"/>
  <c r="F24" i="10"/>
  <c r="F37" i="9"/>
  <c r="F22" i="10"/>
  <c r="D21" i="9"/>
  <c r="E37" i="9"/>
  <c r="D21" i="10"/>
  <c r="E21" i="10"/>
  <c r="D15" i="9"/>
  <c r="B15" i="9" s="1"/>
  <c r="D23" i="10"/>
  <c r="E23" i="10"/>
  <c r="D22" i="10"/>
  <c r="E22" i="10"/>
  <c r="D17" i="9"/>
  <c r="B17" i="9" s="1"/>
  <c r="D16" i="9"/>
  <c r="E45" i="9"/>
  <c r="D24" i="9"/>
  <c r="E24" i="9"/>
  <c r="D18" i="9"/>
  <c r="B18" i="9" s="1"/>
  <c r="D24" i="10"/>
  <c r="E24" i="10"/>
  <c r="B14" i="13"/>
  <c r="B12" i="13"/>
  <c r="B10" i="13"/>
  <c r="B8" i="13"/>
  <c r="B6" i="13"/>
  <c r="B7" i="13"/>
  <c r="C30" i="13"/>
  <c r="I20" i="13"/>
  <c r="J19" i="13"/>
  <c r="B29" i="13"/>
  <c r="D13" i="15"/>
  <c r="D30" i="15"/>
  <c r="C30" i="15"/>
  <c r="B29" i="15"/>
  <c r="K28" i="15"/>
  <c r="L27" i="15"/>
  <c r="I28" i="15"/>
  <c r="J27" i="15"/>
  <c r="G28" i="15"/>
  <c r="H27" i="15"/>
  <c r="K26" i="15"/>
  <c r="L25" i="15"/>
  <c r="I26" i="15"/>
  <c r="G26" i="15"/>
  <c r="H25" i="15"/>
  <c r="J25" i="15"/>
  <c r="C24" i="15"/>
  <c r="C25" i="15"/>
  <c r="D24" i="15"/>
  <c r="B24" i="15"/>
  <c r="B23" i="15"/>
  <c r="K20" i="15"/>
  <c r="L19" i="15"/>
  <c r="I20" i="15"/>
  <c r="J19" i="15"/>
  <c r="G20" i="15"/>
  <c r="H19" i="15"/>
  <c r="D18" i="15"/>
  <c r="C18" i="15"/>
  <c r="B17" i="15"/>
  <c r="B14" i="15"/>
  <c r="C13" i="15"/>
  <c r="B12" i="15"/>
  <c r="B13" i="15"/>
  <c r="D11" i="15"/>
  <c r="C11" i="15"/>
  <c r="B10" i="15"/>
  <c r="D9" i="15"/>
  <c r="C9" i="15"/>
  <c r="B8" i="15"/>
  <c r="B9" i="15"/>
  <c r="D7" i="15"/>
  <c r="C7" i="15"/>
  <c r="B6" i="15"/>
  <c r="B23" i="13"/>
  <c r="F30" i="13"/>
  <c r="M28" i="13"/>
  <c r="N27" i="13"/>
  <c r="K28" i="13"/>
  <c r="L27" i="13"/>
  <c r="I28" i="13"/>
  <c r="J27" i="13"/>
  <c r="M26" i="13"/>
  <c r="N25" i="13"/>
  <c r="K26" i="13"/>
  <c r="L25" i="13"/>
  <c r="I26" i="13"/>
  <c r="J25" i="13"/>
  <c r="M20" i="13"/>
  <c r="N19" i="13"/>
  <c r="K20" i="13"/>
  <c r="L19" i="13"/>
  <c r="C24" i="13"/>
  <c r="B17" i="13"/>
  <c r="C13" i="13"/>
  <c r="E12" i="13"/>
  <c r="F13" i="13"/>
  <c r="C11" i="13"/>
  <c r="E10" i="13"/>
  <c r="F11" i="13"/>
  <c r="C9" i="13"/>
  <c r="E8" i="13"/>
  <c r="F9" i="13"/>
  <c r="C7" i="13"/>
  <c r="F7" i="13"/>
  <c r="C18" i="13"/>
  <c r="F18" i="13"/>
  <c r="F24" i="13"/>
  <c r="B45" i="8"/>
  <c r="D31" i="15"/>
  <c r="D32" i="15"/>
  <c r="C19" i="15"/>
  <c r="B30" i="15"/>
  <c r="B38" i="8"/>
  <c r="B40" i="8" s="1"/>
  <c r="B46" i="8"/>
  <c r="C31" i="15"/>
  <c r="B30" i="13"/>
  <c r="B37" i="8"/>
  <c r="B39" i="8" s="1"/>
  <c r="C19" i="13"/>
  <c r="C20" i="13"/>
  <c r="C20" i="15"/>
  <c r="C21" i="15"/>
  <c r="D19" i="15"/>
  <c r="D20" i="15"/>
  <c r="D21" i="15"/>
  <c r="D8" i="13"/>
  <c r="C31" i="13"/>
  <c r="C32" i="13"/>
  <c r="B18" i="13"/>
  <c r="D12" i="13"/>
  <c r="F31" i="13"/>
  <c r="F32" i="13"/>
  <c r="B11" i="15"/>
  <c r="B11" i="13"/>
  <c r="D10" i="13"/>
  <c r="B18" i="15"/>
  <c r="F25" i="13"/>
  <c r="F26" i="13"/>
  <c r="B24" i="13"/>
  <c r="C21" i="13"/>
  <c r="B31" i="13"/>
  <c r="C26" i="15"/>
  <c r="B31" i="15"/>
  <c r="C32" i="15"/>
  <c r="B13" i="13"/>
  <c r="B7" i="15"/>
  <c r="B9" i="13"/>
  <c r="F19" i="13"/>
  <c r="F20" i="13"/>
  <c r="F21" i="13"/>
  <c r="E6" i="13"/>
  <c r="D6" i="13"/>
  <c r="C25" i="13"/>
  <c r="D25" i="15"/>
  <c r="D26" i="15"/>
  <c r="B54" i="8"/>
  <c r="B55" i="8"/>
  <c r="B61" i="8"/>
  <c r="B67" i="8"/>
  <c r="D27" i="15"/>
  <c r="D33" i="15"/>
  <c r="B20" i="15"/>
  <c r="B21" i="15"/>
  <c r="B50" i="8"/>
  <c r="B19" i="15"/>
  <c r="B19" i="13"/>
  <c r="B25" i="13"/>
  <c r="C26" i="13"/>
  <c r="B58" i="8"/>
  <c r="B25" i="15"/>
  <c r="B20" i="13"/>
  <c r="B21" i="13"/>
  <c r="F27" i="13"/>
  <c r="F33" i="13"/>
  <c r="B32" i="13"/>
  <c r="B32" i="15"/>
  <c r="B66" i="8"/>
  <c r="C27" i="15"/>
  <c r="C33" i="15"/>
  <c r="B26" i="15"/>
  <c r="B49" i="8"/>
  <c r="B27" i="15"/>
  <c r="B33" i="15"/>
  <c r="C27" i="13"/>
  <c r="C33" i="13"/>
  <c r="B26" i="13"/>
  <c r="B27" i="13"/>
  <c r="B33" i="13"/>
  <c r="B72" i="8"/>
  <c r="B71" i="8"/>
  <c r="D37" i="9" l="1"/>
  <c r="B21" i="9"/>
  <c r="B24" i="9"/>
  <c r="D45" i="9"/>
  <c r="B16" i="9"/>
  <c r="D67" i="10"/>
  <c r="D38" i="10"/>
  <c r="D50" i="10"/>
  <c r="D51" i="10" s="1"/>
  <c r="D55" i="10"/>
  <c r="D56" i="10" s="1"/>
  <c r="E38" i="10"/>
  <c r="E50" i="10"/>
  <c r="E51" i="10" s="1"/>
  <c r="E55" i="10"/>
  <c r="E56" i="10" s="1"/>
  <c r="E67" i="10"/>
  <c r="B51" i="8"/>
  <c r="B56" i="8"/>
  <c r="B68" i="8"/>
  <c r="B63" i="8"/>
  <c r="E54" i="9"/>
  <c r="E49" i="9"/>
  <c r="E46" i="9"/>
  <c r="E66" i="9"/>
  <c r="E25" i="9"/>
  <c r="E67" i="9"/>
  <c r="E38" i="9"/>
  <c r="E50" i="9"/>
  <c r="E55" i="9"/>
  <c r="F55" i="9"/>
  <c r="F50" i="9"/>
  <c r="F38" i="9"/>
  <c r="B28" i="11"/>
  <c r="D49" i="9"/>
  <c r="D54" i="9"/>
  <c r="D46" i="9"/>
  <c r="D66" i="9"/>
  <c r="D55" i="9"/>
  <c r="D50" i="9"/>
  <c r="D67" i="9"/>
  <c r="D38" i="9"/>
  <c r="D25" i="10"/>
  <c r="F23" i="10"/>
  <c r="F21" i="10"/>
  <c r="B62" i="8"/>
  <c r="E25" i="10"/>
  <c r="F45" i="9"/>
  <c r="D25" i="9"/>
  <c r="F38" i="10" l="1"/>
  <c r="F50" i="10"/>
  <c r="F51" i="10" s="1"/>
  <c r="F68" i="10" s="1"/>
  <c r="F55" i="10"/>
  <c r="F56" i="10" s="1"/>
  <c r="F25" i="10"/>
  <c r="F67" i="10"/>
  <c r="B23" i="10"/>
  <c r="B72" i="10" s="1"/>
  <c r="D62" i="10"/>
  <c r="D40" i="10"/>
  <c r="D68" i="10"/>
  <c r="B50" i="10"/>
  <c r="B51" i="10" s="1"/>
  <c r="B38" i="10"/>
  <c r="B67" i="10"/>
  <c r="B68" i="10" s="1"/>
  <c r="E68" i="10"/>
  <c r="E40" i="10"/>
  <c r="F66" i="9"/>
  <c r="D56" i="9"/>
  <c r="E51" i="9"/>
  <c r="E68" i="9" s="1"/>
  <c r="D62" i="9"/>
  <c r="D40" i="9"/>
  <c r="E40" i="9"/>
  <c r="C37" i="9"/>
  <c r="C39" i="9" s="1"/>
  <c r="B37" i="9"/>
  <c r="F54" i="9"/>
  <c r="F56" i="9" s="1"/>
  <c r="F46" i="9"/>
  <c r="F49" i="9"/>
  <c r="F51" i="9" s="1"/>
  <c r="C45" i="9"/>
  <c r="B45" i="9"/>
  <c r="C66" i="9"/>
  <c r="B28" i="9"/>
  <c r="B71" i="9" s="1"/>
  <c r="C25" i="9"/>
  <c r="B25" i="9" s="1"/>
  <c r="C67" i="9"/>
  <c r="C38" i="9"/>
  <c r="B55" i="9"/>
  <c r="C55" i="9"/>
  <c r="C50" i="9"/>
  <c r="F67" i="9"/>
  <c r="C54" i="9"/>
  <c r="C49" i="9"/>
  <c r="C46" i="9"/>
  <c r="C61" i="9"/>
  <c r="D51" i="9"/>
  <c r="D68" i="9" s="1"/>
  <c r="F40" i="9"/>
  <c r="E56" i="9"/>
  <c r="C25" i="10"/>
  <c r="B25" i="10" s="1"/>
  <c r="B58" i="10" s="1"/>
  <c r="B55" i="10" l="1"/>
  <c r="B56" i="10" s="1"/>
  <c r="F40" i="10"/>
  <c r="B62" i="10"/>
  <c r="B40" i="10"/>
  <c r="B63" i="10" s="1"/>
  <c r="C51" i="9"/>
  <c r="C56" i="9"/>
  <c r="C68" i="9"/>
  <c r="F68" i="9"/>
  <c r="C62" i="9"/>
  <c r="C40" i="9"/>
  <c r="C63" i="9" s="1"/>
  <c r="B58" i="9"/>
  <c r="B66" i="9"/>
  <c r="B72" i="9"/>
  <c r="B50" i="9"/>
  <c r="B38" i="9"/>
  <c r="B62" i="9" s="1"/>
  <c r="B54" i="9"/>
  <c r="B56" i="9" s="1"/>
  <c r="B49" i="9"/>
  <c r="B46" i="9"/>
  <c r="B67" i="9"/>
  <c r="B28" i="10"/>
  <c r="B39" i="9"/>
  <c r="B61" i="9"/>
  <c r="B51" i="9" l="1"/>
  <c r="B68" i="9" s="1"/>
  <c r="B40" i="9"/>
  <c r="B63" i="9" s="1"/>
</calcChain>
</file>

<file path=xl/sharedStrings.xml><?xml version="1.0" encoding="utf-8"?>
<sst xmlns="http://schemas.openxmlformats.org/spreadsheetml/2006/main" count="642" uniqueCount="155">
  <si>
    <t>Indicador</t>
  </si>
  <si>
    <t>Total</t>
  </si>
  <si>
    <t>Productos</t>
  </si>
  <si>
    <t>Capacitación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</si>
  <si>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</si>
  <si>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</si>
  <si>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</si>
  <si>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</si>
  <si>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</si>
  <si>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</si>
  <si>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</si>
  <si>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</si>
  <si>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</si>
  <si>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</si>
  <si>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</si>
  <si>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</si>
  <si>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</si>
  <si>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</si>
  <si>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</si>
  <si>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</si>
  <si>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</si>
  <si>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</si>
  <si>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</si>
  <si>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</si>
  <si>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</si>
  <si>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</si>
  <si>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</si>
  <si>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</si>
  <si>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</si>
  <si>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</si>
  <si>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</si>
  <si>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</si>
  <si>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</si>
  <si>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</si>
  <si>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</si>
  <si>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</si>
  <si>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</si>
  <si>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</si>
  <si>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</si>
  <si>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</si>
  <si>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</si>
  <si>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</si>
  <si>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</si>
  <si>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</si>
  <si>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</si>
  <si>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</si>
  <si>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</si>
  <si>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</si>
  <si>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</si>
  <si>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</si>
  <si>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</si>
  <si>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</si>
  <si>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</si>
  <si>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</si>
  <si>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</si>
  <si>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</si>
  <si>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</si>
  <si>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</si>
  <si>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</si>
  <si>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</si>
  <si>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</si>
  <si>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</si>
  <si>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</si>
  <si>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</si>
  <si>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</si>
  <si>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</si>
  <si>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</si>
  <si>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</si>
  <si>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Fideicomiso</t>
  </si>
  <si>
    <t>Convenio</t>
  </si>
  <si>
    <t>Efectivos 1T 2018</t>
  </si>
  <si>
    <t>IPC (1T 2018)</t>
  </si>
  <si>
    <t xml:space="preserve">Capital Semilla </t>
  </si>
  <si>
    <t xml:space="preserve">Asistencia Técnica 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</si>
  <si>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</si>
  <si>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</si>
  <si>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</si>
  <si>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</si>
  <si>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</si>
  <si>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</si>
  <si>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</si>
  <si>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</si>
  <si>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</si>
  <si>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</si>
  <si>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</si>
  <si>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</si>
  <si>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</si>
  <si>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</si>
  <si>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1S 2018</t>
  </si>
  <si>
    <t>IPC (1S 2018)</t>
  </si>
  <si>
    <t>Gasto efectivo real 1S 2018</t>
  </si>
  <si>
    <t>Gasto efectivo real por beneficiario 1S 2018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</si>
  <si>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</si>
  <si>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</si>
  <si>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</si>
  <si>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</si>
  <si>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</si>
  <si>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IPC ( 2018)</t>
  </si>
  <si>
    <t>Gasto efectivo real  2018</t>
  </si>
  <si>
    <t>Gasto efectivo real por beneficiario  2018</t>
  </si>
  <si>
    <t xml:space="preserve">Créditos </t>
  </si>
  <si>
    <t>Programados 1T 2019</t>
  </si>
  <si>
    <t>Efectivos 1T 2019</t>
  </si>
  <si>
    <t>Programados año 2019</t>
  </si>
  <si>
    <t xml:space="preserve">Gasto </t>
  </si>
  <si>
    <t>En transferencias 1T 2019</t>
  </si>
  <si>
    <t>Ingresos</t>
  </si>
  <si>
    <t>IPC (1T 2019)</t>
  </si>
  <si>
    <t>Gasto efectivo real 1T 2019</t>
  </si>
  <si>
    <t>Gasto efectivo real por beneficiario 1T 2019</t>
  </si>
  <si>
    <t xml:space="preserve">Nota: </t>
  </si>
  <si>
    <t>Para el año 2019 los indicadores incorporan solamente recursos fideicomiso.</t>
  </si>
  <si>
    <t xml:space="preserve">Los datos del año 2018 solamente incorporan recursos fideicomiso, esto con el propósito de que puedan ser comparables con los datos del año 2019. </t>
  </si>
  <si>
    <t xml:space="preserve">Para el año 2019 el Fondo no asignó recursos al programa. 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</si>
  <si>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</si>
  <si>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</si>
  <si>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</si>
  <si>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</si>
  <si>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</si>
  <si>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</si>
  <si>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</si>
  <si>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</si>
  <si>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</si>
  <si>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</si>
  <si>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</si>
  <si>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</si>
  <si>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1S 2019</t>
  </si>
  <si>
    <t>Efectivos 1S 2019</t>
  </si>
  <si>
    <t>Efectivos1S 2018</t>
  </si>
  <si>
    <t>En transferencias 1S 2019</t>
  </si>
  <si>
    <t>IPC (1S 2019)</t>
  </si>
  <si>
    <t>Gasto efectivo real 1S 2019</t>
  </si>
  <si>
    <t>Gasto efectivo real por beneficiario 1S 2019</t>
  </si>
  <si>
    <t>Programados 3TA 2019</t>
  </si>
  <si>
    <t>Efectivos 3TA 2019</t>
  </si>
  <si>
    <t>Efectivos3TA 2018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</si>
  <si>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</si>
  <si>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</si>
  <si>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</si>
  <si>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</si>
  <si>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</si>
  <si>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</si>
  <si>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</si>
  <si>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</si>
  <si>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</si>
  <si>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</si>
  <si>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</si>
  <si>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</si>
  <si>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Efectivos 2018</t>
  </si>
  <si>
    <t>En transferencias  2019</t>
  </si>
  <si>
    <t>IPC ( 2019)</t>
  </si>
  <si>
    <t>Gasto efectivo real  2019</t>
  </si>
  <si>
    <t>Gasto efectivo real por beneficiario  2019</t>
  </si>
  <si>
    <t>n.d.</t>
  </si>
  <si>
    <r>
      <rPr>
        <b/>
        <sz val="11"/>
        <color theme="1"/>
        <rFont val="Calibri"/>
        <family val="2"/>
        <scheme val="minor"/>
      </rPr>
      <t>Fuentes:</t>
    </r>
    <r>
      <rPr>
        <sz val="11"/>
        <color theme="1"/>
        <rFont val="Calibri"/>
        <family val="2"/>
        <scheme val="minor"/>
      </rPr>
      <t xml:space="preserve">  Informes Trimestrales PRONAMYPE 2018 y 2019 - Cronogramas de Metas e Inversión - Modificaciones 2019 - IPC, INEC 2018 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</si>
</sst>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4" fontId="0" fillId="0" borderId="0" xfId="0" applyNumberFormat="1" applyFill="1"/>
    <xf numFmtId="0" fontId="2" fillId="0" borderId="1" xfId="0" applyFont="1" applyFill="1" applyBorder="1"/>
    <xf numFmtId="0" fontId="2" fillId="0" borderId="0" xfId="0" applyFont="1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/>
    <xf numFmtId="165" fontId="1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1" fillId="0" borderId="0" xfId="1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4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2" fontId="3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5" fillId="0" borderId="0" xfId="0" applyNumberFormat="1" applyFont="1" applyFill="1"/>
    <xf numFmtId="4" fontId="6" fillId="0" borderId="0" xfId="0" applyNumberFormat="1" applyFont="1" applyFill="1" applyAlignment="1">
      <alignment horizontal="right"/>
    </xf>
    <xf numFmtId="166" fontId="0" fillId="0" borderId="0" xfId="1" applyNumberFormat="1" applyFont="1" applyFill="1"/>
    <xf numFmtId="4" fontId="7" fillId="0" borderId="0" xfId="0" applyNumberFormat="1" applyFont="1" applyFill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0" xfId="0" applyFont="1" applyFill="1" applyBorder="1"/>
    <xf numFmtId="3" fontId="6" fillId="0" borderId="0" xfId="0" applyNumberFormat="1" applyFont="1" applyFill="1" applyAlignment="1">
      <alignment horizontal="right"/>
    </xf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 sz="1400"/>
              <a:t>PRONAMYPE: Indicadores de cobertura potencial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4.6931221969506567E-2"/>
          <c:y val="0.17988623435722412"/>
          <c:w val="0.93629356077822123"/>
          <c:h val="0.55871566686128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1.236933332145117</c:v>
                </c:pt>
                <c:pt idx="1">
                  <c:v>0.67550105602737653</c:v>
                </c:pt>
                <c:pt idx="2">
                  <c:v>0.35646493721761291</c:v>
                </c:pt>
                <c:pt idx="3">
                  <c:v>0.17823246860880645</c:v>
                </c:pt>
                <c:pt idx="4">
                  <c:v>2.6734870291320972E-2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C-4472-AF68-43440579B900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1.6130038409096985</c:v>
                </c:pt>
                <c:pt idx="1">
                  <c:v>0.56499692548991642</c:v>
                </c:pt>
                <c:pt idx="2">
                  <c:v>0.46875139244116099</c:v>
                </c:pt>
                <c:pt idx="3">
                  <c:v>0.38765561922415404</c:v>
                </c:pt>
                <c:pt idx="4">
                  <c:v>0.19159990375446695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C-4472-AF68-43440579B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999488"/>
        <c:axId val="52001024"/>
        <c:axId val="0"/>
      </c:bar3DChart>
      <c:catAx>
        <c:axId val="519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2001024"/>
        <c:crosses val="autoZero"/>
        <c:auto val="1"/>
        <c:lblAlgn val="ctr"/>
        <c:lblOffset val="100"/>
        <c:noMultiLvlLbl val="0"/>
      </c:catAx>
      <c:valAx>
        <c:axId val="520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1999488"/>
        <c:crosses val="autoZero"/>
        <c:crossBetween val="between"/>
        <c:majorUnit val="1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s-CR" sz="1400"/>
              <a:t>PRONAMYPE: Indicadores de resultado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130.40345821325647</c:v>
                </c:pt>
                <c:pt idx="1">
                  <c:v>83.64116094986808</c:v>
                </c:pt>
                <c:pt idx="2">
                  <c:v>131.5</c:v>
                </c:pt>
                <c:pt idx="3">
                  <c:v>217.49999999999997</c:v>
                </c:pt>
                <c:pt idx="4">
                  <c:v>716.66666666666674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D-4032-AE3A-431E302DDE64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125.66460121424439</c:v>
                </c:pt>
                <c:pt idx="1">
                  <c:v>119.5897206735405</c:v>
                </c:pt>
                <c:pt idx="2">
                  <c:v>40.245178460000005</c:v>
                </c:pt>
                <c:pt idx="3">
                  <c:v>129.2684563</c:v>
                </c:pt>
                <c:pt idx="4">
                  <c:v>360.43760644000008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D-4032-AE3A-431E302DDE64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128.03402971375044</c:v>
                </c:pt>
                <c:pt idx="1">
                  <c:v>101.61544081170429</c:v>
                </c:pt>
                <c:pt idx="2">
                  <c:v>85.872589230000003</c:v>
                </c:pt>
                <c:pt idx="3">
                  <c:v>173.38422814999998</c:v>
                </c:pt>
                <c:pt idx="4">
                  <c:v>538.55213655333341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D-4032-AE3A-431E302DD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778304"/>
        <c:axId val="51779840"/>
        <c:axId val="0"/>
      </c:bar3DChart>
      <c:catAx>
        <c:axId val="517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1779840"/>
        <c:crosses val="autoZero"/>
        <c:auto val="1"/>
        <c:lblAlgn val="ctr"/>
        <c:lblOffset val="100"/>
        <c:noMultiLvlLbl val="0"/>
      </c:catAx>
      <c:valAx>
        <c:axId val="517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177830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s-CR" sz="1400"/>
              <a:t>PRONAMYPE: Indicadores de avance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130.40345821325647</c:v>
                </c:pt>
                <c:pt idx="1">
                  <c:v>83.64116094986808</c:v>
                </c:pt>
                <c:pt idx="2">
                  <c:v>131.5</c:v>
                </c:pt>
                <c:pt idx="3">
                  <c:v>217.49999999999997</c:v>
                </c:pt>
                <c:pt idx="4">
                  <c:v>716.66666666666674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B-46DF-8627-C06AC69C4ABD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125.66460121424439</c:v>
                </c:pt>
                <c:pt idx="1">
                  <c:v>119.5897206735405</c:v>
                </c:pt>
                <c:pt idx="2">
                  <c:v>40.245178460000005</c:v>
                </c:pt>
                <c:pt idx="3">
                  <c:v>129.2684563</c:v>
                </c:pt>
                <c:pt idx="4">
                  <c:v>360.43760644000008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B-46DF-8627-C06AC69C4ABD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128.03402971375044</c:v>
                </c:pt>
                <c:pt idx="1">
                  <c:v>101.61544081170429</c:v>
                </c:pt>
                <c:pt idx="2">
                  <c:v>85.872589230000003</c:v>
                </c:pt>
                <c:pt idx="3">
                  <c:v>173.38422814999998</c:v>
                </c:pt>
                <c:pt idx="4">
                  <c:v>538.55213655333341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B-46DF-8627-C06AC69C4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835648"/>
        <c:axId val="51837184"/>
        <c:axId val="0"/>
      </c:bar3DChart>
      <c:catAx>
        <c:axId val="518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1837184"/>
        <c:crosses val="autoZero"/>
        <c:auto val="1"/>
        <c:lblAlgn val="ctr"/>
        <c:lblOffset val="100"/>
        <c:noMultiLvlLbl val="0"/>
      </c:catAx>
      <c:valAx>
        <c:axId val="5183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183564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s-CR" sz="1400"/>
              <a:t>PRONAMYPE: Indicadores de expansión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</c:strCache>
            </c:strRef>
          </c:cat>
          <c:val>
            <c:numRef>
              <c:f>Anual!$B$61:$D$61</c:f>
              <c:numCache>
                <c:formatCode>#,##0.00</c:formatCode>
                <c:ptCount val="3"/>
                <c:pt idx="0">
                  <c:v>335.09615384615381</c:v>
                </c:pt>
                <c:pt idx="1">
                  <c:v>52.403846153846146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7-4E18-B090-7EF1900F6FA5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</c:strCache>
            </c:strRef>
          </c:cat>
          <c:val>
            <c:numRef>
              <c:f>Anual!$B$62:$D$62</c:f>
              <c:numCache>
                <c:formatCode>#,##0.00</c:formatCode>
                <c:ptCount val="3"/>
                <c:pt idx="0">
                  <c:v>102.87207692104094</c:v>
                </c:pt>
                <c:pt idx="1">
                  <c:v>80.220393230661372</c:v>
                </c:pt>
                <c:pt idx="2">
                  <c:v>97.894002554126587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7-4E18-B090-7EF1900F6FA5}"/>
            </c:ext>
          </c:extLst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</c:strCache>
            </c:strRef>
          </c:cat>
          <c:val>
            <c:numRef>
              <c:f>Anual!$B$63:$D$63</c:f>
              <c:numCache>
                <c:formatCode>#,##0.00</c:formatCode>
                <c:ptCount val="3"/>
                <c:pt idx="0">
                  <c:v>-53.373047514280088</c:v>
                </c:pt>
                <c:pt idx="1">
                  <c:v>18.251866851664222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07-4E18-B090-7EF1900F6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408512"/>
        <c:axId val="55410048"/>
        <c:axId val="0"/>
      </c:bar3DChart>
      <c:catAx>
        <c:axId val="554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410048"/>
        <c:crosses val="autoZero"/>
        <c:auto val="1"/>
        <c:lblAlgn val="ctr"/>
        <c:lblOffset val="100"/>
        <c:noMultiLvlLbl val="0"/>
      </c:catAx>
      <c:valAx>
        <c:axId val="554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40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037877495493364E-3"/>
          <c:y val="0.8525935661441667"/>
          <c:w val="0.98589640363544562"/>
          <c:h val="9.800988850241482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s-CR" sz="1400"/>
              <a:t>PRONAMYPE: Indicadores de gasto medio 2019</a:t>
            </a:r>
          </a:p>
        </c:rich>
      </c:tx>
      <c:layout>
        <c:manualLayout>
          <c:xMode val="edge"/>
          <c:yMode val="edge"/>
          <c:x val="0.43248620441392055"/>
          <c:y val="4.04911222417415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Anual!$B$66:$F$66</c:f>
              <c:numCache>
                <c:formatCode>#,##0.00</c:formatCode>
                <c:ptCount val="5"/>
                <c:pt idx="0">
                  <c:v>1729176.3400576368</c:v>
                </c:pt>
                <c:pt idx="1">
                  <c:v>2935483.8522427441</c:v>
                </c:pt>
                <c:pt idx="2">
                  <c:v>125000</c:v>
                </c:pt>
                <c:pt idx="3">
                  <c:v>250000</c:v>
                </c:pt>
                <c:pt idx="4">
                  <c:v>2500000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2-43FA-B210-0AFF454B204D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Anual!$B$67:$F$67</c:f>
              <c:numCache>
                <c:formatCode>#,##0.00</c:formatCode>
                <c:ptCount val="5"/>
                <c:pt idx="0">
                  <c:v>1666338.1338176795</c:v>
                </c:pt>
                <c:pt idx="1">
                  <c:v>4197140.3785488959</c:v>
                </c:pt>
                <c:pt idx="2">
                  <c:v>38255.8730608365</c:v>
                </c:pt>
                <c:pt idx="3">
                  <c:v>148584.43252873563</c:v>
                </c:pt>
                <c:pt idx="4">
                  <c:v>1257340.4875813955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2-43FA-B210-0AFF454B2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52416"/>
        <c:axId val="55453952"/>
      </c:barChart>
      <c:catAx>
        <c:axId val="554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453952"/>
        <c:crosses val="autoZero"/>
        <c:auto val="1"/>
        <c:lblAlgn val="ctr"/>
        <c:lblOffset val="100"/>
        <c:noMultiLvlLbl val="0"/>
      </c:catAx>
      <c:valAx>
        <c:axId val="5545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45241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PRONAMYPE: Índice de eficiencia (IE) 2019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Créditos </c:v>
                </c:pt>
                <c:pt idx="2">
                  <c:v>Capacitación </c:v>
                </c:pt>
                <c:pt idx="3">
                  <c:v>Asistencia Técnica </c:v>
                </c:pt>
                <c:pt idx="4">
                  <c:v>Capital Semilla </c:v>
                </c:pt>
              </c:strCache>
            </c:strRef>
          </c:cat>
          <c:val>
            <c:numRef>
              <c:f>(Anual!$B$68,Anual!$C$68,Anual!$D$68,Anual!$E$68,Anual!$F$68)</c:f>
              <c:numCache>
                <c:formatCode>#,##0.00</c:formatCode>
                <c:ptCount val="5"/>
                <c:pt idx="0">
                  <c:v>123.38127766151192</c:v>
                </c:pt>
                <c:pt idx="1">
                  <c:v>145.28925764282533</c:v>
                </c:pt>
                <c:pt idx="2">
                  <c:v>26.281046983905885</c:v>
                </c:pt>
                <c:pt idx="3">
                  <c:v>103.0487885964023</c:v>
                </c:pt>
                <c:pt idx="4">
                  <c:v>270.85736238478825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7-4E41-A560-B7460EB8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503872"/>
        <c:axId val="55505664"/>
        <c:axId val="0"/>
      </c:bar3DChart>
      <c:catAx>
        <c:axId val="555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505664"/>
        <c:crosses val="autoZero"/>
        <c:auto val="1"/>
        <c:lblAlgn val="ctr"/>
        <c:lblOffset val="100"/>
        <c:noMultiLvlLbl val="0"/>
      </c:catAx>
      <c:valAx>
        <c:axId val="555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50387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s-CR" sz="1400"/>
              <a:t>PRONAMYPE: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Anual!$A$71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Anual!$B$71</c:f>
              <c:numCache>
                <c:formatCode>#,##0.00</c:formatCode>
                <c:ptCount val="1"/>
                <c:pt idx="0">
                  <c:v>101.19529894578083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B-4A15-873A-1877C79D6C83}"/>
            </c:ext>
          </c:extLst>
        </c:ser>
        <c:ser>
          <c:idx val="1"/>
          <c:order val="1"/>
          <c:tx>
            <c:strRef>
              <c:f>Anual!$A$72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Anual!$B$72</c:f>
              <c:numCache>
                <c:formatCode>#,##0.00</c:formatCode>
                <c:ptCount val="1"/>
                <c:pt idx="0">
                  <c:v>124.18027568807706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B-4A15-873A-1877C79D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737344"/>
        <c:axId val="55747328"/>
        <c:axId val="0"/>
      </c:bar3DChart>
      <c:catAx>
        <c:axId val="557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747328"/>
        <c:crosses val="autoZero"/>
        <c:auto val="1"/>
        <c:lblAlgn val="ctr"/>
        <c:lblOffset val="100"/>
        <c:noMultiLvlLbl val="0"/>
      </c:catAx>
      <c:valAx>
        <c:axId val="5574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73734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77437" cy="9763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77437" cy="976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9965531" cy="65484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9965531" cy="654843"/>
        </a:xfrm>
        <a:prstGeom prst="rect">
          <a:avLst/>
        </a:prstGeom>
      </xdr:spPr>
    </xdr:pic>
    <xdr:clientData/>
  </xdr:oneCellAnchor>
  <xdr:twoCellAnchor>
    <xdr:from>
      <xdr:col>0</xdr:col>
      <xdr:colOff>11905</xdr:colOff>
      <xdr:row>5</xdr:row>
      <xdr:rowOff>71438</xdr:rowOff>
    </xdr:from>
    <xdr:to>
      <xdr:col>5</xdr:col>
      <xdr:colOff>1107280</xdr:colOff>
      <xdr:row>7</xdr:row>
      <xdr:rowOff>250031</xdr:rowOff>
    </xdr:to>
    <xdr:sp macro="" textlink="">
      <xdr:nvSpPr>
        <xdr:cNvPr id="4" name="CuadroTexto 3"/>
        <xdr:cNvSpPr txBox="1"/>
      </xdr:nvSpPr>
      <xdr:spPr>
        <a:xfrm>
          <a:off x="11905" y="1023938"/>
          <a:ext cx="9858375" cy="559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             Programa Nacional de Apoyo a la Microempresa y Movilidad Social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25-05-2019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77437" cy="9763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77437" cy="976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9965531" cy="65484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9965531" cy="654843"/>
        </a:xfrm>
        <a:prstGeom prst="rect">
          <a:avLst/>
        </a:prstGeom>
      </xdr:spPr>
    </xdr:pic>
    <xdr:clientData/>
  </xdr:oneCellAnchor>
  <xdr:twoCellAnchor>
    <xdr:from>
      <xdr:col>0</xdr:col>
      <xdr:colOff>11904</xdr:colOff>
      <xdr:row>5</xdr:row>
      <xdr:rowOff>47625</xdr:rowOff>
    </xdr:from>
    <xdr:to>
      <xdr:col>5</xdr:col>
      <xdr:colOff>1142999</xdr:colOff>
      <xdr:row>7</xdr:row>
      <xdr:rowOff>226219</xdr:rowOff>
    </xdr:to>
    <xdr:sp macro="" textlink="">
      <xdr:nvSpPr>
        <xdr:cNvPr id="4" name="CuadroTexto 3"/>
        <xdr:cNvSpPr txBox="1"/>
      </xdr:nvSpPr>
      <xdr:spPr>
        <a:xfrm>
          <a:off x="11904" y="1000125"/>
          <a:ext cx="9894095" cy="559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             Programa Nacional de Apoyo a la Microempresa y Movilidad Social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16-08-2019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77437" cy="976312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77437" cy="976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9965531" cy="654843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9965531" cy="654843"/>
        </a:xfrm>
        <a:prstGeom prst="rect">
          <a:avLst/>
        </a:prstGeom>
      </xdr:spPr>
    </xdr:pic>
    <xdr:clientData/>
  </xdr:oneCellAnchor>
  <xdr:twoCellAnchor>
    <xdr:from>
      <xdr:col>0</xdr:col>
      <xdr:colOff>11905</xdr:colOff>
      <xdr:row>5</xdr:row>
      <xdr:rowOff>71438</xdr:rowOff>
    </xdr:from>
    <xdr:to>
      <xdr:col>5</xdr:col>
      <xdr:colOff>1142999</xdr:colOff>
      <xdr:row>7</xdr:row>
      <xdr:rowOff>202406</xdr:rowOff>
    </xdr:to>
    <xdr:sp macro="" textlink="">
      <xdr:nvSpPr>
        <xdr:cNvPr id="10" name="CuadroTexto 9"/>
        <xdr:cNvSpPr txBox="1"/>
      </xdr:nvSpPr>
      <xdr:spPr>
        <a:xfrm>
          <a:off x="11905" y="1023938"/>
          <a:ext cx="9894094" cy="5119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             Programa Nacional de Apoyo a la Microempresa y Movilidad Social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22-08-2019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77437" cy="9763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77437" cy="976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9965531" cy="65484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9965531" cy="654843"/>
        </a:xfrm>
        <a:prstGeom prst="rect">
          <a:avLst/>
        </a:prstGeom>
      </xdr:spPr>
    </xdr:pic>
    <xdr:clientData/>
  </xdr:oneCellAnchor>
  <xdr:twoCellAnchor>
    <xdr:from>
      <xdr:col>0</xdr:col>
      <xdr:colOff>11905</xdr:colOff>
      <xdr:row>5</xdr:row>
      <xdr:rowOff>71439</xdr:rowOff>
    </xdr:from>
    <xdr:to>
      <xdr:col>5</xdr:col>
      <xdr:colOff>1131093</xdr:colOff>
      <xdr:row>7</xdr:row>
      <xdr:rowOff>214313</xdr:rowOff>
    </xdr:to>
    <xdr:sp macro="" textlink="">
      <xdr:nvSpPr>
        <xdr:cNvPr id="4" name="CuadroTexto 3"/>
        <xdr:cNvSpPr txBox="1"/>
      </xdr:nvSpPr>
      <xdr:spPr>
        <a:xfrm>
          <a:off x="11905" y="1023939"/>
          <a:ext cx="9894094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             Programa Nacional de Apoyo a la Microempresa y Movilidad Social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13-11-2019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77437" cy="9763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77437" cy="976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9965531" cy="65484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9965531" cy="654843"/>
        </a:xfrm>
        <a:prstGeom prst="rect">
          <a:avLst/>
        </a:prstGeom>
      </xdr:spPr>
    </xdr:pic>
    <xdr:clientData/>
  </xdr:oneCellAnchor>
  <xdr:twoCellAnchor>
    <xdr:from>
      <xdr:col>0</xdr:col>
      <xdr:colOff>11905</xdr:colOff>
      <xdr:row>5</xdr:row>
      <xdr:rowOff>71438</xdr:rowOff>
    </xdr:from>
    <xdr:to>
      <xdr:col>5</xdr:col>
      <xdr:colOff>1154905</xdr:colOff>
      <xdr:row>8</xdr:row>
      <xdr:rowOff>47625</xdr:rowOff>
    </xdr:to>
    <xdr:sp macro="" textlink="">
      <xdr:nvSpPr>
        <xdr:cNvPr id="4" name="CuadroTexto 3"/>
        <xdr:cNvSpPr txBox="1"/>
      </xdr:nvSpPr>
      <xdr:spPr>
        <a:xfrm>
          <a:off x="11905" y="1023938"/>
          <a:ext cx="9894094" cy="547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             Programa Nacional de Apoyo a la Microempresa y Movilidad Social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13-11-2019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65531" cy="9763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65531" cy="976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9953625" cy="65484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9953625" cy="654843"/>
        </a:xfrm>
        <a:prstGeom prst="rect">
          <a:avLst/>
        </a:prstGeom>
      </xdr:spPr>
    </xdr:pic>
    <xdr:clientData/>
  </xdr:oneCellAnchor>
  <xdr:twoCellAnchor>
    <xdr:from>
      <xdr:col>0</xdr:col>
      <xdr:colOff>11905</xdr:colOff>
      <xdr:row>5</xdr:row>
      <xdr:rowOff>71439</xdr:rowOff>
    </xdr:from>
    <xdr:to>
      <xdr:col>5</xdr:col>
      <xdr:colOff>1142999</xdr:colOff>
      <xdr:row>7</xdr:row>
      <xdr:rowOff>226219</xdr:rowOff>
    </xdr:to>
    <xdr:sp macro="" textlink="">
      <xdr:nvSpPr>
        <xdr:cNvPr id="4" name="CuadroTexto 3"/>
        <xdr:cNvSpPr txBox="1"/>
      </xdr:nvSpPr>
      <xdr:spPr>
        <a:xfrm>
          <a:off x="11905" y="1023939"/>
          <a:ext cx="9882188" cy="53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             Programa Nacional de Apoyo a la Microempresa y Movilidad Social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10-06-2020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629708</xdr:colOff>
      <xdr:row>11</xdr:row>
      <xdr:rowOff>73025</xdr:rowOff>
    </xdr:from>
    <xdr:to>
      <xdr:col>15</xdr:col>
      <xdr:colOff>381000</xdr:colOff>
      <xdr:row>26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530490</xdr:colOff>
      <xdr:row>11</xdr:row>
      <xdr:rowOff>69056</xdr:rowOff>
    </xdr:from>
    <xdr:to>
      <xdr:col>24</xdr:col>
      <xdr:colOff>269875</xdr:colOff>
      <xdr:row>26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620449</xdr:colOff>
      <xdr:row>26</xdr:row>
      <xdr:rowOff>124618</xdr:rowOff>
    </xdr:from>
    <xdr:to>
      <xdr:col>15</xdr:col>
      <xdr:colOff>381000</xdr:colOff>
      <xdr:row>41</xdr:row>
      <xdr:rowOff>63500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539750</xdr:colOff>
      <xdr:row>26</xdr:row>
      <xdr:rowOff>124616</xdr:rowOff>
    </xdr:from>
    <xdr:to>
      <xdr:col>26</xdr:col>
      <xdr:colOff>321468</xdr:colOff>
      <xdr:row>41</xdr:row>
      <xdr:rowOff>95249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559593</xdr:colOff>
      <xdr:row>42</xdr:row>
      <xdr:rowOff>50534</xdr:rowOff>
    </xdr:from>
    <xdr:to>
      <xdr:col>26</xdr:col>
      <xdr:colOff>345281</xdr:colOff>
      <xdr:row>57</xdr:row>
      <xdr:rowOff>15875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616478</xdr:colOff>
      <xdr:row>42</xdr:row>
      <xdr:rowOff>59794</xdr:rowOff>
    </xdr:from>
    <xdr:to>
      <xdr:col>15</xdr:col>
      <xdr:colOff>380999</xdr:colOff>
      <xdr:row>57</xdr:row>
      <xdr:rowOff>31750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325438</xdr:colOff>
      <xdr:row>59</xdr:row>
      <xdr:rowOff>176211</xdr:rowOff>
    </xdr:from>
    <xdr:to>
      <xdr:col>19</xdr:col>
      <xdr:colOff>79375</xdr:colOff>
      <xdr:row>72</xdr:row>
      <xdr:rowOff>174625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9965531" cy="976312"/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9965531" cy="976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9953625" cy="654843"/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952500"/>
          <a:ext cx="9953625" cy="654843"/>
        </a:xfrm>
        <a:prstGeom prst="rect">
          <a:avLst/>
        </a:prstGeom>
      </xdr:spPr>
    </xdr:pic>
    <xdr:clientData/>
  </xdr:oneCellAnchor>
  <xdr:twoCellAnchor>
    <xdr:from>
      <xdr:col>0</xdr:col>
      <xdr:colOff>11905</xdr:colOff>
      <xdr:row>5</xdr:row>
      <xdr:rowOff>71439</xdr:rowOff>
    </xdr:from>
    <xdr:to>
      <xdr:col>5</xdr:col>
      <xdr:colOff>1131093</xdr:colOff>
      <xdr:row>7</xdr:row>
      <xdr:rowOff>238125</xdr:rowOff>
    </xdr:to>
    <xdr:sp macro="" textlink="">
      <xdr:nvSpPr>
        <xdr:cNvPr id="15" name="CuadroTexto 14"/>
        <xdr:cNvSpPr txBox="1"/>
      </xdr:nvSpPr>
      <xdr:spPr>
        <a:xfrm>
          <a:off x="11905" y="1023939"/>
          <a:ext cx="9882188" cy="547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             Programa Nacional de Apoyo a la Microempresa y Movilidad Social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Anual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10-06-2020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F81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36" customWidth="1"/>
    <col min="2" max="6" width="17.7109375" style="36" customWidth="1"/>
    <col min="7" max="16384" width="11.42578125" style="36"/>
  </cols>
  <sheetData>
    <row r="8" spans="1:6" ht="21.75" customHeight="1" x14ac:dyDescent="0.25"/>
    <row r="9" spans="1:6" x14ac:dyDescent="0.25">
      <c r="A9" s="50" t="s">
        <v>0</v>
      </c>
      <c r="B9" s="50" t="s">
        <v>35</v>
      </c>
      <c r="C9" s="52" t="s">
        <v>2</v>
      </c>
      <c r="D9" s="52"/>
      <c r="E9" s="52"/>
      <c r="F9" s="52"/>
    </row>
    <row r="10" spans="1:6" ht="15.75" thickBot="1" x14ac:dyDescent="0.3">
      <c r="A10" s="51"/>
      <c r="B10" s="51"/>
      <c r="C10" s="44" t="s">
        <v>100</v>
      </c>
      <c r="D10" s="44" t="s">
        <v>37</v>
      </c>
      <c r="E10" s="44" t="s">
        <v>73</v>
      </c>
      <c r="F10" s="44" t="s">
        <v>72</v>
      </c>
    </row>
    <row r="11" spans="1:6" ht="15.75" thickTop="1" x14ac:dyDescent="0.25">
      <c r="A11" s="39"/>
      <c r="B11" s="38"/>
      <c r="C11" s="45"/>
      <c r="D11" s="45"/>
      <c r="E11" s="45"/>
      <c r="F11" s="45"/>
    </row>
    <row r="12" spans="1:6" x14ac:dyDescent="0.25">
      <c r="A12" s="3" t="s">
        <v>4</v>
      </c>
    </row>
    <row r="13" spans="1:6" x14ac:dyDescent="0.25">
      <c r="A13" s="3"/>
    </row>
    <row r="14" spans="1:6" x14ac:dyDescent="0.25">
      <c r="A14" s="3" t="s">
        <v>5</v>
      </c>
    </row>
    <row r="15" spans="1:6" x14ac:dyDescent="0.25">
      <c r="A15" s="36" t="s">
        <v>70</v>
      </c>
      <c r="B15" s="37">
        <f>+C15+D15+E15+F15</f>
        <v>102</v>
      </c>
      <c r="C15" s="37">
        <v>102</v>
      </c>
      <c r="D15" s="37">
        <v>0</v>
      </c>
      <c r="E15" s="37">
        <v>0</v>
      </c>
      <c r="F15" s="37">
        <v>0</v>
      </c>
    </row>
    <row r="16" spans="1:6" x14ac:dyDescent="0.25">
      <c r="A16" s="36" t="s">
        <v>101</v>
      </c>
      <c r="B16" s="37">
        <f t="shared" ref="B16:B18" si="0">+C16+D16+E16+F16</f>
        <v>791</v>
      </c>
      <c r="C16" s="37">
        <v>161</v>
      </c>
      <c r="D16" s="37">
        <v>400</v>
      </c>
      <c r="E16" s="37">
        <v>200</v>
      </c>
      <c r="F16" s="37">
        <v>30</v>
      </c>
    </row>
    <row r="17" spans="1:6" x14ac:dyDescent="0.25">
      <c r="A17" s="36" t="s">
        <v>102</v>
      </c>
      <c r="B17" s="37">
        <f t="shared" si="0"/>
        <v>177</v>
      </c>
      <c r="C17" s="37">
        <v>111</v>
      </c>
      <c r="D17" s="37">
        <v>0</v>
      </c>
      <c r="E17" s="37">
        <v>66</v>
      </c>
      <c r="F17" s="37">
        <v>0</v>
      </c>
    </row>
    <row r="18" spans="1:6" x14ac:dyDescent="0.25">
      <c r="A18" s="36" t="s">
        <v>103</v>
      </c>
      <c r="B18" s="37">
        <f t="shared" si="0"/>
        <v>1388</v>
      </c>
      <c r="C18" s="37">
        <v>758</v>
      </c>
      <c r="D18" s="37">
        <v>400</v>
      </c>
      <c r="E18" s="37">
        <v>200</v>
      </c>
      <c r="F18" s="37">
        <v>30</v>
      </c>
    </row>
    <row r="19" spans="1:6" x14ac:dyDescent="0.25">
      <c r="B19" s="37"/>
      <c r="C19" s="37"/>
      <c r="D19" s="37"/>
      <c r="E19" s="37"/>
      <c r="F19" s="37"/>
    </row>
    <row r="20" spans="1:6" x14ac:dyDescent="0.25">
      <c r="A20" s="3" t="s">
        <v>104</v>
      </c>
      <c r="B20" s="37"/>
      <c r="C20" s="37"/>
      <c r="D20" s="37"/>
      <c r="E20" s="37"/>
      <c r="F20" s="37"/>
    </row>
    <row r="21" spans="1:6" x14ac:dyDescent="0.25">
      <c r="A21" s="36" t="s">
        <v>70</v>
      </c>
      <c r="B21" s="37">
        <f>+C21+D21+E21+F21</f>
        <v>371484000</v>
      </c>
      <c r="C21" s="37">
        <v>361468000</v>
      </c>
      <c r="D21" s="37">
        <v>10016000</v>
      </c>
      <c r="E21" s="37">
        <v>0</v>
      </c>
      <c r="F21" s="37">
        <v>0</v>
      </c>
    </row>
    <row r="22" spans="1:6" x14ac:dyDescent="0.25">
      <c r="A22" s="36" t="s">
        <v>101</v>
      </c>
      <c r="B22" s="37">
        <f t="shared" ref="B22:B24" si="1">+C22+D22+E22+F22</f>
        <v>705980533</v>
      </c>
      <c r="C22" s="37">
        <v>530980533</v>
      </c>
      <c r="D22" s="37">
        <v>50000000</v>
      </c>
      <c r="E22" s="37">
        <v>50000000</v>
      </c>
      <c r="F22" s="37">
        <v>75000000</v>
      </c>
    </row>
    <row r="23" spans="1:6" x14ac:dyDescent="0.25">
      <c r="A23" s="36" t="s">
        <v>102</v>
      </c>
      <c r="B23" s="37">
        <f t="shared" si="1"/>
        <v>445552172.19999999</v>
      </c>
      <c r="C23" s="37">
        <v>435055000</v>
      </c>
      <c r="D23" s="37">
        <v>0</v>
      </c>
      <c r="E23" s="37">
        <v>10497172.199999999</v>
      </c>
      <c r="F23" s="37">
        <v>0</v>
      </c>
    </row>
    <row r="24" spans="1:6" x14ac:dyDescent="0.25">
      <c r="A24" s="36" t="s">
        <v>103</v>
      </c>
      <c r="B24" s="37">
        <f t="shared" si="1"/>
        <v>2400096760</v>
      </c>
      <c r="C24" s="37">
        <v>2225096760</v>
      </c>
      <c r="D24" s="37">
        <v>50000000</v>
      </c>
      <c r="E24" s="37">
        <v>50000000</v>
      </c>
      <c r="F24" s="37">
        <v>75000000</v>
      </c>
    </row>
    <row r="25" spans="1:6" x14ac:dyDescent="0.25">
      <c r="A25" s="36" t="s">
        <v>105</v>
      </c>
      <c r="B25" s="37">
        <f>+B23</f>
        <v>445552172.19999999</v>
      </c>
      <c r="C25" s="37">
        <f>+C23</f>
        <v>435055000</v>
      </c>
      <c r="D25" s="37">
        <f t="shared" ref="D25:F25" si="2">+D23</f>
        <v>0</v>
      </c>
      <c r="E25" s="37">
        <f t="shared" si="2"/>
        <v>10497172.199999999</v>
      </c>
      <c r="F25" s="37">
        <f t="shared" si="2"/>
        <v>0</v>
      </c>
    </row>
    <row r="26" spans="1:6" x14ac:dyDescent="0.25">
      <c r="B26" s="42"/>
      <c r="C26" s="42"/>
      <c r="D26" s="42"/>
      <c r="E26" s="42"/>
      <c r="F26" s="42"/>
    </row>
    <row r="27" spans="1:6" x14ac:dyDescent="0.25">
      <c r="A27" s="3" t="s">
        <v>106</v>
      </c>
      <c r="B27" s="37"/>
      <c r="C27" s="37"/>
      <c r="D27" s="37"/>
      <c r="E27" s="37"/>
      <c r="F27" s="37"/>
    </row>
    <row r="28" spans="1:6" x14ac:dyDescent="0.25">
      <c r="A28" s="36" t="s">
        <v>101</v>
      </c>
      <c r="B28" s="37">
        <f>B22</f>
        <v>705980533</v>
      </c>
      <c r="C28" s="37"/>
      <c r="D28" s="37"/>
      <c r="E28" s="37"/>
      <c r="F28" s="37"/>
    </row>
    <row r="29" spans="1:6" x14ac:dyDescent="0.25">
      <c r="A29" s="36" t="s">
        <v>102</v>
      </c>
      <c r="B29" s="37">
        <v>654620091.26999998</v>
      </c>
      <c r="C29" s="37"/>
      <c r="D29" s="37"/>
      <c r="E29" s="37"/>
      <c r="F29" s="37"/>
    </row>
    <row r="30" spans="1:6" x14ac:dyDescent="0.25">
      <c r="B30" s="43"/>
      <c r="C30" s="43"/>
      <c r="D30" s="43"/>
      <c r="E30" s="43"/>
      <c r="F30" s="43"/>
    </row>
    <row r="31" spans="1:6" x14ac:dyDescent="0.25">
      <c r="A31" s="3" t="s">
        <v>8</v>
      </c>
    </row>
    <row r="32" spans="1:6" x14ac:dyDescent="0.25">
      <c r="A32" s="36" t="s">
        <v>71</v>
      </c>
      <c r="B32" s="43">
        <v>1.0304675706999999</v>
      </c>
      <c r="C32" s="43">
        <v>1.0304675706999999</v>
      </c>
      <c r="D32" s="43">
        <v>1.0304675706999999</v>
      </c>
      <c r="E32" s="43">
        <v>1.0304675706999999</v>
      </c>
      <c r="F32" s="43">
        <v>1.0304675706999999</v>
      </c>
    </row>
    <row r="33" spans="1:6" x14ac:dyDescent="0.25">
      <c r="A33" s="36" t="s">
        <v>107</v>
      </c>
      <c r="B33" s="43">
        <v>1.0451016243</v>
      </c>
      <c r="C33" s="43">
        <v>1.0451016243</v>
      </c>
      <c r="D33" s="43">
        <v>1.0451016243</v>
      </c>
      <c r="E33" s="43">
        <v>1.0451016243</v>
      </c>
      <c r="F33" s="43">
        <v>1.0451016243</v>
      </c>
    </row>
    <row r="34" spans="1:6" x14ac:dyDescent="0.25">
      <c r="A34" s="36" t="s">
        <v>9</v>
      </c>
      <c r="B34" s="37">
        <v>112213</v>
      </c>
      <c r="C34" s="37">
        <v>112213</v>
      </c>
      <c r="D34" s="37">
        <v>112213</v>
      </c>
      <c r="E34" s="37">
        <v>112213</v>
      </c>
      <c r="F34" s="37">
        <v>112213</v>
      </c>
    </row>
    <row r="35" spans="1:6" x14ac:dyDescent="0.25">
      <c r="B35" s="37"/>
      <c r="C35" s="37"/>
      <c r="D35" s="37"/>
      <c r="E35" s="37"/>
      <c r="F35" s="37"/>
    </row>
    <row r="36" spans="1:6" x14ac:dyDescent="0.25">
      <c r="A36" s="3" t="s">
        <v>10</v>
      </c>
      <c r="B36" s="46"/>
      <c r="C36" s="46"/>
      <c r="D36" s="46"/>
      <c r="E36" s="46"/>
      <c r="F36" s="46"/>
    </row>
    <row r="37" spans="1:6" x14ac:dyDescent="0.25">
      <c r="A37" s="36" t="s">
        <v>74</v>
      </c>
      <c r="B37" s="46">
        <f t="shared" ref="B37:F37" si="3">B21/B32</f>
        <v>360500427.73073363</v>
      </c>
      <c r="C37" s="46">
        <f t="shared" si="3"/>
        <v>350780568.23705149</v>
      </c>
      <c r="D37" s="46">
        <f t="shared" si="3"/>
        <v>9719859.4936821721</v>
      </c>
      <c r="E37" s="46">
        <f t="shared" si="3"/>
        <v>0</v>
      </c>
      <c r="F37" s="46">
        <f t="shared" si="3"/>
        <v>0</v>
      </c>
    </row>
    <row r="38" spans="1:6" x14ac:dyDescent="0.25">
      <c r="A38" s="36" t="s">
        <v>108</v>
      </c>
      <c r="B38" s="46">
        <f t="shared" ref="B38:F38" si="4">B23/B33</f>
        <v>426324255.78558159</v>
      </c>
      <c r="C38" s="46">
        <f t="shared" si="4"/>
        <v>416280091.70055217</v>
      </c>
      <c r="D38" s="46">
        <f t="shared" si="4"/>
        <v>0</v>
      </c>
      <c r="E38" s="46">
        <f t="shared" si="4"/>
        <v>10044164.085029447</v>
      </c>
      <c r="F38" s="46">
        <f t="shared" si="4"/>
        <v>0</v>
      </c>
    </row>
    <row r="39" spans="1:6" x14ac:dyDescent="0.25">
      <c r="A39" s="36" t="s">
        <v>75</v>
      </c>
      <c r="B39" s="46">
        <f t="shared" ref="B39:C39" si="5">B37/B15</f>
        <v>3534317.918928761</v>
      </c>
      <c r="C39" s="46">
        <f t="shared" si="5"/>
        <v>3439025.1787946224</v>
      </c>
      <c r="D39" s="46" t="s">
        <v>153</v>
      </c>
      <c r="E39" s="46" t="s">
        <v>153</v>
      </c>
      <c r="F39" s="46" t="s">
        <v>153</v>
      </c>
    </row>
    <row r="40" spans="1:6" x14ac:dyDescent="0.25">
      <c r="A40" s="36" t="s">
        <v>109</v>
      </c>
      <c r="B40" s="46">
        <f t="shared" ref="B40:E40" si="6">B38/B17</f>
        <v>2408611.6146078054</v>
      </c>
      <c r="C40" s="46">
        <f t="shared" si="6"/>
        <v>3750271.0964013711</v>
      </c>
      <c r="D40" s="46" t="s">
        <v>153</v>
      </c>
      <c r="E40" s="46">
        <f t="shared" si="6"/>
        <v>152184.30431862798</v>
      </c>
      <c r="F40" s="46" t="s">
        <v>153</v>
      </c>
    </row>
    <row r="41" spans="1:6" x14ac:dyDescent="0.25">
      <c r="B41" s="47"/>
      <c r="C41" s="47"/>
      <c r="D41" s="47"/>
      <c r="E41" s="47"/>
      <c r="F41" s="47"/>
    </row>
    <row r="42" spans="1:6" x14ac:dyDescent="0.25">
      <c r="A42" s="3" t="s">
        <v>11</v>
      </c>
      <c r="B42" s="47"/>
      <c r="C42" s="47"/>
      <c r="D42" s="47"/>
      <c r="E42" s="47"/>
      <c r="F42" s="47"/>
    </row>
    <row r="43" spans="1:6" x14ac:dyDescent="0.25">
      <c r="B43" s="48"/>
      <c r="C43" s="48"/>
      <c r="D43" s="48"/>
      <c r="E43" s="48"/>
      <c r="F43" s="48"/>
    </row>
    <row r="44" spans="1:6" x14ac:dyDescent="0.25">
      <c r="A44" s="3" t="s">
        <v>12</v>
      </c>
      <c r="B44" s="47"/>
      <c r="C44" s="47"/>
      <c r="D44" s="47"/>
      <c r="E44" s="47"/>
      <c r="F44" s="47"/>
    </row>
    <row r="45" spans="1:6" x14ac:dyDescent="0.25">
      <c r="A45" s="36" t="s">
        <v>13</v>
      </c>
      <c r="B45" s="47">
        <f>B16/B34*100</f>
        <v>0.70490941334782953</v>
      </c>
      <c r="C45" s="47">
        <f t="shared" ref="C45:F45" si="7">C16/C34*100</f>
        <v>0.1434771372300892</v>
      </c>
      <c r="D45" s="47">
        <f t="shared" si="7"/>
        <v>0.35646493721761291</v>
      </c>
      <c r="E45" s="47">
        <f t="shared" si="7"/>
        <v>0.17823246860880645</v>
      </c>
      <c r="F45" s="47">
        <f t="shared" si="7"/>
        <v>2.6734870291320972E-2</v>
      </c>
    </row>
    <row r="46" spans="1:6" x14ac:dyDescent="0.25">
      <c r="A46" s="36" t="s">
        <v>14</v>
      </c>
      <c r="B46" s="47">
        <f t="shared" ref="B46" si="8">B17/B34*100</f>
        <v>0.15773573471879371</v>
      </c>
      <c r="C46" s="47">
        <f t="shared" ref="C46:F46" si="9">C17/C34*100</f>
        <v>9.8919020077887596E-2</v>
      </c>
      <c r="D46" s="47">
        <f t="shared" si="9"/>
        <v>0</v>
      </c>
      <c r="E46" s="47">
        <f t="shared" si="9"/>
        <v>5.8816714640906133E-2</v>
      </c>
      <c r="F46" s="47">
        <f t="shared" si="9"/>
        <v>0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3" t="s">
        <v>15</v>
      </c>
      <c r="B48" s="47"/>
      <c r="C48" s="47"/>
      <c r="D48" s="47"/>
      <c r="E48" s="47"/>
      <c r="F48" s="47"/>
    </row>
    <row r="49" spans="1:6" x14ac:dyDescent="0.25">
      <c r="A49" s="36" t="s">
        <v>16</v>
      </c>
      <c r="B49" s="47">
        <f t="shared" ref="B49" si="10">B17/B16*100</f>
        <v>22.376738305941846</v>
      </c>
      <c r="C49" s="47">
        <f t="shared" ref="C49:F49" si="11">C17/C16*100</f>
        <v>68.944099378881987</v>
      </c>
      <c r="D49" s="47">
        <f t="shared" si="11"/>
        <v>0</v>
      </c>
      <c r="E49" s="47">
        <f t="shared" si="11"/>
        <v>33</v>
      </c>
      <c r="F49" s="47">
        <f t="shared" si="11"/>
        <v>0</v>
      </c>
    </row>
    <row r="50" spans="1:6" x14ac:dyDescent="0.25">
      <c r="A50" s="36" t="s">
        <v>17</v>
      </c>
      <c r="B50" s="47">
        <f t="shared" ref="B50" si="12">B23/B22*100</f>
        <v>63.111113036880297</v>
      </c>
      <c r="C50" s="47">
        <f t="shared" ref="C50:F50" si="13">C23/C22*100</f>
        <v>81.934265563743367</v>
      </c>
      <c r="D50" s="47">
        <f t="shared" si="13"/>
        <v>0</v>
      </c>
      <c r="E50" s="47">
        <f t="shared" si="13"/>
        <v>20.994344399999999</v>
      </c>
      <c r="F50" s="47">
        <f t="shared" si="13"/>
        <v>0</v>
      </c>
    </row>
    <row r="51" spans="1:6" x14ac:dyDescent="0.25">
      <c r="A51" s="36" t="s">
        <v>18</v>
      </c>
      <c r="B51" s="47">
        <f t="shared" ref="B51" si="14">AVERAGE(B49:B50)</f>
        <v>42.74392567141107</v>
      </c>
      <c r="C51" s="47">
        <f t="shared" ref="C51:F51" si="15">AVERAGE(C49:C50)</f>
        <v>75.439182471312677</v>
      </c>
      <c r="D51" s="47">
        <f t="shared" si="15"/>
        <v>0</v>
      </c>
      <c r="E51" s="47">
        <f t="shared" si="15"/>
        <v>26.997172200000001</v>
      </c>
      <c r="F51" s="47">
        <f t="shared" si="15"/>
        <v>0</v>
      </c>
    </row>
    <row r="52" spans="1:6" x14ac:dyDescent="0.25">
      <c r="B52" s="47"/>
      <c r="C52" s="47"/>
      <c r="D52" s="47"/>
      <c r="E52" s="47"/>
      <c r="F52" s="47"/>
    </row>
    <row r="53" spans="1:6" x14ac:dyDescent="0.25">
      <c r="A53" s="3" t="s">
        <v>19</v>
      </c>
      <c r="B53" s="47"/>
      <c r="C53" s="47"/>
      <c r="D53" s="47"/>
      <c r="E53" s="47"/>
      <c r="F53" s="47"/>
    </row>
    <row r="54" spans="1:6" x14ac:dyDescent="0.25">
      <c r="A54" s="36" t="s">
        <v>20</v>
      </c>
      <c r="B54" s="47">
        <f t="shared" ref="B54" si="16">B17/B18*100</f>
        <v>12.752161383285301</v>
      </c>
      <c r="C54" s="47">
        <f t="shared" ref="C54:F54" si="17">C17/C18*100</f>
        <v>14.643799472295516</v>
      </c>
      <c r="D54" s="47">
        <f t="shared" si="17"/>
        <v>0</v>
      </c>
      <c r="E54" s="47">
        <f t="shared" si="17"/>
        <v>33</v>
      </c>
      <c r="F54" s="47">
        <f t="shared" si="17"/>
        <v>0</v>
      </c>
    </row>
    <row r="55" spans="1:6" x14ac:dyDescent="0.25">
      <c r="A55" s="36" t="s">
        <v>21</v>
      </c>
      <c r="B55" s="47">
        <f t="shared" ref="B55" si="18">B23/B24*100</f>
        <v>18.563925406074045</v>
      </c>
      <c r="C55" s="47">
        <f t="shared" ref="C55:F55" si="19">C23/C24*100</f>
        <v>19.552183429542183</v>
      </c>
      <c r="D55" s="47">
        <f t="shared" si="19"/>
        <v>0</v>
      </c>
      <c r="E55" s="47">
        <f t="shared" si="19"/>
        <v>20.994344399999999</v>
      </c>
      <c r="F55" s="47">
        <f t="shared" si="19"/>
        <v>0</v>
      </c>
    </row>
    <row r="56" spans="1:6" x14ac:dyDescent="0.25">
      <c r="A56" s="36" t="s">
        <v>22</v>
      </c>
      <c r="B56" s="47">
        <f t="shared" ref="B56" si="20">(B54+B55)/2</f>
        <v>15.658043394679673</v>
      </c>
      <c r="C56" s="47">
        <f t="shared" ref="C56:F56" si="21">(C54+C55)/2</f>
        <v>17.097991450918848</v>
      </c>
      <c r="D56" s="47">
        <f t="shared" si="21"/>
        <v>0</v>
      </c>
      <c r="E56" s="47">
        <f t="shared" si="21"/>
        <v>26.997172200000001</v>
      </c>
      <c r="F56" s="47">
        <f t="shared" si="21"/>
        <v>0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3" t="s">
        <v>23</v>
      </c>
      <c r="B58" s="47">
        <f t="shared" ref="B58" si="22">B25/B23*100</f>
        <v>100</v>
      </c>
      <c r="C58" s="47"/>
      <c r="D58" s="47"/>
      <c r="E58" s="47"/>
      <c r="F58" s="47"/>
    </row>
    <row r="59" spans="1:6" x14ac:dyDescent="0.25">
      <c r="B59" s="47"/>
      <c r="C59" s="47"/>
      <c r="D59" s="47"/>
      <c r="E59" s="47"/>
      <c r="F59" s="47"/>
    </row>
    <row r="60" spans="1:6" x14ac:dyDescent="0.25">
      <c r="A60" s="3" t="s">
        <v>24</v>
      </c>
      <c r="B60" s="47"/>
      <c r="C60" s="47"/>
      <c r="D60" s="47"/>
      <c r="E60" s="47"/>
      <c r="F60" s="47"/>
    </row>
    <row r="61" spans="1:6" x14ac:dyDescent="0.25">
      <c r="A61" s="36" t="s">
        <v>25</v>
      </c>
      <c r="B61" s="47">
        <f t="shared" ref="B61" si="23">((B17/B15)-1)*100</f>
        <v>73.529411764705884</v>
      </c>
      <c r="C61" s="47">
        <f t="shared" ref="C61" si="24">((C17/C15)-1)*100</f>
        <v>8.8235294117646959</v>
      </c>
      <c r="D61" s="47" t="s">
        <v>153</v>
      </c>
      <c r="E61" s="47" t="s">
        <v>153</v>
      </c>
      <c r="F61" s="47" t="s">
        <v>153</v>
      </c>
    </row>
    <row r="62" spans="1:6" x14ac:dyDescent="0.25">
      <c r="A62" s="36" t="s">
        <v>26</v>
      </c>
      <c r="B62" s="47">
        <f t="shared" ref="B62" si="25">((B38/B37)-1)*100</f>
        <v>18.259015244224152</v>
      </c>
      <c r="C62" s="47">
        <f t="shared" ref="C62:D62" si="26">((C38/C37)-1)*100</f>
        <v>18.672506231655682</v>
      </c>
      <c r="D62" s="47">
        <f t="shared" si="26"/>
        <v>-100</v>
      </c>
      <c r="E62" s="47" t="s">
        <v>153</v>
      </c>
      <c r="F62" s="47" t="s">
        <v>153</v>
      </c>
    </row>
    <row r="63" spans="1:6" x14ac:dyDescent="0.25">
      <c r="A63" s="36" t="s">
        <v>27</v>
      </c>
      <c r="B63" s="47">
        <f t="shared" ref="B63" si="27">((B40/B39)-1)*100</f>
        <v>-31.850736977904724</v>
      </c>
      <c r="C63" s="47">
        <f t="shared" ref="C63" si="28">((C40/C39)-1)*100</f>
        <v>9.0504111317917246</v>
      </c>
      <c r="D63" s="47" t="s">
        <v>153</v>
      </c>
      <c r="E63" s="47" t="s">
        <v>153</v>
      </c>
      <c r="F63" s="47" t="s">
        <v>153</v>
      </c>
    </row>
    <row r="64" spans="1:6" x14ac:dyDescent="0.25">
      <c r="B64" s="47"/>
      <c r="C64" s="47"/>
      <c r="D64" s="47"/>
      <c r="E64" s="47"/>
      <c r="F64" s="47"/>
    </row>
    <row r="65" spans="1:6" x14ac:dyDescent="0.25">
      <c r="A65" s="3" t="s">
        <v>28</v>
      </c>
      <c r="B65" s="47"/>
      <c r="C65" s="47"/>
      <c r="D65" s="47"/>
      <c r="E65" s="47"/>
      <c r="F65" s="47"/>
    </row>
    <row r="66" spans="1:6" x14ac:dyDescent="0.25">
      <c r="A66" s="36" t="s">
        <v>29</v>
      </c>
      <c r="B66" s="47">
        <f t="shared" ref="B66:B67" si="29">B22/B16</f>
        <v>892516.47661188373</v>
      </c>
      <c r="C66" s="47">
        <f t="shared" ref="C66:F66" si="30">C22/C16</f>
        <v>3298015.7329192548</v>
      </c>
      <c r="D66" s="47">
        <f t="shared" si="30"/>
        <v>125000</v>
      </c>
      <c r="E66" s="47">
        <f t="shared" si="30"/>
        <v>250000</v>
      </c>
      <c r="F66" s="47">
        <f t="shared" si="30"/>
        <v>2500000</v>
      </c>
    </row>
    <row r="67" spans="1:6" x14ac:dyDescent="0.25">
      <c r="A67" s="36" t="s">
        <v>30</v>
      </c>
      <c r="B67" s="47">
        <f t="shared" si="29"/>
        <v>2517243.910734463</v>
      </c>
      <c r="C67" s="47">
        <f t="shared" ref="C67:E67" si="31">C23/C17</f>
        <v>3919414.4144144142</v>
      </c>
      <c r="D67" s="47" t="s">
        <v>153</v>
      </c>
      <c r="E67" s="47">
        <f t="shared" si="31"/>
        <v>159048.06363636363</v>
      </c>
      <c r="F67" s="47" t="s">
        <v>153</v>
      </c>
    </row>
    <row r="68" spans="1:6" x14ac:dyDescent="0.25">
      <c r="A68" s="36" t="s">
        <v>31</v>
      </c>
      <c r="B68" s="47">
        <f>(B67/B66)*B51</f>
        <v>120.55451012590682</v>
      </c>
      <c r="C68" s="47">
        <f t="shared" ref="C68:E68" si="32">(C67/C66)*C51</f>
        <v>89.653125738118248</v>
      </c>
      <c r="D68" s="47" t="s">
        <v>153</v>
      </c>
      <c r="E68" s="47">
        <f t="shared" si="32"/>
        <v>17.175391848269868</v>
      </c>
      <c r="F68" s="47" t="s">
        <v>153</v>
      </c>
    </row>
    <row r="69" spans="1:6" x14ac:dyDescent="0.25">
      <c r="B69" s="33"/>
      <c r="C69" s="33"/>
      <c r="D69" s="33"/>
      <c r="E69" s="33"/>
      <c r="F69" s="33"/>
    </row>
    <row r="70" spans="1:6" x14ac:dyDescent="0.25">
      <c r="A70" s="3" t="s">
        <v>32</v>
      </c>
      <c r="B70" s="47"/>
      <c r="C70" s="47"/>
      <c r="D70" s="47"/>
      <c r="E70" s="47"/>
      <c r="F70" s="47"/>
    </row>
    <row r="71" spans="1:6" x14ac:dyDescent="0.25">
      <c r="A71" s="36" t="s">
        <v>33</v>
      </c>
      <c r="B71" s="47">
        <f>(B29/B28)*100</f>
        <v>92.724949296866797</v>
      </c>
      <c r="C71" s="47"/>
      <c r="D71" s="47"/>
      <c r="E71" s="47"/>
      <c r="F71" s="47"/>
    </row>
    <row r="72" spans="1:6" x14ac:dyDescent="0.25">
      <c r="A72" s="36" t="s">
        <v>34</v>
      </c>
      <c r="B72" s="43">
        <f>(B23/B29)*100</f>
        <v>68.062709675714899</v>
      </c>
      <c r="C72" s="43"/>
      <c r="D72" s="43"/>
      <c r="E72" s="43"/>
      <c r="F72" s="43"/>
    </row>
    <row r="73" spans="1:6" x14ac:dyDescent="0.25">
      <c r="B73" s="43"/>
      <c r="C73" s="43"/>
      <c r="D73" s="43"/>
      <c r="E73" s="43"/>
      <c r="F73" s="43"/>
    </row>
    <row r="74" spans="1:6" x14ac:dyDescent="0.25">
      <c r="A74" s="40" t="s">
        <v>154</v>
      </c>
      <c r="B74" s="40"/>
      <c r="C74" s="40"/>
      <c r="D74" s="40"/>
      <c r="E74" s="40"/>
      <c r="F74" s="40"/>
    </row>
    <row r="75" spans="1:6" x14ac:dyDescent="0.25">
      <c r="B75" s="41"/>
      <c r="C75" s="41"/>
      <c r="D75" s="41"/>
      <c r="E75" s="41"/>
    </row>
    <row r="76" spans="1:6" x14ac:dyDescent="0.25">
      <c r="A76" s="3" t="s">
        <v>110</v>
      </c>
    </row>
    <row r="77" spans="1:6" x14ac:dyDescent="0.25">
      <c r="A77" s="36" t="s">
        <v>111</v>
      </c>
    </row>
    <row r="78" spans="1:6" x14ac:dyDescent="0.25">
      <c r="A78" s="36" t="s">
        <v>112</v>
      </c>
    </row>
    <row r="79" spans="1:6" x14ac:dyDescent="0.25">
      <c r="A79" s="36" t="s">
        <v>113</v>
      </c>
    </row>
    <row r="80" spans="1:6" x14ac:dyDescent="0.25">
      <c r="A80" s="34"/>
    </row>
    <row r="81" spans="1:6" ht="38.25" customHeight="1" x14ac:dyDescent="0.25">
      <c r="A81" s="49"/>
      <c r="B81" s="49"/>
      <c r="C81" s="49"/>
      <c r="D81" s="49"/>
      <c r="E81" s="49"/>
      <c r="F81" s="49"/>
    </row>
  </sheetData>
  <mergeCells count="4">
    <mergeCell ref="A81:F81"/>
    <mergeCell ref="B9:B10"/>
    <mergeCell ref="A9:A10"/>
    <mergeCell ref="C9:F9"/>
  </mergeCells>
  <pageMargins left="0.7" right="0.7" top="0.75" bottom="0.75" header="0.3" footer="0.3"/>
  <pageSetup orientation="portrait" r:id="rId1"/>
  <ignoredErrors>
    <ignoredError sqref="F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8:F8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36" customWidth="1"/>
    <col min="2" max="6" width="17.7109375" style="36" customWidth="1"/>
    <col min="7" max="16384" width="11.42578125" style="36"/>
  </cols>
  <sheetData>
    <row r="8" spans="1:6" ht="21" customHeight="1" x14ac:dyDescent="0.25"/>
    <row r="9" spans="1:6" x14ac:dyDescent="0.25">
      <c r="A9" s="50" t="s">
        <v>0</v>
      </c>
      <c r="B9" s="50" t="s">
        <v>35</v>
      </c>
      <c r="C9" s="52" t="s">
        <v>2</v>
      </c>
      <c r="D9" s="52"/>
      <c r="E9" s="52"/>
      <c r="F9" s="52"/>
    </row>
    <row r="10" spans="1:6" ht="15.75" thickBot="1" x14ac:dyDescent="0.3">
      <c r="A10" s="51"/>
      <c r="B10" s="51"/>
      <c r="C10" s="44" t="s">
        <v>100</v>
      </c>
      <c r="D10" s="44" t="s">
        <v>37</v>
      </c>
      <c r="E10" s="44" t="s">
        <v>73</v>
      </c>
      <c r="F10" s="44" t="s">
        <v>72</v>
      </c>
    </row>
    <row r="11" spans="1:6" ht="15.75" thickTop="1" x14ac:dyDescent="0.25">
      <c r="A11" s="39"/>
      <c r="B11" s="38"/>
      <c r="C11" s="45"/>
      <c r="D11" s="45"/>
      <c r="E11" s="45"/>
      <c r="F11" s="45"/>
    </row>
    <row r="12" spans="1:6" x14ac:dyDescent="0.25">
      <c r="A12" s="3" t="s">
        <v>4</v>
      </c>
      <c r="B12" s="38"/>
      <c r="C12" s="45"/>
      <c r="D12" s="45"/>
      <c r="E12" s="45"/>
      <c r="F12" s="45"/>
    </row>
    <row r="13" spans="1:6" x14ac:dyDescent="0.25">
      <c r="A13" s="3"/>
    </row>
    <row r="14" spans="1:6" x14ac:dyDescent="0.25">
      <c r="A14" s="3" t="s">
        <v>5</v>
      </c>
    </row>
    <row r="15" spans="1:6" x14ac:dyDescent="0.25">
      <c r="A15" s="36" t="s">
        <v>76</v>
      </c>
      <c r="B15" s="37">
        <f>+C15+D15+E15+F15</f>
        <v>163</v>
      </c>
      <c r="C15" s="37">
        <v>163</v>
      </c>
      <c r="D15" s="37">
        <v>0</v>
      </c>
      <c r="E15" s="37">
        <v>0</v>
      </c>
      <c r="F15" s="37">
        <v>0</v>
      </c>
    </row>
    <row r="16" spans="1:6" x14ac:dyDescent="0.25">
      <c r="A16" s="36" t="s">
        <v>114</v>
      </c>
      <c r="B16" s="37">
        <f t="shared" ref="B16:B18" si="0">+C16+D16+E16+F16</f>
        <v>243</v>
      </c>
      <c r="C16" s="37">
        <v>243</v>
      </c>
      <c r="D16" s="37">
        <v>0</v>
      </c>
      <c r="E16" s="37">
        <v>0</v>
      </c>
      <c r="F16" s="37">
        <v>0</v>
      </c>
    </row>
    <row r="17" spans="1:6" x14ac:dyDescent="0.25">
      <c r="A17" s="36" t="s">
        <v>115</v>
      </c>
      <c r="B17" s="37">
        <f t="shared" si="0"/>
        <v>305</v>
      </c>
      <c r="C17" s="37">
        <v>150</v>
      </c>
      <c r="D17" s="37">
        <v>0</v>
      </c>
      <c r="E17" s="37">
        <v>155</v>
      </c>
      <c r="F17" s="37">
        <v>0</v>
      </c>
    </row>
    <row r="18" spans="1:6" x14ac:dyDescent="0.25">
      <c r="A18" s="36" t="s">
        <v>103</v>
      </c>
      <c r="B18" s="37">
        <f t="shared" si="0"/>
        <v>1388</v>
      </c>
      <c r="C18" s="37">
        <v>758</v>
      </c>
      <c r="D18" s="37">
        <v>400</v>
      </c>
      <c r="E18" s="37">
        <v>200</v>
      </c>
      <c r="F18" s="37">
        <v>30</v>
      </c>
    </row>
    <row r="19" spans="1:6" x14ac:dyDescent="0.25">
      <c r="B19" s="37"/>
      <c r="C19" s="37"/>
      <c r="D19" s="37"/>
      <c r="E19" s="37"/>
      <c r="F19" s="37"/>
    </row>
    <row r="20" spans="1:6" x14ac:dyDescent="0.25">
      <c r="A20" s="3" t="s">
        <v>104</v>
      </c>
      <c r="B20" s="37"/>
      <c r="C20" s="37"/>
      <c r="D20" s="37"/>
      <c r="E20" s="37"/>
      <c r="F20" s="37"/>
    </row>
    <row r="21" spans="1:6" x14ac:dyDescent="0.25">
      <c r="A21" s="36" t="s">
        <v>76</v>
      </c>
      <c r="B21" s="37">
        <f>+C21+D21+E21+F21</f>
        <v>486000360</v>
      </c>
      <c r="C21" s="37">
        <v>486000360</v>
      </c>
      <c r="D21" s="37">
        <v>0</v>
      </c>
      <c r="E21" s="37">
        <v>0</v>
      </c>
      <c r="F21" s="37">
        <v>0</v>
      </c>
    </row>
    <row r="22" spans="1:6" x14ac:dyDescent="0.25">
      <c r="A22" s="36" t="s">
        <v>114</v>
      </c>
      <c r="B22" s="37">
        <f t="shared" ref="B22:B24" si="1">+C22+D22+E22+F22</f>
        <v>626450154</v>
      </c>
      <c r="C22" s="37">
        <v>626450154</v>
      </c>
      <c r="D22" s="37">
        <v>0</v>
      </c>
      <c r="E22" s="37">
        <v>0</v>
      </c>
      <c r="F22" s="37">
        <v>0</v>
      </c>
    </row>
    <row r="23" spans="1:6" x14ac:dyDescent="0.25">
      <c r="A23" s="36" t="s">
        <v>115</v>
      </c>
      <c r="B23" s="37">
        <f t="shared" si="1"/>
        <v>647871984.5</v>
      </c>
      <c r="C23" s="37">
        <v>621239000</v>
      </c>
      <c r="D23" s="37">
        <v>8444047.5</v>
      </c>
      <c r="E23" s="37">
        <v>18188937</v>
      </c>
      <c r="F23" s="37">
        <v>0</v>
      </c>
    </row>
    <row r="24" spans="1:6" x14ac:dyDescent="0.25">
      <c r="A24" s="36" t="s">
        <v>103</v>
      </c>
      <c r="B24" s="37">
        <f t="shared" si="1"/>
        <v>2400096760</v>
      </c>
      <c r="C24" s="37">
        <v>2225096760</v>
      </c>
      <c r="D24" s="37">
        <v>50000000</v>
      </c>
      <c r="E24" s="37">
        <v>50000000</v>
      </c>
      <c r="F24" s="37">
        <v>75000000</v>
      </c>
    </row>
    <row r="25" spans="1:6" x14ac:dyDescent="0.25">
      <c r="A25" s="36" t="s">
        <v>116</v>
      </c>
      <c r="B25" s="37">
        <f>+B23</f>
        <v>647871984.5</v>
      </c>
      <c r="C25" s="37">
        <f>+C23</f>
        <v>621239000</v>
      </c>
      <c r="D25" s="37">
        <f t="shared" ref="D25:F25" si="2">+D23</f>
        <v>8444047.5</v>
      </c>
      <c r="E25" s="37">
        <f t="shared" si="2"/>
        <v>18188937</v>
      </c>
      <c r="F25" s="37">
        <f t="shared" si="2"/>
        <v>0</v>
      </c>
    </row>
    <row r="26" spans="1:6" x14ac:dyDescent="0.25">
      <c r="B26" s="37"/>
      <c r="C26" s="37"/>
      <c r="D26" s="37"/>
      <c r="E26" s="37"/>
      <c r="F26" s="37"/>
    </row>
    <row r="27" spans="1:6" x14ac:dyDescent="0.25">
      <c r="A27" s="3" t="s">
        <v>106</v>
      </c>
      <c r="B27" s="42"/>
      <c r="C27" s="42"/>
      <c r="D27" s="42"/>
      <c r="E27" s="42"/>
      <c r="F27" s="42"/>
    </row>
    <row r="28" spans="1:6" x14ac:dyDescent="0.25">
      <c r="A28" s="36" t="s">
        <v>114</v>
      </c>
      <c r="B28" s="37">
        <f>B22</f>
        <v>626450154</v>
      </c>
      <c r="C28" s="37"/>
      <c r="D28" s="37"/>
      <c r="E28" s="37"/>
      <c r="F28" s="37"/>
    </row>
    <row r="29" spans="1:6" x14ac:dyDescent="0.25">
      <c r="A29" s="36" t="s">
        <v>115</v>
      </c>
      <c r="B29" s="37">
        <v>545330000</v>
      </c>
      <c r="C29" s="37"/>
      <c r="D29" s="37"/>
      <c r="E29" s="37"/>
      <c r="F29" s="37"/>
    </row>
    <row r="30" spans="1:6" x14ac:dyDescent="0.25">
      <c r="B30" s="43"/>
      <c r="C30" s="43"/>
      <c r="D30" s="43"/>
      <c r="E30" s="43"/>
      <c r="F30" s="43"/>
    </row>
    <row r="31" spans="1:6" x14ac:dyDescent="0.25">
      <c r="A31" s="3" t="s">
        <v>8</v>
      </c>
      <c r="B31" s="43"/>
      <c r="C31" s="43"/>
      <c r="D31" s="43"/>
      <c r="E31" s="43"/>
      <c r="F31" s="43"/>
    </row>
    <row r="32" spans="1:6" x14ac:dyDescent="0.25">
      <c r="A32" s="36" t="s">
        <v>77</v>
      </c>
      <c r="B32" s="43">
        <v>1.0303325644000001</v>
      </c>
      <c r="C32" s="43">
        <v>1.0303325644000001</v>
      </c>
      <c r="D32" s="43">
        <v>1.0303325644000001</v>
      </c>
      <c r="E32" s="43">
        <v>1.0303325644000001</v>
      </c>
      <c r="F32" s="43">
        <v>1.0303325644000001</v>
      </c>
    </row>
    <row r="33" spans="1:6" x14ac:dyDescent="0.25">
      <c r="A33" s="36" t="s">
        <v>117</v>
      </c>
      <c r="B33" s="43">
        <v>1.0552807376</v>
      </c>
      <c r="C33" s="43">
        <v>1.0552807376</v>
      </c>
      <c r="D33" s="43">
        <v>1.0552807376</v>
      </c>
      <c r="E33" s="43">
        <v>1.0552807376</v>
      </c>
      <c r="F33" s="43">
        <v>1.0552807376</v>
      </c>
    </row>
    <row r="34" spans="1:6" x14ac:dyDescent="0.25">
      <c r="A34" s="36" t="s">
        <v>9</v>
      </c>
      <c r="B34" s="37">
        <v>112213</v>
      </c>
      <c r="C34" s="37">
        <v>112213</v>
      </c>
      <c r="D34" s="37">
        <v>112213</v>
      </c>
      <c r="E34" s="37">
        <v>112213</v>
      </c>
      <c r="F34" s="37">
        <v>112213</v>
      </c>
    </row>
    <row r="35" spans="1:6" x14ac:dyDescent="0.25">
      <c r="B35" s="37"/>
      <c r="C35" s="37"/>
      <c r="D35" s="37"/>
      <c r="E35" s="37"/>
      <c r="F35" s="37"/>
    </row>
    <row r="36" spans="1:6" x14ac:dyDescent="0.25">
      <c r="A36" s="3" t="s">
        <v>10</v>
      </c>
      <c r="B36" s="37"/>
      <c r="C36" s="37"/>
      <c r="D36" s="37"/>
      <c r="E36" s="37"/>
      <c r="F36" s="37"/>
    </row>
    <row r="37" spans="1:6" x14ac:dyDescent="0.25">
      <c r="A37" s="36" t="s">
        <v>78</v>
      </c>
      <c r="B37" s="46">
        <f>B21/B32</f>
        <v>471692710.4822855</v>
      </c>
      <c r="C37" s="46">
        <f t="shared" ref="C37:F37" si="3">C21/C32</f>
        <v>471692710.4822855</v>
      </c>
      <c r="D37" s="46">
        <f t="shared" si="3"/>
        <v>0</v>
      </c>
      <c r="E37" s="46">
        <f t="shared" si="3"/>
        <v>0</v>
      </c>
      <c r="F37" s="46">
        <f t="shared" si="3"/>
        <v>0</v>
      </c>
    </row>
    <row r="38" spans="1:6" x14ac:dyDescent="0.25">
      <c r="A38" s="36" t="s">
        <v>118</v>
      </c>
      <c r="B38" s="46">
        <f>B23/B33</f>
        <v>613933298.89962733</v>
      </c>
      <c r="C38" s="46">
        <f t="shared" ref="C38:F38" si="4">C23/C33</f>
        <v>588695479.66247272</v>
      </c>
      <c r="D38" s="46">
        <f t="shared" si="4"/>
        <v>8001707.2226714734</v>
      </c>
      <c r="E38" s="46">
        <f t="shared" si="4"/>
        <v>17236112.01448315</v>
      </c>
      <c r="F38" s="46">
        <f t="shared" si="4"/>
        <v>0</v>
      </c>
    </row>
    <row r="39" spans="1:6" x14ac:dyDescent="0.25">
      <c r="A39" s="36" t="s">
        <v>79</v>
      </c>
      <c r="B39" s="46">
        <f>B37/B15</f>
        <v>2893820.3097072728</v>
      </c>
      <c r="C39" s="46">
        <f t="shared" ref="C39" si="5">C37/C15</f>
        <v>2893820.3097072728</v>
      </c>
      <c r="D39" s="46" t="s">
        <v>153</v>
      </c>
      <c r="E39" s="46" t="s">
        <v>153</v>
      </c>
      <c r="F39" s="46" t="s">
        <v>153</v>
      </c>
    </row>
    <row r="40" spans="1:6" x14ac:dyDescent="0.25">
      <c r="A40" s="36" t="s">
        <v>119</v>
      </c>
      <c r="B40" s="46">
        <f>B38/B17</f>
        <v>2012896.0619659913</v>
      </c>
      <c r="C40" s="46">
        <f t="shared" ref="C40:E40" si="6">C38/C17</f>
        <v>3924636.5310831517</v>
      </c>
      <c r="D40" s="46" t="s">
        <v>153</v>
      </c>
      <c r="E40" s="46">
        <f t="shared" si="6"/>
        <v>111200.72267408484</v>
      </c>
      <c r="F40" s="46" t="s">
        <v>153</v>
      </c>
    </row>
    <row r="41" spans="1:6" x14ac:dyDescent="0.25">
      <c r="B41" s="47"/>
      <c r="C41" s="47"/>
      <c r="D41" s="47"/>
      <c r="E41" s="47"/>
      <c r="F41" s="47"/>
    </row>
    <row r="42" spans="1:6" x14ac:dyDescent="0.25">
      <c r="A42" s="3" t="s">
        <v>11</v>
      </c>
      <c r="B42" s="47"/>
      <c r="C42" s="47"/>
      <c r="D42" s="47"/>
      <c r="E42" s="47"/>
      <c r="F42" s="47"/>
    </row>
    <row r="43" spans="1:6" x14ac:dyDescent="0.25">
      <c r="B43" s="47"/>
      <c r="C43" s="47"/>
      <c r="D43" s="47"/>
      <c r="E43" s="47"/>
      <c r="F43" s="47"/>
    </row>
    <row r="44" spans="1:6" x14ac:dyDescent="0.25">
      <c r="A44" s="3" t="s">
        <v>12</v>
      </c>
      <c r="B44" s="47"/>
      <c r="C44" s="47"/>
      <c r="D44" s="47"/>
      <c r="E44" s="47"/>
      <c r="F44" s="47"/>
    </row>
    <row r="45" spans="1:6" x14ac:dyDescent="0.25">
      <c r="A45" s="36" t="s">
        <v>13</v>
      </c>
      <c r="B45" s="47">
        <f>B16/B34*100</f>
        <v>0.21655244935969986</v>
      </c>
      <c r="C45" s="47">
        <f t="shared" ref="C45:F45" si="7">C16/C34*100</f>
        <v>0.21655244935969986</v>
      </c>
      <c r="D45" s="47">
        <f t="shared" si="7"/>
        <v>0</v>
      </c>
      <c r="E45" s="47">
        <f t="shared" si="7"/>
        <v>0</v>
      </c>
      <c r="F45" s="47">
        <f t="shared" si="7"/>
        <v>0</v>
      </c>
    </row>
    <row r="46" spans="1:6" x14ac:dyDescent="0.25">
      <c r="A46" s="36" t="s">
        <v>14</v>
      </c>
      <c r="B46" s="47">
        <f>B17/B34*100</f>
        <v>0.27180451462842986</v>
      </c>
      <c r="C46" s="47">
        <f t="shared" ref="C46:F46" si="8">C17/C34*100</f>
        <v>0.13367435145660483</v>
      </c>
      <c r="D46" s="47">
        <f t="shared" si="8"/>
        <v>0</v>
      </c>
      <c r="E46" s="47">
        <f t="shared" si="8"/>
        <v>0.138130163171825</v>
      </c>
      <c r="F46" s="47">
        <f t="shared" si="8"/>
        <v>0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3" t="s">
        <v>15</v>
      </c>
      <c r="B48" s="47"/>
      <c r="C48" s="47"/>
      <c r="D48" s="47"/>
      <c r="E48" s="47"/>
      <c r="F48" s="47"/>
    </row>
    <row r="49" spans="1:6" x14ac:dyDescent="0.25">
      <c r="A49" s="36" t="s">
        <v>16</v>
      </c>
      <c r="B49" s="47">
        <f>B17/B16*100</f>
        <v>125.51440329218107</v>
      </c>
      <c r="C49" s="47">
        <f t="shared" ref="C49" si="9">C17/C16*100</f>
        <v>61.728395061728392</v>
      </c>
      <c r="D49" s="47" t="s">
        <v>153</v>
      </c>
      <c r="E49" s="47" t="s">
        <v>153</v>
      </c>
      <c r="F49" s="47" t="s">
        <v>153</v>
      </c>
    </row>
    <row r="50" spans="1:6" x14ac:dyDescent="0.25">
      <c r="A50" s="36" t="s">
        <v>17</v>
      </c>
      <c r="B50" s="47">
        <f>B23/B22*100</f>
        <v>103.41955866132646</v>
      </c>
      <c r="C50" s="47">
        <f t="shared" ref="C50" si="10">C23/C22*100</f>
        <v>99.168145467484393</v>
      </c>
      <c r="D50" s="47" t="s">
        <v>153</v>
      </c>
      <c r="E50" s="47" t="s">
        <v>153</v>
      </c>
      <c r="F50" s="47" t="s">
        <v>153</v>
      </c>
    </row>
    <row r="51" spans="1:6" x14ac:dyDescent="0.25">
      <c r="A51" s="36" t="s">
        <v>18</v>
      </c>
      <c r="B51" s="47">
        <f>AVERAGE(B49:B50)</f>
        <v>114.46698097675377</v>
      </c>
      <c r="C51" s="47">
        <f t="shared" ref="C51" si="11">AVERAGE(C49:C50)</f>
        <v>80.448270264606393</v>
      </c>
      <c r="D51" s="47" t="s">
        <v>153</v>
      </c>
      <c r="E51" s="47" t="s">
        <v>153</v>
      </c>
      <c r="F51" s="47" t="s">
        <v>153</v>
      </c>
    </row>
    <row r="52" spans="1:6" x14ac:dyDescent="0.25">
      <c r="B52" s="47"/>
      <c r="C52" s="47"/>
      <c r="D52" s="47"/>
      <c r="E52" s="47"/>
      <c r="F52" s="47"/>
    </row>
    <row r="53" spans="1:6" x14ac:dyDescent="0.25">
      <c r="A53" s="3" t="s">
        <v>19</v>
      </c>
      <c r="B53" s="47"/>
      <c r="C53" s="47"/>
      <c r="D53" s="47"/>
      <c r="E53" s="47"/>
      <c r="F53" s="47"/>
    </row>
    <row r="54" spans="1:6" x14ac:dyDescent="0.25">
      <c r="A54" s="36" t="s">
        <v>20</v>
      </c>
      <c r="B54" s="47">
        <f>B17/B18*100</f>
        <v>21.97406340057637</v>
      </c>
      <c r="C54" s="47">
        <f t="shared" ref="C54:F54" si="12">C17/C18*100</f>
        <v>19.788918205804748</v>
      </c>
      <c r="D54" s="47">
        <f t="shared" si="12"/>
        <v>0</v>
      </c>
      <c r="E54" s="47">
        <f t="shared" si="12"/>
        <v>77.5</v>
      </c>
      <c r="F54" s="47">
        <f t="shared" si="12"/>
        <v>0</v>
      </c>
    </row>
    <row r="55" spans="1:6" x14ac:dyDescent="0.25">
      <c r="A55" s="36" t="s">
        <v>21</v>
      </c>
      <c r="B55" s="47">
        <f>B23/B24*100</f>
        <v>26.993577729757863</v>
      </c>
      <c r="C55" s="47">
        <f t="shared" ref="C55:F55" si="13">C23/C24*100</f>
        <v>27.919639773328331</v>
      </c>
      <c r="D55" s="47">
        <f t="shared" si="13"/>
        <v>16.888095</v>
      </c>
      <c r="E55" s="47">
        <f t="shared" si="13"/>
        <v>36.377873999999998</v>
      </c>
      <c r="F55" s="47">
        <f t="shared" si="13"/>
        <v>0</v>
      </c>
    </row>
    <row r="56" spans="1:6" x14ac:dyDescent="0.25">
      <c r="A56" s="36" t="s">
        <v>22</v>
      </c>
      <c r="B56" s="47">
        <f>AVERAGE(B54:B55)</f>
        <v>24.483820565167115</v>
      </c>
      <c r="C56" s="47">
        <f t="shared" ref="C56:F56" si="14">AVERAGE(C54:C55)</f>
        <v>23.854278989566538</v>
      </c>
      <c r="D56" s="47">
        <f t="shared" si="14"/>
        <v>8.4440474999999999</v>
      </c>
      <c r="E56" s="47">
        <f t="shared" si="14"/>
        <v>56.938936999999996</v>
      </c>
      <c r="F56" s="47">
        <f t="shared" si="14"/>
        <v>0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3" t="s">
        <v>23</v>
      </c>
      <c r="B58" s="47">
        <f t="shared" ref="B58" si="15">B25/B23*100</f>
        <v>100</v>
      </c>
      <c r="C58" s="47"/>
      <c r="D58" s="47"/>
      <c r="E58" s="47"/>
      <c r="F58" s="47"/>
    </row>
    <row r="59" spans="1:6" x14ac:dyDescent="0.25">
      <c r="B59" s="47"/>
      <c r="C59" s="47"/>
      <c r="D59" s="47"/>
      <c r="E59" s="47"/>
      <c r="F59" s="47"/>
    </row>
    <row r="60" spans="1:6" x14ac:dyDescent="0.25">
      <c r="A60" s="3" t="s">
        <v>24</v>
      </c>
      <c r="B60" s="47"/>
      <c r="C60" s="47"/>
      <c r="D60" s="47"/>
      <c r="E60" s="47"/>
      <c r="F60" s="47"/>
    </row>
    <row r="61" spans="1:6" x14ac:dyDescent="0.25">
      <c r="A61" s="36" t="s">
        <v>25</v>
      </c>
      <c r="B61" s="47">
        <f>((B17/B15)-1)*100</f>
        <v>87.116564417177926</v>
      </c>
      <c r="C61" s="47">
        <f t="shared" ref="C61" si="16">((C17/C15)-1)*100</f>
        <v>-7.9754601226993849</v>
      </c>
      <c r="D61" s="47" t="s">
        <v>153</v>
      </c>
      <c r="E61" s="47" t="s">
        <v>153</v>
      </c>
      <c r="F61" s="47" t="s">
        <v>153</v>
      </c>
    </row>
    <row r="62" spans="1:6" x14ac:dyDescent="0.25">
      <c r="A62" s="36" t="s">
        <v>26</v>
      </c>
      <c r="B62" s="47">
        <f>((B38/B37)-1)*100</f>
        <v>30.155350137149028</v>
      </c>
      <c r="C62" s="47">
        <f t="shared" ref="C62" si="17">((C38/C37)-1)*100</f>
        <v>24.804871175676404</v>
      </c>
      <c r="D62" s="47" t="s">
        <v>153</v>
      </c>
      <c r="E62" s="47" t="s">
        <v>153</v>
      </c>
      <c r="F62" s="47" t="s">
        <v>153</v>
      </c>
    </row>
    <row r="63" spans="1:6" x14ac:dyDescent="0.25">
      <c r="A63" s="36" t="s">
        <v>27</v>
      </c>
      <c r="B63" s="47">
        <f>((B40/B39)-1)*100</f>
        <v>-30.441566975884282</v>
      </c>
      <c r="C63" s="47">
        <f t="shared" ref="C63" si="18">((C40/C39)-1)*100</f>
        <v>35.621293344235049</v>
      </c>
      <c r="D63" s="47" t="s">
        <v>153</v>
      </c>
      <c r="E63" s="47" t="s">
        <v>153</v>
      </c>
      <c r="F63" s="47" t="s">
        <v>153</v>
      </c>
    </row>
    <row r="64" spans="1:6" x14ac:dyDescent="0.25">
      <c r="B64" s="47"/>
      <c r="C64" s="47"/>
      <c r="D64" s="47"/>
      <c r="E64" s="47"/>
      <c r="F64" s="47"/>
    </row>
    <row r="65" spans="1:6" x14ac:dyDescent="0.25">
      <c r="A65" s="3" t="s">
        <v>28</v>
      </c>
      <c r="B65" s="47"/>
      <c r="C65" s="47"/>
      <c r="D65" s="47"/>
      <c r="E65" s="47"/>
      <c r="F65" s="47"/>
    </row>
    <row r="66" spans="1:6" x14ac:dyDescent="0.25">
      <c r="A66" s="36" t="s">
        <v>29</v>
      </c>
      <c r="B66" s="47">
        <f>B22/B16</f>
        <v>2577984.1728395061</v>
      </c>
      <c r="C66" s="47">
        <f t="shared" ref="C66" si="19">C22/C16</f>
        <v>2577984.1728395061</v>
      </c>
      <c r="D66" s="47" t="s">
        <v>153</v>
      </c>
      <c r="E66" s="47" t="s">
        <v>153</v>
      </c>
      <c r="F66" s="47" t="s">
        <v>153</v>
      </c>
    </row>
    <row r="67" spans="1:6" x14ac:dyDescent="0.25">
      <c r="A67" s="36" t="s">
        <v>30</v>
      </c>
      <c r="B67" s="47">
        <f t="shared" ref="B67" si="20">B23/B17</f>
        <v>2124170.4409836065</v>
      </c>
      <c r="C67" s="47">
        <f t="shared" ref="C67:E67" si="21">C23/C17</f>
        <v>4141593.3333333335</v>
      </c>
      <c r="D67" s="47" t="s">
        <v>153</v>
      </c>
      <c r="E67" s="47">
        <f t="shared" si="21"/>
        <v>117347.9806451613</v>
      </c>
      <c r="F67" s="47" t="s">
        <v>153</v>
      </c>
    </row>
    <row r="68" spans="1:6" x14ac:dyDescent="0.25">
      <c r="A68" s="36" t="s">
        <v>31</v>
      </c>
      <c r="B68" s="47">
        <f>(B67/B66)*B51</f>
        <v>94.316861996728193</v>
      </c>
      <c r="C68" s="47">
        <f t="shared" ref="C68" si="22">(C67/C66)*C51</f>
        <v>129.24207344496938</v>
      </c>
      <c r="D68" s="47" t="s">
        <v>153</v>
      </c>
      <c r="E68" s="47" t="s">
        <v>153</v>
      </c>
      <c r="F68" s="47" t="s">
        <v>153</v>
      </c>
    </row>
    <row r="69" spans="1:6" x14ac:dyDescent="0.25">
      <c r="B69" s="47"/>
      <c r="C69" s="47"/>
      <c r="D69" s="47"/>
      <c r="E69" s="47"/>
      <c r="F69" s="47"/>
    </row>
    <row r="70" spans="1:6" x14ac:dyDescent="0.25">
      <c r="A70" s="3" t="s">
        <v>32</v>
      </c>
      <c r="B70" s="33"/>
      <c r="C70" s="33"/>
      <c r="D70" s="33"/>
      <c r="E70" s="33"/>
      <c r="F70" s="33"/>
    </row>
    <row r="71" spans="1:6" x14ac:dyDescent="0.25">
      <c r="A71" s="36" t="s">
        <v>33</v>
      </c>
      <c r="B71" s="47">
        <f>B29/B28*100</f>
        <v>87.050820646777268</v>
      </c>
      <c r="C71" s="47"/>
      <c r="D71" s="47"/>
      <c r="E71" s="47"/>
      <c r="F71" s="47"/>
    </row>
    <row r="72" spans="1:6" x14ac:dyDescent="0.25">
      <c r="A72" s="36" t="s">
        <v>34</v>
      </c>
      <c r="B72" s="47">
        <f>B23/B29*100</f>
        <v>118.80365732675628</v>
      </c>
      <c r="C72" s="47"/>
      <c r="D72" s="47"/>
      <c r="E72" s="47"/>
      <c r="F72" s="47"/>
    </row>
    <row r="73" spans="1:6" x14ac:dyDescent="0.25">
      <c r="B73" s="43"/>
      <c r="C73" s="43"/>
      <c r="D73" s="43"/>
      <c r="E73" s="43"/>
      <c r="F73" s="43"/>
    </row>
    <row r="74" spans="1:6" x14ac:dyDescent="0.25">
      <c r="A74" s="40" t="s">
        <v>154</v>
      </c>
      <c r="B74" s="40"/>
      <c r="C74" s="40"/>
      <c r="D74" s="40"/>
      <c r="E74" s="40"/>
      <c r="F74" s="40"/>
    </row>
    <row r="75" spans="1:6" x14ac:dyDescent="0.25">
      <c r="B75" s="41"/>
      <c r="C75" s="41"/>
      <c r="D75" s="41"/>
      <c r="E75" s="41"/>
    </row>
    <row r="76" spans="1:6" x14ac:dyDescent="0.25">
      <c r="A76" s="3" t="s">
        <v>110</v>
      </c>
    </row>
    <row r="77" spans="1:6" x14ac:dyDescent="0.25">
      <c r="A77" s="36" t="s">
        <v>111</v>
      </c>
    </row>
    <row r="78" spans="1:6" x14ac:dyDescent="0.25">
      <c r="A78" s="36" t="s">
        <v>112</v>
      </c>
    </row>
    <row r="79" spans="1:6" x14ac:dyDescent="0.25">
      <c r="A79" s="36" t="s">
        <v>113</v>
      </c>
    </row>
    <row r="80" spans="1:6" x14ac:dyDescent="0.25">
      <c r="A80" s="34"/>
    </row>
    <row r="86" spans="1:1" x14ac:dyDescent="0.25">
      <c r="A86" s="34"/>
    </row>
  </sheetData>
  <mergeCells count="3">
    <mergeCell ref="A9:A10"/>
    <mergeCell ref="B9:B10"/>
    <mergeCell ref="C9:F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8:F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36" customWidth="1"/>
    <col min="2" max="6" width="17.7109375" style="36" customWidth="1"/>
    <col min="7" max="16384" width="11.42578125" style="36"/>
  </cols>
  <sheetData>
    <row r="8" spans="1:6" ht="21" customHeight="1" x14ac:dyDescent="0.25"/>
    <row r="9" spans="1:6" x14ac:dyDescent="0.25">
      <c r="A9" s="50" t="s">
        <v>0</v>
      </c>
      <c r="B9" s="50" t="s">
        <v>35</v>
      </c>
      <c r="C9" s="52" t="s">
        <v>2</v>
      </c>
      <c r="D9" s="52"/>
      <c r="E9" s="52"/>
      <c r="F9" s="52"/>
    </row>
    <row r="10" spans="1:6" ht="15.75" thickBot="1" x14ac:dyDescent="0.3">
      <c r="A10" s="51"/>
      <c r="B10" s="51"/>
      <c r="C10" s="44" t="s">
        <v>100</v>
      </c>
      <c r="D10" s="44" t="s">
        <v>37</v>
      </c>
      <c r="E10" s="44" t="s">
        <v>73</v>
      </c>
      <c r="F10" s="44" t="s">
        <v>72</v>
      </c>
    </row>
    <row r="11" spans="1:6" ht="15.75" thickTop="1" x14ac:dyDescent="0.25">
      <c r="A11" s="39"/>
      <c r="B11" s="38"/>
      <c r="C11" s="45"/>
      <c r="D11" s="45"/>
      <c r="E11" s="45"/>
      <c r="F11" s="45"/>
    </row>
    <row r="12" spans="1:6" x14ac:dyDescent="0.25">
      <c r="A12" s="3" t="s">
        <v>4</v>
      </c>
      <c r="B12" s="38"/>
      <c r="C12" s="45"/>
      <c r="D12" s="45"/>
      <c r="E12" s="45"/>
      <c r="F12" s="45"/>
    </row>
    <row r="13" spans="1:6" x14ac:dyDescent="0.25">
      <c r="A13" s="3"/>
    </row>
    <row r="14" spans="1:6" x14ac:dyDescent="0.25">
      <c r="A14" s="3" t="s">
        <v>5</v>
      </c>
    </row>
    <row r="15" spans="1:6" x14ac:dyDescent="0.25">
      <c r="A15" s="36" t="s">
        <v>88</v>
      </c>
      <c r="B15" s="46">
        <f>+C15+D15+E15+F15</f>
        <v>265</v>
      </c>
      <c r="C15" s="46">
        <f>+'I trimestre'!C15+'II Trimestre'!C15</f>
        <v>265</v>
      </c>
      <c r="D15" s="46">
        <f>+'I trimestre'!D15+'II Trimestre'!D15</f>
        <v>0</v>
      </c>
      <c r="E15" s="46">
        <f>+'I trimestre'!E15+'II Trimestre'!E15</f>
        <v>0</v>
      </c>
      <c r="F15" s="46">
        <f>+'I trimestre'!F15+'II Trimestre'!F15</f>
        <v>0</v>
      </c>
    </row>
    <row r="16" spans="1:6" x14ac:dyDescent="0.25">
      <c r="A16" s="36" t="s">
        <v>126</v>
      </c>
      <c r="B16" s="46">
        <f t="shared" ref="B16:B18" si="0">+C16+D16+E16+F16</f>
        <v>1034</v>
      </c>
      <c r="C16" s="46">
        <f>+'I trimestre'!C16+'II Trimestre'!C16</f>
        <v>404</v>
      </c>
      <c r="D16" s="46">
        <f>+'I trimestre'!D16+'II Trimestre'!D16</f>
        <v>400</v>
      </c>
      <c r="E16" s="46">
        <f>+'I trimestre'!E16+'II Trimestre'!E16</f>
        <v>200</v>
      </c>
      <c r="F16" s="46">
        <f>+'I trimestre'!F16+'II Trimestre'!F16</f>
        <v>30</v>
      </c>
    </row>
    <row r="17" spans="1:6" x14ac:dyDescent="0.25">
      <c r="A17" s="36" t="s">
        <v>127</v>
      </c>
      <c r="B17" s="46">
        <f t="shared" si="0"/>
        <v>482</v>
      </c>
      <c r="C17" s="46">
        <f>+'I trimestre'!C17+'II Trimestre'!C17</f>
        <v>261</v>
      </c>
      <c r="D17" s="46">
        <f>+'I trimestre'!D17+'II Trimestre'!D17</f>
        <v>0</v>
      </c>
      <c r="E17" s="46">
        <f>+'I trimestre'!E17+'II Trimestre'!E17</f>
        <v>221</v>
      </c>
      <c r="F17" s="46">
        <f>+'I trimestre'!F17+'II Trimestre'!F17</f>
        <v>0</v>
      </c>
    </row>
    <row r="18" spans="1:6" x14ac:dyDescent="0.25">
      <c r="A18" s="36" t="s">
        <v>103</v>
      </c>
      <c r="B18" s="46">
        <f t="shared" si="0"/>
        <v>1388</v>
      </c>
      <c r="C18" s="46">
        <f>+'II Trimestre'!C18</f>
        <v>758</v>
      </c>
      <c r="D18" s="46">
        <f>+'II Trimestre'!D18</f>
        <v>400</v>
      </c>
      <c r="E18" s="46">
        <f>+'II Trimestre'!E18</f>
        <v>200</v>
      </c>
      <c r="F18" s="46">
        <f>+'II Trimestre'!F18</f>
        <v>30</v>
      </c>
    </row>
    <row r="19" spans="1:6" x14ac:dyDescent="0.25">
      <c r="B19" s="46"/>
      <c r="C19" s="46"/>
      <c r="D19" s="46"/>
      <c r="E19" s="46"/>
      <c r="F19" s="46"/>
    </row>
    <row r="20" spans="1:6" x14ac:dyDescent="0.25">
      <c r="A20" s="3" t="s">
        <v>6</v>
      </c>
      <c r="B20" s="46"/>
      <c r="C20" s="46"/>
      <c r="D20" s="46"/>
      <c r="E20" s="46"/>
      <c r="F20" s="46"/>
    </row>
    <row r="21" spans="1:6" x14ac:dyDescent="0.25">
      <c r="A21" s="36" t="s">
        <v>128</v>
      </c>
      <c r="B21" s="46">
        <f>+C21+D21+E21+F21</f>
        <v>857484360</v>
      </c>
      <c r="C21" s="46">
        <f>+'I trimestre'!C21+'II Trimestre'!C21</f>
        <v>847468360</v>
      </c>
      <c r="D21" s="46">
        <f>+'I trimestre'!D21+'II Trimestre'!D21</f>
        <v>10016000</v>
      </c>
      <c r="E21" s="46">
        <f>+'I trimestre'!E21+'II Trimestre'!E21</f>
        <v>0</v>
      </c>
      <c r="F21" s="46">
        <f>+'I trimestre'!F21+'II Trimestre'!F21</f>
        <v>0</v>
      </c>
    </row>
    <row r="22" spans="1:6" x14ac:dyDescent="0.25">
      <c r="A22" s="36" t="s">
        <v>126</v>
      </c>
      <c r="B22" s="46">
        <f t="shared" ref="B22:B25" si="1">+C22+D22+E22+F22</f>
        <v>1332430687</v>
      </c>
      <c r="C22" s="46">
        <f>+'I trimestre'!C22+'II Trimestre'!C22</f>
        <v>1157430687</v>
      </c>
      <c r="D22" s="46">
        <f>+'I trimestre'!D22+'II Trimestre'!D22</f>
        <v>50000000</v>
      </c>
      <c r="E22" s="46">
        <f>+'I trimestre'!E22+'II Trimestre'!E22</f>
        <v>50000000</v>
      </c>
      <c r="F22" s="46">
        <f>+'I trimestre'!F22+'II Trimestre'!F22</f>
        <v>75000000</v>
      </c>
    </row>
    <row r="23" spans="1:6" x14ac:dyDescent="0.25">
      <c r="A23" s="36" t="s">
        <v>127</v>
      </c>
      <c r="B23" s="46">
        <f t="shared" si="1"/>
        <v>1093424156.7</v>
      </c>
      <c r="C23" s="46">
        <f>+'I trimestre'!C23+'II Trimestre'!C23</f>
        <v>1056294000</v>
      </c>
      <c r="D23" s="46">
        <f>+'I trimestre'!D23+'II Trimestre'!D23</f>
        <v>8444047.5</v>
      </c>
      <c r="E23" s="46">
        <f>+'I trimestre'!E23+'II Trimestre'!E23</f>
        <v>28686109.199999999</v>
      </c>
      <c r="F23" s="46">
        <f>+'I trimestre'!F23+'II Trimestre'!F23</f>
        <v>0</v>
      </c>
    </row>
    <row r="24" spans="1:6" x14ac:dyDescent="0.25">
      <c r="A24" s="36" t="s">
        <v>103</v>
      </c>
      <c r="B24" s="46">
        <f t="shared" si="1"/>
        <v>2400096760</v>
      </c>
      <c r="C24" s="46">
        <f>+'II Trimestre'!C24</f>
        <v>2225096760</v>
      </c>
      <c r="D24" s="46">
        <f>+'II Trimestre'!D24</f>
        <v>50000000</v>
      </c>
      <c r="E24" s="46">
        <f>+'II Trimestre'!E24</f>
        <v>50000000</v>
      </c>
      <c r="F24" s="46">
        <f>+'II Trimestre'!F24</f>
        <v>75000000</v>
      </c>
    </row>
    <row r="25" spans="1:6" x14ac:dyDescent="0.25">
      <c r="A25" s="36" t="s">
        <v>129</v>
      </c>
      <c r="B25" s="46">
        <f t="shared" si="1"/>
        <v>1093424156.7</v>
      </c>
      <c r="C25" s="46">
        <f>+C23</f>
        <v>1056294000</v>
      </c>
      <c r="D25" s="46">
        <f t="shared" ref="D25:F25" si="2">+D23</f>
        <v>8444047.5</v>
      </c>
      <c r="E25" s="46">
        <f t="shared" si="2"/>
        <v>28686109.199999999</v>
      </c>
      <c r="F25" s="46">
        <f t="shared" si="2"/>
        <v>0</v>
      </c>
    </row>
    <row r="26" spans="1:6" x14ac:dyDescent="0.25">
      <c r="B26" s="46"/>
      <c r="C26" s="46"/>
      <c r="D26" s="46"/>
      <c r="E26" s="46"/>
      <c r="F26" s="46"/>
    </row>
    <row r="27" spans="1:6" x14ac:dyDescent="0.25">
      <c r="A27" s="3" t="s">
        <v>7</v>
      </c>
      <c r="B27" s="42"/>
      <c r="C27" s="42"/>
      <c r="D27" s="42"/>
      <c r="E27" s="42"/>
      <c r="F27" s="42"/>
    </row>
    <row r="28" spans="1:6" x14ac:dyDescent="0.25">
      <c r="A28" s="36" t="s">
        <v>126</v>
      </c>
      <c r="B28" s="46">
        <f>B22</f>
        <v>1332430687</v>
      </c>
      <c r="C28" s="46"/>
      <c r="D28" s="46"/>
      <c r="E28" s="46"/>
      <c r="F28" s="46"/>
    </row>
    <row r="29" spans="1:6" x14ac:dyDescent="0.25">
      <c r="A29" s="36" t="s">
        <v>127</v>
      </c>
      <c r="B29" s="46">
        <f>+'I trimestre'!B29+'II Trimestre'!B29</f>
        <v>1199950091.27</v>
      </c>
      <c r="C29" s="46"/>
      <c r="D29" s="46"/>
      <c r="E29" s="46"/>
      <c r="F29" s="46"/>
    </row>
    <row r="30" spans="1:6" x14ac:dyDescent="0.25">
      <c r="B30" s="47"/>
      <c r="C30" s="47"/>
      <c r="D30" s="47"/>
      <c r="E30" s="47"/>
      <c r="F30" s="47"/>
    </row>
    <row r="31" spans="1:6" x14ac:dyDescent="0.25">
      <c r="A31" s="3" t="s">
        <v>8</v>
      </c>
      <c r="B31" s="47"/>
      <c r="C31" s="47"/>
      <c r="D31" s="47"/>
      <c r="E31" s="47"/>
      <c r="F31" s="47"/>
    </row>
    <row r="32" spans="1:6" x14ac:dyDescent="0.25">
      <c r="A32" s="36" t="s">
        <v>89</v>
      </c>
      <c r="B32" s="47">
        <v>1.0303325644000001</v>
      </c>
      <c r="C32" s="47">
        <v>1.0303325644000001</v>
      </c>
      <c r="D32" s="47">
        <v>1.0303325644000001</v>
      </c>
      <c r="E32" s="47">
        <v>1.0303325644000001</v>
      </c>
      <c r="F32" s="47">
        <v>1.0303325644000001</v>
      </c>
    </row>
    <row r="33" spans="1:6" x14ac:dyDescent="0.25">
      <c r="A33" s="36" t="s">
        <v>130</v>
      </c>
      <c r="B33" s="47">
        <v>1.0552807376</v>
      </c>
      <c r="C33" s="47">
        <v>1.0552807376</v>
      </c>
      <c r="D33" s="47">
        <v>1.0552807376</v>
      </c>
      <c r="E33" s="47">
        <v>1.0552807376</v>
      </c>
      <c r="F33" s="47">
        <v>1.0552807376</v>
      </c>
    </row>
    <row r="34" spans="1:6" x14ac:dyDescent="0.25">
      <c r="A34" s="36" t="s">
        <v>9</v>
      </c>
      <c r="B34" s="37">
        <v>112213</v>
      </c>
      <c r="C34" s="37">
        <v>112213</v>
      </c>
      <c r="D34" s="37">
        <v>112213</v>
      </c>
      <c r="E34" s="37">
        <v>112213</v>
      </c>
      <c r="F34" s="37">
        <v>112213</v>
      </c>
    </row>
    <row r="35" spans="1:6" x14ac:dyDescent="0.25">
      <c r="B35" s="46"/>
      <c r="C35" s="46"/>
      <c r="D35" s="46"/>
      <c r="E35" s="46"/>
      <c r="F35" s="46"/>
    </row>
    <row r="36" spans="1:6" x14ac:dyDescent="0.25">
      <c r="A36" s="3" t="s">
        <v>10</v>
      </c>
      <c r="B36" s="46"/>
      <c r="C36" s="46"/>
      <c r="D36" s="46"/>
      <c r="E36" s="46"/>
      <c r="F36" s="46"/>
    </row>
    <row r="37" spans="1:6" x14ac:dyDescent="0.25">
      <c r="A37" s="36" t="s">
        <v>90</v>
      </c>
      <c r="B37" s="46">
        <f>B21/B32</f>
        <v>832240375.22228968</v>
      </c>
      <c r="C37" s="46">
        <f t="shared" ref="C37:F37" si="3">C21/C32</f>
        <v>822519242.11821008</v>
      </c>
      <c r="D37" s="46">
        <f t="shared" si="3"/>
        <v>9721133.1040795352</v>
      </c>
      <c r="E37" s="46">
        <f t="shared" si="3"/>
        <v>0</v>
      </c>
      <c r="F37" s="46">
        <f t="shared" si="3"/>
        <v>0</v>
      </c>
    </row>
    <row r="38" spans="1:6" x14ac:dyDescent="0.25">
      <c r="A38" s="36" t="s">
        <v>131</v>
      </c>
      <c r="B38" s="46">
        <f>B23/B33</f>
        <v>1036145281.289554</v>
      </c>
      <c r="C38" s="46">
        <f t="shared" ref="C38:F38" si="4">C23/C33</f>
        <v>1000960182.787288</v>
      </c>
      <c r="D38" s="46">
        <f t="shared" si="4"/>
        <v>8001707.2226714734</v>
      </c>
      <c r="E38" s="46">
        <f t="shared" si="4"/>
        <v>27183391.279594604</v>
      </c>
      <c r="F38" s="46">
        <f t="shared" si="4"/>
        <v>0</v>
      </c>
    </row>
    <row r="39" spans="1:6" x14ac:dyDescent="0.25">
      <c r="A39" s="36" t="s">
        <v>91</v>
      </c>
      <c r="B39" s="46">
        <f>B37/B15</f>
        <v>3140529.7178199613</v>
      </c>
      <c r="C39" s="46">
        <f t="shared" ref="C39" si="5">C37/C15</f>
        <v>3103846.1966724908</v>
      </c>
      <c r="D39" s="46" t="s">
        <v>153</v>
      </c>
      <c r="E39" s="46" t="s">
        <v>153</v>
      </c>
      <c r="F39" s="46" t="s">
        <v>153</v>
      </c>
    </row>
    <row r="40" spans="1:6" x14ac:dyDescent="0.25">
      <c r="A40" s="36" t="s">
        <v>132</v>
      </c>
      <c r="B40" s="46">
        <f>B38/B17</f>
        <v>2149679.0068248007</v>
      </c>
      <c r="C40" s="46">
        <f t="shared" ref="C40:E40" si="6">C38/C17</f>
        <v>3835096.4857750498</v>
      </c>
      <c r="D40" s="46" t="s">
        <v>153</v>
      </c>
      <c r="E40" s="46">
        <f t="shared" si="6"/>
        <v>123001.77049590318</v>
      </c>
      <c r="F40" s="46" t="s">
        <v>153</v>
      </c>
    </row>
    <row r="41" spans="1:6" x14ac:dyDescent="0.25">
      <c r="B41" s="47"/>
      <c r="C41" s="47"/>
      <c r="D41" s="47"/>
      <c r="E41" s="47"/>
      <c r="F41" s="47"/>
    </row>
    <row r="42" spans="1:6" x14ac:dyDescent="0.25">
      <c r="A42" s="3" t="s">
        <v>11</v>
      </c>
      <c r="B42" s="47"/>
      <c r="C42" s="47"/>
      <c r="D42" s="47"/>
      <c r="E42" s="47"/>
      <c r="F42" s="47"/>
    </row>
    <row r="43" spans="1:6" x14ac:dyDescent="0.25">
      <c r="B43" s="47"/>
      <c r="C43" s="47"/>
      <c r="D43" s="47"/>
      <c r="E43" s="47"/>
      <c r="F43" s="47"/>
    </row>
    <row r="44" spans="1:6" x14ac:dyDescent="0.25">
      <c r="A44" s="3" t="s">
        <v>12</v>
      </c>
      <c r="B44" s="47"/>
      <c r="C44" s="47"/>
      <c r="D44" s="47"/>
      <c r="E44" s="47"/>
      <c r="F44" s="47"/>
    </row>
    <row r="45" spans="1:6" x14ac:dyDescent="0.25">
      <c r="A45" s="36" t="s">
        <v>13</v>
      </c>
      <c r="B45" s="47">
        <f>B16/B34*100</f>
        <v>0.92146186270752939</v>
      </c>
      <c r="C45" s="47">
        <f t="shared" ref="C45:F45" si="7">C16/C34*100</f>
        <v>0.36002958658978906</v>
      </c>
      <c r="D45" s="47">
        <f t="shared" si="7"/>
        <v>0.35646493721761291</v>
      </c>
      <c r="E45" s="47">
        <f t="shared" si="7"/>
        <v>0.17823246860880645</v>
      </c>
      <c r="F45" s="47">
        <f t="shared" si="7"/>
        <v>2.6734870291320972E-2</v>
      </c>
    </row>
    <row r="46" spans="1:6" x14ac:dyDescent="0.25">
      <c r="A46" s="36" t="s">
        <v>14</v>
      </c>
      <c r="B46" s="47">
        <f>B17/B34*100</f>
        <v>0.42954024934722357</v>
      </c>
      <c r="C46" s="47">
        <f t="shared" ref="C46:F46" si="8">C17/C34*100</f>
        <v>0.23259337153449244</v>
      </c>
      <c r="D46" s="47">
        <f t="shared" si="8"/>
        <v>0</v>
      </c>
      <c r="E46" s="47">
        <f t="shared" si="8"/>
        <v>0.19694687781273115</v>
      </c>
      <c r="F46" s="47">
        <f t="shared" si="8"/>
        <v>0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3" t="s">
        <v>15</v>
      </c>
      <c r="B48" s="47"/>
      <c r="C48" s="47"/>
      <c r="D48" s="47"/>
      <c r="E48" s="47"/>
      <c r="F48" s="47"/>
    </row>
    <row r="49" spans="1:6" x14ac:dyDescent="0.25">
      <c r="A49" s="36" t="s">
        <v>16</v>
      </c>
      <c r="B49" s="47">
        <f>B17/B16*100</f>
        <v>46.61508704061896</v>
      </c>
      <c r="C49" s="47">
        <f t="shared" ref="C49:F49" si="9">C17/C16*100</f>
        <v>64.603960396039611</v>
      </c>
      <c r="D49" s="47">
        <f t="shared" si="9"/>
        <v>0</v>
      </c>
      <c r="E49" s="47">
        <f t="shared" si="9"/>
        <v>110.5</v>
      </c>
      <c r="F49" s="47">
        <f t="shared" si="9"/>
        <v>0</v>
      </c>
    </row>
    <row r="50" spans="1:6" x14ac:dyDescent="0.25">
      <c r="A50" s="36" t="s">
        <v>17</v>
      </c>
      <c r="B50" s="47">
        <f>B23/B22*100</f>
        <v>82.062366723320608</v>
      </c>
      <c r="C50" s="47">
        <f t="shared" ref="C50:F50" si="10">C23/C22*100</f>
        <v>91.261965996241116</v>
      </c>
      <c r="D50" s="47">
        <f t="shared" si="10"/>
        <v>16.888095</v>
      </c>
      <c r="E50" s="47">
        <f t="shared" si="10"/>
        <v>57.372218399999994</v>
      </c>
      <c r="F50" s="47">
        <f t="shared" si="10"/>
        <v>0</v>
      </c>
    </row>
    <row r="51" spans="1:6" x14ac:dyDescent="0.25">
      <c r="A51" s="36" t="s">
        <v>18</v>
      </c>
      <c r="B51" s="47">
        <f>AVERAGE(B49:B50)</f>
        <v>64.338726881969791</v>
      </c>
      <c r="C51" s="47">
        <f t="shared" ref="C51:F51" si="11">AVERAGE(C49:C50)</f>
        <v>77.932963196140363</v>
      </c>
      <c r="D51" s="47">
        <f t="shared" si="11"/>
        <v>8.4440474999999999</v>
      </c>
      <c r="E51" s="47">
        <f t="shared" si="11"/>
        <v>83.936109200000004</v>
      </c>
      <c r="F51" s="47">
        <f t="shared" si="11"/>
        <v>0</v>
      </c>
    </row>
    <row r="52" spans="1:6" x14ac:dyDescent="0.25">
      <c r="B52" s="47"/>
      <c r="C52" s="47"/>
      <c r="D52" s="47"/>
      <c r="E52" s="47"/>
      <c r="F52" s="47"/>
    </row>
    <row r="53" spans="1:6" x14ac:dyDescent="0.25">
      <c r="A53" s="3" t="s">
        <v>19</v>
      </c>
      <c r="B53" s="47"/>
      <c r="C53" s="47"/>
      <c r="D53" s="47"/>
      <c r="E53" s="47"/>
      <c r="F53" s="47"/>
    </row>
    <row r="54" spans="1:6" x14ac:dyDescent="0.25">
      <c r="A54" s="36" t="s">
        <v>20</v>
      </c>
      <c r="B54" s="47">
        <f>B17/B18*100</f>
        <v>34.726224783861667</v>
      </c>
      <c r="C54" s="47">
        <f t="shared" ref="C54:F54" si="12">C17/C18*100</f>
        <v>34.432717678100268</v>
      </c>
      <c r="D54" s="47">
        <f t="shared" si="12"/>
        <v>0</v>
      </c>
      <c r="E54" s="47">
        <f t="shared" si="12"/>
        <v>110.5</v>
      </c>
      <c r="F54" s="47">
        <f t="shared" si="12"/>
        <v>0</v>
      </c>
    </row>
    <row r="55" spans="1:6" x14ac:dyDescent="0.25">
      <c r="A55" s="36" t="s">
        <v>21</v>
      </c>
      <c r="B55" s="47">
        <f>B23/B24*100</f>
        <v>45.557503135831908</v>
      </c>
      <c r="C55" s="47">
        <f t="shared" ref="C55:F55" si="13">C23/C24*100</f>
        <v>47.47182320287051</v>
      </c>
      <c r="D55" s="47">
        <f t="shared" si="13"/>
        <v>16.888095</v>
      </c>
      <c r="E55" s="47">
        <f t="shared" si="13"/>
        <v>57.372218399999994</v>
      </c>
      <c r="F55" s="47">
        <f t="shared" si="13"/>
        <v>0</v>
      </c>
    </row>
    <row r="56" spans="1:6" x14ac:dyDescent="0.25">
      <c r="A56" s="36" t="s">
        <v>22</v>
      </c>
      <c r="B56" s="47">
        <f>AVERAGE(B54:B55)</f>
        <v>40.141863959846788</v>
      </c>
      <c r="C56" s="47">
        <f t="shared" ref="C56:F56" si="14">AVERAGE(C54:C55)</f>
        <v>40.952270440485393</v>
      </c>
      <c r="D56" s="47">
        <f t="shared" si="14"/>
        <v>8.4440474999999999</v>
      </c>
      <c r="E56" s="47">
        <f t="shared" si="14"/>
        <v>83.936109200000004</v>
      </c>
      <c r="F56" s="47">
        <f t="shared" si="14"/>
        <v>0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3" t="s">
        <v>23</v>
      </c>
      <c r="B58" s="47">
        <f>B25/B23*100</f>
        <v>100</v>
      </c>
      <c r="C58" s="47"/>
      <c r="D58" s="47"/>
      <c r="E58" s="47"/>
      <c r="F58" s="47"/>
    </row>
    <row r="59" spans="1:6" x14ac:dyDescent="0.25">
      <c r="B59" s="47"/>
      <c r="C59" s="47"/>
      <c r="D59" s="47"/>
      <c r="E59" s="47"/>
      <c r="F59" s="47"/>
    </row>
    <row r="60" spans="1:6" x14ac:dyDescent="0.25">
      <c r="A60" s="3" t="s">
        <v>24</v>
      </c>
      <c r="B60" s="47"/>
      <c r="C60" s="47"/>
      <c r="D60" s="47"/>
      <c r="E60" s="47"/>
      <c r="F60" s="47"/>
    </row>
    <row r="61" spans="1:6" x14ac:dyDescent="0.25">
      <c r="A61" s="36" t="s">
        <v>25</v>
      </c>
      <c r="B61" s="47">
        <f>((B17/B15)-1)*100</f>
        <v>81.886792452830193</v>
      </c>
      <c r="C61" s="47">
        <f t="shared" ref="C61" si="15">((C17/C15)-1)*100</f>
        <v>-1.5094339622641506</v>
      </c>
      <c r="D61" s="47" t="s">
        <v>153</v>
      </c>
      <c r="E61" s="47" t="s">
        <v>153</v>
      </c>
      <c r="F61" s="47" t="s">
        <v>153</v>
      </c>
    </row>
    <row r="62" spans="1:6" x14ac:dyDescent="0.25">
      <c r="A62" s="36" t="s">
        <v>26</v>
      </c>
      <c r="B62" s="47">
        <f>((B38/B37)-1)*100</f>
        <v>24.500722644320373</v>
      </c>
      <c r="C62" s="47">
        <f t="shared" ref="C62:D62" si="16">((C38/C37)-1)*100</f>
        <v>21.694439659495867</v>
      </c>
      <c r="D62" s="47">
        <f t="shared" si="16"/>
        <v>-17.687504769238206</v>
      </c>
      <c r="E62" s="47" t="s">
        <v>153</v>
      </c>
      <c r="F62" s="47" t="s">
        <v>153</v>
      </c>
    </row>
    <row r="63" spans="1:6" x14ac:dyDescent="0.25">
      <c r="A63" s="36" t="s">
        <v>27</v>
      </c>
      <c r="B63" s="47">
        <f>((B40/B39)-1)*100</f>
        <v>-31.550432571068686</v>
      </c>
      <c r="C63" s="47">
        <f t="shared" ref="C63" si="17">((C40/C39)-1)*100</f>
        <v>23.559488543166317</v>
      </c>
      <c r="D63" s="47" t="s">
        <v>153</v>
      </c>
      <c r="E63" s="47" t="s">
        <v>153</v>
      </c>
      <c r="F63" s="47" t="s">
        <v>153</v>
      </c>
    </row>
    <row r="64" spans="1:6" x14ac:dyDescent="0.25">
      <c r="B64" s="47"/>
      <c r="C64" s="47"/>
      <c r="D64" s="47"/>
      <c r="E64" s="47"/>
      <c r="F64" s="47"/>
    </row>
    <row r="65" spans="1:6" x14ac:dyDescent="0.25">
      <c r="A65" s="3" t="s">
        <v>28</v>
      </c>
      <c r="B65" s="47"/>
      <c r="C65" s="47"/>
      <c r="D65" s="47"/>
      <c r="E65" s="47"/>
      <c r="F65" s="47"/>
    </row>
    <row r="66" spans="1:6" x14ac:dyDescent="0.25">
      <c r="A66" s="36" t="s">
        <v>29</v>
      </c>
      <c r="B66" s="47">
        <f>B22/B16</f>
        <v>1288617.6856866537</v>
      </c>
      <c r="C66" s="47">
        <f t="shared" ref="C66:F66" si="18">C22/C16</f>
        <v>2864927.4430693071</v>
      </c>
      <c r="D66" s="47">
        <f t="shared" si="18"/>
        <v>125000</v>
      </c>
      <c r="E66" s="47">
        <f t="shared" si="18"/>
        <v>250000</v>
      </c>
      <c r="F66" s="47">
        <f t="shared" si="18"/>
        <v>2500000</v>
      </c>
    </row>
    <row r="67" spans="1:6" x14ac:dyDescent="0.25">
      <c r="A67" s="36" t="s">
        <v>30</v>
      </c>
      <c r="B67" s="47">
        <f>B23/B17</f>
        <v>2268514.8479253114</v>
      </c>
      <c r="C67" s="47">
        <f t="shared" ref="C67:E67" si="19">C23/C17</f>
        <v>4047103.4482758623</v>
      </c>
      <c r="D67" s="47" t="s">
        <v>153</v>
      </c>
      <c r="E67" s="47">
        <f t="shared" si="19"/>
        <v>129801.39909502261</v>
      </c>
      <c r="F67" s="47" t="s">
        <v>153</v>
      </c>
    </row>
    <row r="68" spans="1:6" x14ac:dyDescent="0.25">
      <c r="A68" s="36" t="s">
        <v>31</v>
      </c>
      <c r="B68" s="47">
        <f>(B67/B66)*B51</f>
        <v>113.26350619701998</v>
      </c>
      <c r="C68" s="47">
        <f t="shared" ref="C68:E68" si="20">(C67/C66)*C51</f>
        <v>110.09101289753866</v>
      </c>
      <c r="D68" s="47" t="s">
        <v>153</v>
      </c>
      <c r="E68" s="47">
        <f t="shared" si="20"/>
        <v>43.580097635010397</v>
      </c>
      <c r="F68" s="47" t="s">
        <v>153</v>
      </c>
    </row>
    <row r="69" spans="1:6" x14ac:dyDescent="0.25">
      <c r="B69" s="47"/>
      <c r="C69" s="47"/>
      <c r="D69" s="47"/>
      <c r="E69" s="47"/>
      <c r="F69" s="47"/>
    </row>
    <row r="70" spans="1:6" x14ac:dyDescent="0.25">
      <c r="A70" s="3" t="s">
        <v>32</v>
      </c>
      <c r="B70" s="33"/>
      <c r="C70" s="33"/>
      <c r="D70" s="33"/>
      <c r="E70" s="33"/>
      <c r="F70" s="33"/>
    </row>
    <row r="71" spans="1:6" x14ac:dyDescent="0.25">
      <c r="A71" s="36" t="s">
        <v>33</v>
      </c>
      <c r="B71" s="47">
        <f>B29/B28*100</f>
        <v>90.057224212669311</v>
      </c>
      <c r="C71" s="47"/>
      <c r="D71" s="47"/>
      <c r="E71" s="47"/>
      <c r="F71" s="47"/>
    </row>
    <row r="72" spans="1:6" x14ac:dyDescent="0.25">
      <c r="A72" s="36" t="s">
        <v>34</v>
      </c>
      <c r="B72" s="47">
        <f>B23/B29*100</f>
        <v>91.122469563942005</v>
      </c>
      <c r="C72" s="47"/>
      <c r="D72" s="47"/>
      <c r="E72" s="47"/>
      <c r="F72" s="47"/>
    </row>
    <row r="73" spans="1:6" x14ac:dyDescent="0.25">
      <c r="B73" s="43"/>
      <c r="C73" s="43"/>
      <c r="D73" s="43"/>
      <c r="E73" s="43"/>
      <c r="F73" s="43"/>
    </row>
    <row r="74" spans="1:6" x14ac:dyDescent="0.25">
      <c r="A74" s="40" t="s">
        <v>154</v>
      </c>
      <c r="B74" s="40"/>
      <c r="C74" s="40"/>
      <c r="D74" s="40"/>
      <c r="E74" s="40"/>
      <c r="F74" s="40"/>
    </row>
    <row r="75" spans="1:6" x14ac:dyDescent="0.25">
      <c r="B75" s="41"/>
      <c r="C75" s="41"/>
      <c r="D75" s="41"/>
      <c r="E75" s="41"/>
    </row>
    <row r="76" spans="1:6" x14ac:dyDescent="0.25">
      <c r="A76" s="3" t="s">
        <v>110</v>
      </c>
    </row>
    <row r="77" spans="1:6" x14ac:dyDescent="0.25">
      <c r="A77" s="36" t="s">
        <v>111</v>
      </c>
    </row>
    <row r="78" spans="1:6" x14ac:dyDescent="0.25">
      <c r="A78" s="36" t="s">
        <v>112</v>
      </c>
    </row>
    <row r="79" spans="1:6" x14ac:dyDescent="0.25">
      <c r="A79" s="36" t="s">
        <v>113</v>
      </c>
    </row>
    <row r="80" spans="1:6" x14ac:dyDescent="0.25">
      <c r="A80" s="34"/>
    </row>
    <row r="87" spans="1:1" x14ac:dyDescent="0.25">
      <c r="A87" s="34"/>
    </row>
  </sheetData>
  <mergeCells count="3">
    <mergeCell ref="A9:A10"/>
    <mergeCell ref="B9:B10"/>
    <mergeCell ref="C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8:F7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36" customWidth="1"/>
    <col min="2" max="6" width="17.7109375" style="36" customWidth="1"/>
    <col min="7" max="16384" width="11.42578125" style="36"/>
  </cols>
  <sheetData>
    <row r="8" spans="1:6" ht="21.75" customHeight="1" x14ac:dyDescent="0.25"/>
    <row r="9" spans="1:6" x14ac:dyDescent="0.25">
      <c r="A9" s="50" t="s">
        <v>0</v>
      </c>
      <c r="B9" s="50" t="s">
        <v>35</v>
      </c>
      <c r="C9" s="52" t="s">
        <v>2</v>
      </c>
      <c r="D9" s="52"/>
      <c r="E9" s="52"/>
      <c r="F9" s="52"/>
    </row>
    <row r="10" spans="1:6" ht="15.75" thickBot="1" x14ac:dyDescent="0.3">
      <c r="A10" s="51"/>
      <c r="B10" s="51"/>
      <c r="C10" s="44" t="s">
        <v>100</v>
      </c>
      <c r="D10" s="44" t="s">
        <v>37</v>
      </c>
      <c r="E10" s="44" t="s">
        <v>73</v>
      </c>
      <c r="F10" s="44" t="s">
        <v>72</v>
      </c>
    </row>
    <row r="11" spans="1:6" ht="15.75" thickTop="1" x14ac:dyDescent="0.25">
      <c r="A11" s="39"/>
      <c r="B11" s="38"/>
      <c r="C11" s="38"/>
      <c r="D11" s="38"/>
      <c r="E11" s="38"/>
      <c r="F11" s="38"/>
    </row>
    <row r="12" spans="1:6" x14ac:dyDescent="0.25">
      <c r="A12" s="3" t="s">
        <v>4</v>
      </c>
      <c r="B12" s="38"/>
      <c r="C12" s="45"/>
      <c r="D12" s="45"/>
      <c r="E12" s="45"/>
      <c r="F12" s="45"/>
    </row>
    <row r="13" spans="1:6" x14ac:dyDescent="0.25">
      <c r="A13" s="3"/>
    </row>
    <row r="14" spans="1:6" x14ac:dyDescent="0.25">
      <c r="A14" s="3" t="s">
        <v>5</v>
      </c>
    </row>
    <row r="15" spans="1:6" x14ac:dyDescent="0.25">
      <c r="A15" s="36" t="s">
        <v>80</v>
      </c>
      <c r="B15" s="37">
        <f>+C15+D15+E15+F15</f>
        <v>58</v>
      </c>
      <c r="C15" s="37">
        <v>58</v>
      </c>
      <c r="D15" s="37">
        <v>0</v>
      </c>
      <c r="E15" s="37">
        <v>0</v>
      </c>
      <c r="F15" s="37">
        <v>0</v>
      </c>
    </row>
    <row r="16" spans="1:6" x14ac:dyDescent="0.25">
      <c r="A16" s="36" t="s">
        <v>120</v>
      </c>
      <c r="B16" s="37">
        <f t="shared" ref="B16:B18" si="0">+C16+D16+E16+F16</f>
        <v>189</v>
      </c>
      <c r="C16" s="37">
        <v>189</v>
      </c>
      <c r="D16" s="37">
        <v>0</v>
      </c>
      <c r="E16" s="37">
        <v>0</v>
      </c>
      <c r="F16" s="37">
        <v>0</v>
      </c>
    </row>
    <row r="17" spans="1:6" x14ac:dyDescent="0.25">
      <c r="A17" s="36" t="s">
        <v>121</v>
      </c>
      <c r="B17" s="37">
        <f t="shared" si="0"/>
        <v>430</v>
      </c>
      <c r="C17" s="37">
        <v>202</v>
      </c>
      <c r="D17" s="37">
        <v>74</v>
      </c>
      <c r="E17" s="37">
        <v>45</v>
      </c>
      <c r="F17" s="37">
        <v>109</v>
      </c>
    </row>
    <row r="18" spans="1:6" x14ac:dyDescent="0.25">
      <c r="A18" s="36" t="s">
        <v>103</v>
      </c>
      <c r="B18" s="37">
        <f t="shared" si="0"/>
        <v>1388</v>
      </c>
      <c r="C18" s="37">
        <v>758</v>
      </c>
      <c r="D18" s="37">
        <v>400</v>
      </c>
      <c r="E18" s="37">
        <v>200</v>
      </c>
      <c r="F18" s="37">
        <v>30</v>
      </c>
    </row>
    <row r="19" spans="1:6" x14ac:dyDescent="0.25">
      <c r="B19" s="37"/>
      <c r="C19" s="37"/>
      <c r="D19" s="37"/>
      <c r="E19" s="37"/>
      <c r="F19" s="37"/>
    </row>
    <row r="20" spans="1:6" x14ac:dyDescent="0.25">
      <c r="A20" s="3" t="s">
        <v>6</v>
      </c>
      <c r="B20" s="37"/>
      <c r="C20" s="37"/>
      <c r="D20" s="37"/>
      <c r="E20" s="37"/>
      <c r="F20" s="37"/>
    </row>
    <row r="21" spans="1:6" x14ac:dyDescent="0.25">
      <c r="A21" s="36" t="s">
        <v>80</v>
      </c>
      <c r="B21" s="37">
        <f>+C21+D21+E21+F21</f>
        <v>240786000</v>
      </c>
      <c r="C21" s="37">
        <v>240786000</v>
      </c>
      <c r="D21" s="37">
        <v>0</v>
      </c>
      <c r="E21" s="37">
        <v>0</v>
      </c>
      <c r="F21" s="37">
        <v>0</v>
      </c>
    </row>
    <row r="22" spans="1:6" x14ac:dyDescent="0.25">
      <c r="A22" s="36" t="s">
        <v>120</v>
      </c>
      <c r="B22" s="37">
        <f t="shared" ref="B22:B24" si="1">+C22+D22+E22+F22</f>
        <v>568129563</v>
      </c>
      <c r="C22" s="37">
        <v>568129563</v>
      </c>
      <c r="D22" s="37">
        <v>0</v>
      </c>
      <c r="E22" s="37">
        <v>0</v>
      </c>
      <c r="F22" s="37">
        <v>0</v>
      </c>
    </row>
    <row r="23" spans="1:6" x14ac:dyDescent="0.25">
      <c r="A23" s="36" t="s">
        <v>121</v>
      </c>
      <c r="B23" s="37">
        <f t="shared" si="1"/>
        <v>1041089344.27</v>
      </c>
      <c r="C23" s="37">
        <v>926599000</v>
      </c>
      <c r="D23" s="37">
        <v>10831202.530000001</v>
      </c>
      <c r="E23" s="37">
        <v>14595176.34</v>
      </c>
      <c r="F23" s="37">
        <v>89063965.400000006</v>
      </c>
    </row>
    <row r="24" spans="1:6" x14ac:dyDescent="0.25">
      <c r="A24" s="36" t="s">
        <v>103</v>
      </c>
      <c r="B24" s="37">
        <f t="shared" si="1"/>
        <v>2400096760</v>
      </c>
      <c r="C24" s="37">
        <v>2225096760</v>
      </c>
      <c r="D24" s="37">
        <v>50000000</v>
      </c>
      <c r="E24" s="37">
        <v>50000000</v>
      </c>
      <c r="F24" s="37">
        <v>75000000</v>
      </c>
    </row>
    <row r="25" spans="1:6" x14ac:dyDescent="0.25">
      <c r="A25" s="36" t="s">
        <v>122</v>
      </c>
      <c r="B25" s="37">
        <f>+B23</f>
        <v>1041089344.27</v>
      </c>
      <c r="C25" s="37">
        <f>+C23</f>
        <v>926599000</v>
      </c>
      <c r="D25" s="37">
        <f t="shared" ref="D25:F25" si="2">+D23</f>
        <v>10831202.530000001</v>
      </c>
      <c r="E25" s="37">
        <f t="shared" si="2"/>
        <v>14595176.34</v>
      </c>
      <c r="F25" s="37">
        <f t="shared" si="2"/>
        <v>89063965.400000006</v>
      </c>
    </row>
    <row r="26" spans="1:6" x14ac:dyDescent="0.25">
      <c r="B26" s="37"/>
      <c r="C26" s="37"/>
      <c r="D26" s="37"/>
      <c r="E26" s="37"/>
      <c r="F26" s="37"/>
    </row>
    <row r="27" spans="1:6" x14ac:dyDescent="0.25">
      <c r="A27" s="3" t="s">
        <v>7</v>
      </c>
      <c r="B27" s="42"/>
      <c r="C27" s="42"/>
      <c r="D27" s="42"/>
      <c r="E27" s="42"/>
      <c r="F27" s="42"/>
    </row>
    <row r="28" spans="1:6" x14ac:dyDescent="0.25">
      <c r="A28" s="36" t="s">
        <v>120</v>
      </c>
      <c r="B28" s="37">
        <f>B22</f>
        <v>568129563</v>
      </c>
      <c r="C28" s="37"/>
      <c r="D28" s="37"/>
      <c r="E28" s="37"/>
      <c r="F28" s="37"/>
    </row>
    <row r="29" spans="1:6" x14ac:dyDescent="0.25">
      <c r="A29" s="36" t="s">
        <v>121</v>
      </c>
      <c r="B29" s="37">
        <v>608755000</v>
      </c>
      <c r="C29" s="37"/>
      <c r="D29" s="37"/>
      <c r="E29" s="37"/>
      <c r="F29" s="37"/>
    </row>
    <row r="30" spans="1:6" x14ac:dyDescent="0.25">
      <c r="B30" s="43"/>
      <c r="C30" s="43"/>
      <c r="D30" s="43"/>
      <c r="E30" s="43"/>
      <c r="F30" s="43"/>
    </row>
    <row r="31" spans="1:6" x14ac:dyDescent="0.25">
      <c r="A31" s="3" t="s">
        <v>8</v>
      </c>
      <c r="B31" s="43"/>
      <c r="C31" s="43"/>
      <c r="D31" s="43"/>
      <c r="E31" s="43"/>
      <c r="F31" s="43"/>
    </row>
    <row r="32" spans="1:6" x14ac:dyDescent="0.25">
      <c r="A32" s="36" t="s">
        <v>81</v>
      </c>
      <c r="B32" s="43">
        <v>1.0347772084</v>
      </c>
      <c r="C32" s="43">
        <v>1.0347772084</v>
      </c>
      <c r="D32" s="43">
        <v>1.0347772084</v>
      </c>
      <c r="E32" s="43">
        <v>1.0347772084</v>
      </c>
      <c r="F32" s="43">
        <v>1.0347772084</v>
      </c>
    </row>
    <row r="33" spans="1:6" x14ac:dyDescent="0.25">
      <c r="A33" s="36" t="s">
        <v>123</v>
      </c>
      <c r="B33" s="43">
        <v>1.060947463</v>
      </c>
      <c r="C33" s="43">
        <v>1.060947463</v>
      </c>
      <c r="D33" s="43">
        <v>1.060947463</v>
      </c>
      <c r="E33" s="43">
        <v>1.060947463</v>
      </c>
      <c r="F33" s="43">
        <v>1.060947463</v>
      </c>
    </row>
    <row r="34" spans="1:6" x14ac:dyDescent="0.25">
      <c r="A34" s="36" t="s">
        <v>9</v>
      </c>
      <c r="B34" s="37">
        <v>112213</v>
      </c>
      <c r="C34" s="37">
        <v>112213</v>
      </c>
      <c r="D34" s="37">
        <v>112213</v>
      </c>
      <c r="E34" s="37">
        <v>112213</v>
      </c>
      <c r="F34" s="37">
        <v>112213</v>
      </c>
    </row>
    <row r="35" spans="1:6" x14ac:dyDescent="0.25">
      <c r="B35" s="37"/>
      <c r="C35" s="37"/>
      <c r="D35" s="37"/>
      <c r="E35" s="37"/>
      <c r="F35" s="37"/>
    </row>
    <row r="36" spans="1:6" x14ac:dyDescent="0.25">
      <c r="A36" s="3" t="s">
        <v>10</v>
      </c>
      <c r="B36" s="37"/>
      <c r="C36" s="37"/>
      <c r="D36" s="37"/>
      <c r="E36" s="37"/>
      <c r="F36" s="37"/>
    </row>
    <row r="37" spans="1:6" x14ac:dyDescent="0.25">
      <c r="A37" s="36" t="s">
        <v>82</v>
      </c>
      <c r="B37" s="46">
        <f t="shared" ref="B37" si="3">B21/B32</f>
        <v>232693567.31610829</v>
      </c>
      <c r="C37" s="46">
        <f t="shared" ref="C37:F37" si="4">C21/C32</f>
        <v>232693567.31610829</v>
      </c>
      <c r="D37" s="46">
        <f t="shared" si="4"/>
        <v>0</v>
      </c>
      <c r="E37" s="46">
        <f t="shared" si="4"/>
        <v>0</v>
      </c>
      <c r="F37" s="46">
        <f t="shared" si="4"/>
        <v>0</v>
      </c>
    </row>
    <row r="38" spans="1:6" x14ac:dyDescent="0.25">
      <c r="A38" s="36" t="s">
        <v>124</v>
      </c>
      <c r="B38" s="46">
        <f t="shared" ref="B38" si="5">B23/B33</f>
        <v>981282655.9065913</v>
      </c>
      <c r="C38" s="46">
        <f t="shared" ref="C38:F38" si="6">C23/C33</f>
        <v>873369353.63405454</v>
      </c>
      <c r="D38" s="46">
        <f t="shared" si="6"/>
        <v>10208990.46157576</v>
      </c>
      <c r="E38" s="46">
        <f t="shared" si="6"/>
        <v>13756738.056312218</v>
      </c>
      <c r="F38" s="46">
        <f t="shared" si="6"/>
        <v>83947573.754648775</v>
      </c>
    </row>
    <row r="39" spans="1:6" x14ac:dyDescent="0.25">
      <c r="A39" s="36" t="s">
        <v>83</v>
      </c>
      <c r="B39" s="46">
        <f t="shared" ref="B39" si="7">B37/B15</f>
        <v>4011958.0571742808</v>
      </c>
      <c r="C39" s="46">
        <f t="shared" ref="C39" si="8">C37/C15</f>
        <v>4011958.0571742808</v>
      </c>
      <c r="D39" s="46" t="s">
        <v>153</v>
      </c>
      <c r="E39" s="46" t="s">
        <v>153</v>
      </c>
      <c r="F39" s="46" t="s">
        <v>153</v>
      </c>
    </row>
    <row r="40" spans="1:6" x14ac:dyDescent="0.25">
      <c r="A40" s="36" t="s">
        <v>125</v>
      </c>
      <c r="B40" s="46">
        <f t="shared" ref="B40" si="9">B38/B17</f>
        <v>2282052.6881548637</v>
      </c>
      <c r="C40" s="46">
        <f t="shared" ref="C40:F40" si="10">C38/C17</f>
        <v>4323610.6615547258</v>
      </c>
      <c r="D40" s="46">
        <f t="shared" si="10"/>
        <v>137959.33056183459</v>
      </c>
      <c r="E40" s="46">
        <f t="shared" si="10"/>
        <v>305705.29014027154</v>
      </c>
      <c r="F40" s="46">
        <f t="shared" si="10"/>
        <v>770161.22710686945</v>
      </c>
    </row>
    <row r="41" spans="1:6" x14ac:dyDescent="0.25">
      <c r="B41" s="47"/>
      <c r="C41" s="47"/>
      <c r="D41" s="47"/>
      <c r="E41" s="47"/>
      <c r="F41" s="47"/>
    </row>
    <row r="42" spans="1:6" x14ac:dyDescent="0.25">
      <c r="A42" s="3" t="s">
        <v>11</v>
      </c>
      <c r="B42" s="47"/>
      <c r="C42" s="47"/>
      <c r="D42" s="47"/>
      <c r="E42" s="47"/>
      <c r="F42" s="47"/>
    </row>
    <row r="43" spans="1:6" x14ac:dyDescent="0.25">
      <c r="B43" s="47"/>
      <c r="C43" s="47"/>
      <c r="D43" s="47"/>
      <c r="E43" s="47"/>
      <c r="F43" s="47"/>
    </row>
    <row r="44" spans="1:6" x14ac:dyDescent="0.25">
      <c r="A44" s="3" t="s">
        <v>12</v>
      </c>
      <c r="B44" s="47"/>
      <c r="C44" s="47"/>
      <c r="D44" s="47"/>
      <c r="E44" s="47"/>
      <c r="F44" s="47"/>
    </row>
    <row r="45" spans="1:6" x14ac:dyDescent="0.25">
      <c r="A45" s="36" t="s">
        <v>13</v>
      </c>
      <c r="B45" s="47">
        <f t="shared" ref="B45" si="11">B16/B34*100</f>
        <v>0.16842968283532211</v>
      </c>
      <c r="C45" s="47">
        <f t="shared" ref="C45:F45" si="12">C16/C34*100</f>
        <v>0.16842968283532211</v>
      </c>
      <c r="D45" s="47">
        <f t="shared" si="12"/>
        <v>0</v>
      </c>
      <c r="E45" s="47">
        <f t="shared" si="12"/>
        <v>0</v>
      </c>
      <c r="F45" s="47">
        <f t="shared" si="12"/>
        <v>0</v>
      </c>
    </row>
    <row r="46" spans="1:6" x14ac:dyDescent="0.25">
      <c r="A46" s="36" t="s">
        <v>14</v>
      </c>
      <c r="B46" s="47">
        <f t="shared" ref="B46" si="13">B17/B34*100</f>
        <v>0.3831998075089339</v>
      </c>
      <c r="C46" s="47">
        <f t="shared" ref="C46:F46" si="14">C17/C34*100</f>
        <v>0.18001479329489453</v>
      </c>
      <c r="D46" s="47">
        <f t="shared" si="14"/>
        <v>6.5946013385258392E-2</v>
      </c>
      <c r="E46" s="47">
        <f t="shared" si="14"/>
        <v>4.0102305436981456E-2</v>
      </c>
      <c r="F46" s="47">
        <f t="shared" si="14"/>
        <v>9.7136695391799519E-2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3" t="s">
        <v>15</v>
      </c>
      <c r="B48" s="47"/>
      <c r="C48" s="47"/>
      <c r="D48" s="47"/>
      <c r="E48" s="47"/>
      <c r="F48" s="47"/>
    </row>
    <row r="49" spans="1:6" x14ac:dyDescent="0.25">
      <c r="A49" s="36" t="s">
        <v>16</v>
      </c>
      <c r="B49" s="47">
        <f t="shared" ref="B49" si="15">B17/B16*100</f>
        <v>227.51322751322755</v>
      </c>
      <c r="C49" s="47">
        <f t="shared" ref="C49" si="16">C17/C16*100</f>
        <v>106.87830687830689</v>
      </c>
      <c r="D49" s="47" t="s">
        <v>153</v>
      </c>
      <c r="E49" s="47" t="s">
        <v>153</v>
      </c>
      <c r="F49" s="47" t="s">
        <v>153</v>
      </c>
    </row>
    <row r="50" spans="1:6" x14ac:dyDescent="0.25">
      <c r="A50" s="36" t="s">
        <v>17</v>
      </c>
      <c r="B50" s="47">
        <f t="shared" ref="B50" si="17">B23/B22*100</f>
        <v>183.24857780196169</v>
      </c>
      <c r="C50" s="47">
        <f t="shared" ref="C50" si="18">C23/C22*100</f>
        <v>163.09642383457521</v>
      </c>
      <c r="D50" s="47" t="s">
        <v>153</v>
      </c>
      <c r="E50" s="47" t="s">
        <v>153</v>
      </c>
      <c r="F50" s="47" t="s">
        <v>153</v>
      </c>
    </row>
    <row r="51" spans="1:6" x14ac:dyDescent="0.25">
      <c r="A51" s="36" t="s">
        <v>18</v>
      </c>
      <c r="B51" s="47">
        <f t="shared" ref="B51" si="19">AVERAGE(B49:B50)</f>
        <v>205.38090265759462</v>
      </c>
      <c r="C51" s="47">
        <f t="shared" ref="C51" si="20">AVERAGE(C49:C50)</f>
        <v>134.98736535644105</v>
      </c>
      <c r="D51" s="47" t="s">
        <v>153</v>
      </c>
      <c r="E51" s="47" t="s">
        <v>153</v>
      </c>
      <c r="F51" s="47" t="s">
        <v>153</v>
      </c>
    </row>
    <row r="52" spans="1:6" x14ac:dyDescent="0.25">
      <c r="B52" s="47"/>
      <c r="C52" s="47"/>
      <c r="D52" s="47"/>
      <c r="E52" s="47"/>
      <c r="F52" s="47"/>
    </row>
    <row r="53" spans="1:6" x14ac:dyDescent="0.25">
      <c r="A53" s="3" t="s">
        <v>19</v>
      </c>
      <c r="B53" s="47"/>
      <c r="C53" s="47"/>
      <c r="D53" s="47"/>
      <c r="E53" s="47"/>
      <c r="F53" s="47"/>
    </row>
    <row r="54" spans="1:6" x14ac:dyDescent="0.25">
      <c r="A54" s="36" t="s">
        <v>20</v>
      </c>
      <c r="B54" s="47">
        <f t="shared" ref="B54" si="21">B17/B18*100</f>
        <v>30.979827089337174</v>
      </c>
      <c r="C54" s="47">
        <f t="shared" ref="C54:F54" si="22">C17/C18*100</f>
        <v>26.649076517150394</v>
      </c>
      <c r="D54" s="47">
        <f t="shared" si="22"/>
        <v>18.5</v>
      </c>
      <c r="E54" s="47">
        <f t="shared" si="22"/>
        <v>22.5</v>
      </c>
      <c r="F54" s="47">
        <f t="shared" si="22"/>
        <v>363.33333333333331</v>
      </c>
    </row>
    <row r="55" spans="1:6" x14ac:dyDescent="0.25">
      <c r="A55" s="36" t="s">
        <v>21</v>
      </c>
      <c r="B55" s="47">
        <f t="shared" ref="B55" si="23">B23/B24*100</f>
        <v>43.376973862920423</v>
      </c>
      <c r="C55" s="47">
        <f t="shared" ref="C55:F55" si="24">C23/C24*100</f>
        <v>41.643087916769964</v>
      </c>
      <c r="D55" s="47">
        <f t="shared" si="24"/>
        <v>21.662405060000005</v>
      </c>
      <c r="E55" s="47">
        <f t="shared" si="24"/>
        <v>29.190352679999997</v>
      </c>
      <c r="F55" s="47">
        <f t="shared" si="24"/>
        <v>118.75195386666668</v>
      </c>
    </row>
    <row r="56" spans="1:6" x14ac:dyDescent="0.25">
      <c r="A56" s="36" t="s">
        <v>22</v>
      </c>
      <c r="B56" s="47">
        <f t="shared" ref="B56" si="25">AVERAGE(B54:B55)</f>
        <v>37.1784004761288</v>
      </c>
      <c r="C56" s="47">
        <f t="shared" ref="C56:F56" si="26">AVERAGE(C54:C55)</f>
        <v>34.146082216960181</v>
      </c>
      <c r="D56" s="47">
        <f t="shared" si="26"/>
        <v>20.081202530000002</v>
      </c>
      <c r="E56" s="47">
        <f t="shared" si="26"/>
        <v>25.845176339999998</v>
      </c>
      <c r="F56" s="47">
        <f t="shared" si="26"/>
        <v>241.04264359999999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3" t="s">
        <v>23</v>
      </c>
      <c r="B58" s="47">
        <f>B25/B23*100</f>
        <v>100</v>
      </c>
      <c r="C58" s="47"/>
      <c r="D58" s="47"/>
      <c r="E58" s="47"/>
      <c r="F58" s="47"/>
    </row>
    <row r="59" spans="1:6" x14ac:dyDescent="0.25">
      <c r="B59" s="47"/>
      <c r="C59" s="47"/>
      <c r="D59" s="47"/>
      <c r="E59" s="47"/>
      <c r="F59" s="47"/>
    </row>
    <row r="60" spans="1:6" x14ac:dyDescent="0.25">
      <c r="A60" s="3" t="s">
        <v>24</v>
      </c>
      <c r="B60" s="47"/>
      <c r="C60" s="47"/>
      <c r="D60" s="47"/>
      <c r="E60" s="47"/>
      <c r="F60" s="47"/>
    </row>
    <row r="61" spans="1:6" x14ac:dyDescent="0.25">
      <c r="A61" s="36" t="s">
        <v>25</v>
      </c>
      <c r="B61" s="47">
        <f t="shared" ref="B61" si="27">((B17/B15)-1)*100</f>
        <v>641.37931034482756</v>
      </c>
      <c r="C61" s="47">
        <f t="shared" ref="C61" si="28">((C17/C15)-1)*100</f>
        <v>248.27586206896552</v>
      </c>
      <c r="D61" s="47" t="s">
        <v>153</v>
      </c>
      <c r="E61" s="47" t="s">
        <v>153</v>
      </c>
      <c r="F61" s="47" t="s">
        <v>153</v>
      </c>
    </row>
    <row r="62" spans="1:6" x14ac:dyDescent="0.25">
      <c r="A62" s="36" t="s">
        <v>26</v>
      </c>
      <c r="B62" s="47">
        <f>((B38/B37)-1)*100</f>
        <v>321.70596601561562</v>
      </c>
      <c r="C62" s="47">
        <f t="shared" ref="C62" si="29">((C38/C37)-1)*100</f>
        <v>275.33025244638776</v>
      </c>
      <c r="D62" s="47" t="s">
        <v>153</v>
      </c>
      <c r="E62" s="47" t="s">
        <v>153</v>
      </c>
      <c r="F62" s="47" t="s">
        <v>153</v>
      </c>
    </row>
    <row r="63" spans="1:6" x14ac:dyDescent="0.25">
      <c r="A63" s="36" t="s">
        <v>27</v>
      </c>
      <c r="B63" s="47">
        <f t="shared" ref="B63" si="30">((B40/B39)-1)*100</f>
        <v>-43.118730165335563</v>
      </c>
      <c r="C63" s="47">
        <f t="shared" ref="C63" si="31">((C40/C39)-1)*100</f>
        <v>7.7680922865866142</v>
      </c>
      <c r="D63" s="47" t="s">
        <v>153</v>
      </c>
      <c r="E63" s="47" t="s">
        <v>153</v>
      </c>
      <c r="F63" s="47" t="s">
        <v>153</v>
      </c>
    </row>
    <row r="64" spans="1:6" x14ac:dyDescent="0.25">
      <c r="B64" s="47"/>
      <c r="C64" s="47"/>
      <c r="D64" s="47"/>
      <c r="E64" s="47"/>
      <c r="F64" s="47"/>
    </row>
    <row r="65" spans="1:6" x14ac:dyDescent="0.25">
      <c r="A65" s="3" t="s">
        <v>28</v>
      </c>
      <c r="B65" s="47"/>
      <c r="C65" s="47"/>
      <c r="D65" s="47"/>
      <c r="E65" s="47"/>
      <c r="F65" s="47"/>
    </row>
    <row r="66" spans="1:6" x14ac:dyDescent="0.25">
      <c r="A66" s="36" t="s">
        <v>29</v>
      </c>
      <c r="B66" s="47">
        <f>B22/B16</f>
        <v>3005976.5238095238</v>
      </c>
      <c r="C66" s="47">
        <f t="shared" ref="C66" si="32">C22/C16</f>
        <v>3005976.5238095238</v>
      </c>
      <c r="D66" s="47" t="s">
        <v>153</v>
      </c>
      <c r="E66" s="47" t="s">
        <v>153</v>
      </c>
      <c r="F66" s="47" t="s">
        <v>153</v>
      </c>
    </row>
    <row r="67" spans="1:6" x14ac:dyDescent="0.25">
      <c r="A67" s="36" t="s">
        <v>30</v>
      </c>
      <c r="B67" s="47">
        <f>B23/B17</f>
        <v>2421138.0099302325</v>
      </c>
      <c r="C67" s="47">
        <f t="shared" ref="C67:F67" si="33">C23/C17</f>
        <v>4587123.7623762377</v>
      </c>
      <c r="D67" s="47">
        <f t="shared" si="33"/>
        <v>146367.60175675678</v>
      </c>
      <c r="E67" s="47">
        <f t="shared" si="33"/>
        <v>324337.25199999998</v>
      </c>
      <c r="F67" s="47">
        <f t="shared" si="33"/>
        <v>817100.60000000009</v>
      </c>
    </row>
    <row r="68" spans="1:6" x14ac:dyDescent="0.25">
      <c r="A68" s="36" t="s">
        <v>31</v>
      </c>
      <c r="B68" s="47">
        <f>(B67/B66)*B51</f>
        <v>165.4222865679281</v>
      </c>
      <c r="C68" s="47">
        <f t="shared" ref="C68" si="34">(C67/C66)*C51</f>
        <v>205.99088061485139</v>
      </c>
      <c r="D68" s="47" t="s">
        <v>153</v>
      </c>
      <c r="E68" s="47" t="s">
        <v>153</v>
      </c>
      <c r="F68" s="47" t="s">
        <v>153</v>
      </c>
    </row>
    <row r="69" spans="1:6" x14ac:dyDescent="0.25">
      <c r="B69" s="47"/>
      <c r="C69" s="47"/>
      <c r="D69" s="47"/>
      <c r="E69" s="47"/>
      <c r="F69" s="47"/>
    </row>
    <row r="70" spans="1:6" x14ac:dyDescent="0.25">
      <c r="A70" s="3" t="s">
        <v>32</v>
      </c>
      <c r="B70" s="47"/>
      <c r="C70" s="47"/>
      <c r="D70" s="47"/>
      <c r="E70" s="47"/>
      <c r="F70" s="47"/>
    </row>
    <row r="71" spans="1:6" x14ac:dyDescent="0.25">
      <c r="A71" s="36" t="s">
        <v>33</v>
      </c>
      <c r="B71" s="47">
        <f>B29/B28*100</f>
        <v>107.15073455876471</v>
      </c>
      <c r="C71" s="47"/>
      <c r="D71" s="47"/>
      <c r="E71" s="47"/>
      <c r="F71" s="47"/>
    </row>
    <row r="72" spans="1:6" x14ac:dyDescent="0.25">
      <c r="A72" s="36" t="s">
        <v>34</v>
      </c>
      <c r="B72" s="47">
        <f>B23/B29*100</f>
        <v>171.01943216400684</v>
      </c>
      <c r="C72" s="47"/>
      <c r="D72" s="47"/>
      <c r="E72" s="47"/>
      <c r="F72" s="47"/>
    </row>
    <row r="73" spans="1:6" x14ac:dyDescent="0.25">
      <c r="B73" s="43"/>
      <c r="C73" s="43"/>
      <c r="D73" s="43"/>
      <c r="E73" s="43"/>
      <c r="F73" s="43"/>
    </row>
    <row r="74" spans="1:6" x14ac:dyDescent="0.25">
      <c r="A74" s="40" t="s">
        <v>154</v>
      </c>
      <c r="B74" s="40"/>
      <c r="C74" s="40"/>
      <c r="D74" s="40"/>
      <c r="E74" s="40"/>
      <c r="F74" s="40"/>
    </row>
    <row r="75" spans="1:6" x14ac:dyDescent="0.25">
      <c r="B75" s="41"/>
      <c r="C75" s="41"/>
      <c r="D75" s="41"/>
      <c r="E75" s="41"/>
    </row>
    <row r="76" spans="1:6" x14ac:dyDescent="0.25">
      <c r="A76" s="3" t="s">
        <v>110</v>
      </c>
    </row>
    <row r="77" spans="1:6" x14ac:dyDescent="0.25">
      <c r="A77" s="36" t="s">
        <v>111</v>
      </c>
    </row>
    <row r="78" spans="1:6" x14ac:dyDescent="0.25">
      <c r="A78" s="36" t="s">
        <v>112</v>
      </c>
    </row>
    <row r="79" spans="1:6" x14ac:dyDescent="0.25">
      <c r="A79" s="36" t="s">
        <v>113</v>
      </c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8:F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36" customWidth="1"/>
    <col min="2" max="6" width="17.7109375" style="36" customWidth="1"/>
    <col min="7" max="16384" width="11.42578125" style="36"/>
  </cols>
  <sheetData>
    <row r="8" spans="1:6" ht="21.75" customHeight="1" x14ac:dyDescent="0.25"/>
    <row r="9" spans="1:6" x14ac:dyDescent="0.25">
      <c r="A9" s="50" t="s">
        <v>0</v>
      </c>
      <c r="B9" s="50" t="s">
        <v>35</v>
      </c>
      <c r="C9" s="52" t="s">
        <v>2</v>
      </c>
      <c r="D9" s="52"/>
      <c r="E9" s="52"/>
      <c r="F9" s="52"/>
    </row>
    <row r="10" spans="1:6" ht="15.75" thickBot="1" x14ac:dyDescent="0.3">
      <c r="A10" s="51"/>
      <c r="B10" s="51"/>
      <c r="C10" s="44" t="s">
        <v>100</v>
      </c>
      <c r="D10" s="44" t="s">
        <v>37</v>
      </c>
      <c r="E10" s="44" t="s">
        <v>73</v>
      </c>
      <c r="F10" s="44" t="s">
        <v>72</v>
      </c>
    </row>
    <row r="11" spans="1:6" ht="15.75" thickTop="1" x14ac:dyDescent="0.25">
      <c r="A11" s="39"/>
      <c r="B11" s="38"/>
      <c r="C11" s="38"/>
      <c r="D11" s="38"/>
      <c r="E11" s="38"/>
      <c r="F11" s="38"/>
    </row>
    <row r="12" spans="1:6" x14ac:dyDescent="0.25">
      <c r="A12" s="3" t="s">
        <v>4</v>
      </c>
      <c r="B12" s="38"/>
      <c r="C12" s="45"/>
      <c r="D12" s="45"/>
      <c r="E12" s="45"/>
      <c r="F12" s="45"/>
    </row>
    <row r="13" spans="1:6" x14ac:dyDescent="0.25">
      <c r="A13" s="3"/>
    </row>
    <row r="14" spans="1:6" x14ac:dyDescent="0.25">
      <c r="A14" s="3" t="s">
        <v>5</v>
      </c>
    </row>
    <row r="15" spans="1:6" x14ac:dyDescent="0.25">
      <c r="A15" s="36" t="s">
        <v>92</v>
      </c>
      <c r="B15" s="46">
        <f>+C15+D15+E15+F15</f>
        <v>323</v>
      </c>
      <c r="C15" s="46">
        <f>+'I trimestre'!C15+'II Trimestre'!C15+'III Trimestre'!C15</f>
        <v>323</v>
      </c>
      <c r="D15" s="46">
        <f>+'I trimestre'!D15+'II Trimestre'!D15+'III Trimestre'!D15</f>
        <v>0</v>
      </c>
      <c r="E15" s="46">
        <f>+'I trimestre'!E15+'II Trimestre'!E15+'III Trimestre'!E15</f>
        <v>0</v>
      </c>
      <c r="F15" s="46">
        <f>+'I trimestre'!F15+'II Trimestre'!F15+'III Trimestre'!F15</f>
        <v>0</v>
      </c>
    </row>
    <row r="16" spans="1:6" x14ac:dyDescent="0.25">
      <c r="A16" s="36" t="s">
        <v>133</v>
      </c>
      <c r="B16" s="46">
        <f t="shared" ref="B16:B18" si="0">+C16+D16+E16+F16</f>
        <v>1223</v>
      </c>
      <c r="C16" s="46">
        <f>+'I trimestre'!C16+'II Trimestre'!C16+'III Trimestre'!C16</f>
        <v>593</v>
      </c>
      <c r="D16" s="46">
        <f>+'I trimestre'!D16+'II Trimestre'!D16+'III Trimestre'!D16</f>
        <v>400</v>
      </c>
      <c r="E16" s="46">
        <f>+'I trimestre'!E16+'II Trimestre'!E16+'III Trimestre'!E16</f>
        <v>200</v>
      </c>
      <c r="F16" s="46">
        <f>+'I trimestre'!F16+'II Trimestre'!F16+'III Trimestre'!F16</f>
        <v>30</v>
      </c>
    </row>
    <row r="17" spans="1:6" x14ac:dyDescent="0.25">
      <c r="A17" s="36" t="s">
        <v>134</v>
      </c>
      <c r="B17" s="46">
        <f t="shared" si="0"/>
        <v>912</v>
      </c>
      <c r="C17" s="46">
        <f>+'I trimestre'!C17+'II Trimestre'!C17+'III Trimestre'!C17</f>
        <v>463</v>
      </c>
      <c r="D17" s="46">
        <f>+'I trimestre'!D17+'II Trimestre'!D17+'III Trimestre'!D17</f>
        <v>74</v>
      </c>
      <c r="E17" s="46">
        <f>+'I trimestre'!E17+'II Trimestre'!E17+'III Trimestre'!E17</f>
        <v>266</v>
      </c>
      <c r="F17" s="46">
        <f>+'I trimestre'!F17+'II Trimestre'!F17+'III Trimestre'!F17</f>
        <v>109</v>
      </c>
    </row>
    <row r="18" spans="1:6" x14ac:dyDescent="0.25">
      <c r="A18" s="36" t="s">
        <v>103</v>
      </c>
      <c r="B18" s="46">
        <f t="shared" si="0"/>
        <v>1388</v>
      </c>
      <c r="C18" s="46">
        <f>+'III Trimestre'!C18</f>
        <v>758</v>
      </c>
      <c r="D18" s="46">
        <f>+'III Trimestre'!D18</f>
        <v>400</v>
      </c>
      <c r="E18" s="46">
        <f>+'III Trimestre'!E18</f>
        <v>200</v>
      </c>
      <c r="F18" s="46">
        <f>+'III Trimestre'!F18</f>
        <v>30</v>
      </c>
    </row>
    <row r="19" spans="1:6" x14ac:dyDescent="0.25">
      <c r="B19" s="46"/>
      <c r="C19" s="46"/>
      <c r="D19" s="46"/>
      <c r="E19" s="46"/>
      <c r="F19" s="46"/>
    </row>
    <row r="20" spans="1:6" x14ac:dyDescent="0.25">
      <c r="A20" s="3" t="s">
        <v>6</v>
      </c>
      <c r="B20" s="46"/>
      <c r="C20" s="46"/>
      <c r="D20" s="46"/>
      <c r="E20" s="46"/>
      <c r="F20" s="46"/>
    </row>
    <row r="21" spans="1:6" x14ac:dyDescent="0.25">
      <c r="A21" s="36" t="s">
        <v>135</v>
      </c>
      <c r="B21" s="46">
        <f>+C21+D21+E21+F21</f>
        <v>1098270360</v>
      </c>
      <c r="C21" s="46">
        <f>'I trimestre'!C21+'II Trimestre'!C21+'III Trimestre'!C21</f>
        <v>1088254360</v>
      </c>
      <c r="D21" s="46">
        <f>'I trimestre'!D21+'II Trimestre'!D21+'III Trimestre'!D21</f>
        <v>10016000</v>
      </c>
      <c r="E21" s="46">
        <f>'I trimestre'!E21+'II Trimestre'!E21+'III Trimestre'!E21</f>
        <v>0</v>
      </c>
      <c r="F21" s="46">
        <f>'I trimestre'!F21+'II Trimestre'!F21+'III Trimestre'!F21</f>
        <v>0</v>
      </c>
    </row>
    <row r="22" spans="1:6" x14ac:dyDescent="0.25">
      <c r="A22" s="36" t="s">
        <v>133</v>
      </c>
      <c r="B22" s="46">
        <f t="shared" ref="B22:B25" si="1">+C22+D22+E22+F22</f>
        <v>1900560250</v>
      </c>
      <c r="C22" s="46">
        <f>'I trimestre'!C22+'II Trimestre'!C22+'III Trimestre'!C22</f>
        <v>1725560250</v>
      </c>
      <c r="D22" s="46">
        <f>'I trimestre'!D22+'II Trimestre'!D22+'III Trimestre'!D22</f>
        <v>50000000</v>
      </c>
      <c r="E22" s="46">
        <f>'I trimestre'!E22+'II Trimestre'!E22+'III Trimestre'!E22</f>
        <v>50000000</v>
      </c>
      <c r="F22" s="46">
        <f>'I trimestre'!F22+'II Trimestre'!F22+'III Trimestre'!F22</f>
        <v>75000000</v>
      </c>
    </row>
    <row r="23" spans="1:6" x14ac:dyDescent="0.25">
      <c r="A23" s="36" t="s">
        <v>134</v>
      </c>
      <c r="B23" s="46">
        <f t="shared" si="1"/>
        <v>2134513500.97</v>
      </c>
      <c r="C23" s="46">
        <f>'I trimestre'!C23+'II Trimestre'!C23+'III Trimestre'!C23</f>
        <v>1982893000</v>
      </c>
      <c r="D23" s="46">
        <f>'I trimestre'!D23+'II Trimestre'!D23+'III Trimestre'!D23</f>
        <v>19275250.030000001</v>
      </c>
      <c r="E23" s="46">
        <f>'I trimestre'!E23+'II Trimestre'!E23+'III Trimestre'!E23</f>
        <v>43281285.539999999</v>
      </c>
      <c r="F23" s="46">
        <f>'I trimestre'!F23+'II Trimestre'!F23+'III Trimestre'!F23</f>
        <v>89063965.400000006</v>
      </c>
    </row>
    <row r="24" spans="1:6" x14ac:dyDescent="0.25">
      <c r="A24" s="36" t="s">
        <v>103</v>
      </c>
      <c r="B24" s="46">
        <f t="shared" si="1"/>
        <v>2400096760</v>
      </c>
      <c r="C24" s="46">
        <f>'III Trimestre'!C24</f>
        <v>2225096760</v>
      </c>
      <c r="D24" s="46">
        <f>'III Trimestre'!D24</f>
        <v>50000000</v>
      </c>
      <c r="E24" s="46">
        <f>'III Trimestre'!E24</f>
        <v>50000000</v>
      </c>
      <c r="F24" s="46">
        <f>'III Trimestre'!F24</f>
        <v>75000000</v>
      </c>
    </row>
    <row r="25" spans="1:6" x14ac:dyDescent="0.25">
      <c r="A25" s="36" t="s">
        <v>136</v>
      </c>
      <c r="B25" s="46">
        <f t="shared" si="1"/>
        <v>2134513500.97</v>
      </c>
      <c r="C25" s="46">
        <f>C23</f>
        <v>1982893000</v>
      </c>
      <c r="D25" s="46">
        <f>D23</f>
        <v>19275250.030000001</v>
      </c>
      <c r="E25" s="46">
        <f>E23</f>
        <v>43281285.539999999</v>
      </c>
      <c r="F25" s="46">
        <f>F23</f>
        <v>89063965.400000006</v>
      </c>
    </row>
    <row r="26" spans="1:6" x14ac:dyDescent="0.25">
      <c r="B26" s="46"/>
      <c r="C26" s="46"/>
      <c r="D26" s="46"/>
      <c r="E26" s="46"/>
      <c r="F26" s="46"/>
    </row>
    <row r="27" spans="1:6" x14ac:dyDescent="0.25">
      <c r="A27" s="3" t="s">
        <v>7</v>
      </c>
      <c r="B27" s="42"/>
      <c r="C27" s="42"/>
      <c r="D27" s="42"/>
      <c r="E27" s="42"/>
      <c r="F27" s="42"/>
    </row>
    <row r="28" spans="1:6" x14ac:dyDescent="0.25">
      <c r="A28" s="36" t="s">
        <v>133</v>
      </c>
      <c r="B28" s="46">
        <f>B22</f>
        <v>1900560250</v>
      </c>
      <c r="C28" s="46"/>
      <c r="D28" s="46"/>
      <c r="E28" s="46"/>
      <c r="F28" s="46"/>
    </row>
    <row r="29" spans="1:6" x14ac:dyDescent="0.25">
      <c r="A29" s="36" t="s">
        <v>134</v>
      </c>
      <c r="B29" s="46">
        <f>+'I trimestre'!B29+'II Trimestre'!B29+'III Trimestre'!B29</f>
        <v>1808705091.27</v>
      </c>
      <c r="C29" s="46"/>
      <c r="D29" s="46"/>
      <c r="E29" s="46"/>
      <c r="F29" s="46"/>
    </row>
    <row r="30" spans="1:6" x14ac:dyDescent="0.25">
      <c r="B30" s="47"/>
      <c r="C30" s="47"/>
      <c r="D30" s="47"/>
      <c r="E30" s="47"/>
      <c r="F30" s="47"/>
    </row>
    <row r="31" spans="1:6" x14ac:dyDescent="0.25">
      <c r="A31" s="3" t="s">
        <v>8</v>
      </c>
      <c r="B31" s="47"/>
      <c r="C31" s="47"/>
      <c r="D31" s="47"/>
      <c r="E31" s="47"/>
      <c r="F31" s="47"/>
    </row>
    <row r="32" spans="1:6" x14ac:dyDescent="0.25">
      <c r="A32" s="36" t="s">
        <v>93</v>
      </c>
      <c r="B32" s="43">
        <v>1.0347772084</v>
      </c>
      <c r="C32" s="43">
        <v>1.0347772084</v>
      </c>
      <c r="D32" s="43">
        <v>1.0347772084</v>
      </c>
      <c r="E32" s="43">
        <v>1.0347772084</v>
      </c>
      <c r="F32" s="43">
        <v>1.0347772084</v>
      </c>
    </row>
    <row r="33" spans="1:6" x14ac:dyDescent="0.25">
      <c r="A33" s="36" t="s">
        <v>137</v>
      </c>
      <c r="B33" s="43">
        <v>1.060947463</v>
      </c>
      <c r="C33" s="43">
        <v>1.060947463</v>
      </c>
      <c r="D33" s="43">
        <v>1.060947463</v>
      </c>
      <c r="E33" s="43">
        <v>1.060947463</v>
      </c>
      <c r="F33" s="43">
        <v>1.060947463</v>
      </c>
    </row>
    <row r="34" spans="1:6" x14ac:dyDescent="0.25">
      <c r="A34" s="36" t="s">
        <v>9</v>
      </c>
      <c r="B34" s="37">
        <v>112213</v>
      </c>
      <c r="C34" s="37">
        <v>112213</v>
      </c>
      <c r="D34" s="37">
        <v>112213</v>
      </c>
      <c r="E34" s="37">
        <v>112213</v>
      </c>
      <c r="F34" s="37">
        <v>112213</v>
      </c>
    </row>
    <row r="35" spans="1:6" x14ac:dyDescent="0.25">
      <c r="B35" s="46"/>
      <c r="C35" s="46"/>
      <c r="D35" s="46"/>
      <c r="E35" s="46"/>
      <c r="F35" s="46"/>
    </row>
    <row r="36" spans="1:6" x14ac:dyDescent="0.25">
      <c r="A36" s="3" t="s">
        <v>10</v>
      </c>
      <c r="B36" s="46"/>
      <c r="C36" s="46"/>
      <c r="D36" s="46"/>
      <c r="E36" s="46"/>
      <c r="F36" s="46"/>
    </row>
    <row r="37" spans="1:6" x14ac:dyDescent="0.25">
      <c r="A37" s="36" t="s">
        <v>94</v>
      </c>
      <c r="B37" s="46">
        <f t="shared" ref="B37" si="2">B21/B32</f>
        <v>1061359248.2368014</v>
      </c>
      <c r="C37" s="46">
        <f t="shared" ref="C37:F37" si="3">C21/C32</f>
        <v>1051679869.9912301</v>
      </c>
      <c r="D37" s="46">
        <f t="shared" si="3"/>
        <v>9679378.2455713395</v>
      </c>
      <c r="E37" s="46">
        <f t="shared" si="3"/>
        <v>0</v>
      </c>
      <c r="F37" s="46">
        <f t="shared" si="3"/>
        <v>0</v>
      </c>
    </row>
    <row r="38" spans="1:6" x14ac:dyDescent="0.25">
      <c r="A38" s="36" t="s">
        <v>138</v>
      </c>
      <c r="B38" s="46">
        <f t="shared" ref="B38" si="4">B23/B33</f>
        <v>2011893685.0410283</v>
      </c>
      <c r="C38" s="46">
        <f t="shared" ref="C38:F38" si="5">C23/C33</f>
        <v>1868983214.6759183</v>
      </c>
      <c r="D38" s="46">
        <f t="shared" si="5"/>
        <v>18167959.019852053</v>
      </c>
      <c r="E38" s="46">
        <f t="shared" si="5"/>
        <v>40794937.590609044</v>
      </c>
      <c r="F38" s="46">
        <f t="shared" si="5"/>
        <v>83947573.754648775</v>
      </c>
    </row>
    <row r="39" spans="1:6" x14ac:dyDescent="0.25">
      <c r="A39" s="36" t="s">
        <v>95</v>
      </c>
      <c r="B39" s="46">
        <f t="shared" ref="B39" si="6">B37/B15</f>
        <v>3285941.9450055771</v>
      </c>
      <c r="C39" s="46">
        <f t="shared" ref="C39" si="7">C37/C15</f>
        <v>3255974.829694211</v>
      </c>
      <c r="D39" s="46" t="s">
        <v>153</v>
      </c>
      <c r="E39" s="46" t="s">
        <v>153</v>
      </c>
      <c r="F39" s="46" t="s">
        <v>153</v>
      </c>
    </row>
    <row r="40" spans="1:6" x14ac:dyDescent="0.25">
      <c r="A40" s="36" t="s">
        <v>139</v>
      </c>
      <c r="B40" s="46">
        <f t="shared" ref="B40" si="8">B38/B17</f>
        <v>2206023.777457268</v>
      </c>
      <c r="C40" s="46">
        <f t="shared" ref="C40:F40" si="9">C38/C17</f>
        <v>4036680.809235245</v>
      </c>
      <c r="D40" s="46">
        <f t="shared" si="9"/>
        <v>245512.95972773046</v>
      </c>
      <c r="E40" s="46">
        <f t="shared" si="9"/>
        <v>153364.42703236482</v>
      </c>
      <c r="F40" s="46">
        <f t="shared" si="9"/>
        <v>770161.22710686945</v>
      </c>
    </row>
    <row r="41" spans="1:6" x14ac:dyDescent="0.25">
      <c r="B41" s="47"/>
      <c r="C41" s="47"/>
      <c r="D41" s="47"/>
      <c r="E41" s="47"/>
      <c r="F41" s="47"/>
    </row>
    <row r="42" spans="1:6" x14ac:dyDescent="0.25">
      <c r="A42" s="3" t="s">
        <v>11</v>
      </c>
      <c r="B42" s="47"/>
      <c r="C42" s="47"/>
      <c r="D42" s="47"/>
      <c r="E42" s="47"/>
      <c r="F42" s="47"/>
    </row>
    <row r="43" spans="1:6" x14ac:dyDescent="0.25">
      <c r="B43" s="47"/>
      <c r="C43" s="47"/>
      <c r="D43" s="47"/>
      <c r="E43" s="47"/>
      <c r="F43" s="47"/>
    </row>
    <row r="44" spans="1:6" x14ac:dyDescent="0.25">
      <c r="A44" s="3" t="s">
        <v>12</v>
      </c>
      <c r="B44" s="47"/>
      <c r="C44" s="47"/>
      <c r="D44" s="47"/>
      <c r="E44" s="47"/>
      <c r="F44" s="47"/>
    </row>
    <row r="45" spans="1:6" x14ac:dyDescent="0.25">
      <c r="A45" s="36" t="s">
        <v>13</v>
      </c>
      <c r="B45" s="47">
        <f t="shared" ref="B45" si="10">B16/B34*100</f>
        <v>1.0898915455428515</v>
      </c>
      <c r="C45" s="47">
        <f t="shared" ref="C45:F45" si="11">C16/C34*100</f>
        <v>0.52845926942511112</v>
      </c>
      <c r="D45" s="47">
        <f t="shared" si="11"/>
        <v>0.35646493721761291</v>
      </c>
      <c r="E45" s="47">
        <f t="shared" si="11"/>
        <v>0.17823246860880645</v>
      </c>
      <c r="F45" s="47">
        <f t="shared" si="11"/>
        <v>2.6734870291320972E-2</v>
      </c>
    </row>
    <row r="46" spans="1:6" x14ac:dyDescent="0.25">
      <c r="A46" s="36" t="s">
        <v>14</v>
      </c>
      <c r="B46" s="47">
        <f t="shared" ref="B46" si="12">B17/B34*100</f>
        <v>0.81274005685615747</v>
      </c>
      <c r="C46" s="47">
        <f t="shared" ref="C46:F46" si="13">C17/C34*100</f>
        <v>0.41260816482938695</v>
      </c>
      <c r="D46" s="47">
        <f t="shared" si="13"/>
        <v>6.5946013385258392E-2</v>
      </c>
      <c r="E46" s="47">
        <f t="shared" si="13"/>
        <v>0.23704918324971261</v>
      </c>
      <c r="F46" s="47">
        <f t="shared" si="13"/>
        <v>9.7136695391799519E-2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3" t="s">
        <v>15</v>
      </c>
      <c r="B48" s="47"/>
      <c r="C48" s="47"/>
      <c r="D48" s="47"/>
      <c r="E48" s="47"/>
      <c r="F48" s="47"/>
    </row>
    <row r="49" spans="1:6" x14ac:dyDescent="0.25">
      <c r="A49" s="36" t="s">
        <v>16</v>
      </c>
      <c r="B49" s="47">
        <f t="shared" ref="B49" si="14">B17/B16*100</f>
        <v>74.570727718724456</v>
      </c>
      <c r="C49" s="47">
        <f t="shared" ref="C49:F49" si="15">C17/C16*100</f>
        <v>78.077571669477237</v>
      </c>
      <c r="D49" s="47">
        <f t="shared" si="15"/>
        <v>18.5</v>
      </c>
      <c r="E49" s="47">
        <f t="shared" si="15"/>
        <v>133</v>
      </c>
      <c r="F49" s="47">
        <f t="shared" si="15"/>
        <v>363.33333333333331</v>
      </c>
    </row>
    <row r="50" spans="1:6" x14ac:dyDescent="0.25">
      <c r="A50" s="36" t="s">
        <v>17</v>
      </c>
      <c r="B50" s="47">
        <f t="shared" ref="B50" si="16">B23/B22*100</f>
        <v>112.30969925683756</v>
      </c>
      <c r="C50" s="47">
        <f t="shared" ref="C50:F50" si="17">C23/C22*100</f>
        <v>114.91299709760932</v>
      </c>
      <c r="D50" s="47">
        <f t="shared" si="17"/>
        <v>38.550500060000005</v>
      </c>
      <c r="E50" s="47">
        <f t="shared" si="17"/>
        <v>86.562571079999998</v>
      </c>
      <c r="F50" s="47">
        <f t="shared" si="17"/>
        <v>118.75195386666668</v>
      </c>
    </row>
    <row r="51" spans="1:6" x14ac:dyDescent="0.25">
      <c r="A51" s="36" t="s">
        <v>18</v>
      </c>
      <c r="B51" s="47">
        <f t="shared" ref="B51" si="18">AVERAGE(B49:B50)</f>
        <v>93.440213487781008</v>
      </c>
      <c r="C51" s="47">
        <f t="shared" ref="C51:F51" si="19">AVERAGE(C49:C50)</f>
        <v>96.495284383543279</v>
      </c>
      <c r="D51" s="47">
        <f t="shared" si="19"/>
        <v>28.525250030000002</v>
      </c>
      <c r="E51" s="47">
        <f t="shared" si="19"/>
        <v>109.78128554</v>
      </c>
      <c r="F51" s="47">
        <f t="shared" si="19"/>
        <v>241.04264359999999</v>
      </c>
    </row>
    <row r="52" spans="1:6" x14ac:dyDescent="0.25">
      <c r="B52" s="47"/>
      <c r="C52" s="47"/>
      <c r="D52" s="47"/>
      <c r="E52" s="47"/>
      <c r="F52" s="47"/>
    </row>
    <row r="53" spans="1:6" x14ac:dyDescent="0.25">
      <c r="A53" s="3" t="s">
        <v>19</v>
      </c>
      <c r="B53" s="47"/>
      <c r="C53" s="47"/>
      <c r="D53" s="47"/>
      <c r="E53" s="47"/>
      <c r="F53" s="47"/>
    </row>
    <row r="54" spans="1:6" x14ac:dyDescent="0.25">
      <c r="A54" s="36" t="s">
        <v>20</v>
      </c>
      <c r="B54" s="47">
        <f t="shared" ref="B54" si="20">B17/B18*100</f>
        <v>65.706051873198845</v>
      </c>
      <c r="C54" s="47">
        <f t="shared" ref="C54:F54" si="21">C17/C18*100</f>
        <v>61.081794195250659</v>
      </c>
      <c r="D54" s="47">
        <f t="shared" si="21"/>
        <v>18.5</v>
      </c>
      <c r="E54" s="47">
        <f t="shared" si="21"/>
        <v>133</v>
      </c>
      <c r="F54" s="47">
        <f t="shared" si="21"/>
        <v>363.33333333333331</v>
      </c>
    </row>
    <row r="55" spans="1:6" x14ac:dyDescent="0.25">
      <c r="A55" s="36" t="s">
        <v>21</v>
      </c>
      <c r="B55" s="47">
        <f t="shared" ref="B55" si="22">B23/B24*100</f>
        <v>88.934476998752331</v>
      </c>
      <c r="C55" s="47">
        <f t="shared" ref="C55:F55" si="23">C23/C24*100</f>
        <v>89.114911119640482</v>
      </c>
      <c r="D55" s="47">
        <f t="shared" si="23"/>
        <v>38.550500060000005</v>
      </c>
      <c r="E55" s="47">
        <f t="shared" si="23"/>
        <v>86.562571079999998</v>
      </c>
      <c r="F55" s="47">
        <f t="shared" si="23"/>
        <v>118.75195386666668</v>
      </c>
    </row>
    <row r="56" spans="1:6" x14ac:dyDescent="0.25">
      <c r="A56" s="36" t="s">
        <v>22</v>
      </c>
      <c r="B56" s="47">
        <f t="shared" ref="B56" si="24">AVERAGE(B54:B55)</f>
        <v>77.320264435975588</v>
      </c>
      <c r="C56" s="47">
        <f t="shared" ref="C56:F56" si="25">AVERAGE(C54:C55)</f>
        <v>75.098352657445574</v>
      </c>
      <c r="D56" s="47">
        <f t="shared" si="25"/>
        <v>28.525250030000002</v>
      </c>
      <c r="E56" s="47">
        <f t="shared" si="25"/>
        <v>109.78128554</v>
      </c>
      <c r="F56" s="47">
        <f t="shared" si="25"/>
        <v>241.04264359999999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3" t="s">
        <v>23</v>
      </c>
      <c r="B58" s="47">
        <f t="shared" ref="B58" si="26">B25/B23*100</f>
        <v>100</v>
      </c>
      <c r="C58" s="47"/>
      <c r="D58" s="47"/>
      <c r="E58" s="47"/>
      <c r="F58" s="47"/>
    </row>
    <row r="59" spans="1:6" x14ac:dyDescent="0.25">
      <c r="B59" s="47"/>
      <c r="C59" s="47"/>
      <c r="D59" s="47"/>
      <c r="E59" s="47"/>
      <c r="F59" s="47"/>
    </row>
    <row r="60" spans="1:6" x14ac:dyDescent="0.25">
      <c r="A60" s="3" t="s">
        <v>24</v>
      </c>
      <c r="B60" s="47"/>
      <c r="C60" s="47"/>
      <c r="D60" s="47"/>
      <c r="E60" s="47"/>
      <c r="F60" s="47"/>
    </row>
    <row r="61" spans="1:6" x14ac:dyDescent="0.25">
      <c r="A61" s="36" t="s">
        <v>25</v>
      </c>
      <c r="B61" s="47">
        <f t="shared" ref="B61" si="27">((B17/B15)-1)*100</f>
        <v>182.35294117647061</v>
      </c>
      <c r="C61" s="47">
        <f t="shared" ref="C61" si="28">((C17/C15)-1)*100</f>
        <v>43.343653250773983</v>
      </c>
      <c r="D61" s="47" t="s">
        <v>153</v>
      </c>
      <c r="E61" s="47" t="s">
        <v>153</v>
      </c>
      <c r="F61" s="47" t="s">
        <v>153</v>
      </c>
    </row>
    <row r="62" spans="1:6" x14ac:dyDescent="0.25">
      <c r="A62" s="36" t="s">
        <v>26</v>
      </c>
      <c r="B62" s="47">
        <f t="shared" ref="B62" si="29">((B38/B37)-1)*100</f>
        <v>89.558218707126372</v>
      </c>
      <c r="C62" s="47">
        <f t="shared" ref="C62:D62" si="30">((C38/C37)-1)*100</f>
        <v>77.71408087249057</v>
      </c>
      <c r="D62" s="47">
        <f t="shared" si="30"/>
        <v>87.697583036023445</v>
      </c>
      <c r="E62" s="47" t="s">
        <v>153</v>
      </c>
      <c r="F62" s="47" t="s">
        <v>153</v>
      </c>
    </row>
    <row r="63" spans="1:6" x14ac:dyDescent="0.25">
      <c r="A63" s="36" t="s">
        <v>27</v>
      </c>
      <c r="B63" s="47">
        <f t="shared" ref="B63" si="31">((B40/B39)-1)*100</f>
        <v>-32.864797541226075</v>
      </c>
      <c r="C63" s="47">
        <f t="shared" ref="C63" si="32">((C40/C39)-1)*100</f>
        <v>23.977641731780675</v>
      </c>
      <c r="D63" s="47" t="s">
        <v>153</v>
      </c>
      <c r="E63" s="47" t="s">
        <v>153</v>
      </c>
      <c r="F63" s="47" t="s">
        <v>153</v>
      </c>
    </row>
    <row r="64" spans="1:6" x14ac:dyDescent="0.25">
      <c r="B64" s="47"/>
      <c r="C64" s="47"/>
      <c r="D64" s="47"/>
      <c r="E64" s="47"/>
      <c r="F64" s="47"/>
    </row>
    <row r="65" spans="1:6" x14ac:dyDescent="0.25">
      <c r="A65" s="3" t="s">
        <v>28</v>
      </c>
      <c r="B65" s="47"/>
      <c r="C65" s="47"/>
      <c r="D65" s="47"/>
      <c r="E65" s="47"/>
      <c r="F65" s="47"/>
    </row>
    <row r="66" spans="1:6" x14ac:dyDescent="0.25">
      <c r="A66" s="36" t="s">
        <v>29</v>
      </c>
      <c r="B66" s="47">
        <f>B22/B16</f>
        <v>1554014.9223221587</v>
      </c>
      <c r="C66" s="47">
        <f t="shared" ref="C66:F66" si="33">C22/C16</f>
        <v>2909882.3777403035</v>
      </c>
      <c r="D66" s="47">
        <f t="shared" si="33"/>
        <v>125000</v>
      </c>
      <c r="E66" s="47">
        <f t="shared" si="33"/>
        <v>250000</v>
      </c>
      <c r="F66" s="47">
        <f t="shared" si="33"/>
        <v>2500000</v>
      </c>
    </row>
    <row r="67" spans="1:6" x14ac:dyDescent="0.25">
      <c r="A67" s="36" t="s">
        <v>30</v>
      </c>
      <c r="B67" s="47">
        <f>B23/B17</f>
        <v>2340475.330010965</v>
      </c>
      <c r="C67" s="47">
        <f t="shared" ref="C67:F67" si="34">C23/C17</f>
        <v>4282706.26349892</v>
      </c>
      <c r="D67" s="47">
        <f t="shared" si="34"/>
        <v>260476.35175675678</v>
      </c>
      <c r="E67" s="47">
        <f t="shared" si="34"/>
        <v>162711.59977443609</v>
      </c>
      <c r="F67" s="47">
        <f t="shared" si="34"/>
        <v>817100.60000000009</v>
      </c>
    </row>
    <row r="68" spans="1:6" x14ac:dyDescent="0.25">
      <c r="A68" s="36" t="s">
        <v>31</v>
      </c>
      <c r="B68" s="47">
        <f>(B67/B66)*B51</f>
        <v>140.72870945944001</v>
      </c>
      <c r="C68" s="47">
        <f t="shared" ref="C68:F68" si="35">(C67/C66)*C51</f>
        <v>142.01981564231883</v>
      </c>
      <c r="D68" s="47">
        <f t="shared" si="35"/>
        <v>59.441224486109739</v>
      </c>
      <c r="E68" s="47">
        <f t="shared" si="35"/>
        <v>71.450754382030269</v>
      </c>
      <c r="F68" s="47">
        <f t="shared" si="35"/>
        <v>78.782435484458475</v>
      </c>
    </row>
    <row r="69" spans="1:6" x14ac:dyDescent="0.25">
      <c r="B69" s="47"/>
      <c r="C69" s="47"/>
      <c r="D69" s="47"/>
      <c r="E69" s="47"/>
      <c r="F69" s="47"/>
    </row>
    <row r="70" spans="1:6" x14ac:dyDescent="0.25">
      <c r="A70" s="3" t="s">
        <v>32</v>
      </c>
      <c r="B70" s="35"/>
      <c r="C70" s="35"/>
      <c r="D70" s="35"/>
      <c r="E70" s="35"/>
      <c r="F70" s="35"/>
    </row>
    <row r="71" spans="1:6" x14ac:dyDescent="0.25">
      <c r="A71" s="36" t="s">
        <v>33</v>
      </c>
      <c r="B71" s="47">
        <f>B29/B28*100</f>
        <v>95.166943077442554</v>
      </c>
      <c r="C71" s="47"/>
      <c r="D71" s="47"/>
      <c r="E71" s="47"/>
      <c r="F71" s="47"/>
    </row>
    <row r="72" spans="1:6" x14ac:dyDescent="0.25">
      <c r="A72" s="36" t="s">
        <v>34</v>
      </c>
      <c r="B72" s="47">
        <f>B23/B29*100</f>
        <v>118.01335172176854</v>
      </c>
      <c r="C72" s="47"/>
      <c r="D72" s="47"/>
      <c r="E72" s="47"/>
      <c r="F72" s="47"/>
    </row>
    <row r="73" spans="1:6" x14ac:dyDescent="0.25">
      <c r="B73" s="43"/>
      <c r="C73" s="43"/>
      <c r="D73" s="43"/>
      <c r="E73" s="43"/>
      <c r="F73" s="43"/>
    </row>
    <row r="74" spans="1:6" x14ac:dyDescent="0.25">
      <c r="A74" s="40" t="s">
        <v>154</v>
      </c>
      <c r="B74" s="40"/>
      <c r="C74" s="40"/>
      <c r="D74" s="40"/>
      <c r="E74" s="40"/>
      <c r="F74" s="40"/>
    </row>
    <row r="75" spans="1:6" x14ac:dyDescent="0.25">
      <c r="B75" s="41"/>
      <c r="C75" s="41"/>
      <c r="D75" s="41"/>
      <c r="E75" s="41"/>
    </row>
    <row r="76" spans="1:6" x14ac:dyDescent="0.25">
      <c r="A76" s="3" t="s">
        <v>110</v>
      </c>
    </row>
    <row r="77" spans="1:6" x14ac:dyDescent="0.25">
      <c r="A77" s="36" t="s">
        <v>111</v>
      </c>
    </row>
    <row r="78" spans="1:6" x14ac:dyDescent="0.25">
      <c r="A78" s="36" t="s">
        <v>112</v>
      </c>
    </row>
    <row r="79" spans="1:6" x14ac:dyDescent="0.25">
      <c r="A79" s="36" t="s">
        <v>113</v>
      </c>
    </row>
    <row r="80" spans="1:6" x14ac:dyDescent="0.25">
      <c r="A80" s="34"/>
    </row>
    <row r="87" spans="1:1" x14ac:dyDescent="0.25">
      <c r="A87" s="34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8:F8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36" customWidth="1"/>
    <col min="2" max="6" width="17.7109375" style="36" customWidth="1"/>
    <col min="7" max="16384" width="11.42578125" style="36"/>
  </cols>
  <sheetData>
    <row r="8" spans="1:6" ht="20.25" customHeight="1" x14ac:dyDescent="0.25"/>
    <row r="9" spans="1:6" x14ac:dyDescent="0.25">
      <c r="A9" s="50" t="s">
        <v>0</v>
      </c>
      <c r="B9" s="50" t="s">
        <v>35</v>
      </c>
      <c r="C9" s="52" t="s">
        <v>2</v>
      </c>
      <c r="D9" s="52"/>
      <c r="E9" s="52"/>
      <c r="F9" s="52"/>
    </row>
    <row r="10" spans="1:6" ht="15.75" thickBot="1" x14ac:dyDescent="0.3">
      <c r="A10" s="51"/>
      <c r="B10" s="51"/>
      <c r="C10" s="44" t="s">
        <v>100</v>
      </c>
      <c r="D10" s="44" t="s">
        <v>37</v>
      </c>
      <c r="E10" s="44" t="s">
        <v>73</v>
      </c>
      <c r="F10" s="44" t="s">
        <v>72</v>
      </c>
    </row>
    <row r="11" spans="1:6" ht="15.75" thickTop="1" x14ac:dyDescent="0.25">
      <c r="A11" s="39"/>
      <c r="B11" s="38"/>
      <c r="C11" s="45"/>
      <c r="D11" s="45"/>
      <c r="E11" s="45"/>
      <c r="F11" s="45"/>
    </row>
    <row r="12" spans="1:6" x14ac:dyDescent="0.25">
      <c r="A12" s="3" t="s">
        <v>4</v>
      </c>
      <c r="B12" s="38"/>
      <c r="C12" s="45"/>
      <c r="D12" s="45"/>
      <c r="E12" s="45"/>
      <c r="F12" s="45"/>
    </row>
    <row r="14" spans="1:6" x14ac:dyDescent="0.25">
      <c r="A14" s="3" t="s">
        <v>5</v>
      </c>
    </row>
    <row r="15" spans="1:6" x14ac:dyDescent="0.25">
      <c r="A15" s="36" t="s">
        <v>84</v>
      </c>
      <c r="B15" s="37">
        <f>+C15+D15+E15+F15</f>
        <v>93</v>
      </c>
      <c r="C15" s="37">
        <v>93</v>
      </c>
      <c r="D15" s="37">
        <v>0</v>
      </c>
      <c r="E15" s="37">
        <v>0</v>
      </c>
      <c r="F15" s="37">
        <v>0</v>
      </c>
    </row>
    <row r="16" spans="1:6" x14ac:dyDescent="0.25">
      <c r="A16" s="36" t="s">
        <v>140</v>
      </c>
      <c r="B16" s="37">
        <f>+C16+D16+E16+F16</f>
        <v>165</v>
      </c>
      <c r="C16" s="37">
        <v>165</v>
      </c>
      <c r="D16" s="37">
        <v>0</v>
      </c>
      <c r="E16" s="37">
        <v>0</v>
      </c>
      <c r="F16" s="37">
        <v>0</v>
      </c>
    </row>
    <row r="17" spans="1:6" x14ac:dyDescent="0.25">
      <c r="A17" s="36" t="s">
        <v>141</v>
      </c>
      <c r="B17" s="37">
        <f t="shared" ref="B17:B18" si="0">+C17+D17+E17+F17</f>
        <v>898</v>
      </c>
      <c r="C17" s="37">
        <v>171</v>
      </c>
      <c r="D17" s="37">
        <v>452</v>
      </c>
      <c r="E17" s="37">
        <v>169</v>
      </c>
      <c r="F17" s="37">
        <v>106</v>
      </c>
    </row>
    <row r="18" spans="1:6" x14ac:dyDescent="0.25">
      <c r="A18" s="36" t="s">
        <v>103</v>
      </c>
      <c r="B18" s="37">
        <f t="shared" si="0"/>
        <v>1388</v>
      </c>
      <c r="C18" s="37">
        <v>758</v>
      </c>
      <c r="D18" s="37">
        <v>400</v>
      </c>
      <c r="E18" s="37">
        <v>200</v>
      </c>
      <c r="F18" s="37">
        <v>30</v>
      </c>
    </row>
    <row r="19" spans="1:6" x14ac:dyDescent="0.25">
      <c r="B19" s="37"/>
      <c r="C19" s="37"/>
      <c r="D19" s="37"/>
      <c r="E19" s="37"/>
      <c r="F19" s="37"/>
    </row>
    <row r="20" spans="1:6" x14ac:dyDescent="0.25">
      <c r="A20" s="3" t="s">
        <v>6</v>
      </c>
      <c r="B20" s="37"/>
      <c r="C20" s="37"/>
      <c r="D20" s="37"/>
      <c r="E20" s="37"/>
      <c r="F20" s="37"/>
    </row>
    <row r="21" spans="1:6" x14ac:dyDescent="0.25">
      <c r="A21" s="36" t="s">
        <v>84</v>
      </c>
      <c r="B21" s="37">
        <f>+C21+D21+E21+F21</f>
        <v>366139078</v>
      </c>
      <c r="C21" s="37">
        <v>366139078</v>
      </c>
      <c r="D21" s="37">
        <v>0</v>
      </c>
      <c r="E21" s="37">
        <v>0</v>
      </c>
      <c r="F21" s="37">
        <v>0</v>
      </c>
    </row>
    <row r="22" spans="1:6" x14ac:dyDescent="0.25">
      <c r="A22" s="36" t="s">
        <v>140</v>
      </c>
      <c r="B22" s="37">
        <f t="shared" ref="B22:B24" si="1">+C22+D22+E22+F22</f>
        <v>499536510</v>
      </c>
      <c r="C22" s="37">
        <v>499536510</v>
      </c>
      <c r="D22" s="37">
        <v>0</v>
      </c>
      <c r="E22" s="37">
        <v>0</v>
      </c>
      <c r="F22" s="37">
        <v>0</v>
      </c>
    </row>
    <row r="23" spans="1:6" x14ac:dyDescent="0.25">
      <c r="A23" s="36" t="s">
        <v>141</v>
      </c>
      <c r="B23" s="37">
        <f t="shared" si="1"/>
        <v>881558521.24000001</v>
      </c>
      <c r="C23" s="37">
        <v>678094000</v>
      </c>
      <c r="D23" s="37">
        <v>847339.2</v>
      </c>
      <c r="E23" s="37">
        <v>21352942.609999999</v>
      </c>
      <c r="F23" s="37">
        <v>181264239.43000001</v>
      </c>
    </row>
    <row r="24" spans="1:6" x14ac:dyDescent="0.25">
      <c r="A24" s="36" t="s">
        <v>103</v>
      </c>
      <c r="B24" s="37">
        <f t="shared" si="1"/>
        <v>2400096760</v>
      </c>
      <c r="C24" s="37">
        <v>2225096760</v>
      </c>
      <c r="D24" s="37">
        <v>50000000</v>
      </c>
      <c r="E24" s="37">
        <v>50000000</v>
      </c>
      <c r="F24" s="37">
        <v>75000000</v>
      </c>
    </row>
    <row r="25" spans="1:6" x14ac:dyDescent="0.25">
      <c r="A25" s="36" t="s">
        <v>142</v>
      </c>
      <c r="B25" s="37">
        <f>+B23</f>
        <v>881558521.24000001</v>
      </c>
      <c r="C25" s="37">
        <f>+C23</f>
        <v>678094000</v>
      </c>
      <c r="D25" s="37">
        <f t="shared" ref="D25:F25" si="2">+D23</f>
        <v>847339.2</v>
      </c>
      <c r="E25" s="37">
        <f t="shared" si="2"/>
        <v>21352942.609999999</v>
      </c>
      <c r="F25" s="37">
        <f t="shared" si="2"/>
        <v>181264239.43000001</v>
      </c>
    </row>
    <row r="26" spans="1:6" x14ac:dyDescent="0.25">
      <c r="B26" s="37"/>
      <c r="C26" s="37"/>
      <c r="D26" s="37"/>
      <c r="E26" s="37"/>
      <c r="F26" s="37"/>
    </row>
    <row r="27" spans="1:6" x14ac:dyDescent="0.25">
      <c r="A27" s="3" t="s">
        <v>7</v>
      </c>
      <c r="B27" s="42"/>
      <c r="C27" s="42"/>
      <c r="D27" s="42"/>
      <c r="E27" s="42"/>
      <c r="F27" s="42"/>
    </row>
    <row r="28" spans="1:6" x14ac:dyDescent="0.25">
      <c r="A28" s="36" t="s">
        <v>140</v>
      </c>
      <c r="B28" s="37">
        <f>B22</f>
        <v>499536510</v>
      </c>
      <c r="C28" s="37"/>
      <c r="D28" s="37"/>
      <c r="E28" s="37"/>
      <c r="F28" s="37"/>
    </row>
    <row r="29" spans="1:6" x14ac:dyDescent="0.25">
      <c r="A29" s="36" t="s">
        <v>141</v>
      </c>
      <c r="B29" s="37">
        <v>620080000</v>
      </c>
      <c r="C29" s="37"/>
      <c r="D29" s="37"/>
      <c r="E29" s="37"/>
      <c r="F29" s="37"/>
    </row>
    <row r="30" spans="1:6" x14ac:dyDescent="0.25">
      <c r="B30" s="43"/>
      <c r="C30" s="43"/>
      <c r="D30" s="43"/>
      <c r="E30" s="43"/>
      <c r="F30" s="43"/>
    </row>
    <row r="31" spans="1:6" x14ac:dyDescent="0.25">
      <c r="A31" s="3" t="s">
        <v>8</v>
      </c>
      <c r="B31" s="43"/>
      <c r="C31" s="43"/>
      <c r="D31" s="43"/>
      <c r="E31" s="43"/>
      <c r="F31" s="43"/>
    </row>
    <row r="32" spans="1:6" x14ac:dyDescent="0.25">
      <c r="A32" s="36" t="s">
        <v>85</v>
      </c>
      <c r="B32" s="43">
        <v>1.0451999999999999</v>
      </c>
      <c r="C32" s="43">
        <v>1.0451999999999999</v>
      </c>
      <c r="D32" s="43">
        <v>1.0451999999999999</v>
      </c>
      <c r="E32" s="43">
        <v>1.0451999999999999</v>
      </c>
      <c r="F32" s="43">
        <v>1.0451999999999999</v>
      </c>
    </row>
    <row r="33" spans="1:6" x14ac:dyDescent="0.25">
      <c r="A33" s="36" t="s">
        <v>143</v>
      </c>
      <c r="B33" s="43">
        <v>1.0610999999999999</v>
      </c>
      <c r="C33" s="43">
        <v>1.0610999999999999</v>
      </c>
      <c r="D33" s="43">
        <v>1.0610999999999999</v>
      </c>
      <c r="E33" s="43">
        <v>1.0610999999999999</v>
      </c>
      <c r="F33" s="43">
        <v>1.0610999999999999</v>
      </c>
    </row>
    <row r="34" spans="1:6" x14ac:dyDescent="0.25">
      <c r="A34" s="36" t="s">
        <v>9</v>
      </c>
      <c r="B34" s="37">
        <v>112213</v>
      </c>
      <c r="C34" s="37">
        <v>112213</v>
      </c>
      <c r="D34" s="37">
        <v>112213</v>
      </c>
      <c r="E34" s="37">
        <v>112213</v>
      </c>
      <c r="F34" s="37">
        <v>112213</v>
      </c>
    </row>
    <row r="35" spans="1:6" x14ac:dyDescent="0.25">
      <c r="B35" s="37"/>
      <c r="C35" s="37"/>
      <c r="D35" s="37"/>
      <c r="E35" s="37"/>
      <c r="F35" s="37"/>
    </row>
    <row r="36" spans="1:6" x14ac:dyDescent="0.25">
      <c r="A36" s="3" t="s">
        <v>10</v>
      </c>
      <c r="B36" s="37"/>
      <c r="C36" s="37"/>
      <c r="D36" s="37"/>
      <c r="E36" s="37"/>
      <c r="F36" s="37"/>
    </row>
    <row r="37" spans="1:6" x14ac:dyDescent="0.25">
      <c r="A37" s="36" t="s">
        <v>86</v>
      </c>
      <c r="B37" s="46">
        <f t="shared" ref="B37" si="3">B21/B32</f>
        <v>350305279.37236893</v>
      </c>
      <c r="C37" s="46">
        <f t="shared" ref="C37:F37" si="4">C21/C32</f>
        <v>350305279.37236893</v>
      </c>
      <c r="D37" s="46">
        <f t="shared" si="4"/>
        <v>0</v>
      </c>
      <c r="E37" s="46">
        <f t="shared" si="4"/>
        <v>0</v>
      </c>
      <c r="F37" s="46">
        <f t="shared" si="4"/>
        <v>0</v>
      </c>
    </row>
    <row r="38" spans="1:6" x14ac:dyDescent="0.25">
      <c r="A38" s="36" t="s">
        <v>144</v>
      </c>
      <c r="B38" s="46">
        <f t="shared" ref="B38" si="5">B23/B33</f>
        <v>830796834.64329481</v>
      </c>
      <c r="C38" s="46">
        <f t="shared" ref="C38:F38" si="6">C23/C33</f>
        <v>639048157.57233059</v>
      </c>
      <c r="D38" s="46">
        <f t="shared" si="6"/>
        <v>798547.92196776927</v>
      </c>
      <c r="E38" s="46">
        <f t="shared" si="6"/>
        <v>20123402.704740364</v>
      </c>
      <c r="F38" s="46">
        <f t="shared" si="6"/>
        <v>170826726.44425598</v>
      </c>
    </row>
    <row r="39" spans="1:6" x14ac:dyDescent="0.25">
      <c r="A39" s="36" t="s">
        <v>87</v>
      </c>
      <c r="B39" s="46">
        <f t="shared" ref="B39" si="7">B37/B15</f>
        <v>3766723.4341114941</v>
      </c>
      <c r="C39" s="46">
        <f t="shared" ref="C39" si="8">C37/C15</f>
        <v>3766723.4341114941</v>
      </c>
      <c r="D39" s="46" t="s">
        <v>153</v>
      </c>
      <c r="E39" s="46" t="s">
        <v>153</v>
      </c>
      <c r="F39" s="46" t="s">
        <v>153</v>
      </c>
    </row>
    <row r="40" spans="1:6" x14ac:dyDescent="0.25">
      <c r="A40" s="36" t="s">
        <v>145</v>
      </c>
      <c r="B40" s="46">
        <f t="shared" ref="B40" si="9">B38/B17</f>
        <v>925163.51296580711</v>
      </c>
      <c r="C40" s="46">
        <f t="shared" ref="C40:F40" si="10">C38/C17</f>
        <v>3737123.7284931615</v>
      </c>
      <c r="D40" s="46">
        <f t="shared" si="10"/>
        <v>1766.6989424065691</v>
      </c>
      <c r="E40" s="46">
        <f t="shared" si="10"/>
        <v>119073.38878544595</v>
      </c>
      <c r="F40" s="46">
        <f t="shared" si="10"/>
        <v>1611572.8909835469</v>
      </c>
    </row>
    <row r="41" spans="1:6" x14ac:dyDescent="0.25">
      <c r="B41" s="47"/>
      <c r="C41" s="47"/>
      <c r="D41" s="47"/>
      <c r="E41" s="47"/>
      <c r="F41" s="47"/>
    </row>
    <row r="42" spans="1:6" x14ac:dyDescent="0.25">
      <c r="A42" s="3" t="s">
        <v>11</v>
      </c>
      <c r="B42" s="47"/>
      <c r="C42" s="47"/>
      <c r="D42" s="47"/>
      <c r="E42" s="47"/>
      <c r="F42" s="47"/>
    </row>
    <row r="43" spans="1:6" x14ac:dyDescent="0.25">
      <c r="B43" s="47"/>
      <c r="C43" s="47"/>
      <c r="D43" s="47"/>
      <c r="E43" s="47"/>
      <c r="F43" s="47"/>
    </row>
    <row r="44" spans="1:6" x14ac:dyDescent="0.25">
      <c r="A44" s="3" t="s">
        <v>12</v>
      </c>
      <c r="B44" s="47"/>
      <c r="C44" s="47"/>
      <c r="D44" s="47"/>
      <c r="E44" s="47"/>
      <c r="F44" s="47"/>
    </row>
    <row r="45" spans="1:6" x14ac:dyDescent="0.25">
      <c r="A45" s="36" t="s">
        <v>13</v>
      </c>
      <c r="B45" s="47">
        <f t="shared" ref="B45" si="11">B16/B34*100</f>
        <v>0.14704178660226536</v>
      </c>
      <c r="C45" s="47">
        <f t="shared" ref="C45:F45" si="12">C16/C34*100</f>
        <v>0.14704178660226536</v>
      </c>
      <c r="D45" s="47">
        <f t="shared" si="12"/>
        <v>0</v>
      </c>
      <c r="E45" s="47">
        <f t="shared" si="12"/>
        <v>0</v>
      </c>
      <c r="F45" s="47">
        <f t="shared" si="12"/>
        <v>0</v>
      </c>
    </row>
    <row r="46" spans="1:6" x14ac:dyDescent="0.25">
      <c r="A46" s="36" t="s">
        <v>14</v>
      </c>
      <c r="B46" s="47">
        <f t="shared" ref="B46" si="13">B17/B34*100</f>
        <v>0.80026378405354104</v>
      </c>
      <c r="C46" s="47">
        <f t="shared" ref="C46:F46" si="14">C17/C34*100</f>
        <v>0.15238876066052953</v>
      </c>
      <c r="D46" s="47">
        <f t="shared" si="14"/>
        <v>0.40280537905590263</v>
      </c>
      <c r="E46" s="47">
        <f t="shared" si="14"/>
        <v>0.15060643597444148</v>
      </c>
      <c r="F46" s="47">
        <f t="shared" si="14"/>
        <v>9.4463208362667431E-2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3" t="s">
        <v>15</v>
      </c>
      <c r="B48" s="47"/>
      <c r="C48" s="47"/>
      <c r="D48" s="47"/>
      <c r="E48" s="47"/>
      <c r="F48" s="47"/>
    </row>
    <row r="49" spans="1:6" x14ac:dyDescent="0.25">
      <c r="A49" s="36" t="s">
        <v>16</v>
      </c>
      <c r="B49" s="47">
        <f t="shared" ref="B49" si="15">B17/B16*100</f>
        <v>544.24242424242425</v>
      </c>
      <c r="C49" s="47">
        <f t="shared" ref="C49" si="16">C17/C16*100</f>
        <v>103.63636363636364</v>
      </c>
      <c r="D49" s="47" t="s">
        <v>153</v>
      </c>
      <c r="E49" s="47" t="s">
        <v>153</v>
      </c>
      <c r="F49" s="47" t="s">
        <v>153</v>
      </c>
    </row>
    <row r="50" spans="1:6" x14ac:dyDescent="0.25">
      <c r="A50" s="36" t="s">
        <v>17</v>
      </c>
      <c r="B50" s="47">
        <f t="shared" ref="B50" si="17">B23/B22*100</f>
        <v>176.47529331539749</v>
      </c>
      <c r="C50" s="47">
        <f t="shared" ref="C50" si="18">C23/C22*100</f>
        <v>135.74463255948999</v>
      </c>
      <c r="D50" s="47" t="s">
        <v>153</v>
      </c>
      <c r="E50" s="47" t="s">
        <v>153</v>
      </c>
      <c r="F50" s="47" t="s">
        <v>153</v>
      </c>
    </row>
    <row r="51" spans="1:6" x14ac:dyDescent="0.25">
      <c r="A51" s="36" t="s">
        <v>18</v>
      </c>
      <c r="B51" s="47">
        <f t="shared" ref="B51" si="19">AVERAGE(B49:B50)</f>
        <v>360.35885877891087</v>
      </c>
      <c r="C51" s="47">
        <f t="shared" ref="C51" si="20">AVERAGE(C49:C50)</f>
        <v>119.69049809792682</v>
      </c>
      <c r="D51" s="47" t="s">
        <v>153</v>
      </c>
      <c r="E51" s="47" t="s">
        <v>153</v>
      </c>
      <c r="F51" s="47" t="s">
        <v>153</v>
      </c>
    </row>
    <row r="52" spans="1:6" x14ac:dyDescent="0.25">
      <c r="B52" s="47"/>
      <c r="C52" s="47"/>
      <c r="D52" s="47"/>
      <c r="E52" s="47"/>
      <c r="F52" s="47"/>
    </row>
    <row r="53" spans="1:6" x14ac:dyDescent="0.25">
      <c r="A53" s="3" t="s">
        <v>19</v>
      </c>
      <c r="B53" s="47"/>
      <c r="C53" s="47"/>
      <c r="D53" s="47"/>
      <c r="E53" s="47"/>
      <c r="F53" s="47"/>
    </row>
    <row r="54" spans="1:6" x14ac:dyDescent="0.25">
      <c r="A54" s="36" t="s">
        <v>20</v>
      </c>
      <c r="B54" s="47">
        <f t="shared" ref="B54" si="21">B17/B18*100</f>
        <v>64.69740634005764</v>
      </c>
      <c r="C54" s="47">
        <f t="shared" ref="C54:F54" si="22">C17/C18*100</f>
        <v>22.559366754617415</v>
      </c>
      <c r="D54" s="47">
        <f t="shared" si="22"/>
        <v>112.99999999999999</v>
      </c>
      <c r="E54" s="47">
        <f t="shared" si="22"/>
        <v>84.5</v>
      </c>
      <c r="F54" s="47">
        <f t="shared" si="22"/>
        <v>353.33333333333331</v>
      </c>
    </row>
    <row r="55" spans="1:6" x14ac:dyDescent="0.25">
      <c r="A55" s="36" t="s">
        <v>21</v>
      </c>
      <c r="B55" s="47">
        <f t="shared" ref="B55" si="23">B23/B24*100</f>
        <v>36.73012421549204</v>
      </c>
      <c r="C55" s="47">
        <f t="shared" ref="C55:F55" si="24">C23/C24*100</f>
        <v>30.47480955390003</v>
      </c>
      <c r="D55" s="47">
        <f t="shared" si="24"/>
        <v>1.6946783999999999</v>
      </c>
      <c r="E55" s="47">
        <f t="shared" si="24"/>
        <v>42.705885219999999</v>
      </c>
      <c r="F55" s="47">
        <f t="shared" si="24"/>
        <v>241.68565257333336</v>
      </c>
    </row>
    <row r="56" spans="1:6" x14ac:dyDescent="0.25">
      <c r="A56" s="36" t="s">
        <v>22</v>
      </c>
      <c r="B56" s="47">
        <f t="shared" ref="B56" si="25">AVERAGE(B54:B55)</f>
        <v>50.71376527777484</v>
      </c>
      <c r="C56" s="47">
        <f t="shared" ref="C56:F56" si="26">AVERAGE(C54:C55)</f>
        <v>26.517088154258722</v>
      </c>
      <c r="D56" s="47">
        <f t="shared" si="26"/>
        <v>57.347339199999993</v>
      </c>
      <c r="E56" s="47">
        <f t="shared" si="26"/>
        <v>63.602942609999999</v>
      </c>
      <c r="F56" s="47">
        <f t="shared" si="26"/>
        <v>297.50949295333334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3" t="s">
        <v>23</v>
      </c>
      <c r="B58" s="47">
        <f t="shared" ref="B58" si="27">B25/B23*100</f>
        <v>100</v>
      </c>
      <c r="C58" s="47"/>
      <c r="D58" s="47"/>
      <c r="E58" s="47"/>
      <c r="F58" s="47"/>
    </row>
    <row r="59" spans="1:6" x14ac:dyDescent="0.25">
      <c r="B59" s="47"/>
      <c r="C59" s="47"/>
      <c r="D59" s="47"/>
      <c r="E59" s="47"/>
      <c r="F59" s="47"/>
    </row>
    <row r="60" spans="1:6" x14ac:dyDescent="0.25">
      <c r="A60" s="3" t="s">
        <v>24</v>
      </c>
      <c r="B60" s="47"/>
      <c r="C60" s="47"/>
      <c r="D60" s="47"/>
      <c r="E60" s="47"/>
      <c r="F60" s="47"/>
    </row>
    <row r="61" spans="1:6" x14ac:dyDescent="0.25">
      <c r="A61" s="36" t="s">
        <v>25</v>
      </c>
      <c r="B61" s="47">
        <f t="shared" ref="B61" si="28">((B17/B15)-1)*100</f>
        <v>865.5913978494624</v>
      </c>
      <c r="C61" s="47">
        <f t="shared" ref="C61" si="29">((C17/C15)-1)*100</f>
        <v>83.870967741935473</v>
      </c>
      <c r="D61" s="47" t="s">
        <v>153</v>
      </c>
      <c r="E61" s="47" t="s">
        <v>153</v>
      </c>
      <c r="F61" s="47" t="s">
        <v>153</v>
      </c>
    </row>
    <row r="62" spans="1:6" x14ac:dyDescent="0.25">
      <c r="A62" s="36" t="s">
        <v>26</v>
      </c>
      <c r="B62" s="47">
        <f t="shared" ref="B62" si="30">((B38/B37)-1)*100</f>
        <v>137.16366368551672</v>
      </c>
      <c r="C62" s="47">
        <f t="shared" ref="C62" si="31">((C38/C37)-1)*100</f>
        <v>82.426070973664253</v>
      </c>
      <c r="D62" s="47" t="s">
        <v>153</v>
      </c>
      <c r="E62" s="47" t="s">
        <v>153</v>
      </c>
      <c r="F62" s="47" t="s">
        <v>153</v>
      </c>
    </row>
    <row r="63" spans="1:6" x14ac:dyDescent="0.25">
      <c r="A63" s="36" t="s">
        <v>27</v>
      </c>
      <c r="B63" s="47">
        <f t="shared" ref="B63" si="32">((B40/B39)-1)*100</f>
        <v>-75.438506990252733</v>
      </c>
      <c r="C63" s="47">
        <f t="shared" ref="C63" si="33">((C40/C39)-1)*100</f>
        <v>-0.78582104941067321</v>
      </c>
      <c r="D63" s="47" t="s">
        <v>153</v>
      </c>
      <c r="E63" s="47" t="s">
        <v>153</v>
      </c>
      <c r="F63" s="47" t="s">
        <v>153</v>
      </c>
    </row>
    <row r="64" spans="1:6" x14ac:dyDescent="0.25">
      <c r="B64" s="47"/>
      <c r="C64" s="47"/>
      <c r="D64" s="47"/>
      <c r="E64" s="47"/>
      <c r="F64" s="47"/>
    </row>
    <row r="65" spans="1:6" x14ac:dyDescent="0.25">
      <c r="A65" s="3" t="s">
        <v>28</v>
      </c>
      <c r="B65" s="47"/>
      <c r="C65" s="47"/>
      <c r="D65" s="47"/>
      <c r="E65" s="47"/>
      <c r="F65" s="47"/>
    </row>
    <row r="66" spans="1:6" x14ac:dyDescent="0.25">
      <c r="A66" s="36" t="s">
        <v>29</v>
      </c>
      <c r="B66" s="47">
        <f>B22/B16</f>
        <v>3027494</v>
      </c>
      <c r="C66" s="47">
        <f t="shared" ref="C66" si="34">C22/C16</f>
        <v>3027494</v>
      </c>
      <c r="D66" s="47" t="s">
        <v>153</v>
      </c>
      <c r="E66" s="47" t="s">
        <v>153</v>
      </c>
      <c r="F66" s="47" t="s">
        <v>153</v>
      </c>
    </row>
    <row r="67" spans="1:6" x14ac:dyDescent="0.25">
      <c r="A67" s="36" t="s">
        <v>30</v>
      </c>
      <c r="B67" s="47">
        <f>B23/B17</f>
        <v>981691.00360801781</v>
      </c>
      <c r="C67" s="47">
        <f t="shared" ref="C67:F67" si="35">C23/C17</f>
        <v>3965461.9883040935</v>
      </c>
      <c r="D67" s="47">
        <f t="shared" si="35"/>
        <v>1874.6442477876105</v>
      </c>
      <c r="E67" s="47">
        <f t="shared" si="35"/>
        <v>126348.77284023668</v>
      </c>
      <c r="F67" s="47">
        <f t="shared" si="35"/>
        <v>1710039.9946226415</v>
      </c>
    </row>
    <row r="68" spans="1:6" x14ac:dyDescent="0.25">
      <c r="A68" s="36" t="s">
        <v>31</v>
      </c>
      <c r="B68" s="47">
        <f>(B67/B66)*B51</f>
        <v>116.84946352782499</v>
      </c>
      <c r="C68" s="47">
        <f>(C67/C66)*C51</f>
        <v>156.77260485685923</v>
      </c>
      <c r="D68" s="47" t="s">
        <v>153</v>
      </c>
      <c r="E68" s="47" t="s">
        <v>153</v>
      </c>
      <c r="F68" s="47" t="s">
        <v>153</v>
      </c>
    </row>
    <row r="69" spans="1:6" x14ac:dyDescent="0.25">
      <c r="B69" s="47"/>
      <c r="C69" s="47"/>
      <c r="D69" s="47"/>
      <c r="E69" s="47"/>
      <c r="F69" s="47"/>
    </row>
    <row r="70" spans="1:6" x14ac:dyDescent="0.25">
      <c r="A70" s="3" t="s">
        <v>32</v>
      </c>
      <c r="B70" s="35"/>
      <c r="C70" s="35"/>
      <c r="D70" s="35"/>
      <c r="E70" s="35"/>
      <c r="F70" s="35"/>
    </row>
    <row r="71" spans="1:6" x14ac:dyDescent="0.25">
      <c r="A71" s="36" t="s">
        <v>33</v>
      </c>
      <c r="B71" s="47">
        <f>B29/B28*100</f>
        <v>124.13106701650295</v>
      </c>
      <c r="C71" s="47"/>
      <c r="D71" s="47"/>
      <c r="E71" s="47"/>
      <c r="F71" s="47"/>
    </row>
    <row r="72" spans="1:6" x14ac:dyDescent="0.25">
      <c r="A72" s="36" t="s">
        <v>34</v>
      </c>
      <c r="B72" s="47">
        <f>B23/B29*100</f>
        <v>142.16851394013676</v>
      </c>
      <c r="C72" s="47"/>
      <c r="D72" s="47"/>
      <c r="E72" s="47"/>
      <c r="F72" s="47"/>
    </row>
    <row r="73" spans="1:6" x14ac:dyDescent="0.25">
      <c r="B73" s="43"/>
      <c r="C73" s="43"/>
      <c r="D73" s="43"/>
      <c r="E73" s="43"/>
      <c r="F73" s="43"/>
    </row>
    <row r="74" spans="1:6" x14ac:dyDescent="0.25">
      <c r="A74" s="40" t="s">
        <v>154</v>
      </c>
      <c r="B74" s="40"/>
      <c r="C74" s="40"/>
      <c r="D74" s="40"/>
      <c r="E74" s="40"/>
      <c r="F74" s="40"/>
    </row>
    <row r="75" spans="1:6" x14ac:dyDescent="0.25">
      <c r="B75" s="41"/>
      <c r="C75" s="41"/>
      <c r="D75" s="41"/>
      <c r="E75" s="41"/>
    </row>
    <row r="76" spans="1:6" x14ac:dyDescent="0.25">
      <c r="A76" s="3" t="s">
        <v>110</v>
      </c>
    </row>
    <row r="77" spans="1:6" x14ac:dyDescent="0.25">
      <c r="A77" s="36" t="s">
        <v>111</v>
      </c>
    </row>
    <row r="78" spans="1:6" x14ac:dyDescent="0.25">
      <c r="A78" s="36" t="s">
        <v>112</v>
      </c>
    </row>
    <row r="79" spans="1:6" x14ac:dyDescent="0.25">
      <c r="A79" s="36" t="s">
        <v>113</v>
      </c>
    </row>
    <row r="81" spans="1:1" x14ac:dyDescent="0.25">
      <c r="A81" s="34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ignoredErrors>
    <ignoredError sqref="F19:F2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8:F8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36" customWidth="1"/>
    <col min="2" max="6" width="17.7109375" style="36" customWidth="1"/>
    <col min="7" max="16384" width="11.42578125" style="36"/>
  </cols>
  <sheetData>
    <row r="8" spans="1:6" ht="21.75" customHeight="1" x14ac:dyDescent="0.25"/>
    <row r="9" spans="1:6" x14ac:dyDescent="0.25">
      <c r="A9" s="50" t="s">
        <v>0</v>
      </c>
      <c r="B9" s="50" t="s">
        <v>35</v>
      </c>
      <c r="C9" s="52" t="s">
        <v>2</v>
      </c>
      <c r="D9" s="52"/>
      <c r="E9" s="52"/>
      <c r="F9" s="52"/>
    </row>
    <row r="10" spans="1:6" ht="15.75" thickBot="1" x14ac:dyDescent="0.3">
      <c r="A10" s="51"/>
      <c r="B10" s="51"/>
      <c r="C10" s="44" t="s">
        <v>100</v>
      </c>
      <c r="D10" s="44" t="s">
        <v>37</v>
      </c>
      <c r="E10" s="44" t="s">
        <v>73</v>
      </c>
      <c r="F10" s="44" t="s">
        <v>72</v>
      </c>
    </row>
    <row r="11" spans="1:6" ht="15.75" thickTop="1" x14ac:dyDescent="0.25">
      <c r="A11" s="39"/>
      <c r="B11" s="38"/>
      <c r="C11" s="38"/>
      <c r="D11" s="38"/>
      <c r="E11" s="38"/>
      <c r="F11" s="38"/>
    </row>
    <row r="12" spans="1:6" x14ac:dyDescent="0.25">
      <c r="A12" s="3" t="s">
        <v>4</v>
      </c>
      <c r="B12" s="38"/>
      <c r="C12" s="45"/>
      <c r="D12" s="45"/>
      <c r="E12" s="45"/>
      <c r="F12" s="45"/>
    </row>
    <row r="14" spans="1:6" x14ac:dyDescent="0.25">
      <c r="A14" s="3" t="s">
        <v>5</v>
      </c>
    </row>
    <row r="15" spans="1:6" x14ac:dyDescent="0.25">
      <c r="A15" s="36" t="s">
        <v>96</v>
      </c>
      <c r="B15" s="46">
        <f>+C15+D15+E15+F15</f>
        <v>416</v>
      </c>
      <c r="C15" s="46">
        <f>'I trimestre'!C15+'II Trimestre'!C15+'III Trimestre'!C15+'IV Trimestre'!C15</f>
        <v>416</v>
      </c>
      <c r="D15" s="46">
        <f>'I trimestre'!D15+'II Trimestre'!D15+'III Trimestre'!D15+'IV Trimestre'!D15</f>
        <v>0</v>
      </c>
      <c r="E15" s="46">
        <f>'I trimestre'!E15+'II Trimestre'!E15+'III Trimestre'!E15+'IV Trimestre'!E15</f>
        <v>0</v>
      </c>
      <c r="F15" s="46">
        <f>'I trimestre'!F15+'II Trimestre'!F15+'III Trimestre'!F15+'IV Trimestre'!F15</f>
        <v>0</v>
      </c>
    </row>
    <row r="16" spans="1:6" x14ac:dyDescent="0.25">
      <c r="A16" s="36" t="s">
        <v>146</v>
      </c>
      <c r="B16" s="46">
        <f t="shared" ref="B16:B18" si="0">+C16+D16+E16+F16</f>
        <v>1388</v>
      </c>
      <c r="C16" s="46">
        <f>'I trimestre'!C16+'II Trimestre'!C16+'III Trimestre'!C16+'IV Trimestre'!C16</f>
        <v>758</v>
      </c>
      <c r="D16" s="46">
        <f>'I trimestre'!D16+'II Trimestre'!D16+'III Trimestre'!D16+'IV Trimestre'!D16</f>
        <v>400</v>
      </c>
      <c r="E16" s="46">
        <f>'I trimestre'!E16+'II Trimestre'!E16+'III Trimestre'!E16+'IV Trimestre'!E16</f>
        <v>200</v>
      </c>
      <c r="F16" s="46">
        <f>'I trimestre'!F16+'II Trimestre'!F16+'III Trimestre'!F16+'IV Trimestre'!F16</f>
        <v>30</v>
      </c>
    </row>
    <row r="17" spans="1:6" x14ac:dyDescent="0.25">
      <c r="A17" s="36" t="s">
        <v>147</v>
      </c>
      <c r="B17" s="46">
        <f t="shared" si="0"/>
        <v>1810</v>
      </c>
      <c r="C17" s="46">
        <f>'I trimestre'!C17+'II Trimestre'!C17+'III Trimestre'!C17+'IV Trimestre'!C17</f>
        <v>634</v>
      </c>
      <c r="D17" s="46">
        <f>'I trimestre'!D17+'II Trimestre'!D17+'III Trimestre'!D17+'IV Trimestre'!D17</f>
        <v>526</v>
      </c>
      <c r="E17" s="46">
        <f>'I trimestre'!E17+'II Trimestre'!E17+'III Trimestre'!E17+'IV Trimestre'!E17</f>
        <v>435</v>
      </c>
      <c r="F17" s="46">
        <f>'I trimestre'!F17+'II Trimestre'!F17+'III Trimestre'!F17+'IV Trimestre'!F17</f>
        <v>215</v>
      </c>
    </row>
    <row r="18" spans="1:6" x14ac:dyDescent="0.25">
      <c r="A18" s="36" t="s">
        <v>103</v>
      </c>
      <c r="B18" s="46">
        <f t="shared" si="0"/>
        <v>1388</v>
      </c>
      <c r="C18" s="46">
        <f>'IV Trimestre'!C18</f>
        <v>758</v>
      </c>
      <c r="D18" s="46">
        <f>'IV Trimestre'!D18</f>
        <v>400</v>
      </c>
      <c r="E18" s="46">
        <f>'IV Trimestre'!E18</f>
        <v>200</v>
      </c>
      <c r="F18" s="46">
        <f>'IV Trimestre'!F18</f>
        <v>30</v>
      </c>
    </row>
    <row r="19" spans="1:6" x14ac:dyDescent="0.25">
      <c r="B19" s="46"/>
      <c r="C19" s="46"/>
      <c r="D19" s="46"/>
      <c r="E19" s="46"/>
      <c r="F19" s="46"/>
    </row>
    <row r="20" spans="1:6" x14ac:dyDescent="0.25">
      <c r="A20" s="3" t="s">
        <v>6</v>
      </c>
      <c r="B20" s="46"/>
      <c r="C20" s="46"/>
      <c r="D20" s="46"/>
      <c r="E20" s="46"/>
      <c r="F20" s="46"/>
    </row>
    <row r="21" spans="1:6" x14ac:dyDescent="0.25">
      <c r="A21" s="36" t="s">
        <v>148</v>
      </c>
      <c r="B21" s="46">
        <f>+C21+D21+E21+F21</f>
        <v>1464409438</v>
      </c>
      <c r="C21" s="46">
        <f>'I trimestre'!C21+'II Trimestre'!C21+'III Trimestre'!C21+'IV Trimestre'!C21</f>
        <v>1454393438</v>
      </c>
      <c r="D21" s="46">
        <f>'I trimestre'!D21+'II Trimestre'!D21+'III Trimestre'!D21+'IV Trimestre'!D21</f>
        <v>10016000</v>
      </c>
      <c r="E21" s="46">
        <f>'I trimestre'!E21+'II Trimestre'!E21+'III Trimestre'!E21+'IV Trimestre'!E21</f>
        <v>0</v>
      </c>
      <c r="F21" s="46">
        <f>'I trimestre'!F21+'II Trimestre'!F21+'III Trimestre'!F21+'IV Trimestre'!F21</f>
        <v>0</v>
      </c>
    </row>
    <row r="22" spans="1:6" x14ac:dyDescent="0.25">
      <c r="A22" s="36" t="s">
        <v>146</v>
      </c>
      <c r="B22" s="46">
        <f t="shared" ref="B22:B25" si="1">+C22+D22+E22+F22</f>
        <v>2400096760</v>
      </c>
      <c r="C22" s="46">
        <f>'I trimestre'!C22+'II Trimestre'!C22+'III Trimestre'!C22+'IV Trimestre'!C22</f>
        <v>2225096760</v>
      </c>
      <c r="D22" s="46">
        <f>'I trimestre'!D22+'II Trimestre'!D22+'III Trimestre'!D22+'IV Trimestre'!D22</f>
        <v>50000000</v>
      </c>
      <c r="E22" s="46">
        <f>'I trimestre'!E22+'II Trimestre'!E22+'III Trimestre'!E22+'IV Trimestre'!E22</f>
        <v>50000000</v>
      </c>
      <c r="F22" s="46">
        <f>'I trimestre'!F22+'II Trimestre'!F22+'III Trimestre'!F22+'IV Trimestre'!F22</f>
        <v>75000000</v>
      </c>
    </row>
    <row r="23" spans="1:6" x14ac:dyDescent="0.25">
      <c r="A23" s="36" t="s">
        <v>147</v>
      </c>
      <c r="B23" s="46">
        <f t="shared" si="1"/>
        <v>3016072022.21</v>
      </c>
      <c r="C23" s="46">
        <f>'I trimestre'!C23+'II Trimestre'!C23+'III Trimestre'!C23+'IV Trimestre'!C23</f>
        <v>2660987000</v>
      </c>
      <c r="D23" s="46">
        <f>'I trimestre'!D23+'II Trimestre'!D23+'III Trimestre'!D23+'IV Trimestre'!D23</f>
        <v>20122589.23</v>
      </c>
      <c r="E23" s="46">
        <f>'I trimestre'!E23+'II Trimestre'!E23+'III Trimestre'!E23+'IV Trimestre'!E23</f>
        <v>64634228.149999999</v>
      </c>
      <c r="F23" s="46">
        <f>'I trimestre'!F23+'II Trimestre'!F23+'III Trimestre'!F23+'IV Trimestre'!F23</f>
        <v>270328204.83000004</v>
      </c>
    </row>
    <row r="24" spans="1:6" x14ac:dyDescent="0.25">
      <c r="A24" s="36" t="s">
        <v>103</v>
      </c>
      <c r="B24" s="46">
        <f t="shared" si="1"/>
        <v>2400096760</v>
      </c>
      <c r="C24" s="46">
        <f>'IV Trimestre'!C24</f>
        <v>2225096760</v>
      </c>
      <c r="D24" s="46">
        <f>'IV Trimestre'!D24</f>
        <v>50000000</v>
      </c>
      <c r="E24" s="46">
        <f>'IV Trimestre'!E24</f>
        <v>50000000</v>
      </c>
      <c r="F24" s="46">
        <f>'IV Trimestre'!F24</f>
        <v>75000000</v>
      </c>
    </row>
    <row r="25" spans="1:6" x14ac:dyDescent="0.25">
      <c r="A25" s="36" t="s">
        <v>149</v>
      </c>
      <c r="B25" s="46">
        <f t="shared" si="1"/>
        <v>3016072022.21</v>
      </c>
      <c r="C25" s="46">
        <f>C23</f>
        <v>2660987000</v>
      </c>
      <c r="D25" s="46">
        <f>D23</f>
        <v>20122589.23</v>
      </c>
      <c r="E25" s="46">
        <f>E23</f>
        <v>64634228.149999999</v>
      </c>
      <c r="F25" s="46">
        <f>F23</f>
        <v>270328204.83000004</v>
      </c>
    </row>
    <row r="26" spans="1:6" x14ac:dyDescent="0.25">
      <c r="B26" s="46"/>
      <c r="C26" s="46"/>
      <c r="D26" s="46"/>
      <c r="E26" s="46"/>
      <c r="F26" s="46"/>
    </row>
    <row r="27" spans="1:6" x14ac:dyDescent="0.25">
      <c r="A27" s="3" t="s">
        <v>7</v>
      </c>
      <c r="B27" s="42"/>
      <c r="C27" s="42"/>
      <c r="D27" s="42"/>
      <c r="E27" s="42"/>
      <c r="F27" s="42"/>
    </row>
    <row r="28" spans="1:6" x14ac:dyDescent="0.25">
      <c r="A28" s="36" t="s">
        <v>146</v>
      </c>
      <c r="B28" s="46">
        <f>B22</f>
        <v>2400096760</v>
      </c>
      <c r="C28" s="46"/>
      <c r="D28" s="46"/>
      <c r="E28" s="46"/>
      <c r="F28" s="46"/>
    </row>
    <row r="29" spans="1:6" x14ac:dyDescent="0.25">
      <c r="A29" s="36" t="s">
        <v>147</v>
      </c>
      <c r="B29" s="46">
        <f>+'I trimestre'!B29+'II Trimestre'!B29+'III Trimestre'!B29+'IV Trimestre'!B29</f>
        <v>2428785091.27</v>
      </c>
      <c r="C29" s="46"/>
      <c r="D29" s="46"/>
      <c r="E29" s="46"/>
      <c r="F29" s="46"/>
    </row>
    <row r="30" spans="1:6" x14ac:dyDescent="0.25">
      <c r="B30" s="47"/>
      <c r="C30" s="47"/>
      <c r="D30" s="47"/>
      <c r="E30" s="47"/>
      <c r="F30" s="47"/>
    </row>
    <row r="31" spans="1:6" x14ac:dyDescent="0.25">
      <c r="A31" s="3" t="s">
        <v>8</v>
      </c>
      <c r="B31" s="47"/>
      <c r="C31" s="47"/>
      <c r="D31" s="47"/>
      <c r="E31" s="47"/>
      <c r="F31" s="47"/>
    </row>
    <row r="32" spans="1:6" x14ac:dyDescent="0.25">
      <c r="A32" s="36" t="s">
        <v>97</v>
      </c>
      <c r="B32" s="43">
        <v>1.0451999999999999</v>
      </c>
      <c r="C32" s="43">
        <v>1.0451999999999999</v>
      </c>
      <c r="D32" s="43">
        <v>1.0451999999999999</v>
      </c>
      <c r="E32" s="43">
        <v>1.0451999999999999</v>
      </c>
      <c r="F32" s="43">
        <v>1.0451999999999999</v>
      </c>
    </row>
    <row r="33" spans="1:6" x14ac:dyDescent="0.25">
      <c r="A33" s="36" t="s">
        <v>150</v>
      </c>
      <c r="B33" s="43">
        <v>1.0610999999999999</v>
      </c>
      <c r="C33" s="43">
        <v>1.0610999999999999</v>
      </c>
      <c r="D33" s="43">
        <v>1.0610999999999999</v>
      </c>
      <c r="E33" s="43">
        <v>1.0610999999999999</v>
      </c>
      <c r="F33" s="43">
        <v>1.0610999999999999</v>
      </c>
    </row>
    <row r="34" spans="1:6" x14ac:dyDescent="0.25">
      <c r="A34" s="36" t="s">
        <v>9</v>
      </c>
      <c r="B34" s="37">
        <v>112213</v>
      </c>
      <c r="C34" s="37">
        <v>112213</v>
      </c>
      <c r="D34" s="37">
        <v>112213</v>
      </c>
      <c r="E34" s="37">
        <v>112213</v>
      </c>
      <c r="F34" s="37">
        <v>112213</v>
      </c>
    </row>
    <row r="35" spans="1:6" x14ac:dyDescent="0.25">
      <c r="B35" s="46"/>
      <c r="C35" s="46"/>
      <c r="D35" s="46"/>
      <c r="E35" s="46"/>
      <c r="F35" s="46"/>
    </row>
    <row r="36" spans="1:6" x14ac:dyDescent="0.25">
      <c r="A36" s="3" t="s">
        <v>10</v>
      </c>
      <c r="B36" s="46"/>
      <c r="C36" s="46"/>
      <c r="D36" s="46"/>
      <c r="E36" s="46"/>
      <c r="F36" s="46"/>
    </row>
    <row r="37" spans="1:6" x14ac:dyDescent="0.25">
      <c r="A37" s="36" t="s">
        <v>98</v>
      </c>
      <c r="B37" s="46">
        <f t="shared" ref="B37" si="2">B21/B32</f>
        <v>1401080595.1014161</v>
      </c>
      <c r="C37" s="46">
        <f t="shared" ref="C37:F37" si="3">C21/C32</f>
        <v>1391497740.1454268</v>
      </c>
      <c r="D37" s="46">
        <f t="shared" si="3"/>
        <v>9582854.9559892844</v>
      </c>
      <c r="E37" s="46">
        <f t="shared" si="3"/>
        <v>0</v>
      </c>
      <c r="F37" s="46">
        <f t="shared" si="3"/>
        <v>0</v>
      </c>
    </row>
    <row r="38" spans="1:6" x14ac:dyDescent="0.25">
      <c r="A38" s="36" t="s">
        <v>151</v>
      </c>
      <c r="B38" s="46">
        <f t="shared" ref="B38" si="4">B23/B33</f>
        <v>2842401302.6199231</v>
      </c>
      <c r="C38" s="46">
        <f t="shared" ref="C38:F38" si="5">C23/C33</f>
        <v>2507762699.0858545</v>
      </c>
      <c r="D38" s="46">
        <f t="shared" si="5"/>
        <v>18963895.23136368</v>
      </c>
      <c r="E38" s="46">
        <f t="shared" si="5"/>
        <v>60912475.874092922</v>
      </c>
      <c r="F38" s="46">
        <f t="shared" si="5"/>
        <v>254762232.42861187</v>
      </c>
    </row>
    <row r="39" spans="1:6" x14ac:dyDescent="0.25">
      <c r="A39" s="36" t="s">
        <v>99</v>
      </c>
      <c r="B39" s="46">
        <f t="shared" ref="B39" si="6">B37/B15</f>
        <v>3367982.1997630196</v>
      </c>
      <c r="C39" s="46">
        <f t="shared" ref="C39" si="7">C37/C15</f>
        <v>3344946.4907341991</v>
      </c>
      <c r="D39" s="46" t="s">
        <v>153</v>
      </c>
      <c r="E39" s="46" t="s">
        <v>153</v>
      </c>
      <c r="F39" s="46" t="s">
        <v>153</v>
      </c>
    </row>
    <row r="40" spans="1:6" x14ac:dyDescent="0.25">
      <c r="A40" s="36" t="s">
        <v>152</v>
      </c>
      <c r="B40" s="46">
        <f t="shared" ref="B40" si="8">B38/B17</f>
        <v>1570387.4600110073</v>
      </c>
      <c r="C40" s="46">
        <f t="shared" ref="C40:F40" si="9">C38/C17</f>
        <v>3955461.6704824204</v>
      </c>
      <c r="D40" s="46">
        <f t="shared" si="9"/>
        <v>36053.03275924654</v>
      </c>
      <c r="E40" s="46">
        <f t="shared" si="9"/>
        <v>140028.68017032856</v>
      </c>
      <c r="F40" s="46">
        <f t="shared" si="9"/>
        <v>1184940.6159470319</v>
      </c>
    </row>
    <row r="41" spans="1:6" x14ac:dyDescent="0.25">
      <c r="B41" s="47"/>
      <c r="C41" s="47"/>
      <c r="D41" s="47"/>
      <c r="E41" s="47"/>
      <c r="F41" s="47"/>
    </row>
    <row r="42" spans="1:6" x14ac:dyDescent="0.25">
      <c r="A42" s="3" t="s">
        <v>11</v>
      </c>
      <c r="B42" s="47"/>
      <c r="C42" s="47"/>
      <c r="D42" s="47"/>
      <c r="E42" s="47"/>
      <c r="F42" s="47"/>
    </row>
    <row r="43" spans="1:6" x14ac:dyDescent="0.25">
      <c r="B43" s="47"/>
      <c r="C43" s="47"/>
      <c r="D43" s="47"/>
      <c r="E43" s="47"/>
      <c r="F43" s="47"/>
    </row>
    <row r="44" spans="1:6" x14ac:dyDescent="0.25">
      <c r="A44" s="3" t="s">
        <v>12</v>
      </c>
      <c r="B44" s="47"/>
      <c r="C44" s="47"/>
      <c r="D44" s="47"/>
      <c r="E44" s="47"/>
      <c r="F44" s="47"/>
    </row>
    <row r="45" spans="1:6" x14ac:dyDescent="0.25">
      <c r="A45" s="36" t="s">
        <v>13</v>
      </c>
      <c r="B45" s="47">
        <f t="shared" ref="B45" si="10">B16/B34*100</f>
        <v>1.236933332145117</v>
      </c>
      <c r="C45" s="47">
        <f t="shared" ref="C45:F45" si="11">C16/C34*100</f>
        <v>0.67550105602737653</v>
      </c>
      <c r="D45" s="47">
        <f t="shared" si="11"/>
        <v>0.35646493721761291</v>
      </c>
      <c r="E45" s="47">
        <f t="shared" si="11"/>
        <v>0.17823246860880645</v>
      </c>
      <c r="F45" s="47">
        <f t="shared" si="11"/>
        <v>2.6734870291320972E-2</v>
      </c>
    </row>
    <row r="46" spans="1:6" x14ac:dyDescent="0.25">
      <c r="A46" s="36" t="s">
        <v>14</v>
      </c>
      <c r="B46" s="47">
        <f t="shared" ref="B46" si="12">B17/B34*100</f>
        <v>1.6130038409096985</v>
      </c>
      <c r="C46" s="47">
        <f t="shared" ref="C46:F46" si="13">C17/C34*100</f>
        <v>0.56499692548991642</v>
      </c>
      <c r="D46" s="47">
        <f t="shared" si="13"/>
        <v>0.46875139244116099</v>
      </c>
      <c r="E46" s="47">
        <f t="shared" si="13"/>
        <v>0.38765561922415404</v>
      </c>
      <c r="F46" s="47">
        <f t="shared" si="13"/>
        <v>0.19159990375446695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3" t="s">
        <v>15</v>
      </c>
      <c r="B48" s="47"/>
      <c r="C48" s="47"/>
      <c r="D48" s="47"/>
      <c r="E48" s="47"/>
      <c r="F48" s="47"/>
    </row>
    <row r="49" spans="1:6" x14ac:dyDescent="0.25">
      <c r="A49" s="36" t="s">
        <v>16</v>
      </c>
      <c r="B49" s="47">
        <f t="shared" ref="B49" si="14">B17/B16*100</f>
        <v>130.40345821325647</v>
      </c>
      <c r="C49" s="47">
        <f t="shared" ref="C49:F49" si="15">C17/C16*100</f>
        <v>83.64116094986808</v>
      </c>
      <c r="D49" s="47">
        <f t="shared" si="15"/>
        <v>131.5</v>
      </c>
      <c r="E49" s="47">
        <f t="shared" si="15"/>
        <v>217.49999999999997</v>
      </c>
      <c r="F49" s="47">
        <f t="shared" si="15"/>
        <v>716.66666666666674</v>
      </c>
    </row>
    <row r="50" spans="1:6" x14ac:dyDescent="0.25">
      <c r="A50" s="36" t="s">
        <v>17</v>
      </c>
      <c r="B50" s="47">
        <f t="shared" ref="B50" si="16">B23/B22*100</f>
        <v>125.66460121424439</v>
      </c>
      <c r="C50" s="47">
        <f t="shared" ref="C50:F50" si="17">C23/C22*100</f>
        <v>119.5897206735405</v>
      </c>
      <c r="D50" s="47">
        <f t="shared" si="17"/>
        <v>40.245178460000005</v>
      </c>
      <c r="E50" s="47">
        <f t="shared" si="17"/>
        <v>129.2684563</v>
      </c>
      <c r="F50" s="47">
        <f t="shared" si="17"/>
        <v>360.43760644000008</v>
      </c>
    </row>
    <row r="51" spans="1:6" x14ac:dyDescent="0.25">
      <c r="A51" s="36" t="s">
        <v>18</v>
      </c>
      <c r="B51" s="47">
        <f t="shared" ref="B51" si="18">AVERAGE(B49:B50)</f>
        <v>128.03402971375044</v>
      </c>
      <c r="C51" s="47">
        <f t="shared" ref="C51:F51" si="19">AVERAGE(C49:C50)</f>
        <v>101.61544081170429</v>
      </c>
      <c r="D51" s="47">
        <f t="shared" si="19"/>
        <v>85.872589230000003</v>
      </c>
      <c r="E51" s="47">
        <f t="shared" si="19"/>
        <v>173.38422814999998</v>
      </c>
      <c r="F51" s="47">
        <f t="shared" si="19"/>
        <v>538.55213655333341</v>
      </c>
    </row>
    <row r="52" spans="1:6" x14ac:dyDescent="0.25">
      <c r="A52" s="3"/>
      <c r="B52" s="47"/>
      <c r="C52" s="47"/>
      <c r="D52" s="47"/>
      <c r="E52" s="47"/>
      <c r="F52" s="47"/>
    </row>
    <row r="53" spans="1:6" x14ac:dyDescent="0.25">
      <c r="A53" s="3" t="s">
        <v>19</v>
      </c>
      <c r="B53" s="47"/>
      <c r="C53" s="47"/>
      <c r="D53" s="47"/>
      <c r="E53" s="47"/>
      <c r="F53" s="47"/>
    </row>
    <row r="54" spans="1:6" x14ac:dyDescent="0.25">
      <c r="A54" s="36" t="s">
        <v>20</v>
      </c>
      <c r="B54" s="47">
        <f t="shared" ref="B54" si="20">B17/B18*100</f>
        <v>130.40345821325647</v>
      </c>
      <c r="C54" s="47">
        <f t="shared" ref="C54:F54" si="21">C17/C18*100</f>
        <v>83.64116094986808</v>
      </c>
      <c r="D54" s="47">
        <f t="shared" si="21"/>
        <v>131.5</v>
      </c>
      <c r="E54" s="47">
        <f t="shared" si="21"/>
        <v>217.49999999999997</v>
      </c>
      <c r="F54" s="47">
        <f t="shared" si="21"/>
        <v>716.66666666666674</v>
      </c>
    </row>
    <row r="55" spans="1:6" x14ac:dyDescent="0.25">
      <c r="A55" s="36" t="s">
        <v>21</v>
      </c>
      <c r="B55" s="47">
        <f t="shared" ref="B55" si="22">B23/B24*100</f>
        <v>125.66460121424439</v>
      </c>
      <c r="C55" s="47">
        <f t="shared" ref="C55:F55" si="23">C23/C24*100</f>
        <v>119.5897206735405</v>
      </c>
      <c r="D55" s="47">
        <f t="shared" si="23"/>
        <v>40.245178460000005</v>
      </c>
      <c r="E55" s="47">
        <f t="shared" si="23"/>
        <v>129.2684563</v>
      </c>
      <c r="F55" s="47">
        <f t="shared" si="23"/>
        <v>360.43760644000008</v>
      </c>
    </row>
    <row r="56" spans="1:6" x14ac:dyDescent="0.25">
      <c r="A56" s="36" t="s">
        <v>22</v>
      </c>
      <c r="B56" s="47">
        <f t="shared" ref="B56" si="24">AVERAGE(B54:B55)</f>
        <v>128.03402971375044</v>
      </c>
      <c r="C56" s="47">
        <f t="shared" ref="C56:F56" si="25">AVERAGE(C54:C55)</f>
        <v>101.61544081170429</v>
      </c>
      <c r="D56" s="47">
        <f t="shared" si="25"/>
        <v>85.872589230000003</v>
      </c>
      <c r="E56" s="47">
        <f t="shared" si="25"/>
        <v>173.38422814999998</v>
      </c>
      <c r="F56" s="47">
        <f t="shared" si="25"/>
        <v>538.55213655333341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3" t="s">
        <v>23</v>
      </c>
      <c r="B58" s="47">
        <f t="shared" ref="B58" si="26">B25/B23*100</f>
        <v>100</v>
      </c>
      <c r="C58" s="47"/>
      <c r="D58" s="47"/>
      <c r="E58" s="47"/>
      <c r="F58" s="47"/>
    </row>
    <row r="59" spans="1:6" x14ac:dyDescent="0.25">
      <c r="B59" s="47"/>
      <c r="C59" s="47"/>
      <c r="D59" s="47"/>
      <c r="E59" s="47"/>
      <c r="F59" s="47"/>
    </row>
    <row r="60" spans="1:6" x14ac:dyDescent="0.25">
      <c r="A60" s="3" t="s">
        <v>24</v>
      </c>
      <c r="B60" s="47"/>
      <c r="C60" s="47"/>
      <c r="D60" s="47"/>
      <c r="E60" s="47"/>
      <c r="F60" s="47"/>
    </row>
    <row r="61" spans="1:6" x14ac:dyDescent="0.25">
      <c r="A61" s="36" t="s">
        <v>25</v>
      </c>
      <c r="B61" s="47">
        <f t="shared" ref="B61" si="27">((B17/B15)-1)*100</f>
        <v>335.09615384615381</v>
      </c>
      <c r="C61" s="47">
        <f t="shared" ref="C61" si="28">((C17/C15)-1)*100</f>
        <v>52.403846153846146</v>
      </c>
      <c r="D61" s="47" t="s">
        <v>153</v>
      </c>
      <c r="E61" s="47" t="s">
        <v>153</v>
      </c>
      <c r="F61" s="47" t="s">
        <v>153</v>
      </c>
    </row>
    <row r="62" spans="1:6" x14ac:dyDescent="0.25">
      <c r="A62" s="36" t="s">
        <v>26</v>
      </c>
      <c r="B62" s="47">
        <f t="shared" ref="B62" si="29">((B38/B37)-1)*100</f>
        <v>102.87207692104094</v>
      </c>
      <c r="C62" s="47">
        <f t="shared" ref="C62:D62" si="30">((C38/C37)-1)*100</f>
        <v>80.220393230661372</v>
      </c>
      <c r="D62" s="47">
        <f t="shared" si="30"/>
        <v>97.894002554126587</v>
      </c>
      <c r="E62" s="47" t="s">
        <v>153</v>
      </c>
      <c r="F62" s="47" t="s">
        <v>153</v>
      </c>
    </row>
    <row r="63" spans="1:6" x14ac:dyDescent="0.25">
      <c r="A63" s="36" t="s">
        <v>27</v>
      </c>
      <c r="B63" s="47">
        <f t="shared" ref="B63" si="31">((B40/B39)-1)*100</f>
        <v>-53.373047514280088</v>
      </c>
      <c r="C63" s="47">
        <f t="shared" ref="C63" si="32">((C40/C39)-1)*100</f>
        <v>18.251866851664222</v>
      </c>
      <c r="D63" s="47" t="s">
        <v>153</v>
      </c>
      <c r="E63" s="47" t="s">
        <v>153</v>
      </c>
      <c r="F63" s="47" t="s">
        <v>153</v>
      </c>
    </row>
    <row r="64" spans="1:6" x14ac:dyDescent="0.25">
      <c r="B64" s="47"/>
      <c r="C64" s="47"/>
      <c r="D64" s="47"/>
      <c r="E64" s="47"/>
      <c r="F64" s="47"/>
    </row>
    <row r="65" spans="1:6" x14ac:dyDescent="0.25">
      <c r="A65" s="3" t="s">
        <v>28</v>
      </c>
      <c r="B65" s="47"/>
      <c r="C65" s="47"/>
      <c r="D65" s="47"/>
      <c r="E65" s="47"/>
      <c r="F65" s="47"/>
    </row>
    <row r="66" spans="1:6" x14ac:dyDescent="0.25">
      <c r="A66" s="36" t="s">
        <v>29</v>
      </c>
      <c r="B66" s="47">
        <f>B22/B16</f>
        <v>1729176.3400576368</v>
      </c>
      <c r="C66" s="47">
        <f t="shared" ref="C66:F66" si="33">C22/C16</f>
        <v>2935483.8522427441</v>
      </c>
      <c r="D66" s="47">
        <f t="shared" si="33"/>
        <v>125000</v>
      </c>
      <c r="E66" s="47">
        <f t="shared" si="33"/>
        <v>250000</v>
      </c>
      <c r="F66" s="47">
        <f t="shared" si="33"/>
        <v>2500000</v>
      </c>
    </row>
    <row r="67" spans="1:6" x14ac:dyDescent="0.25">
      <c r="A67" s="36" t="s">
        <v>30</v>
      </c>
      <c r="B67" s="47">
        <f>B23/B17</f>
        <v>1666338.1338176795</v>
      </c>
      <c r="C67" s="47">
        <f t="shared" ref="C67:F67" si="34">C23/C17</f>
        <v>4197140.3785488959</v>
      </c>
      <c r="D67" s="47">
        <f t="shared" si="34"/>
        <v>38255.8730608365</v>
      </c>
      <c r="E67" s="47">
        <f t="shared" si="34"/>
        <v>148584.43252873563</v>
      </c>
      <c r="F67" s="47">
        <f t="shared" si="34"/>
        <v>1257340.4875813955</v>
      </c>
    </row>
    <row r="68" spans="1:6" x14ac:dyDescent="0.25">
      <c r="A68" s="36" t="s">
        <v>31</v>
      </c>
      <c r="B68" s="47">
        <f>(B67/B66)*B51</f>
        <v>123.38127766151192</v>
      </c>
      <c r="C68" s="47">
        <f>(C67/C66)*C51</f>
        <v>145.28925764282533</v>
      </c>
      <c r="D68" s="47">
        <f t="shared" ref="D68:F68" si="35">(D67/D66)*D51</f>
        <v>26.281046983905885</v>
      </c>
      <c r="E68" s="47">
        <f t="shared" si="35"/>
        <v>103.0487885964023</v>
      </c>
      <c r="F68" s="47">
        <f t="shared" si="35"/>
        <v>270.85736238478825</v>
      </c>
    </row>
    <row r="69" spans="1:6" x14ac:dyDescent="0.25">
      <c r="B69" s="47"/>
      <c r="C69" s="47"/>
      <c r="D69" s="47"/>
      <c r="E69" s="47"/>
      <c r="F69" s="47"/>
    </row>
    <row r="70" spans="1:6" x14ac:dyDescent="0.25">
      <c r="A70" s="3" t="s">
        <v>32</v>
      </c>
      <c r="B70" s="35"/>
      <c r="C70" s="35"/>
      <c r="D70" s="35"/>
      <c r="E70" s="35"/>
      <c r="F70" s="35"/>
    </row>
    <row r="71" spans="1:6" x14ac:dyDescent="0.25">
      <c r="A71" s="36" t="s">
        <v>33</v>
      </c>
      <c r="B71" s="47">
        <f>B29/B28*100</f>
        <v>101.19529894578083</v>
      </c>
      <c r="C71" s="47"/>
      <c r="D71" s="47"/>
      <c r="E71" s="47"/>
      <c r="F71" s="47"/>
    </row>
    <row r="72" spans="1:6" x14ac:dyDescent="0.25">
      <c r="A72" s="36" t="s">
        <v>34</v>
      </c>
      <c r="B72" s="47">
        <f>B23/B29*100</f>
        <v>124.18027568807706</v>
      </c>
      <c r="C72" s="47"/>
      <c r="D72" s="47"/>
      <c r="E72" s="47"/>
      <c r="F72" s="47"/>
    </row>
    <row r="73" spans="1:6" x14ac:dyDescent="0.25">
      <c r="B73" s="43"/>
      <c r="C73" s="43"/>
      <c r="D73" s="43"/>
      <c r="E73" s="43"/>
      <c r="F73" s="43"/>
    </row>
    <row r="74" spans="1:6" x14ac:dyDescent="0.25">
      <c r="A74" s="40" t="s">
        <v>154</v>
      </c>
      <c r="B74" s="40"/>
      <c r="C74" s="40"/>
      <c r="D74" s="40"/>
      <c r="E74" s="40"/>
      <c r="F74" s="40"/>
    </row>
    <row r="75" spans="1:6" x14ac:dyDescent="0.25">
      <c r="B75" s="41"/>
      <c r="C75" s="41"/>
      <c r="D75" s="41"/>
      <c r="E75" s="41"/>
    </row>
    <row r="76" spans="1:6" x14ac:dyDescent="0.25">
      <c r="A76" s="3" t="s">
        <v>110</v>
      </c>
    </row>
    <row r="77" spans="1:6" x14ac:dyDescent="0.25">
      <c r="A77" s="36" t="s">
        <v>111</v>
      </c>
    </row>
    <row r="78" spans="1:6" x14ac:dyDescent="0.25">
      <c r="A78" s="36" t="s">
        <v>112</v>
      </c>
    </row>
    <row r="79" spans="1:6" x14ac:dyDescent="0.25">
      <c r="A79" s="36" t="s">
        <v>113</v>
      </c>
    </row>
    <row r="81" spans="1:1" x14ac:dyDescent="0.25">
      <c r="A81" s="34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N36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53" t="s">
        <v>35</v>
      </c>
      <c r="C2" s="55" t="s">
        <v>2</v>
      </c>
      <c r="D2" s="55"/>
      <c r="E2" s="55"/>
      <c r="F2" s="55"/>
      <c r="G2" s="26"/>
    </row>
    <row r="3" spans="1:13" ht="15.75" thickBot="1" x14ac:dyDescent="0.3">
      <c r="B3" s="54"/>
      <c r="C3" s="2" t="s">
        <v>36</v>
      </c>
      <c r="D3" s="2"/>
      <c r="E3" s="2"/>
      <c r="F3" s="2" t="s">
        <v>37</v>
      </c>
      <c r="G3" s="27"/>
    </row>
    <row r="4" spans="1:13" ht="15.75" thickTop="1" x14ac:dyDescent="0.25">
      <c r="A4" s="5" t="s">
        <v>39</v>
      </c>
      <c r="C4" t="s">
        <v>1</v>
      </c>
      <c r="D4" t="s">
        <v>68</v>
      </c>
      <c r="E4" t="s">
        <v>69</v>
      </c>
    </row>
    <row r="6" spans="1:13" x14ac:dyDescent="0.25">
      <c r="A6" t="s">
        <v>40</v>
      </c>
      <c r="B6" s="4">
        <f>C6+F6</f>
        <v>203500000</v>
      </c>
      <c r="C6" s="4">
        <v>163500000</v>
      </c>
      <c r="D6" s="4">
        <f>D14*C7</f>
        <v>58860000</v>
      </c>
      <c r="E6" s="4">
        <f>E14*C7</f>
        <v>156960000</v>
      </c>
      <c r="F6" s="4">
        <v>40000000</v>
      </c>
      <c r="G6" s="4"/>
      <c r="I6" s="4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>C6/C14</f>
        <v>0.1308</v>
      </c>
      <c r="D7" s="1"/>
      <c r="E7" s="1"/>
      <c r="F7" s="1">
        <f>F6/F14</f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41</v>
      </c>
      <c r="B8" s="4">
        <f>C8+F8</f>
        <v>427500000</v>
      </c>
      <c r="C8" s="7">
        <v>367500000</v>
      </c>
      <c r="D8" s="7">
        <f>D14*C9</f>
        <v>132300000</v>
      </c>
      <c r="E8" s="7">
        <f>E14*C9</f>
        <v>352800000</v>
      </c>
      <c r="F8" s="4">
        <v>60000000</v>
      </c>
      <c r="G8" s="4"/>
      <c r="I8" s="4">
        <v>34</v>
      </c>
      <c r="K8" s="4">
        <v>35</v>
      </c>
      <c r="M8">
        <v>30</v>
      </c>
    </row>
    <row r="9" spans="1:13" x14ac:dyDescent="0.25">
      <c r="B9" s="1">
        <f>B8/B14</f>
        <v>0.29482758620689653</v>
      </c>
      <c r="C9" s="1">
        <f>C8/C14</f>
        <v>0.29399999999999998</v>
      </c>
      <c r="D9" s="1"/>
      <c r="E9" s="1"/>
      <c r="F9" s="1">
        <f>F8/F14</f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38</v>
      </c>
      <c r="B10" s="4">
        <f>C10+F10</f>
        <v>492000000</v>
      </c>
      <c r="C10" s="7">
        <v>432000000</v>
      </c>
      <c r="D10" s="7">
        <f>D14*C11</f>
        <v>155520000</v>
      </c>
      <c r="E10" s="7">
        <f>E14*C11</f>
        <v>414720000</v>
      </c>
      <c r="F10" s="4">
        <v>60000000</v>
      </c>
      <c r="G10" s="4"/>
      <c r="H10" s="4"/>
    </row>
    <row r="11" spans="1:13" ht="15" customHeight="1" x14ac:dyDescent="0.25">
      <c r="B11" s="1">
        <f>B10/B14</f>
        <v>0.33931034482758621</v>
      </c>
      <c r="C11" s="1">
        <f>C10/C14</f>
        <v>0.34560000000000002</v>
      </c>
      <c r="D11" s="1"/>
      <c r="E11" s="1"/>
      <c r="F11" s="1">
        <f>F10/F14</f>
        <v>0.3</v>
      </c>
      <c r="G11" s="1"/>
      <c r="H11" s="4"/>
      <c r="I11" s="56" t="s">
        <v>55</v>
      </c>
      <c r="J11" s="56"/>
      <c r="K11" s="56"/>
      <c r="L11" s="56"/>
    </row>
    <row r="12" spans="1:13" x14ac:dyDescent="0.25">
      <c r="A12" t="s">
        <v>42</v>
      </c>
      <c r="B12" s="4">
        <f>C12+F12</f>
        <v>326500000</v>
      </c>
      <c r="C12" s="4">
        <v>286500000</v>
      </c>
      <c r="D12" s="4">
        <f>D14*C13</f>
        <v>103140000</v>
      </c>
      <c r="E12" s="4">
        <f>E14*C13</f>
        <v>275040000</v>
      </c>
      <c r="F12" s="4">
        <v>40000000</v>
      </c>
      <c r="G12" s="4"/>
      <c r="H12" s="4"/>
      <c r="I12" s="56"/>
      <c r="J12" s="56"/>
      <c r="K12" s="56"/>
      <c r="L12" s="56"/>
    </row>
    <row r="13" spans="1:13" x14ac:dyDescent="0.25">
      <c r="B13" s="1">
        <f>B12/B14</f>
        <v>0.22517241379310346</v>
      </c>
      <c r="C13" s="1">
        <f>C12/C14</f>
        <v>0.22919999999999999</v>
      </c>
      <c r="D13" s="1"/>
      <c r="E13" s="1"/>
      <c r="F13" s="1">
        <f>F12/F14</f>
        <v>0.2</v>
      </c>
      <c r="G13" s="1"/>
      <c r="H13" s="4"/>
      <c r="I13" s="11"/>
      <c r="K13" s="4"/>
    </row>
    <row r="14" spans="1:13" x14ac:dyDescent="0.25">
      <c r="A14" t="s">
        <v>43</v>
      </c>
      <c r="B14" s="4">
        <f>C14+F14</f>
        <v>1450000000</v>
      </c>
      <c r="C14" s="7">
        <v>1250000000</v>
      </c>
      <c r="D14" s="7">
        <v>450000000</v>
      </c>
      <c r="E14" s="7">
        <v>1200000000</v>
      </c>
      <c r="F14" s="4">
        <v>200000000</v>
      </c>
      <c r="G14" s="4"/>
      <c r="I14" s="11"/>
      <c r="K14" s="4"/>
    </row>
    <row r="15" spans="1:13" x14ac:dyDescent="0.25">
      <c r="I15" s="11"/>
      <c r="K15" s="4"/>
    </row>
    <row r="16" spans="1:13" x14ac:dyDescent="0.25">
      <c r="I16" s="11"/>
      <c r="K16" s="4"/>
    </row>
    <row r="17" spans="1:14" x14ac:dyDescent="0.25">
      <c r="A17" s="6" t="s">
        <v>44</v>
      </c>
      <c r="B17" s="4">
        <f>SUM(C17:F17)</f>
        <v>1450000000</v>
      </c>
      <c r="C17" s="7">
        <v>1250000000</v>
      </c>
      <c r="D17" s="7"/>
      <c r="E17" s="7"/>
      <c r="F17" s="4">
        <v>200000000</v>
      </c>
      <c r="G17" s="4"/>
      <c r="I17" s="12" t="s">
        <v>56</v>
      </c>
      <c r="K17" s="4"/>
    </row>
    <row r="18" spans="1:14" x14ac:dyDescent="0.25">
      <c r="A18" s="8" t="s">
        <v>45</v>
      </c>
      <c r="B18" s="4">
        <f>SUM(C18:F18)</f>
        <v>0</v>
      </c>
      <c r="C18" s="9">
        <f>C17-C14</f>
        <v>0</v>
      </c>
      <c r="D18" s="9"/>
      <c r="E18" s="9"/>
      <c r="F18" s="9">
        <f>F17-F14</f>
        <v>0</v>
      </c>
      <c r="G18" s="9"/>
      <c r="I18" s="19" t="s">
        <v>57</v>
      </c>
      <c r="J18" s="17"/>
      <c r="K18" s="18" t="s">
        <v>58</v>
      </c>
      <c r="L18" s="17"/>
      <c r="M18" s="18" t="s">
        <v>3</v>
      </c>
      <c r="N18" s="17"/>
    </row>
    <row r="19" spans="1:14" x14ac:dyDescent="0.25">
      <c r="A19" s="8" t="s">
        <v>46</v>
      </c>
      <c r="B19" s="4">
        <f>SUM(C19:F19)</f>
        <v>0</v>
      </c>
      <c r="C19" s="9">
        <f>C18*L19/100</f>
        <v>0</v>
      </c>
      <c r="D19" s="9"/>
      <c r="E19" s="9"/>
      <c r="F19" s="9">
        <f>F18*N19/100</f>
        <v>0</v>
      </c>
      <c r="G19" s="9"/>
      <c r="I19" s="20">
        <v>29</v>
      </c>
      <c r="J19" s="15">
        <f>I19*J20/I20</f>
        <v>33.720930232558139</v>
      </c>
      <c r="K19" s="16">
        <v>29</v>
      </c>
      <c r="L19" s="15">
        <f>K19*L20/K20</f>
        <v>33.333333333333336</v>
      </c>
      <c r="M19" s="16">
        <v>30</v>
      </c>
      <c r="N19" s="15">
        <f>M19*N20/M20</f>
        <v>37.5</v>
      </c>
    </row>
    <row r="20" spans="1:14" x14ac:dyDescent="0.25">
      <c r="A20" t="s">
        <v>47</v>
      </c>
      <c r="B20" s="4">
        <f>SUM(C20:F20)</f>
        <v>427500000</v>
      </c>
      <c r="C20" s="9">
        <f>C8+C19</f>
        <v>367500000</v>
      </c>
      <c r="D20" s="9"/>
      <c r="E20" s="9"/>
      <c r="F20" s="9">
        <f>F8+F19</f>
        <v>60000000</v>
      </c>
      <c r="G20" s="9"/>
      <c r="I20" s="21">
        <f>100-I6</f>
        <v>86</v>
      </c>
      <c r="J20" s="22">
        <v>100</v>
      </c>
      <c r="K20" s="23">
        <f>100-K6</f>
        <v>87</v>
      </c>
      <c r="L20" s="22">
        <v>100</v>
      </c>
      <c r="M20" s="23">
        <f>100-M6</f>
        <v>80</v>
      </c>
      <c r="N20" s="24">
        <v>100</v>
      </c>
    </row>
    <row r="21" spans="1:14" x14ac:dyDescent="0.25">
      <c r="A21" t="s">
        <v>48</v>
      </c>
      <c r="B21" s="9">
        <f>B20+B6</f>
        <v>631000000</v>
      </c>
      <c r="C21" s="9">
        <f>C20+C6</f>
        <v>531000000</v>
      </c>
      <c r="D21" s="9"/>
      <c r="E21" s="9"/>
      <c r="F21" s="9">
        <f>F20+F6</f>
        <v>100000000</v>
      </c>
      <c r="G21" s="9"/>
      <c r="I21" s="13"/>
      <c r="J21" s="14"/>
      <c r="K21" s="14"/>
      <c r="L21" s="14"/>
      <c r="M21" s="14"/>
      <c r="N21" s="14"/>
    </row>
    <row r="22" spans="1:14" x14ac:dyDescent="0.25">
      <c r="B22" s="9"/>
      <c r="C22" s="9"/>
      <c r="D22" s="9"/>
      <c r="E22" s="9"/>
      <c r="F22" s="9"/>
      <c r="G22" s="9"/>
    </row>
    <row r="23" spans="1:14" x14ac:dyDescent="0.25">
      <c r="A23" s="6" t="s">
        <v>49</v>
      </c>
      <c r="B23" s="4">
        <f>SUM(C23:F23)</f>
        <v>2600000000</v>
      </c>
      <c r="C23" s="4">
        <v>2300000000</v>
      </c>
      <c r="D23" s="4"/>
      <c r="E23" s="4"/>
      <c r="F23" s="10">
        <v>300000000</v>
      </c>
      <c r="G23" s="10"/>
      <c r="H23" s="4"/>
      <c r="I23" s="12" t="s">
        <v>38</v>
      </c>
      <c r="K23" s="4"/>
    </row>
    <row r="24" spans="1:14" x14ac:dyDescent="0.25">
      <c r="A24" s="8" t="s">
        <v>45</v>
      </c>
      <c r="B24" s="4">
        <f>SUM(C24:F24)</f>
        <v>1150000000</v>
      </c>
      <c r="C24" s="9">
        <f>C23-C17</f>
        <v>1050000000</v>
      </c>
      <c r="D24" s="9"/>
      <c r="E24" s="9"/>
      <c r="F24" s="9">
        <f>F23-F17</f>
        <v>100000000</v>
      </c>
      <c r="G24" s="9"/>
      <c r="H24" s="9"/>
      <c r="I24" s="19" t="s">
        <v>57</v>
      </c>
      <c r="J24" s="17"/>
      <c r="K24" s="18" t="s">
        <v>58</v>
      </c>
      <c r="L24" s="17"/>
      <c r="M24" s="18" t="s">
        <v>3</v>
      </c>
      <c r="N24" s="17"/>
    </row>
    <row r="25" spans="1:14" x14ac:dyDescent="0.25">
      <c r="A25" s="8" t="s">
        <v>59</v>
      </c>
      <c r="B25" s="4">
        <f>SUM(C25:F25)</f>
        <v>693620689.65517247</v>
      </c>
      <c r="C25" s="9">
        <f>C24*L25/100</f>
        <v>633620689.65517247</v>
      </c>
      <c r="D25" s="9"/>
      <c r="E25" s="9"/>
      <c r="F25" s="9">
        <f>F24*N25/100</f>
        <v>60000000</v>
      </c>
      <c r="G25" s="9"/>
      <c r="H25" s="28" t="s">
        <v>60</v>
      </c>
      <c r="I25" s="25">
        <v>34</v>
      </c>
      <c r="J25" s="15">
        <f>I25*J26/I26</f>
        <v>59.649122807017541</v>
      </c>
      <c r="K25" s="16">
        <v>35</v>
      </c>
      <c r="L25" s="15">
        <f>K25*L26/K26</f>
        <v>60.344827586206897</v>
      </c>
      <c r="M25" s="16">
        <v>30</v>
      </c>
      <c r="N25" s="15">
        <f>M25*N26/M26</f>
        <v>60</v>
      </c>
    </row>
    <row r="26" spans="1:14" x14ac:dyDescent="0.25">
      <c r="A26" s="5" t="s">
        <v>50</v>
      </c>
      <c r="B26" s="31">
        <f>SUM(C26:F26)</f>
        <v>1185620689.6551723</v>
      </c>
      <c r="C26" s="30">
        <f>C10+C25</f>
        <v>1065620689.6551725</v>
      </c>
      <c r="D26" s="30"/>
      <c r="E26" s="30"/>
      <c r="F26" s="29">
        <f>F10+F25</f>
        <v>120000000</v>
      </c>
      <c r="G26" s="9"/>
      <c r="H26" s="9"/>
      <c r="I26" s="21">
        <f>100-I6-I7</f>
        <v>57</v>
      </c>
      <c r="J26" s="24">
        <v>100</v>
      </c>
      <c r="K26" s="23">
        <f>100-K6-K7</f>
        <v>58</v>
      </c>
      <c r="L26" s="24">
        <v>100</v>
      </c>
      <c r="M26" s="23">
        <f>100-M6-M7</f>
        <v>50</v>
      </c>
      <c r="N26" s="24">
        <v>100</v>
      </c>
    </row>
    <row r="27" spans="1:14" x14ac:dyDescent="0.25">
      <c r="A27" t="s">
        <v>51</v>
      </c>
      <c r="B27" s="9">
        <f>B26+B21</f>
        <v>1816620689.6551723</v>
      </c>
      <c r="C27" s="9">
        <f>C26+C21</f>
        <v>1596620689.6551723</v>
      </c>
      <c r="D27" s="9"/>
      <c r="E27" s="9"/>
      <c r="F27" s="9">
        <f>F26+F21</f>
        <v>220000000</v>
      </c>
      <c r="G27" s="9"/>
      <c r="H27" s="28" t="s">
        <v>61</v>
      </c>
      <c r="I27" s="25">
        <v>23</v>
      </c>
      <c r="J27" s="15">
        <f>I27*J28/I28</f>
        <v>40.350877192982459</v>
      </c>
      <c r="K27" s="16">
        <v>23</v>
      </c>
      <c r="L27" s="15">
        <f>K27*L28/K28</f>
        <v>39.655172413793103</v>
      </c>
      <c r="M27" s="16">
        <v>20</v>
      </c>
      <c r="N27" s="15">
        <f>M27*N28/M28</f>
        <v>40</v>
      </c>
    </row>
    <row r="28" spans="1:14" x14ac:dyDescent="0.25">
      <c r="H28" s="9"/>
      <c r="I28" s="21">
        <f>100-I6-I7</f>
        <v>57</v>
      </c>
      <c r="J28" s="24">
        <v>100</v>
      </c>
      <c r="K28" s="23">
        <f>100-K6-K7</f>
        <v>58</v>
      </c>
      <c r="L28" s="24">
        <v>100</v>
      </c>
      <c r="M28" s="23">
        <f>100-M6-M7</f>
        <v>50</v>
      </c>
      <c r="N28" s="24">
        <v>100</v>
      </c>
    </row>
    <row r="29" spans="1:14" x14ac:dyDescent="0.25">
      <c r="A29" s="6" t="s">
        <v>52</v>
      </c>
      <c r="B29" s="4">
        <f>SUM(C29:F29)</f>
        <v>2600000000</v>
      </c>
      <c r="C29" s="4">
        <v>2300000000</v>
      </c>
      <c r="D29" s="4"/>
      <c r="E29" s="4"/>
      <c r="F29" s="7">
        <v>300000000</v>
      </c>
      <c r="G29" s="9"/>
    </row>
    <row r="30" spans="1:14" x14ac:dyDescent="0.25">
      <c r="A30" s="8" t="s">
        <v>45</v>
      </c>
      <c r="B30" s="4">
        <f>SUM(C30:F30)</f>
        <v>1150000000</v>
      </c>
      <c r="C30" s="9">
        <f>C29-C17</f>
        <v>1050000000</v>
      </c>
      <c r="D30" s="9"/>
      <c r="E30" s="9"/>
      <c r="F30" s="9">
        <f>F29-F17</f>
        <v>100000000</v>
      </c>
      <c r="G30" s="9"/>
      <c r="H30" s="57" t="s">
        <v>62</v>
      </c>
      <c r="I30" s="57"/>
      <c r="J30" s="57"/>
      <c r="K30" s="57"/>
      <c r="L30" s="57"/>
      <c r="M30" s="57"/>
      <c r="N30" s="57"/>
    </row>
    <row r="31" spans="1:14" x14ac:dyDescent="0.25">
      <c r="A31" t="s">
        <v>65</v>
      </c>
      <c r="B31" s="4">
        <f>SUM(C31:F31)</f>
        <v>456379310.34482759</v>
      </c>
      <c r="C31" s="9">
        <f>C30*L27/100</f>
        <v>416379310.34482759</v>
      </c>
      <c r="D31" s="9"/>
      <c r="E31" s="9"/>
      <c r="F31" s="9">
        <f>F30*N27/100</f>
        <v>40000000</v>
      </c>
      <c r="G31" s="9"/>
      <c r="H31" s="57"/>
      <c r="I31" s="57"/>
      <c r="J31" s="57"/>
      <c r="K31" s="57"/>
      <c r="L31" s="57"/>
      <c r="M31" s="57"/>
      <c r="N31" s="57"/>
    </row>
    <row r="32" spans="1:14" x14ac:dyDescent="0.25">
      <c r="A32" s="5" t="s">
        <v>53</v>
      </c>
      <c r="B32" s="31">
        <f>SUM(C32:F32)</f>
        <v>782879310.34482765</v>
      </c>
      <c r="C32" s="29">
        <f>C12+C31</f>
        <v>702879310.34482765</v>
      </c>
      <c r="D32" s="29"/>
      <c r="E32" s="29"/>
      <c r="F32" s="29">
        <f>F12+F31</f>
        <v>80000000</v>
      </c>
      <c r="G32" s="9"/>
      <c r="H32" s="57"/>
      <c r="I32" s="57"/>
      <c r="J32" s="57"/>
      <c r="K32" s="57"/>
      <c r="L32" s="57"/>
      <c r="M32" s="57"/>
      <c r="N32" s="57"/>
    </row>
    <row r="33" spans="1:14" x14ac:dyDescent="0.25">
      <c r="A33" t="s">
        <v>54</v>
      </c>
      <c r="B33" s="9">
        <f>B32+B27</f>
        <v>2599500000</v>
      </c>
      <c r="C33" s="9">
        <f>C32+C27</f>
        <v>2299500000</v>
      </c>
      <c r="D33" s="9"/>
      <c r="E33" s="9"/>
      <c r="F33" s="9">
        <f>F32+F27</f>
        <v>300000000</v>
      </c>
      <c r="G33" s="9"/>
      <c r="H33" s="9"/>
    </row>
    <row r="34" spans="1:14" x14ac:dyDescent="0.25">
      <c r="H34" s="58" t="s">
        <v>63</v>
      </c>
      <c r="I34" s="58"/>
      <c r="J34" s="58"/>
      <c r="K34" s="58"/>
      <c r="L34" s="58"/>
      <c r="M34" s="58"/>
      <c r="N34" s="58"/>
    </row>
    <row r="35" spans="1:14" x14ac:dyDescent="0.25">
      <c r="A35" t="s">
        <v>64</v>
      </c>
      <c r="H35" s="58"/>
      <c r="I35" s="58"/>
      <c r="J35" s="58"/>
      <c r="K35" s="58"/>
      <c r="L35" s="58"/>
      <c r="M35" s="58"/>
      <c r="N35" s="58"/>
    </row>
    <row r="36" spans="1:14" x14ac:dyDescent="0.25">
      <c r="H36" s="58"/>
      <c r="I36" s="58"/>
      <c r="J36" s="58"/>
      <c r="K36" s="58"/>
      <c r="L36" s="58"/>
      <c r="M36" s="58"/>
      <c r="N36" s="58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L36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53" t="s">
        <v>35</v>
      </c>
      <c r="C2" s="55" t="s">
        <v>2</v>
      </c>
      <c r="D2" s="55"/>
      <c r="E2" s="26"/>
    </row>
    <row r="3" spans="1:11" ht="15.75" thickBot="1" x14ac:dyDescent="0.3">
      <c r="B3" s="54"/>
      <c r="C3" s="2" t="s">
        <v>36</v>
      </c>
      <c r="D3" s="2" t="s">
        <v>37</v>
      </c>
      <c r="E3" s="27"/>
    </row>
    <row r="4" spans="1:11" ht="15.75" thickTop="1" x14ac:dyDescent="0.25">
      <c r="A4" s="5" t="s">
        <v>66</v>
      </c>
    </row>
    <row r="6" spans="1:11" x14ac:dyDescent="0.25">
      <c r="A6" t="s">
        <v>40</v>
      </c>
      <c r="B6" s="4">
        <f>SUM(C6:D6)</f>
        <v>459</v>
      </c>
      <c r="C6" s="4">
        <v>109</v>
      </c>
      <c r="D6" s="4">
        <v>350</v>
      </c>
      <c r="E6" s="4"/>
      <c r="G6" s="4">
        <v>18</v>
      </c>
      <c r="I6">
        <v>13</v>
      </c>
      <c r="K6">
        <v>20</v>
      </c>
    </row>
    <row r="7" spans="1:11" x14ac:dyDescent="0.25">
      <c r="B7" s="32">
        <f>B6/B14</f>
        <v>0.17770034843205576</v>
      </c>
      <c r="C7" s="32">
        <f>C6/C14</f>
        <v>0.13085234093637454</v>
      </c>
      <c r="D7" s="32">
        <f>D6/D14</f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41</v>
      </c>
      <c r="B8" s="4">
        <f>SUM(C8:D8)</f>
        <v>770</v>
      </c>
      <c r="C8" s="4">
        <v>245</v>
      </c>
      <c r="D8" s="4">
        <v>525</v>
      </c>
      <c r="E8" s="4"/>
      <c r="G8" s="4">
        <v>31</v>
      </c>
      <c r="I8" s="4">
        <v>35</v>
      </c>
      <c r="K8">
        <v>30</v>
      </c>
    </row>
    <row r="9" spans="1:11" x14ac:dyDescent="0.25">
      <c r="B9" s="32">
        <f>B8/B14</f>
        <v>0.29810298102981031</v>
      </c>
      <c r="C9" s="32">
        <f>C8/C14</f>
        <v>0.29411764705882354</v>
      </c>
      <c r="D9" s="32">
        <f>D8/D14</f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38</v>
      </c>
      <c r="B10" s="4">
        <f>SUM(C10:D10)</f>
        <v>813</v>
      </c>
      <c r="C10" s="4">
        <v>288</v>
      </c>
      <c r="D10" s="4">
        <v>525</v>
      </c>
      <c r="E10" s="4"/>
      <c r="F10" s="4"/>
    </row>
    <row r="11" spans="1:11" x14ac:dyDescent="0.25">
      <c r="B11" s="32">
        <f>B10/B14</f>
        <v>0.31475029036004648</v>
      </c>
      <c r="C11" s="32">
        <f>C10/C14</f>
        <v>0.34573829531812728</v>
      </c>
      <c r="D11" s="32">
        <f>D10/D14</f>
        <v>0.3</v>
      </c>
      <c r="E11" s="1"/>
      <c r="F11" s="4"/>
      <c r="G11" s="56" t="s">
        <v>67</v>
      </c>
      <c r="H11" s="56"/>
      <c r="I11" s="56"/>
      <c r="J11" s="56"/>
    </row>
    <row r="12" spans="1:11" x14ac:dyDescent="0.25">
      <c r="A12" t="s">
        <v>42</v>
      </c>
      <c r="B12" s="4">
        <f>SUM(C12:D12)</f>
        <v>541</v>
      </c>
      <c r="C12" s="4">
        <v>191</v>
      </c>
      <c r="D12" s="4">
        <v>350</v>
      </c>
      <c r="E12" s="4"/>
      <c r="F12" s="4"/>
      <c r="G12" s="56"/>
      <c r="H12" s="56"/>
      <c r="I12" s="56"/>
      <c r="J12" s="56"/>
    </row>
    <row r="13" spans="1:11" x14ac:dyDescent="0.25">
      <c r="B13" s="32">
        <f>B12/B14</f>
        <v>0.2094463801780875</v>
      </c>
      <c r="C13" s="32">
        <f>C12/C14</f>
        <v>0.22929171668667467</v>
      </c>
      <c r="D13" s="32">
        <f>D12/D14</f>
        <v>0.2</v>
      </c>
      <c r="E13" s="1"/>
      <c r="F13" s="4"/>
      <c r="G13" s="11"/>
      <c r="I13" s="4"/>
    </row>
    <row r="14" spans="1:11" x14ac:dyDescent="0.25">
      <c r="A14" t="s">
        <v>43</v>
      </c>
      <c r="B14" s="4">
        <f>SUM(C14:D14)</f>
        <v>2583</v>
      </c>
      <c r="C14" s="7">
        <v>833</v>
      </c>
      <c r="D14" s="4">
        <v>1750</v>
      </c>
      <c r="E14" s="4"/>
      <c r="G14" s="11"/>
      <c r="I14" s="4"/>
    </row>
    <row r="15" spans="1:11" x14ac:dyDescent="0.25">
      <c r="G15" s="11"/>
      <c r="I15" s="4"/>
    </row>
    <row r="16" spans="1:11" x14ac:dyDescent="0.25">
      <c r="G16" s="11"/>
      <c r="I16" s="4"/>
    </row>
    <row r="17" spans="1:12" x14ac:dyDescent="0.25">
      <c r="A17" s="6" t="s">
        <v>44</v>
      </c>
      <c r="B17" s="4">
        <f>SUM(C17:D17)</f>
        <v>2583</v>
      </c>
      <c r="C17" s="7">
        <v>833</v>
      </c>
      <c r="D17" s="4">
        <v>1750</v>
      </c>
      <c r="E17" s="4"/>
      <c r="G17" s="12" t="s">
        <v>56</v>
      </c>
      <c r="I17" s="4"/>
    </row>
    <row r="18" spans="1:12" x14ac:dyDescent="0.25">
      <c r="A18" s="8" t="s">
        <v>45</v>
      </c>
      <c r="B18" s="4">
        <f>SUM(C18:D18)</f>
        <v>0</v>
      </c>
      <c r="C18" s="9">
        <f>C17-C14</f>
        <v>0</v>
      </c>
      <c r="D18" s="9">
        <f>D17-D14</f>
        <v>0</v>
      </c>
      <c r="E18" s="9"/>
      <c r="G18" s="19" t="s">
        <v>57</v>
      </c>
      <c r="H18" s="17"/>
      <c r="I18" s="18" t="s">
        <v>58</v>
      </c>
      <c r="J18" s="17"/>
      <c r="K18" s="18" t="s">
        <v>3</v>
      </c>
      <c r="L18" s="17"/>
    </row>
    <row r="19" spans="1:12" x14ac:dyDescent="0.25">
      <c r="A19" s="8" t="s">
        <v>46</v>
      </c>
      <c r="B19" s="4">
        <f>SUM(C19:D19)</f>
        <v>0</v>
      </c>
      <c r="C19" s="9">
        <f>C18*J19/100</f>
        <v>0</v>
      </c>
      <c r="D19" s="9">
        <f>D18*L19/100</f>
        <v>0</v>
      </c>
      <c r="E19" s="9"/>
      <c r="G19" s="20">
        <v>29</v>
      </c>
      <c r="H19" s="15">
        <f>G19*H20/G20</f>
        <v>35.365853658536587</v>
      </c>
      <c r="I19" s="16">
        <v>29</v>
      </c>
      <c r="J19" s="15">
        <f>I19*J20/I20</f>
        <v>33.333333333333336</v>
      </c>
      <c r="K19" s="16">
        <v>30</v>
      </c>
      <c r="L19" s="15">
        <f>K19*L20/K20</f>
        <v>37.5</v>
      </c>
    </row>
    <row r="20" spans="1:12" x14ac:dyDescent="0.25">
      <c r="A20" t="s">
        <v>47</v>
      </c>
      <c r="B20" s="31">
        <f>SUM(C20:D20)</f>
        <v>770</v>
      </c>
      <c r="C20" s="29">
        <f>C8+C19</f>
        <v>245</v>
      </c>
      <c r="D20" s="29">
        <f>D8+D19</f>
        <v>525</v>
      </c>
      <c r="E20" s="9"/>
      <c r="G20" s="21">
        <f>100-G6</f>
        <v>82</v>
      </c>
      <c r="H20" s="22">
        <v>100</v>
      </c>
      <c r="I20" s="23">
        <f>100-I6</f>
        <v>87</v>
      </c>
      <c r="J20" s="22">
        <v>100</v>
      </c>
      <c r="K20" s="23">
        <f>100-K6</f>
        <v>80</v>
      </c>
      <c r="L20" s="24">
        <v>100</v>
      </c>
    </row>
    <row r="21" spans="1:12" x14ac:dyDescent="0.25">
      <c r="A21" t="s">
        <v>48</v>
      </c>
      <c r="B21" s="9">
        <f>B20+B6</f>
        <v>1229</v>
      </c>
      <c r="C21" s="9">
        <f>C20+C6</f>
        <v>354</v>
      </c>
      <c r="D21" s="9">
        <f>D20+D6</f>
        <v>875</v>
      </c>
      <c r="E21" s="9"/>
      <c r="G21" s="13"/>
      <c r="H21" s="14"/>
      <c r="I21" s="14"/>
      <c r="J21" s="14"/>
      <c r="K21" s="14"/>
      <c r="L21" s="14"/>
    </row>
    <row r="22" spans="1:12" x14ac:dyDescent="0.25">
      <c r="B22" s="9"/>
      <c r="C22" s="9"/>
      <c r="D22" s="9"/>
      <c r="E22" s="9"/>
    </row>
    <row r="23" spans="1:12" x14ac:dyDescent="0.25">
      <c r="A23" s="6" t="s">
        <v>49</v>
      </c>
      <c r="B23" s="4">
        <f>SUM(C23:D23)</f>
        <v>4033</v>
      </c>
      <c r="C23" s="4">
        <v>1533</v>
      </c>
      <c r="D23" s="4">
        <v>2500</v>
      </c>
      <c r="E23" s="10"/>
      <c r="F23" s="4"/>
      <c r="G23" s="12" t="s">
        <v>38</v>
      </c>
      <c r="I23" s="4"/>
    </row>
    <row r="24" spans="1:12" x14ac:dyDescent="0.25">
      <c r="A24" s="8" t="s">
        <v>45</v>
      </c>
      <c r="B24" s="4">
        <f>SUM(C24:D24)</f>
        <v>1450</v>
      </c>
      <c r="C24" s="9">
        <f>C23-C17</f>
        <v>700</v>
      </c>
      <c r="D24" s="9">
        <f>D23-D17</f>
        <v>750</v>
      </c>
      <c r="E24" s="9"/>
      <c r="F24" s="9"/>
      <c r="G24" s="19" t="s">
        <v>57</v>
      </c>
      <c r="H24" s="17"/>
      <c r="I24" s="18" t="s">
        <v>58</v>
      </c>
      <c r="J24" s="17"/>
      <c r="K24" s="18" t="s">
        <v>3</v>
      </c>
      <c r="L24" s="17"/>
    </row>
    <row r="25" spans="1:12" x14ac:dyDescent="0.25">
      <c r="A25" s="8" t="s">
        <v>59</v>
      </c>
      <c r="B25" s="4">
        <f>SUM(C25:D25)</f>
        <v>872.41379310344826</v>
      </c>
      <c r="C25" s="9">
        <f>C24*J25/100</f>
        <v>422.41379310344826</v>
      </c>
      <c r="D25" s="9">
        <f>D24*L25/100</f>
        <v>450</v>
      </c>
      <c r="E25" s="9"/>
      <c r="F25" s="28" t="s">
        <v>60</v>
      </c>
      <c r="G25" s="25">
        <v>34</v>
      </c>
      <c r="H25" s="15">
        <f>G25*H26/G26</f>
        <v>65.384615384615387</v>
      </c>
      <c r="I25" s="16">
        <v>35</v>
      </c>
      <c r="J25" s="15">
        <f>I25*J26/I26</f>
        <v>60.344827586206897</v>
      </c>
      <c r="K25" s="16">
        <v>30</v>
      </c>
      <c r="L25" s="15">
        <f>K25*L26/K26</f>
        <v>60</v>
      </c>
    </row>
    <row r="26" spans="1:12" x14ac:dyDescent="0.25">
      <c r="A26" s="5" t="s">
        <v>50</v>
      </c>
      <c r="B26" s="31">
        <f>SUM(C26:D26)</f>
        <v>1685.4137931034484</v>
      </c>
      <c r="C26" s="29">
        <f>C10+C25</f>
        <v>710.41379310344826</v>
      </c>
      <c r="D26" s="29">
        <f>D10+D25</f>
        <v>975</v>
      </c>
      <c r="E26" s="9"/>
      <c r="F26" s="9"/>
      <c r="G26" s="21">
        <f>100-G6-G7</f>
        <v>52</v>
      </c>
      <c r="H26" s="24">
        <v>100</v>
      </c>
      <c r="I26" s="23">
        <f>100-I6-I7</f>
        <v>58</v>
      </c>
      <c r="J26" s="24">
        <v>100</v>
      </c>
      <c r="K26" s="23">
        <f>100-K6-K7</f>
        <v>50</v>
      </c>
      <c r="L26" s="24">
        <v>100</v>
      </c>
    </row>
    <row r="27" spans="1:12" x14ac:dyDescent="0.25">
      <c r="A27" t="s">
        <v>51</v>
      </c>
      <c r="B27" s="9">
        <f>B26+B21</f>
        <v>2914.4137931034484</v>
      </c>
      <c r="C27" s="9">
        <f>C26+C21</f>
        <v>1064.4137931034484</v>
      </c>
      <c r="D27" s="9">
        <f>D26+D21</f>
        <v>1850</v>
      </c>
      <c r="E27" s="9"/>
      <c r="F27" s="28" t="s">
        <v>61</v>
      </c>
      <c r="G27" s="25">
        <v>23</v>
      </c>
      <c r="H27" s="15">
        <f>G27*H28/G28</f>
        <v>44.230769230769234</v>
      </c>
      <c r="I27" s="16">
        <v>23</v>
      </c>
      <c r="J27" s="15">
        <f>I27*J28/I28</f>
        <v>39.655172413793103</v>
      </c>
      <c r="K27" s="16">
        <v>20</v>
      </c>
      <c r="L27" s="15">
        <f>K27*L28/K28</f>
        <v>40</v>
      </c>
    </row>
    <row r="28" spans="1:12" x14ac:dyDescent="0.25">
      <c r="F28" s="9"/>
      <c r="G28" s="21">
        <f>100-G6-G7</f>
        <v>52</v>
      </c>
      <c r="H28" s="24">
        <v>100</v>
      </c>
      <c r="I28" s="23">
        <f>100-I6-I7</f>
        <v>58</v>
      </c>
      <c r="J28" s="24">
        <v>100</v>
      </c>
      <c r="K28" s="23">
        <f>100-K6-K7</f>
        <v>50</v>
      </c>
      <c r="L28" s="24">
        <v>100</v>
      </c>
    </row>
    <row r="29" spans="1:12" x14ac:dyDescent="0.25">
      <c r="A29" s="6" t="s">
        <v>52</v>
      </c>
      <c r="B29" s="4">
        <f>SUM(C29:D29)</f>
        <v>4033</v>
      </c>
      <c r="C29" s="4">
        <v>1533</v>
      </c>
      <c r="D29" s="4">
        <v>2500</v>
      </c>
      <c r="E29" s="9"/>
    </row>
    <row r="30" spans="1:12" x14ac:dyDescent="0.25">
      <c r="A30" s="8" t="s">
        <v>45</v>
      </c>
      <c r="B30" s="4">
        <f>SUM(C30:D30)</f>
        <v>1450</v>
      </c>
      <c r="C30" s="9">
        <f>C29-C17</f>
        <v>700</v>
      </c>
      <c r="D30" s="9">
        <f>D29-D17</f>
        <v>750</v>
      </c>
      <c r="E30" s="9"/>
      <c r="F30" s="57" t="s">
        <v>62</v>
      </c>
      <c r="G30" s="57"/>
      <c r="H30" s="57"/>
      <c r="I30" s="57"/>
      <c r="J30" s="57"/>
      <c r="K30" s="57"/>
      <c r="L30" s="57"/>
    </row>
    <row r="31" spans="1:12" x14ac:dyDescent="0.25">
      <c r="A31" t="s">
        <v>65</v>
      </c>
      <c r="B31" s="4">
        <f>SUM(C31:D31)</f>
        <v>577.58620689655174</v>
      </c>
      <c r="C31" s="9">
        <f>C30*J27/100</f>
        <v>277.58620689655174</v>
      </c>
      <c r="D31" s="9">
        <f>D30*L27/100</f>
        <v>300</v>
      </c>
      <c r="E31" s="9"/>
      <c r="F31" s="57"/>
      <c r="G31" s="57"/>
      <c r="H31" s="57"/>
      <c r="I31" s="57"/>
      <c r="J31" s="57"/>
      <c r="K31" s="57"/>
      <c r="L31" s="57"/>
    </row>
    <row r="32" spans="1:12" x14ac:dyDescent="0.25">
      <c r="A32" s="5" t="s">
        <v>53</v>
      </c>
      <c r="B32" s="31">
        <f>SUM(C32:D32)</f>
        <v>1118.5862068965516</v>
      </c>
      <c r="C32" s="29">
        <f>C12+C31</f>
        <v>468.58620689655174</v>
      </c>
      <c r="D32" s="29">
        <f>D12+D31</f>
        <v>650</v>
      </c>
      <c r="E32" s="9"/>
      <c r="F32" s="57"/>
      <c r="G32" s="57"/>
      <c r="H32" s="57"/>
      <c r="I32" s="57"/>
      <c r="J32" s="57"/>
      <c r="K32" s="57"/>
      <c r="L32" s="57"/>
    </row>
    <row r="33" spans="1:12" x14ac:dyDescent="0.25">
      <c r="A33" t="s">
        <v>54</v>
      </c>
      <c r="B33" s="9">
        <f>B32+B27</f>
        <v>4033</v>
      </c>
      <c r="C33" s="9">
        <f>C32+C27</f>
        <v>1533</v>
      </c>
      <c r="D33" s="9">
        <f>D32+D27</f>
        <v>2500</v>
      </c>
      <c r="E33" s="9"/>
      <c r="F33" s="9"/>
    </row>
    <row r="34" spans="1:12" x14ac:dyDescent="0.25">
      <c r="F34" s="58" t="s">
        <v>63</v>
      </c>
      <c r="G34" s="58"/>
      <c r="H34" s="58"/>
      <c r="I34" s="58"/>
      <c r="J34" s="58"/>
      <c r="K34" s="58"/>
      <c r="L34" s="58"/>
    </row>
    <row r="35" spans="1:12" x14ac:dyDescent="0.25">
      <c r="A35" t="s">
        <v>64</v>
      </c>
      <c r="F35" s="58"/>
      <c r="G35" s="58"/>
      <c r="H35" s="58"/>
      <c r="I35" s="58"/>
      <c r="J35" s="58"/>
      <c r="K35" s="58"/>
      <c r="L35" s="58"/>
    </row>
    <row r="36" spans="1:12" x14ac:dyDescent="0.25">
      <c r="F36" s="58"/>
      <c r="G36" s="58"/>
      <c r="H36" s="58"/>
      <c r="I36" s="58"/>
      <c r="J36" s="58"/>
      <c r="K36" s="58"/>
      <c r="L36" s="58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Semestral</vt:lpstr>
      <vt:lpstr>III Trimestre</vt:lpstr>
      <vt:lpstr>III T Acumulado</vt:lpstr>
      <vt:lpstr>IV Trimestre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dcterms:created xsi:type="dcterms:W3CDTF">2012-02-07T15:57:09Z</dcterms:created>
  <dcterms:modified xsi:type="dcterms:W3CDTF">2020-06-10T20:44:24Z</dcterms:modified>
</cp:coreProperties>
</file>