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cadores Anuales 2019\Analista - Silvia Hernández\"/>
    </mc:Choice>
  </mc:AlternateContent>
  <bookViews>
    <workbookView xWindow="0" yWindow="0" windowWidth="28800" windowHeight="11430" activeTab="6"/>
  </bookViews>
  <sheets>
    <sheet name="I trimestre" sheetId="4" r:id="rId1"/>
    <sheet name="II Trimestre" sheetId="5" r:id="rId2"/>
    <sheet name="I Semestre" sheetId="1" r:id="rId3"/>
    <sheet name="III Trimestre" sheetId="6" r:id="rId4"/>
    <sheet name="III T Acumulado" sheetId="2" r:id="rId5"/>
    <sheet name="IV Trimestre" sheetId="7" r:id="rId6"/>
    <sheet name="Anual" sheetId="3" r:id="rId7"/>
  </sheets>
  <calcPr calcId="162913"/>
</workbook>
</file>

<file path=xl/calcChain.xml><?xml version="1.0" encoding="utf-8"?>
<calcChain xmlns="http://schemas.openxmlformats.org/spreadsheetml/2006/main">
  <c r="C74" i="3" l="1"/>
  <c r="D65" i="7"/>
  <c r="D66" i="7"/>
  <c r="C70" i="7"/>
  <c r="E70" i="7"/>
  <c r="F70" i="7"/>
  <c r="G70" i="7"/>
  <c r="C71" i="7"/>
  <c r="D71" i="7"/>
  <c r="E71" i="7"/>
  <c r="F71" i="7"/>
  <c r="G71" i="7"/>
  <c r="G73" i="7" s="1"/>
  <c r="C72" i="7"/>
  <c r="D72" i="7"/>
  <c r="E72" i="7"/>
  <c r="F72" i="7"/>
  <c r="G72" i="7"/>
  <c r="C74" i="7"/>
  <c r="E74" i="7"/>
  <c r="F74" i="7"/>
  <c r="G74" i="7"/>
  <c r="C75" i="7"/>
  <c r="D75" i="7"/>
  <c r="E75" i="7"/>
  <c r="F75" i="7"/>
  <c r="G75" i="7"/>
  <c r="C57" i="7"/>
  <c r="C59" i="7" s="1"/>
  <c r="D57" i="7"/>
  <c r="D59" i="7" s="1"/>
  <c r="E57" i="7"/>
  <c r="F57" i="7"/>
  <c r="G57" i="7"/>
  <c r="C58" i="7"/>
  <c r="D58" i="7"/>
  <c r="E58" i="7"/>
  <c r="E59" i="7" s="1"/>
  <c r="F58" i="7"/>
  <c r="F59" i="7" s="1"/>
  <c r="G58" i="7"/>
  <c r="G59" i="7" s="1"/>
  <c r="G52" i="7"/>
  <c r="C53" i="7"/>
  <c r="E53" i="7"/>
  <c r="F53" i="7"/>
  <c r="G53" i="7"/>
  <c r="G54" i="7"/>
  <c r="D53" i="5" l="1"/>
  <c r="D40" i="4"/>
  <c r="E40" i="4"/>
  <c r="E66" i="4" s="1"/>
  <c r="F40" i="4"/>
  <c r="G40" i="4"/>
  <c r="D41" i="4"/>
  <c r="E41" i="4"/>
  <c r="F41" i="4"/>
  <c r="G41" i="4"/>
  <c r="F42" i="4"/>
  <c r="G42" i="4"/>
  <c r="D43" i="4"/>
  <c r="E43" i="4"/>
  <c r="F43" i="4"/>
  <c r="F67" i="4" s="1"/>
  <c r="G43" i="4"/>
  <c r="G67" i="4" s="1"/>
  <c r="E65" i="4"/>
  <c r="F65" i="4"/>
  <c r="G65" i="4"/>
  <c r="F66" i="4"/>
  <c r="G66" i="4"/>
  <c r="E70" i="4"/>
  <c r="F70" i="4"/>
  <c r="G70" i="4"/>
  <c r="E71" i="4"/>
  <c r="E73" i="4" s="1"/>
  <c r="F71" i="4"/>
  <c r="F73" i="4" s="1"/>
  <c r="G71" i="4"/>
  <c r="G73" i="4" s="1"/>
  <c r="E72" i="4"/>
  <c r="F72" i="4"/>
  <c r="G72" i="4"/>
  <c r="E74" i="4"/>
  <c r="F74" i="4"/>
  <c r="G74" i="4"/>
  <c r="E75" i="4"/>
  <c r="F75" i="4"/>
  <c r="G75" i="4"/>
  <c r="D70" i="4"/>
  <c r="D71" i="4"/>
  <c r="D73" i="4" s="1"/>
  <c r="D72" i="4"/>
  <c r="D74" i="4"/>
  <c r="D75" i="4"/>
  <c r="C70" i="4"/>
  <c r="C71" i="4"/>
  <c r="C73" i="4" s="1"/>
  <c r="C72" i="4"/>
  <c r="C74" i="4"/>
  <c r="C75" i="4"/>
  <c r="E42" i="4" l="1"/>
  <c r="E67" i="4" s="1"/>
  <c r="B79" i="4"/>
  <c r="F17" i="2" l="1"/>
  <c r="F18" i="2"/>
  <c r="B37" i="3"/>
  <c r="G18" i="3"/>
  <c r="F18" i="3"/>
  <c r="E18" i="3"/>
  <c r="D18" i="3"/>
  <c r="C18" i="3"/>
  <c r="G18" i="2"/>
  <c r="E18" i="2"/>
  <c r="D18" i="2"/>
  <c r="C18" i="2"/>
  <c r="G18" i="1"/>
  <c r="F18" i="1"/>
  <c r="E18" i="1"/>
  <c r="D18" i="1"/>
  <c r="C18" i="1"/>
  <c r="B18" i="7"/>
  <c r="B18" i="6"/>
  <c r="C75" i="6"/>
  <c r="D75" i="6"/>
  <c r="E75" i="6"/>
  <c r="F75" i="6"/>
  <c r="G75" i="6"/>
  <c r="C74" i="6"/>
  <c r="D74" i="6"/>
  <c r="E74" i="6"/>
  <c r="F74" i="6"/>
  <c r="G74" i="6"/>
  <c r="C71" i="6"/>
  <c r="D71" i="6"/>
  <c r="E71" i="6"/>
  <c r="F71" i="6"/>
  <c r="G71" i="6"/>
  <c r="C70" i="6"/>
  <c r="D70" i="6"/>
  <c r="E70" i="6"/>
  <c r="F70" i="6"/>
  <c r="G70" i="6"/>
  <c r="C75" i="5"/>
  <c r="D75" i="5"/>
  <c r="E75" i="5"/>
  <c r="F75" i="5"/>
  <c r="G75" i="5"/>
  <c r="C74" i="5"/>
  <c r="D74" i="5"/>
  <c r="E74" i="5"/>
  <c r="F74" i="5"/>
  <c r="G74" i="5"/>
  <c r="C71" i="5"/>
  <c r="D71" i="5"/>
  <c r="E71" i="5"/>
  <c r="F71" i="5"/>
  <c r="G71" i="5"/>
  <c r="D70" i="5"/>
  <c r="C70" i="5"/>
  <c r="E70" i="5"/>
  <c r="F70" i="5"/>
  <c r="G70" i="5"/>
  <c r="B18" i="5"/>
  <c r="B18" i="4"/>
  <c r="B18" i="1" l="1"/>
  <c r="B18" i="2"/>
  <c r="B18" i="3"/>
  <c r="C52" i="4" l="1"/>
  <c r="C53" i="4"/>
  <c r="C54" i="4" s="1"/>
  <c r="D52" i="4"/>
  <c r="D53" i="4"/>
  <c r="E52" i="4"/>
  <c r="E53" i="4"/>
  <c r="E54" i="4" s="1"/>
  <c r="F52" i="4"/>
  <c r="F53" i="4"/>
  <c r="G52" i="4"/>
  <c r="G53" i="4"/>
  <c r="B26" i="4"/>
  <c r="B19" i="4"/>
  <c r="B25" i="4"/>
  <c r="B17" i="4"/>
  <c r="C52" i="5"/>
  <c r="C53" i="5"/>
  <c r="E52" i="5"/>
  <c r="E53" i="5"/>
  <c r="F52" i="5"/>
  <c r="F53" i="5"/>
  <c r="G52" i="5"/>
  <c r="G53" i="5"/>
  <c r="B26" i="5"/>
  <c r="B41" i="5" s="1"/>
  <c r="B19" i="5"/>
  <c r="B65" i="5" s="1"/>
  <c r="B25" i="5"/>
  <c r="B17" i="5"/>
  <c r="C53" i="6"/>
  <c r="D53" i="6"/>
  <c r="E53" i="6"/>
  <c r="F52" i="6"/>
  <c r="G52" i="6"/>
  <c r="G53" i="6"/>
  <c r="B26" i="6"/>
  <c r="B79" i="6" s="1"/>
  <c r="B19" i="6"/>
  <c r="B25" i="6"/>
  <c r="B31" i="6" s="1"/>
  <c r="B78" i="6" s="1"/>
  <c r="B17" i="6"/>
  <c r="B26" i="7"/>
  <c r="B19" i="7"/>
  <c r="B25" i="7"/>
  <c r="B17" i="7"/>
  <c r="C26" i="1"/>
  <c r="C19" i="1"/>
  <c r="C49" i="1" s="1"/>
  <c r="C25" i="1"/>
  <c r="C17" i="1"/>
  <c r="C48" i="1" s="1"/>
  <c r="D26" i="1"/>
  <c r="D19" i="1"/>
  <c r="D49" i="1" s="1"/>
  <c r="D25" i="1"/>
  <c r="D17" i="1"/>
  <c r="D48" i="1" s="1"/>
  <c r="E26" i="1"/>
  <c r="E19" i="1"/>
  <c r="E49" i="1" s="1"/>
  <c r="E25" i="1"/>
  <c r="E17" i="1"/>
  <c r="F26" i="1"/>
  <c r="F28" i="1" s="1"/>
  <c r="F19" i="1"/>
  <c r="F25" i="1"/>
  <c r="F17" i="1"/>
  <c r="F48" i="1" s="1"/>
  <c r="G26" i="1"/>
  <c r="G19" i="1"/>
  <c r="G25" i="1"/>
  <c r="G17" i="1"/>
  <c r="G48" i="1" s="1"/>
  <c r="C26" i="2"/>
  <c r="C28" i="2" s="1"/>
  <c r="C19" i="2"/>
  <c r="C49" i="2" s="1"/>
  <c r="C25" i="2"/>
  <c r="C17" i="2"/>
  <c r="C48" i="2" s="1"/>
  <c r="D26" i="2"/>
  <c r="D41" i="2" s="1"/>
  <c r="D19" i="2"/>
  <c r="D25" i="2"/>
  <c r="D17" i="2"/>
  <c r="D48" i="2" s="1"/>
  <c r="E26" i="2"/>
  <c r="E19" i="2"/>
  <c r="E49" i="2" s="1"/>
  <c r="E25" i="2"/>
  <c r="E17" i="2"/>
  <c r="E48" i="2" s="1"/>
  <c r="F26" i="2"/>
  <c r="F19" i="2"/>
  <c r="F25" i="2"/>
  <c r="F70" i="2" s="1"/>
  <c r="G26" i="2"/>
  <c r="G41" i="2" s="1"/>
  <c r="G19" i="2"/>
  <c r="G25" i="2"/>
  <c r="G17" i="2"/>
  <c r="G48" i="2" s="1"/>
  <c r="C26" i="3"/>
  <c r="C19" i="3"/>
  <c r="C49" i="3" s="1"/>
  <c r="C25" i="3"/>
  <c r="C17" i="3"/>
  <c r="D26" i="3"/>
  <c r="D19" i="3"/>
  <c r="D49" i="3" s="1"/>
  <c r="D25" i="3"/>
  <c r="D17" i="3"/>
  <c r="E26" i="3"/>
  <c r="E19" i="3"/>
  <c r="E49" i="3" s="1"/>
  <c r="E25" i="3"/>
  <c r="E17" i="3"/>
  <c r="E48" i="3" s="1"/>
  <c r="F26" i="3"/>
  <c r="F19" i="3"/>
  <c r="F49" i="3" s="1"/>
  <c r="F25" i="3"/>
  <c r="F17" i="3"/>
  <c r="G26" i="3"/>
  <c r="G41" i="3" s="1"/>
  <c r="G19" i="3"/>
  <c r="G49" i="3" s="1"/>
  <c r="G25" i="3"/>
  <c r="G17" i="3"/>
  <c r="G48" i="3" s="1"/>
  <c r="G27" i="2"/>
  <c r="G21" i="2"/>
  <c r="C65" i="7"/>
  <c r="E65" i="7"/>
  <c r="F65" i="7"/>
  <c r="G65" i="7"/>
  <c r="C49" i="7"/>
  <c r="D49" i="7"/>
  <c r="E49" i="7"/>
  <c r="F49" i="7"/>
  <c r="G49" i="7"/>
  <c r="C48" i="7"/>
  <c r="D48" i="7"/>
  <c r="E48" i="7"/>
  <c r="F48" i="7"/>
  <c r="G48" i="7"/>
  <c r="C41" i="7"/>
  <c r="C43" i="7" s="1"/>
  <c r="D41" i="7"/>
  <c r="E41" i="7"/>
  <c r="F41" i="7"/>
  <c r="F43" i="7" s="1"/>
  <c r="G41" i="7"/>
  <c r="G43" i="7" s="1"/>
  <c r="C40" i="7"/>
  <c r="D40" i="7"/>
  <c r="E40" i="7"/>
  <c r="E42" i="7" s="1"/>
  <c r="F40" i="7"/>
  <c r="F42" i="7" s="1"/>
  <c r="G40" i="7"/>
  <c r="G42" i="7" s="1"/>
  <c r="G28" i="7"/>
  <c r="C72" i="6"/>
  <c r="D72" i="6"/>
  <c r="E72" i="6"/>
  <c r="F72" i="6"/>
  <c r="G72" i="6"/>
  <c r="C65" i="6"/>
  <c r="D65" i="6"/>
  <c r="E65" i="6"/>
  <c r="F65" i="6"/>
  <c r="G65" i="6"/>
  <c r="C58" i="6"/>
  <c r="D58" i="6"/>
  <c r="E58" i="6"/>
  <c r="F58" i="6"/>
  <c r="G58" i="6"/>
  <c r="C57" i="6"/>
  <c r="D57" i="6"/>
  <c r="E57" i="6"/>
  <c r="F57" i="6"/>
  <c r="G57" i="6"/>
  <c r="F53" i="6"/>
  <c r="C49" i="6"/>
  <c r="D49" i="6"/>
  <c r="E49" i="6"/>
  <c r="F49" i="6"/>
  <c r="G49" i="6"/>
  <c r="C48" i="6"/>
  <c r="D48" i="6"/>
  <c r="E48" i="6"/>
  <c r="F48" i="6"/>
  <c r="G48" i="6"/>
  <c r="D40" i="6"/>
  <c r="D42" i="6" s="1"/>
  <c r="C41" i="6"/>
  <c r="C43" i="6" s="1"/>
  <c r="D41" i="6"/>
  <c r="D43" i="6" s="1"/>
  <c r="E41" i="6"/>
  <c r="E43" i="6" s="1"/>
  <c r="F41" i="6"/>
  <c r="F43" i="6" s="1"/>
  <c r="G41" i="6"/>
  <c r="G43" i="6" s="1"/>
  <c r="C40" i="6"/>
  <c r="C42" i="6" s="1"/>
  <c r="E40" i="6"/>
  <c r="E42" i="6" s="1"/>
  <c r="F40" i="6"/>
  <c r="F42" i="6" s="1"/>
  <c r="G40" i="6"/>
  <c r="G42" i="6"/>
  <c r="C72" i="5"/>
  <c r="D72" i="5"/>
  <c r="E72" i="5"/>
  <c r="F72" i="5"/>
  <c r="G72" i="5"/>
  <c r="C65" i="5"/>
  <c r="D65" i="5"/>
  <c r="E65" i="5"/>
  <c r="F65" i="5"/>
  <c r="G65" i="5"/>
  <c r="C58" i="5"/>
  <c r="D58" i="5"/>
  <c r="E58" i="5"/>
  <c r="F58" i="5"/>
  <c r="G58" i="5"/>
  <c r="C57" i="5"/>
  <c r="D57" i="5"/>
  <c r="E57" i="5"/>
  <c r="F57" i="5"/>
  <c r="G57" i="5"/>
  <c r="C49" i="5"/>
  <c r="D49" i="5"/>
  <c r="E49" i="5"/>
  <c r="F49" i="5"/>
  <c r="G49" i="5"/>
  <c r="C48" i="5"/>
  <c r="D48" i="5"/>
  <c r="E48" i="5"/>
  <c r="F48" i="5"/>
  <c r="G48" i="5"/>
  <c r="C41" i="5"/>
  <c r="D41" i="5"/>
  <c r="E41" i="5"/>
  <c r="E43" i="5" s="1"/>
  <c r="F41" i="5"/>
  <c r="F43" i="5" s="1"/>
  <c r="G41" i="5"/>
  <c r="G43" i="5" s="1"/>
  <c r="C40" i="5"/>
  <c r="C42" i="5" s="1"/>
  <c r="D40" i="5"/>
  <c r="D42" i="5" s="1"/>
  <c r="E40" i="5"/>
  <c r="E42" i="5" s="1"/>
  <c r="F40" i="5"/>
  <c r="F42" i="5" s="1"/>
  <c r="G40" i="5"/>
  <c r="G42" i="5" s="1"/>
  <c r="C65" i="4"/>
  <c r="C58" i="4"/>
  <c r="D58" i="4"/>
  <c r="E58" i="4"/>
  <c r="F58" i="4"/>
  <c r="G58" i="4"/>
  <c r="C57" i="4"/>
  <c r="C59" i="4" s="1"/>
  <c r="D57" i="4"/>
  <c r="E57" i="4"/>
  <c r="F57" i="4"/>
  <c r="G57" i="4"/>
  <c r="G59" i="4" s="1"/>
  <c r="C49" i="4"/>
  <c r="D49" i="4"/>
  <c r="E49" i="4"/>
  <c r="F49" i="4"/>
  <c r="G49" i="4"/>
  <c r="C48" i="4"/>
  <c r="D48" i="4"/>
  <c r="E48" i="4"/>
  <c r="F48" i="4"/>
  <c r="G48" i="4"/>
  <c r="C41" i="4"/>
  <c r="C43" i="4" s="1"/>
  <c r="C40" i="4"/>
  <c r="C42" i="4" s="1"/>
  <c r="B32" i="3"/>
  <c r="B15" i="5"/>
  <c r="B15" i="4"/>
  <c r="D28" i="7"/>
  <c r="E28" i="7"/>
  <c r="F28" i="7"/>
  <c r="C28" i="7"/>
  <c r="F27" i="2"/>
  <c r="E27" i="2"/>
  <c r="D27" i="2"/>
  <c r="C27" i="2"/>
  <c r="C21" i="3"/>
  <c r="B27" i="4"/>
  <c r="B24" i="4"/>
  <c r="B40" i="4" s="1"/>
  <c r="F24" i="3"/>
  <c r="F40" i="3" s="1"/>
  <c r="F15" i="3"/>
  <c r="G15" i="3"/>
  <c r="F16" i="3"/>
  <c r="G16" i="3"/>
  <c r="F24" i="2"/>
  <c r="F40" i="2" s="1"/>
  <c r="G24" i="2"/>
  <c r="G40" i="2" s="1"/>
  <c r="F15" i="2"/>
  <c r="G15" i="2"/>
  <c r="F16" i="2"/>
  <c r="G16" i="2"/>
  <c r="F24" i="1"/>
  <c r="F40" i="1" s="1"/>
  <c r="F16" i="1"/>
  <c r="G16" i="1"/>
  <c r="F15" i="1"/>
  <c r="G15" i="1"/>
  <c r="E16" i="2"/>
  <c r="E20" i="2"/>
  <c r="D16" i="2"/>
  <c r="D20" i="2"/>
  <c r="C16" i="2"/>
  <c r="C20" i="2"/>
  <c r="E16" i="1"/>
  <c r="E20" i="1"/>
  <c r="D16" i="1"/>
  <c r="D20" i="1"/>
  <c r="C16" i="1"/>
  <c r="C20" i="1"/>
  <c r="D28" i="6"/>
  <c r="E28" i="6"/>
  <c r="F28" i="6"/>
  <c r="G28" i="6"/>
  <c r="C28" i="6"/>
  <c r="D28" i="5"/>
  <c r="E28" i="5"/>
  <c r="F28" i="5"/>
  <c r="G28" i="5"/>
  <c r="C28" i="5"/>
  <c r="D28" i="4"/>
  <c r="E28" i="4"/>
  <c r="F28" i="4"/>
  <c r="G28" i="4"/>
  <c r="C28" i="4"/>
  <c r="B37" i="5"/>
  <c r="B37" i="6"/>
  <c r="B37" i="7"/>
  <c r="B37" i="1"/>
  <c r="B37" i="2"/>
  <c r="B37" i="4"/>
  <c r="G21" i="3"/>
  <c r="F21" i="3"/>
  <c r="E21" i="3"/>
  <c r="D21" i="3"/>
  <c r="F21" i="2"/>
  <c r="E21" i="2"/>
  <c r="D21" i="2"/>
  <c r="C21" i="2"/>
  <c r="D24" i="3"/>
  <c r="D40" i="3" s="1"/>
  <c r="E24" i="3"/>
  <c r="E40" i="3" s="1"/>
  <c r="G24" i="3"/>
  <c r="G40" i="3" s="1"/>
  <c r="C24" i="3"/>
  <c r="D27" i="3"/>
  <c r="E27" i="3"/>
  <c r="F27" i="3"/>
  <c r="G27" i="3"/>
  <c r="C27" i="3"/>
  <c r="D24" i="2"/>
  <c r="D40" i="2" s="1"/>
  <c r="E24" i="2"/>
  <c r="E40" i="2" s="1"/>
  <c r="C24" i="2"/>
  <c r="C40" i="2" s="1"/>
  <c r="D27" i="1"/>
  <c r="E27" i="1"/>
  <c r="F27" i="1"/>
  <c r="G27" i="1"/>
  <c r="C27" i="1"/>
  <c r="D24" i="1"/>
  <c r="D40" i="1" s="1"/>
  <c r="E24" i="1"/>
  <c r="E40" i="1" s="1"/>
  <c r="G24" i="1"/>
  <c r="G40" i="1" s="1"/>
  <c r="C24" i="1"/>
  <c r="C40" i="1" s="1"/>
  <c r="D21" i="1"/>
  <c r="E21" i="1"/>
  <c r="F21" i="1"/>
  <c r="G21" i="1"/>
  <c r="C21" i="1"/>
  <c r="D16" i="3"/>
  <c r="E16" i="3"/>
  <c r="D20" i="3"/>
  <c r="E20" i="3"/>
  <c r="F20" i="3"/>
  <c r="G20" i="3"/>
  <c r="C16" i="3"/>
  <c r="C20" i="3"/>
  <c r="D15" i="3"/>
  <c r="E15" i="3"/>
  <c r="C15" i="3"/>
  <c r="D15" i="2"/>
  <c r="E15" i="2"/>
  <c r="F20" i="2"/>
  <c r="G20" i="2"/>
  <c r="C15" i="2"/>
  <c r="D15" i="1"/>
  <c r="E15" i="1"/>
  <c r="F20" i="1"/>
  <c r="G20" i="1"/>
  <c r="C15" i="1"/>
  <c r="B16" i="7"/>
  <c r="B20" i="7"/>
  <c r="B21" i="7"/>
  <c r="B24" i="7"/>
  <c r="B40" i="7" s="1"/>
  <c r="B27" i="7"/>
  <c r="B15" i="7"/>
  <c r="B24" i="6"/>
  <c r="B40" i="6" s="1"/>
  <c r="B27" i="6"/>
  <c r="B16" i="6"/>
  <c r="B20" i="6"/>
  <c r="B21" i="6"/>
  <c r="B15" i="6"/>
  <c r="B16" i="5"/>
  <c r="B21" i="5"/>
  <c r="B24" i="5"/>
  <c r="B40" i="5" s="1"/>
  <c r="B27" i="5"/>
  <c r="B16" i="4"/>
  <c r="B20" i="4"/>
  <c r="B72" i="4" s="1"/>
  <c r="B21" i="4"/>
  <c r="B79" i="5"/>
  <c r="B32" i="2"/>
  <c r="B32" i="1"/>
  <c r="B20" i="5"/>
  <c r="B72" i="5" l="1"/>
  <c r="D67" i="6"/>
  <c r="E66" i="6"/>
  <c r="E66" i="5"/>
  <c r="C54" i="5"/>
  <c r="C73" i="5" s="1"/>
  <c r="C57" i="1"/>
  <c r="G28" i="2"/>
  <c r="D57" i="1"/>
  <c r="G42" i="1"/>
  <c r="G65" i="1"/>
  <c r="F54" i="4"/>
  <c r="E59" i="4"/>
  <c r="G66" i="7"/>
  <c r="G52" i="2"/>
  <c r="E59" i="5"/>
  <c r="G59" i="5"/>
  <c r="B58" i="4"/>
  <c r="F54" i="6"/>
  <c r="F73" i="6" s="1"/>
  <c r="F59" i="5"/>
  <c r="B58" i="5"/>
  <c r="B43" i="5"/>
  <c r="G54" i="4"/>
  <c r="F59" i="4"/>
  <c r="D59" i="4"/>
  <c r="E57" i="1"/>
  <c r="D65" i="1"/>
  <c r="C67" i="4"/>
  <c r="B42" i="6"/>
  <c r="B42" i="4"/>
  <c r="B48" i="7"/>
  <c r="B72" i="7"/>
  <c r="G67" i="7"/>
  <c r="B42" i="7"/>
  <c r="B28" i="7"/>
  <c r="B62" i="7" s="1"/>
  <c r="G41" i="1"/>
  <c r="G43" i="1" s="1"/>
  <c r="G75" i="1"/>
  <c r="G71" i="1"/>
  <c r="E71" i="1"/>
  <c r="E75" i="1"/>
  <c r="C72" i="1"/>
  <c r="C71" i="1"/>
  <c r="C75" i="1"/>
  <c r="B70" i="4"/>
  <c r="B74" i="4"/>
  <c r="B31" i="4"/>
  <c r="B78" i="4" s="1"/>
  <c r="B42" i="5"/>
  <c r="F67" i="7"/>
  <c r="E66" i="7"/>
  <c r="F70" i="1"/>
  <c r="F74" i="1"/>
  <c r="D70" i="1"/>
  <c r="D74" i="1"/>
  <c r="B74" i="7"/>
  <c r="B70" i="7"/>
  <c r="B53" i="4"/>
  <c r="B71" i="4"/>
  <c r="B75" i="4"/>
  <c r="C59" i="5"/>
  <c r="D59" i="6"/>
  <c r="B71" i="5"/>
  <c r="B75" i="5"/>
  <c r="F41" i="1"/>
  <c r="F43" i="1" s="1"/>
  <c r="F75" i="1"/>
  <c r="F71" i="1"/>
  <c r="D41" i="1"/>
  <c r="D43" i="1" s="1"/>
  <c r="D71" i="1"/>
  <c r="D75" i="1"/>
  <c r="B53" i="7"/>
  <c r="B75" i="7"/>
  <c r="B71" i="7"/>
  <c r="D54" i="4"/>
  <c r="B66" i="5"/>
  <c r="G66" i="6"/>
  <c r="B65" i="6"/>
  <c r="F66" i="7"/>
  <c r="G70" i="1"/>
  <c r="G74" i="1"/>
  <c r="E70" i="1"/>
  <c r="E74" i="1"/>
  <c r="C74" i="1"/>
  <c r="C70" i="1"/>
  <c r="B70" i="5"/>
  <c r="B74" i="5"/>
  <c r="B28" i="5"/>
  <c r="B62" i="5" s="1"/>
  <c r="E59" i="6"/>
  <c r="B48" i="4"/>
  <c r="B48" i="5"/>
  <c r="B49" i="5"/>
  <c r="B28" i="6"/>
  <c r="B62" i="6" s="1"/>
  <c r="B41" i="6"/>
  <c r="B66" i="6" s="1"/>
  <c r="G72" i="3"/>
  <c r="G75" i="3"/>
  <c r="G71" i="3"/>
  <c r="B57" i="6"/>
  <c r="G75" i="2"/>
  <c r="G71" i="2"/>
  <c r="F71" i="3"/>
  <c r="F75" i="3"/>
  <c r="F75" i="2"/>
  <c r="F71" i="2"/>
  <c r="F57" i="3"/>
  <c r="E71" i="3"/>
  <c r="E75" i="3"/>
  <c r="E71" i="2"/>
  <c r="E75" i="2"/>
  <c r="D75" i="3"/>
  <c r="D71" i="3"/>
  <c r="D75" i="2"/>
  <c r="D71" i="2"/>
  <c r="C71" i="3"/>
  <c r="C75" i="3"/>
  <c r="C75" i="2"/>
  <c r="C71" i="2"/>
  <c r="B71" i="6"/>
  <c r="B75" i="6"/>
  <c r="F59" i="6"/>
  <c r="F70" i="3"/>
  <c r="F74" i="3"/>
  <c r="F74" i="2"/>
  <c r="G74" i="2"/>
  <c r="G70" i="2"/>
  <c r="G54" i="6"/>
  <c r="G73" i="6" s="1"/>
  <c r="G70" i="3"/>
  <c r="G74" i="3"/>
  <c r="D74" i="3"/>
  <c r="D70" i="3"/>
  <c r="D70" i="2"/>
  <c r="D74" i="2"/>
  <c r="E70" i="3"/>
  <c r="E74" i="3"/>
  <c r="E74" i="2"/>
  <c r="E70" i="2"/>
  <c r="C70" i="3"/>
  <c r="C70" i="2"/>
  <c r="C74" i="2"/>
  <c r="B74" i="6"/>
  <c r="B70" i="6"/>
  <c r="C59" i="6"/>
  <c r="D66" i="6"/>
  <c r="G67" i="6"/>
  <c r="B27" i="2"/>
  <c r="D72" i="2"/>
  <c r="E42" i="1"/>
  <c r="G58" i="1"/>
  <c r="G53" i="1"/>
  <c r="F72" i="1"/>
  <c r="B27" i="1"/>
  <c r="D72" i="1"/>
  <c r="G52" i="1"/>
  <c r="E52" i="1"/>
  <c r="B58" i="7"/>
  <c r="F65" i="3"/>
  <c r="C58" i="3"/>
  <c r="B41" i="7"/>
  <c r="B66" i="7" s="1"/>
  <c r="C28" i="3"/>
  <c r="B52" i="7"/>
  <c r="B31" i="7"/>
  <c r="B78" i="7" s="1"/>
  <c r="C41" i="3"/>
  <c r="C43" i="3" s="1"/>
  <c r="B49" i="6"/>
  <c r="F57" i="2"/>
  <c r="B58" i="6"/>
  <c r="B72" i="6"/>
  <c r="G49" i="2"/>
  <c r="D57" i="3"/>
  <c r="F52" i="3"/>
  <c r="G28" i="3"/>
  <c r="F49" i="2"/>
  <c r="E57" i="3"/>
  <c r="F48" i="3"/>
  <c r="G43" i="2"/>
  <c r="B25" i="1"/>
  <c r="G65" i="2"/>
  <c r="B20" i="3"/>
  <c r="D48" i="3"/>
  <c r="G58" i="2"/>
  <c r="G49" i="1"/>
  <c r="B16" i="3"/>
  <c r="E48" i="1"/>
  <c r="E52" i="2"/>
  <c r="C72" i="2"/>
  <c r="B57" i="5"/>
  <c r="D28" i="2"/>
  <c r="B24" i="1"/>
  <c r="B40" i="1" s="1"/>
  <c r="E41" i="2"/>
  <c r="E43" i="2" s="1"/>
  <c r="C41" i="2"/>
  <c r="C43" i="2" s="1"/>
  <c r="F65" i="2"/>
  <c r="G57" i="1"/>
  <c r="E65" i="3"/>
  <c r="C72" i="3"/>
  <c r="B20" i="1"/>
  <c r="E28" i="1"/>
  <c r="F28" i="3"/>
  <c r="F58" i="3"/>
  <c r="G58" i="3"/>
  <c r="D52" i="3"/>
  <c r="C52" i="1"/>
  <c r="D28" i="1"/>
  <c r="D58" i="2"/>
  <c r="F41" i="3"/>
  <c r="F43" i="3" s="1"/>
  <c r="C58" i="2"/>
  <c r="D58" i="1"/>
  <c r="F53" i="3"/>
  <c r="D53" i="1"/>
  <c r="E28" i="2"/>
  <c r="C65" i="1"/>
  <c r="D65" i="3"/>
  <c r="B20" i="2"/>
  <c r="F65" i="1"/>
  <c r="C53" i="2"/>
  <c r="G53" i="3"/>
  <c r="D41" i="3"/>
  <c r="D58" i="3"/>
  <c r="B26" i="3"/>
  <c r="B79" i="3" s="1"/>
  <c r="F58" i="2"/>
  <c r="F41" i="2"/>
  <c r="F43" i="2" s="1"/>
  <c r="F28" i="2"/>
  <c r="D53" i="2"/>
  <c r="B52" i="4"/>
  <c r="B65" i="4"/>
  <c r="B49" i="4"/>
  <c r="D72" i="3"/>
  <c r="C40" i="3"/>
  <c r="C42" i="3" s="1"/>
  <c r="B24" i="3"/>
  <c r="B40" i="3" s="1"/>
  <c r="F67" i="6"/>
  <c r="B25" i="3"/>
  <c r="G52" i="3"/>
  <c r="G65" i="3"/>
  <c r="G57" i="3"/>
  <c r="G43" i="3"/>
  <c r="B25" i="2"/>
  <c r="F52" i="2"/>
  <c r="F48" i="2"/>
  <c r="E65" i="2"/>
  <c r="E57" i="2"/>
  <c r="D52" i="2"/>
  <c r="B19" i="2"/>
  <c r="D57" i="2"/>
  <c r="D43" i="2"/>
  <c r="B57" i="7"/>
  <c r="B65" i="7"/>
  <c r="B49" i="7"/>
  <c r="F72" i="2"/>
  <c r="D42" i="1"/>
  <c r="B27" i="3"/>
  <c r="G42" i="3"/>
  <c r="D49" i="2"/>
  <c r="D43" i="5"/>
  <c r="D67" i="5" s="1"/>
  <c r="D66" i="5"/>
  <c r="F66" i="6"/>
  <c r="C67" i="6"/>
  <c r="C42" i="7"/>
  <c r="C67" i="7" s="1"/>
  <c r="C66" i="7"/>
  <c r="B19" i="3"/>
  <c r="B26" i="2"/>
  <c r="F53" i="2"/>
  <c r="E72" i="1"/>
  <c r="E41" i="1"/>
  <c r="E43" i="1" s="1"/>
  <c r="E58" i="1"/>
  <c r="B53" i="6"/>
  <c r="B57" i="4"/>
  <c r="D28" i="3"/>
  <c r="E58" i="2"/>
  <c r="C65" i="2"/>
  <c r="B15" i="2"/>
  <c r="D65" i="2"/>
  <c r="B21" i="2"/>
  <c r="C57" i="2"/>
  <c r="B28" i="4"/>
  <c r="B62" i="4" s="1"/>
  <c r="B21" i="3"/>
  <c r="C66" i="4"/>
  <c r="C66" i="5"/>
  <c r="C43" i="5"/>
  <c r="C67" i="5" s="1"/>
  <c r="E43" i="7"/>
  <c r="E67" i="7" s="1"/>
  <c r="D43" i="7"/>
  <c r="E52" i="3"/>
  <c r="E72" i="3"/>
  <c r="E28" i="3"/>
  <c r="E41" i="3"/>
  <c r="E43" i="3" s="1"/>
  <c r="E58" i="3"/>
  <c r="C52" i="3"/>
  <c r="C57" i="3"/>
  <c r="G57" i="2"/>
  <c r="C52" i="2"/>
  <c r="B17" i="2"/>
  <c r="B48" i="2" s="1"/>
  <c r="B17" i="1"/>
  <c r="B48" i="1" s="1"/>
  <c r="C41" i="1"/>
  <c r="C43" i="1" s="1"/>
  <c r="C28" i="1"/>
  <c r="C58" i="1"/>
  <c r="B48" i="6"/>
  <c r="B31" i="5"/>
  <c r="B78" i="5" s="1"/>
  <c r="B53" i="5"/>
  <c r="B16" i="1"/>
  <c r="E67" i="6"/>
  <c r="C66" i="6"/>
  <c r="B17" i="3"/>
  <c r="B48" i="3" s="1"/>
  <c r="E72" i="2"/>
  <c r="B26" i="1"/>
  <c r="G28" i="1"/>
  <c r="F57" i="1"/>
  <c r="E53" i="1"/>
  <c r="B79" i="7"/>
  <c r="B21" i="1"/>
  <c r="F49" i="1"/>
  <c r="G72" i="1"/>
  <c r="E42" i="3"/>
  <c r="B16" i="2"/>
  <c r="B41" i="4"/>
  <c r="C48" i="3"/>
  <c r="G59" i="6"/>
  <c r="F72" i="3"/>
  <c r="D53" i="3"/>
  <c r="C53" i="3"/>
  <c r="G72" i="2"/>
  <c r="F52" i="1"/>
  <c r="F58" i="1"/>
  <c r="E65" i="1"/>
  <c r="D52" i="1"/>
  <c r="B19" i="1"/>
  <c r="C53" i="1"/>
  <c r="B52" i="6"/>
  <c r="C65" i="3"/>
  <c r="D59" i="5"/>
  <c r="E53" i="3"/>
  <c r="F53" i="1"/>
  <c r="G53" i="2"/>
  <c r="E53" i="2"/>
  <c r="G67" i="5"/>
  <c r="G54" i="5"/>
  <c r="G73" i="5" s="1"/>
  <c r="F54" i="5"/>
  <c r="F73" i="5" s="1"/>
  <c r="E67" i="5"/>
  <c r="E54" i="5"/>
  <c r="E73" i="5" s="1"/>
  <c r="B52" i="5"/>
  <c r="E42" i="2"/>
  <c r="G42" i="2"/>
  <c r="G66" i="2"/>
  <c r="F42" i="3"/>
  <c r="C42" i="1"/>
  <c r="C42" i="2"/>
  <c r="D42" i="2"/>
  <c r="D66" i="2"/>
  <c r="F42" i="1"/>
  <c r="F42" i="2"/>
  <c r="F67" i="5"/>
  <c r="G66" i="3"/>
  <c r="B24" i="2"/>
  <c r="B40" i="2" s="1"/>
  <c r="F66" i="5"/>
  <c r="G66" i="5"/>
  <c r="B15" i="3"/>
  <c r="B15" i="1"/>
  <c r="D42" i="3"/>
  <c r="B59" i="6" l="1"/>
  <c r="B67" i="5"/>
  <c r="C59" i="1"/>
  <c r="G67" i="1"/>
  <c r="D59" i="1"/>
  <c r="E54" i="1"/>
  <c r="E73" i="1" s="1"/>
  <c r="D54" i="1"/>
  <c r="D73" i="1" s="1"/>
  <c r="G54" i="2"/>
  <c r="G73" i="2" s="1"/>
  <c r="G66" i="1"/>
  <c r="B59" i="4"/>
  <c r="B59" i="7"/>
  <c r="F66" i="1"/>
  <c r="B59" i="5"/>
  <c r="E59" i="1"/>
  <c r="G59" i="2"/>
  <c r="D66" i="1"/>
  <c r="B54" i="4"/>
  <c r="C67" i="1"/>
  <c r="E67" i="1"/>
  <c r="B54" i="7"/>
  <c r="B73" i="7" s="1"/>
  <c r="F59" i="3"/>
  <c r="C54" i="3"/>
  <c r="C73" i="3" s="1"/>
  <c r="B52" i="1"/>
  <c r="G54" i="3"/>
  <c r="G73" i="3" s="1"/>
  <c r="G54" i="1"/>
  <c r="G73" i="1" s="1"/>
  <c r="B31" i="1"/>
  <c r="B78" i="1" s="1"/>
  <c r="B74" i="1"/>
  <c r="B70" i="1"/>
  <c r="B54" i="5"/>
  <c r="B73" i="5" s="1"/>
  <c r="B75" i="1"/>
  <c r="B71" i="1"/>
  <c r="D59" i="2"/>
  <c r="E54" i="3"/>
  <c r="E73" i="3" s="1"/>
  <c r="B43" i="6"/>
  <c r="B67" i="6" s="1"/>
  <c r="D59" i="3"/>
  <c r="B75" i="2"/>
  <c r="B71" i="2"/>
  <c r="B71" i="3"/>
  <c r="B75" i="3"/>
  <c r="B74" i="3"/>
  <c r="B70" i="3"/>
  <c r="B54" i="6"/>
  <c r="B73" i="6" s="1"/>
  <c r="B70" i="2"/>
  <c r="B74" i="2"/>
  <c r="F59" i="2"/>
  <c r="B52" i="2"/>
  <c r="D54" i="3"/>
  <c r="D73" i="3" s="1"/>
  <c r="E59" i="3"/>
  <c r="E66" i="2"/>
  <c r="D67" i="2"/>
  <c r="B72" i="1"/>
  <c r="D67" i="1"/>
  <c r="G59" i="1"/>
  <c r="F54" i="3"/>
  <c r="F73" i="3" s="1"/>
  <c r="C59" i="3"/>
  <c r="B43" i="7"/>
  <c r="B67" i="7" s="1"/>
  <c r="C66" i="3"/>
  <c r="F67" i="3"/>
  <c r="C66" i="2"/>
  <c r="C67" i="2"/>
  <c r="F54" i="2"/>
  <c r="F73" i="2" s="1"/>
  <c r="G59" i="3"/>
  <c r="F67" i="1"/>
  <c r="E54" i="2"/>
  <c r="E73" i="2" s="1"/>
  <c r="F54" i="1"/>
  <c r="F73" i="1" s="1"/>
  <c r="D54" i="2"/>
  <c r="D73" i="2" s="1"/>
  <c r="C54" i="1"/>
  <c r="C73" i="1" s="1"/>
  <c r="C66" i="1"/>
  <c r="G67" i="2"/>
  <c r="E66" i="1"/>
  <c r="C54" i="2"/>
  <c r="C73" i="2" s="1"/>
  <c r="E67" i="2"/>
  <c r="B73" i="4"/>
  <c r="B28" i="1"/>
  <c r="B62" i="1" s="1"/>
  <c r="G67" i="3"/>
  <c r="F66" i="3"/>
  <c r="C67" i="3"/>
  <c r="B41" i="1"/>
  <c r="C59" i="2"/>
  <c r="B28" i="2"/>
  <c r="B62" i="2" s="1"/>
  <c r="E67" i="3"/>
  <c r="B49" i="3"/>
  <c r="B57" i="3"/>
  <c r="E59" i="2"/>
  <c r="B31" i="2"/>
  <c r="B78" i="2" s="1"/>
  <c r="E66" i="3"/>
  <c r="B79" i="1"/>
  <c r="B53" i="1"/>
  <c r="F59" i="1"/>
  <c r="B28" i="3"/>
  <c r="B62" i="3" s="1"/>
  <c r="B65" i="2"/>
  <c r="B57" i="2"/>
  <c r="B49" i="2"/>
  <c r="D43" i="3"/>
  <c r="D67" i="3" s="1"/>
  <c r="D66" i="3"/>
  <c r="F67" i="2"/>
  <c r="B52" i="3"/>
  <c r="B58" i="1"/>
  <c r="B49" i="1"/>
  <c r="B57" i="1"/>
  <c r="B66" i="4"/>
  <c r="B43" i="4"/>
  <c r="B67" i="4" s="1"/>
  <c r="F66" i="2"/>
  <c r="B58" i="2"/>
  <c r="B53" i="2"/>
  <c r="B41" i="2"/>
  <c r="B43" i="2" s="1"/>
  <c r="B79" i="2"/>
  <c r="B72" i="2"/>
  <c r="B31" i="3"/>
  <c r="B78" i="3" s="1"/>
  <c r="B53" i="3"/>
  <c r="B72" i="3"/>
  <c r="B58" i="3"/>
  <c r="B41" i="3"/>
  <c r="B42" i="2"/>
  <c r="B42" i="1"/>
  <c r="B65" i="1"/>
  <c r="B42" i="3"/>
  <c r="B65" i="3"/>
  <c r="B54" i="1" l="1"/>
  <c r="B73" i="1" s="1"/>
  <c r="B66" i="2"/>
  <c r="B54" i="2"/>
  <c r="B73" i="2" s="1"/>
  <c r="B67" i="2"/>
  <c r="B54" i="3"/>
  <c r="B73" i="3" s="1"/>
  <c r="B59" i="3"/>
  <c r="B43" i="1"/>
  <c r="B67" i="1" s="1"/>
  <c r="B66" i="1"/>
  <c r="B43" i="3"/>
  <c r="B67" i="3" s="1"/>
  <c r="B66" i="3"/>
  <c r="B59" i="2"/>
  <c r="B59" i="1"/>
</calcChain>
</file>

<file path=xl/sharedStrings.xml><?xml version="1.0" encoding="utf-8"?>
<sst xmlns="http://schemas.openxmlformats.org/spreadsheetml/2006/main" count="482" uniqueCount="131">
  <si>
    <t>Indicador</t>
  </si>
  <si>
    <t>Total programa</t>
  </si>
  <si>
    <t>Productos</t>
  </si>
  <si>
    <t>Obra comunal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</si>
  <si>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</si>
  <si>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</si>
  <si>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</si>
  <si>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</si>
  <si>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</si>
  <si>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</si>
  <si>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</si>
  <si>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</si>
  <si>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</si>
  <si>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</si>
  <si>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</si>
  <si>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</si>
  <si>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</si>
  <si>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</si>
  <si>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</si>
  <si>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</si>
  <si>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</si>
  <si>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</si>
  <si>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</si>
  <si>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</si>
  <si>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</si>
  <si>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</si>
  <si>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</si>
  <si>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</si>
  <si>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</si>
  <si>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</si>
  <si>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</si>
  <si>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</si>
  <si>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</si>
  <si>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Subsidios</t>
  </si>
  <si>
    <t xml:space="preserve">Gasto efectivo por subsidio (GEB) 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</si>
  <si>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</si>
  <si>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</si>
  <si>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</si>
  <si>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</si>
  <si>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</si>
  <si>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</si>
  <si>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</si>
  <si>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</si>
  <si>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</si>
  <si>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</si>
  <si>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</si>
  <si>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</si>
  <si>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</si>
  <si>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</si>
  <si>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</si>
  <si>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</si>
  <si>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</si>
  <si>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</si>
  <si>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</si>
  <si>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</si>
  <si>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</si>
  <si>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</si>
  <si>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</si>
  <si>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</si>
  <si>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</si>
  <si>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</si>
  <si>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</si>
  <si>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</si>
  <si>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</si>
  <si>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</si>
  <si>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</si>
  <si>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</si>
  <si>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 2018</t>
  </si>
  <si>
    <t>IPC ( 2018)</t>
  </si>
  <si>
    <t>Gasto efectivo real  2018</t>
  </si>
  <si>
    <t>Gasto efectivo real por beneficiario  2018</t>
  </si>
  <si>
    <t>n.d.</t>
  </si>
  <si>
    <t xml:space="preserve">n.d. </t>
  </si>
  <si>
    <t>Capacitación comunal</t>
  </si>
  <si>
    <t>Ideas productivas</t>
  </si>
  <si>
    <t>Apoyo a población indígena</t>
  </si>
  <si>
    <t>Capacitación</t>
  </si>
  <si>
    <t>Apoyo población indígena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</si>
  <si>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</si>
  <si>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</si>
  <si>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</si>
  <si>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</si>
  <si>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</si>
  <si>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</si>
  <si>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</si>
  <si>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</si>
  <si>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</si>
  <si>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</si>
  <si>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</si>
  <si>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</si>
  <si>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</si>
  <si>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</si>
  <si>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</si>
  <si>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Efectivos1S 2018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</si>
  <si>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</si>
  <si>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</si>
  <si>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</si>
  <si>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</si>
  <si>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</si>
  <si>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</si>
  <si>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</si>
  <si>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</si>
  <si>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</si>
  <si>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</si>
  <si>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</si>
  <si>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</si>
  <si>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</si>
  <si>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</si>
  <si>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</si>
  <si>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</si>
  <si>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</si>
  <si>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</si>
  <si>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Efectivos 2018</t>
  </si>
  <si>
    <t>En transferencias  2019</t>
  </si>
  <si>
    <t>IPC ( 2019)</t>
  </si>
  <si>
    <t>Gasto efectivo real  2019</t>
  </si>
  <si>
    <t>Gasto efectivo real por beneficiario  2019</t>
  </si>
  <si>
    <t>Efectivos 3 TA 2018</t>
  </si>
  <si>
    <t>Programados 3 TA 2019</t>
  </si>
  <si>
    <t>Efectivos 3 TA 2019</t>
  </si>
  <si>
    <t>Efectivos3 TA 2018</t>
  </si>
  <si>
    <t>Efectivos 3 TA  2019</t>
  </si>
  <si>
    <t>En transferencias 3 TA 2019</t>
  </si>
  <si>
    <t>IPC (3 TA 2018)</t>
  </si>
  <si>
    <t>Gasto efectivo real 3TA 2018</t>
  </si>
  <si>
    <t>Gasto efectivo real 3 TA 2019</t>
  </si>
  <si>
    <t>Gasto efectivo real por beneficiario 3 TA 2018</t>
  </si>
  <si>
    <t>Gasto efectivo real por beneficiario 3 TA 2019</t>
  </si>
  <si>
    <t>IPC (3 TA 2019)</t>
  </si>
  <si>
    <t>De composición</t>
  </si>
  <si>
    <r>
      <rPr>
        <b/>
        <sz val="11"/>
        <color theme="1"/>
        <rFont val="Calibri"/>
        <family val="2"/>
        <scheme val="minor"/>
      </rPr>
      <t xml:space="preserve">Fuentes: </t>
    </r>
    <r>
      <rPr>
        <sz val="11"/>
        <color theme="1"/>
        <rFont val="Calibri"/>
        <family val="2"/>
        <scheme val="minor"/>
      </rPr>
      <t xml:space="preserve"> Informes Trimestrales PRONAE 2018 y 2019 - Cronogramas de Metas e Inversión - Modificaciones 2019 - IPC, INEC 2018 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</si>
</sst>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horizontal="left" indent="2"/>
    </xf>
    <xf numFmtId="166" fontId="0" fillId="0" borderId="0" xfId="1" applyNumberFormat="1" applyFont="1" applyFill="1"/>
    <xf numFmtId="3" fontId="0" fillId="0" borderId="0" xfId="0" applyNumberFormat="1" applyFont="1" applyFill="1" applyBorder="1" applyAlignment="1">
      <alignment horizontal="right"/>
    </xf>
    <xf numFmtId="166" fontId="0" fillId="0" borderId="0" xfId="2" applyNumberFormat="1" applyFont="1" applyFill="1"/>
    <xf numFmtId="0" fontId="2" fillId="0" borderId="0" xfId="0" applyFont="1" applyFill="1"/>
    <xf numFmtId="0" fontId="0" fillId="0" borderId="0" xfId="0" applyFont="1" applyFill="1" applyAlignment="1">
      <alignment wrapText="1"/>
    </xf>
    <xf numFmtId="0" fontId="4" fillId="0" borderId="0" xfId="0" applyFont="1" applyFill="1"/>
    <xf numFmtId="3" fontId="0" fillId="0" borderId="0" xfId="1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4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right"/>
    </xf>
    <xf numFmtId="165" fontId="0" fillId="0" borderId="0" xfId="0" applyNumberFormat="1" applyFont="1" applyFill="1"/>
    <xf numFmtId="1" fontId="0" fillId="0" borderId="0" xfId="0" applyNumberFormat="1" applyFont="1" applyFill="1"/>
    <xf numFmtId="164" fontId="0" fillId="0" borderId="0" xfId="1" applyNumberFormat="1" applyFont="1" applyFill="1" applyAlignment="1">
      <alignment horizontal="right"/>
    </xf>
    <xf numFmtId="166" fontId="0" fillId="0" borderId="0" xfId="0" applyNumberFormat="1" applyFont="1" applyFill="1"/>
    <xf numFmtId="4" fontId="0" fillId="0" borderId="0" xfId="1" applyNumberFormat="1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'I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CA6-865B-5311D77F8F4E}"/>
            </c:ext>
          </c:extLst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2-4CA6-865B-5311D77F8F4E}"/>
            </c:ext>
          </c:extLst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2-4CA6-865B-5311D77F8F4E}"/>
            </c:ext>
          </c:extLst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2-4CA6-865B-5311D77F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84096"/>
        <c:axId val="48085632"/>
      </c:barChart>
      <c:catAx>
        <c:axId val="4808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8085632"/>
        <c:crosses val="autoZero"/>
        <c:auto val="1"/>
        <c:lblAlgn val="ctr"/>
        <c:lblOffset val="100"/>
        <c:noMultiLvlLbl val="0"/>
      </c:catAx>
      <c:valAx>
        <c:axId val="4808563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80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0376804461942258E-2"/>
          <c:y val="0.16146526622651661"/>
          <c:w val="0.89670652887139113"/>
          <c:h val="0.55767361848367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-19.409392480811761</c:v>
                </c:pt>
                <c:pt idx="1">
                  <c:v>-27.002503128911137</c:v>
                </c:pt>
                <c:pt idx="2">
                  <c:v>-26.675786593707251</c:v>
                </c:pt>
                <c:pt idx="3">
                  <c:v>-18.560606060606055</c:v>
                </c:pt>
                <c:pt idx="4">
                  <c:v>-23.28670340539777</c:v>
                </c:pt>
                <c:pt idx="5">
                  <c:v>4.3747580332946123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F24-81EF-2A1B45477BD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7042661388069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84-462E-9C11-C27AD880D1FE}"/>
                </c:ext>
              </c:extLst>
            </c:dLbl>
            <c:dLbl>
              <c:idx val="3"/>
              <c:layout>
                <c:manualLayout>
                  <c:x val="-6.2469510759206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84-462E-9C11-C27AD880D1FE}"/>
                </c:ext>
              </c:extLst>
            </c:dLbl>
            <c:dLbl>
              <c:idx val="4"/>
              <c:layout>
                <c:manualLayout>
                  <c:x val="-1.2493902151840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84-462E-9C11-C27AD880D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9.9545270591995241</c:v>
                </c:pt>
                <c:pt idx="1">
                  <c:v>-17.895129918587649</c:v>
                </c:pt>
                <c:pt idx="2">
                  <c:v>83.469309027918001</c:v>
                </c:pt>
                <c:pt idx="3">
                  <c:v>15.662758335364458</c:v>
                </c:pt>
                <c:pt idx="4">
                  <c:v>7.8340191444553842</c:v>
                </c:pt>
                <c:pt idx="5">
                  <c:v>8.8230460606835592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4-4F24-81EF-2A1B45477BD0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36.435907910260966</c:v>
                </c:pt>
                <c:pt idx="1">
                  <c:v>12.476281517442732</c:v>
                </c:pt>
                <c:pt idx="2">
                  <c:v>150.21653899143294</c:v>
                </c:pt>
                <c:pt idx="3">
                  <c:v>42.023107909470795</c:v>
                </c:pt>
                <c:pt idx="4">
                  <c:v>40.567572938904185</c:v>
                </c:pt>
                <c:pt idx="5">
                  <c:v>4.2618427206029708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4-4F24-81EF-2A1B4547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4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999179790026242E-2"/>
          <c:y val="0.82345593679560092"/>
          <c:w val="0.97816830708661417"/>
          <c:h val="0.15049604049544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 trimestre'!$B$75:$F$75</c:f>
              <c:numCache>
                <c:formatCode>#,##0.00</c:formatCode>
                <c:ptCount val="5"/>
                <c:pt idx="0">
                  <c:v>563516.89860834996</c:v>
                </c:pt>
                <c:pt idx="1">
                  <c:v>570000</c:v>
                </c:pt>
                <c:pt idx="2">
                  <c:v>552117.64705882361</c:v>
                </c:pt>
                <c:pt idx="3">
                  <c:v>442922.07792207791</c:v>
                </c:pt>
                <c:pt idx="4">
                  <c:v>568250.30132583366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7-4068-A1F5-D46F83DD0F85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 Trimestre'!$B$75:$F$75</c:f>
              <c:numCache>
                <c:formatCode>#,##0.00</c:formatCode>
                <c:ptCount val="5"/>
                <c:pt idx="0">
                  <c:v>582602.04081632651</c:v>
                </c:pt>
                <c:pt idx="1">
                  <c:v>569333.48924228258</c:v>
                </c:pt>
                <c:pt idx="2">
                  <c:v>553496.26400996256</c:v>
                </c:pt>
                <c:pt idx="3">
                  <c:v>459529.26208651403</c:v>
                </c:pt>
                <c:pt idx="4">
                  <c:v>607820.03444316878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7-4068-A1F5-D46F83DD0F85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'III Trimestre'!$B$75:$F$75</c:f>
              <c:numCache>
                <c:formatCode>#,##0.00</c:formatCode>
                <c:ptCount val="5"/>
                <c:pt idx="0">
                  <c:v>553893.27180708537</c:v>
                </c:pt>
                <c:pt idx="1">
                  <c:v>569147.72727272729</c:v>
                </c:pt>
                <c:pt idx="2">
                  <c:v>546702.9972752044</c:v>
                </c:pt>
                <c:pt idx="3">
                  <c:v>466226.11464968155</c:v>
                </c:pt>
                <c:pt idx="4">
                  <c:v>556175.3731343284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7-4068-A1F5-D46F83DD0F85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'IV Trimestre'!$B$75:$F$75</c:f>
              <c:numCache>
                <c:formatCode>#,##0.00</c:formatCode>
                <c:ptCount val="5"/>
                <c:pt idx="0">
                  <c:v>552633.55592654424</c:v>
                </c:pt>
                <c:pt idx="1">
                  <c:v>570000</c:v>
                </c:pt>
                <c:pt idx="2">
                  <c:v>558694.49378330377</c:v>
                </c:pt>
                <c:pt idx="3">
                  <c:v>466474.358974359</c:v>
                </c:pt>
                <c:pt idx="4">
                  <c:v>549429.18484187569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7-4068-A1F5-D46F83DD0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7757568"/>
        <c:axId val="50593792"/>
      </c:barChart>
      <c:catAx>
        <c:axId val="4775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0593792"/>
        <c:crosses val="autoZero"/>
        <c:auto val="1"/>
        <c:lblAlgn val="ctr"/>
        <c:lblOffset val="100"/>
        <c:noMultiLvlLbl val="0"/>
      </c:catAx>
      <c:valAx>
        <c:axId val="505937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7757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cobertura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Anual!$B$48:$G$48</c:f>
              <c:numCache>
                <c:formatCode>#,##0.00</c:formatCode>
                <c:ptCount val="6"/>
                <c:pt idx="0">
                  <c:v>11.688658633158733</c:v>
                </c:pt>
                <c:pt idx="1">
                  <c:v>0.5465705499321456</c:v>
                </c:pt>
                <c:pt idx="2">
                  <c:v>0.70967019011690891</c:v>
                </c:pt>
                <c:pt idx="3">
                  <c:v>0.39343119311744418</c:v>
                </c:pt>
                <c:pt idx="4">
                  <c:v>34.203005062877672</c:v>
                </c:pt>
                <c:pt idx="5">
                  <c:v>3.173595288785966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47B-B8BC-487DB39C491E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Anual!$B$49:$G$49</c:f>
              <c:numCache>
                <c:formatCode>#,##0.00</c:formatCode>
                <c:ptCount val="6"/>
                <c:pt idx="0">
                  <c:v>11.821278300941696</c:v>
                </c:pt>
                <c:pt idx="1">
                  <c:v>2.904667637794295</c:v>
                </c:pt>
                <c:pt idx="2">
                  <c:v>1.3346779715882917</c:v>
                </c:pt>
                <c:pt idx="3">
                  <c:v>1.070730462281652</c:v>
                </c:pt>
                <c:pt idx="4">
                  <c:v>22.166421688714681</c:v>
                </c:pt>
                <c:pt idx="5">
                  <c:v>3.3566154957108534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447B-B8BC-487DB39C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00128"/>
        <c:axId val="50801664"/>
        <c:axId val="0"/>
      </c:bar3DChart>
      <c:catAx>
        <c:axId val="508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01664"/>
        <c:crosses val="autoZero"/>
        <c:auto val="1"/>
        <c:lblAlgn val="ctr"/>
        <c:lblOffset val="100"/>
        <c:noMultiLvlLbl val="0"/>
      </c:catAx>
      <c:valAx>
        <c:axId val="508016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0012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 Indicadores de resultado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Anual!$B$52:$G$52</c:f>
              <c:numCache>
                <c:formatCode>#,##0.00</c:formatCode>
                <c:ptCount val="6"/>
                <c:pt idx="0">
                  <c:v>101.13460125704023</c:v>
                </c:pt>
                <c:pt idx="1">
                  <c:v>531.43507972665157</c:v>
                </c:pt>
                <c:pt idx="2">
                  <c:v>188.07017543859649</c:v>
                </c:pt>
                <c:pt idx="3">
                  <c:v>272.15189873417722</c:v>
                </c:pt>
                <c:pt idx="4">
                  <c:v>64.808403963232664</c:v>
                </c:pt>
                <c:pt idx="5">
                  <c:v>105.76696743821105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E67-8EF4-FCF920418588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8506313189262715E-17"/>
                  <c:y val="-5.285761296684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90-421F-89DF-81B8F0891F17}"/>
                </c:ext>
              </c:extLst>
            </c:dLbl>
            <c:dLbl>
              <c:idx val="2"/>
              <c:layout>
                <c:manualLayout>
                  <c:x val="-5.7012626378525431E-17"/>
                  <c:y val="-4.2286090373477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90-421F-89DF-81B8F0891F17}"/>
                </c:ext>
              </c:extLst>
            </c:dLbl>
            <c:dLbl>
              <c:idx val="4"/>
              <c:layout>
                <c:manualLayout>
                  <c:x val="-1.5549077725431936E-3"/>
                  <c:y val="-4.9333772102390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90-421F-89DF-81B8F0891F17}"/>
                </c:ext>
              </c:extLst>
            </c:dLbl>
            <c:dLbl>
              <c:idx val="5"/>
              <c:layout>
                <c:manualLayout>
                  <c:x val="1.5549077725430798E-3"/>
                  <c:y val="-5.9905294695759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90-421F-89DF-81B8F0891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Anual!$B$53:$G$53</c:f>
              <c:numCache>
                <c:formatCode>#,##0.00</c:formatCode>
                <c:ptCount val="6"/>
                <c:pt idx="0">
                  <c:v>93.004331427259075</c:v>
                </c:pt>
                <c:pt idx="1">
                  <c:v>213.4396355353075</c:v>
                </c:pt>
                <c:pt idx="2">
                  <c:v>191.87134502923976</c:v>
                </c:pt>
                <c:pt idx="3">
                  <c:v>144.52531645569618</c:v>
                </c:pt>
                <c:pt idx="4">
                  <c:v>75.507001208404802</c:v>
                </c:pt>
                <c:pt idx="5">
                  <c:v>111.66470511311626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0-4E67-8EF4-FCF920418588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Anual!$B$54:$G$54</c:f>
              <c:numCache>
                <c:formatCode>#,##0.00</c:formatCode>
                <c:ptCount val="6"/>
                <c:pt idx="0">
                  <c:v>97.069466342149653</c:v>
                </c:pt>
                <c:pt idx="1">
                  <c:v>372.43735763097953</c:v>
                </c:pt>
                <c:pt idx="2">
                  <c:v>189.97076023391813</c:v>
                </c:pt>
                <c:pt idx="3">
                  <c:v>208.33860759493672</c:v>
                </c:pt>
                <c:pt idx="4">
                  <c:v>70.157702585818726</c:v>
                </c:pt>
                <c:pt idx="5">
                  <c:v>108.71583627566366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0-4E67-8EF4-FCF9204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84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999179790026242E-2"/>
          <c:y val="0.89393266744764599"/>
          <c:w val="0.97816830708661417"/>
          <c:h val="8.0019211869405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Anual!$B$57:$G$57</c:f>
              <c:numCache>
                <c:formatCode>#,##0.00</c:formatCode>
                <c:ptCount val="6"/>
                <c:pt idx="0">
                  <c:v>101.13460125704023</c:v>
                </c:pt>
                <c:pt idx="1">
                  <c:v>531.43507972665157</c:v>
                </c:pt>
                <c:pt idx="2">
                  <c:v>188.07017543859649</c:v>
                </c:pt>
                <c:pt idx="3">
                  <c:v>272.15189873417722</c:v>
                </c:pt>
                <c:pt idx="4">
                  <c:v>64.808403963232664</c:v>
                </c:pt>
                <c:pt idx="5">
                  <c:v>105.76696743821105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47C-B81D-7BC4C6B3EE55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109835659455439E-17"/>
                  <c:y val="-5.2117274537387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33-4994-9D54-2EEC3A6CE244}"/>
                </c:ext>
              </c:extLst>
            </c:dLbl>
            <c:dLbl>
              <c:idx val="2"/>
              <c:layout>
                <c:manualLayout>
                  <c:x val="0"/>
                  <c:y val="-5.9066244475705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33-4994-9D54-2EEC3A6CE244}"/>
                </c:ext>
              </c:extLst>
            </c:dLbl>
            <c:dLbl>
              <c:idx val="4"/>
              <c:layout>
                <c:manualLayout>
                  <c:x val="-1.3687868527564351E-16"/>
                  <c:y val="-5.559175950654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33-4994-9D54-2EEC3A6CE244}"/>
                </c:ext>
              </c:extLst>
            </c:dLbl>
            <c:dLbl>
              <c:idx val="5"/>
              <c:layout>
                <c:manualLayout>
                  <c:x val="1.8665490887713109E-3"/>
                  <c:y val="-4.1693819629909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33-4994-9D54-2EEC3A6CE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Anual!$B$58:$G$58</c:f>
              <c:numCache>
                <c:formatCode>#,##0.00</c:formatCode>
                <c:ptCount val="6"/>
                <c:pt idx="0">
                  <c:v>93.004331427259075</c:v>
                </c:pt>
                <c:pt idx="1">
                  <c:v>213.4396355353075</c:v>
                </c:pt>
                <c:pt idx="2">
                  <c:v>191.87134502923976</c:v>
                </c:pt>
                <c:pt idx="3">
                  <c:v>144.52531645569618</c:v>
                </c:pt>
                <c:pt idx="4">
                  <c:v>75.507001208404802</c:v>
                </c:pt>
                <c:pt idx="5">
                  <c:v>111.66470511311626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47C-B81D-7BC4C6B3EE55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Anual!$B$59:$G$59</c:f>
              <c:numCache>
                <c:formatCode>#,##0.00</c:formatCode>
                <c:ptCount val="6"/>
                <c:pt idx="0">
                  <c:v>97.069466342149653</c:v>
                </c:pt>
                <c:pt idx="1">
                  <c:v>372.43735763097953</c:v>
                </c:pt>
                <c:pt idx="2">
                  <c:v>189.97076023391813</c:v>
                </c:pt>
                <c:pt idx="3">
                  <c:v>208.33860759493672</c:v>
                </c:pt>
                <c:pt idx="4">
                  <c:v>70.157702585818726</c:v>
                </c:pt>
                <c:pt idx="5">
                  <c:v>108.71583627566366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47C-B81D-7BC4C6B3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3614080"/>
        <c:axId val="53615616"/>
      </c:barChart>
      <c:catAx>
        <c:axId val="536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5616"/>
        <c:crosses val="autoZero"/>
        <c:auto val="1"/>
        <c:lblAlgn val="ctr"/>
        <c:lblOffset val="100"/>
        <c:noMultiLvlLbl val="0"/>
      </c:catAx>
      <c:valAx>
        <c:axId val="536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-19.409392480811761</c:v>
                </c:pt>
                <c:pt idx="1">
                  <c:v>-27.002503128911137</c:v>
                </c:pt>
                <c:pt idx="2">
                  <c:v>-26.675786593707251</c:v>
                </c:pt>
                <c:pt idx="3">
                  <c:v>-18.560606060606055</c:v>
                </c:pt>
                <c:pt idx="4">
                  <c:v>-23.28670340539777</c:v>
                </c:pt>
                <c:pt idx="5">
                  <c:v>4.3747580332946123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3D-A278-5F87DEFEE98C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9.9545270591995241</c:v>
                </c:pt>
                <c:pt idx="1">
                  <c:v>-17.895129918587649</c:v>
                </c:pt>
                <c:pt idx="2">
                  <c:v>83.469309027918001</c:v>
                </c:pt>
                <c:pt idx="3">
                  <c:v>15.662758335364458</c:v>
                </c:pt>
                <c:pt idx="4">
                  <c:v>7.8340191444553842</c:v>
                </c:pt>
                <c:pt idx="5">
                  <c:v>8.8230460606835592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3D-A278-5F87DEFEE98C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36.435907910260966</c:v>
                </c:pt>
                <c:pt idx="1">
                  <c:v>12.476281517442732</c:v>
                </c:pt>
                <c:pt idx="2">
                  <c:v>150.21653899143294</c:v>
                </c:pt>
                <c:pt idx="3">
                  <c:v>42.023107909470795</c:v>
                </c:pt>
                <c:pt idx="4">
                  <c:v>40.567572938904185</c:v>
                </c:pt>
                <c:pt idx="5">
                  <c:v>4.2618427206029708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3D-A278-5F87DEFE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66784"/>
        <c:axId val="53780864"/>
      </c:barChart>
      <c:catAx>
        <c:axId val="537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80864"/>
        <c:crosses val="autoZero"/>
        <c:auto val="1"/>
        <c:lblAlgn val="ctr"/>
        <c:lblOffset val="100"/>
        <c:noMultiLvlLbl val="0"/>
      </c:catAx>
      <c:valAx>
        <c:axId val="537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6678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414618312351322E-3"/>
          <c:y val="0.87702757917627627"/>
          <c:w val="0.9845386757949528"/>
          <c:h val="0.10228498436903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PRONAE: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Anual!$B$74:$G$74</c:f>
              <c:numCache>
                <c:formatCode>#,##0.00</c:formatCode>
                <c:ptCount val="6"/>
                <c:pt idx="0">
                  <c:v>2280000</c:v>
                </c:pt>
                <c:pt idx="1">
                  <c:v>2280000</c:v>
                </c:pt>
                <c:pt idx="2">
                  <c:v>2280000</c:v>
                </c:pt>
                <c:pt idx="3">
                  <c:v>2280000</c:v>
                </c:pt>
                <c:pt idx="4">
                  <c:v>2280000</c:v>
                </c:pt>
                <c:pt idx="5">
                  <c:v>2280000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741-BB6E-194851A0A14B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Anual!$B$75:$G$75</c:f>
              <c:numCache>
                <c:formatCode>#,##0.00</c:formatCode>
                <c:ptCount val="6"/>
                <c:pt idx="0">
                  <c:v>2255901.7351361001</c:v>
                </c:pt>
                <c:pt idx="1">
                  <c:v>2277974.0536698066</c:v>
                </c:pt>
                <c:pt idx="2">
                  <c:v>2209297.1057294747</c:v>
                </c:pt>
                <c:pt idx="3">
                  <c:v>1846234.0425531915</c:v>
                </c:pt>
                <c:pt idx="4">
                  <c:v>2286043.4334627884</c:v>
                </c:pt>
                <c:pt idx="5">
                  <c:v>2280000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741-BB6E-194851A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07904"/>
        <c:axId val="53709440"/>
        <c:axId val="0"/>
      </c:bar3DChart>
      <c:catAx>
        <c:axId val="53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09440"/>
        <c:crosses val="autoZero"/>
        <c:auto val="1"/>
        <c:lblAlgn val="ctr"/>
        <c:lblOffset val="100"/>
        <c:noMultiLvlLbl val="0"/>
      </c:catAx>
      <c:valAx>
        <c:axId val="537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707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PRONAE: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Anual!$B$73:$G$73</c:f>
              <c:numCache>
                <c:formatCode>#,##0.00</c:formatCode>
                <c:ptCount val="6"/>
                <c:pt idx="0">
                  <c:v>96.043498925434506</c:v>
                </c:pt>
                <c:pt idx="1">
                  <c:v>372.10641986873412</c:v>
                </c:pt>
                <c:pt idx="2">
                  <c:v>184.07975910439617</c:v>
                </c:pt>
                <c:pt idx="3">
                  <c:v>168.70255689469434</c:v>
                </c:pt>
                <c:pt idx="4">
                  <c:v>70.343664606643074</c:v>
                </c:pt>
                <c:pt idx="5">
                  <c:v>108.71583627566366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6-441B-94CE-786DCC85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812224"/>
        <c:axId val="53814016"/>
        <c:axId val="0"/>
      </c:bar3DChart>
      <c:catAx>
        <c:axId val="538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14016"/>
        <c:crosses val="autoZero"/>
        <c:auto val="1"/>
        <c:lblAlgn val="ctr"/>
        <c:lblOffset val="100"/>
        <c:noMultiLvlLbl val="0"/>
      </c:catAx>
      <c:valAx>
        <c:axId val="53814016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12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PRONAE: Indicadores de giro de recursos 2019</a:t>
            </a:r>
          </a:p>
        </c:rich>
      </c:tx>
      <c:layout>
        <c:manualLayout>
          <c:xMode val="edge"/>
          <c:yMode val="edge"/>
          <c:x val="0.25964793084856902"/>
          <c:y val="4.4156297498478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7794152834798377"/>
          <c:y val="0.1555339610916629"/>
          <c:w val="0.77747588343450114"/>
          <c:h val="0.60170893436273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Anual!$A$78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D-45CD-B5F6-8D7E623C744F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B5E-4DDA-AEB0-77FB3DDBB3A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7D-45CD-B5F6-8D7E623C7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Anual!$B$78</c:f>
              <c:numCache>
                <c:formatCode>#,##0.00</c:formatCode>
                <c:ptCount val="1"/>
                <c:pt idx="0">
                  <c:v>108.67623642815443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E-4DDA-AEB0-77FB3DDBB3A5}"/>
            </c:ext>
          </c:extLst>
        </c:ser>
        <c:ser>
          <c:idx val="1"/>
          <c:order val="1"/>
          <c:tx>
            <c:strRef>
              <c:f>Anual!$A$79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79-4C3C-8E45-3066F1956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Anual!$B$79</c:f>
              <c:numCache>
                <c:formatCode>#,##0.00</c:formatCode>
                <c:ptCount val="1"/>
                <c:pt idx="0">
                  <c:v>85.579271498552487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9-4C3C-8E45-3066F195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3248728"/>
        <c:axId val="623246432"/>
      </c:barChart>
      <c:valAx>
        <c:axId val="62324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3248728"/>
        <c:crosses val="autoZero"/>
        <c:crossBetween val="between"/>
      </c:valAx>
      <c:catAx>
        <c:axId val="623248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324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3.png"/><Relationship Id="rId5" Type="http://schemas.openxmlformats.org/officeDocument/2006/relationships/chart" Target="../charts/chart7.xml"/><Relationship Id="rId10" Type="http://schemas.openxmlformats.org/officeDocument/2006/relationships/image" Target="../media/image2.png"/><Relationship Id="rId4" Type="http://schemas.openxmlformats.org/officeDocument/2006/relationships/chart" Target="../charts/chart6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149</xdr:row>
      <xdr:rowOff>84364</xdr:rowOff>
    </xdr:from>
    <xdr:to>
      <xdr:col>20</xdr:col>
      <xdr:colOff>122464</xdr:colOff>
      <xdr:row>163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165</xdr:row>
      <xdr:rowOff>95248</xdr:rowOff>
    </xdr:from>
    <xdr:to>
      <xdr:col>20</xdr:col>
      <xdr:colOff>190500</xdr:colOff>
      <xdr:row>179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2346780" cy="380999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1"/>
          <a:ext cx="12346780" cy="380999"/>
        </a:xfrm>
        <a:prstGeom prst="rect">
          <a:avLst/>
        </a:prstGeom>
      </xdr:spPr>
    </xdr:pic>
    <xdr:clientData/>
  </xdr:oneCellAnchor>
  <xdr:twoCellAnchor>
    <xdr:from>
      <xdr:col>0</xdr:col>
      <xdr:colOff>619126</xdr:colOff>
      <xdr:row>6</xdr:row>
      <xdr:rowOff>35719</xdr:rowOff>
    </xdr:from>
    <xdr:to>
      <xdr:col>6</xdr:col>
      <xdr:colOff>1273970</xdr:colOff>
      <xdr:row>7</xdr:row>
      <xdr:rowOff>142874</xdr:rowOff>
    </xdr:to>
    <xdr:sp macro="" textlink="">
      <xdr:nvSpPr>
        <xdr:cNvPr id="8" name="CuadroTexto 7"/>
        <xdr:cNvSpPr txBox="1"/>
      </xdr:nvSpPr>
      <xdr:spPr>
        <a:xfrm>
          <a:off x="619126" y="1178719"/>
          <a:ext cx="11572875" cy="2976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Ministerio de Trabajo y Seguridad Social             Programa  Nacional de Empleo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Período:  I Trimestre 2019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Fecha Actualización:  07-05-2019</a:t>
          </a: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1381124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2334874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392906"/>
        </a:xfrm>
        <a:prstGeom prst="rect">
          <a:avLst/>
        </a:prstGeom>
      </xdr:spPr>
    </xdr:pic>
    <xdr:clientData/>
  </xdr:oneCellAnchor>
  <xdr:twoCellAnchor>
    <xdr:from>
      <xdr:col>0</xdr:col>
      <xdr:colOff>547688</xdr:colOff>
      <xdr:row>6</xdr:row>
      <xdr:rowOff>47626</xdr:rowOff>
    </xdr:from>
    <xdr:to>
      <xdr:col>6</xdr:col>
      <xdr:colOff>1238250</xdr:colOff>
      <xdr:row>7</xdr:row>
      <xdr:rowOff>154781</xdr:rowOff>
    </xdr:to>
    <xdr:sp macro="" textlink="">
      <xdr:nvSpPr>
        <xdr:cNvPr id="3" name="CuadroTexto 2"/>
        <xdr:cNvSpPr txBox="1"/>
      </xdr:nvSpPr>
      <xdr:spPr>
        <a:xfrm>
          <a:off x="547688" y="1190626"/>
          <a:ext cx="1163240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11-07-2019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404812"/>
        </a:xfrm>
        <a:prstGeom prst="rect">
          <a:avLst/>
        </a:prstGeom>
      </xdr:spPr>
    </xdr:pic>
    <xdr:clientData/>
  </xdr:oneCellAnchor>
  <xdr:twoCellAnchor>
    <xdr:from>
      <xdr:col>0</xdr:col>
      <xdr:colOff>726282</xdr:colOff>
      <xdr:row>6</xdr:row>
      <xdr:rowOff>59532</xdr:rowOff>
    </xdr:from>
    <xdr:to>
      <xdr:col>6</xdr:col>
      <xdr:colOff>1273969</xdr:colOff>
      <xdr:row>7</xdr:row>
      <xdr:rowOff>166687</xdr:rowOff>
    </xdr:to>
    <xdr:sp macro="" textlink="">
      <xdr:nvSpPr>
        <xdr:cNvPr id="3" name="CuadroTexto 2"/>
        <xdr:cNvSpPr txBox="1"/>
      </xdr:nvSpPr>
      <xdr:spPr>
        <a:xfrm>
          <a:off x="726282" y="1202532"/>
          <a:ext cx="1163240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11-07-2019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392906"/>
        </a:xfrm>
        <a:prstGeom prst="rect">
          <a:avLst/>
        </a:prstGeom>
      </xdr:spPr>
    </xdr:pic>
    <xdr:clientData/>
  </xdr:oneCellAnchor>
  <xdr:twoCellAnchor>
    <xdr:from>
      <xdr:col>0</xdr:col>
      <xdr:colOff>571500</xdr:colOff>
      <xdr:row>6</xdr:row>
      <xdr:rowOff>47624</xdr:rowOff>
    </xdr:from>
    <xdr:to>
      <xdr:col>6</xdr:col>
      <xdr:colOff>1297781</xdr:colOff>
      <xdr:row>7</xdr:row>
      <xdr:rowOff>154779</xdr:rowOff>
    </xdr:to>
    <xdr:sp macro="" textlink="">
      <xdr:nvSpPr>
        <xdr:cNvPr id="3" name="CuadroTexto 2"/>
        <xdr:cNvSpPr txBox="1"/>
      </xdr:nvSpPr>
      <xdr:spPr>
        <a:xfrm>
          <a:off x="571500" y="1190624"/>
          <a:ext cx="11656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        Fecha Actualización:  08-11-2019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404812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71437</xdr:rowOff>
    </xdr:from>
    <xdr:to>
      <xdr:col>6</xdr:col>
      <xdr:colOff>1095374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583407" y="1214437"/>
          <a:ext cx="1144190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        Fecha Actualización:  08-11-2019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346781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346781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1012030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        Fecha Actualización:  03-03-2020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348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750093</xdr:colOff>
      <xdr:row>14</xdr:row>
      <xdr:rowOff>11905</xdr:rowOff>
    </xdr:from>
    <xdr:to>
      <xdr:col>18</xdr:col>
      <xdr:colOff>23812</xdr:colOff>
      <xdr:row>33</xdr:row>
      <xdr:rowOff>35717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761998</xdr:colOff>
      <xdr:row>75</xdr:row>
      <xdr:rowOff>27385</xdr:rowOff>
    </xdr:from>
    <xdr:to>
      <xdr:col>29</xdr:col>
      <xdr:colOff>547685</xdr:colOff>
      <xdr:row>93</xdr:row>
      <xdr:rowOff>166688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297657</xdr:colOff>
      <xdr:row>14</xdr:row>
      <xdr:rowOff>0</xdr:rowOff>
    </xdr:from>
    <xdr:to>
      <xdr:col>29</xdr:col>
      <xdr:colOff>243657</xdr:colOff>
      <xdr:row>33</xdr:row>
      <xdr:rowOff>35718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761998</xdr:colOff>
      <xdr:row>33</xdr:row>
      <xdr:rowOff>186135</xdr:rowOff>
    </xdr:from>
    <xdr:to>
      <xdr:col>19</xdr:col>
      <xdr:colOff>23811</xdr:colOff>
      <xdr:row>53</xdr:row>
      <xdr:rowOff>59530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238124</xdr:colOff>
      <xdr:row>33</xdr:row>
      <xdr:rowOff>170257</xdr:rowOff>
    </xdr:from>
    <xdr:to>
      <xdr:col>31</xdr:col>
      <xdr:colOff>71437</xdr:colOff>
      <xdr:row>53</xdr:row>
      <xdr:rowOff>83343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761999</xdr:colOff>
      <xdr:row>55</xdr:row>
      <xdr:rowOff>15476</xdr:rowOff>
    </xdr:from>
    <xdr:to>
      <xdr:col>18</xdr:col>
      <xdr:colOff>0</xdr:colOff>
      <xdr:row>73</xdr:row>
      <xdr:rowOff>47624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263921</xdr:colOff>
      <xdr:row>54</xdr:row>
      <xdr:rowOff>186132</xdr:rowOff>
    </xdr:from>
    <xdr:to>
      <xdr:col>27</xdr:col>
      <xdr:colOff>250031</xdr:colOff>
      <xdr:row>73</xdr:row>
      <xdr:rowOff>23812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690563</xdr:colOff>
      <xdr:row>75</xdr:row>
      <xdr:rowOff>0</xdr:rowOff>
    </xdr:from>
    <xdr:to>
      <xdr:col>18</xdr:col>
      <xdr:colOff>440530</xdr:colOff>
      <xdr:row>93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358686" cy="381000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2358686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928686</xdr:colOff>
      <xdr:row>7</xdr:row>
      <xdr:rowOff>178591</xdr:rowOff>
    </xdr:to>
    <xdr:sp macro="" textlink="">
      <xdr:nvSpPr>
        <xdr:cNvPr id="12" name="CuadroTexto 11"/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2019        Fecha Actualización:  03-03-2020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23811</xdr:colOff>
      <xdr:row>6</xdr:row>
      <xdr:rowOff>11906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16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8" width="11.42578125" style="9"/>
    <col min="9" max="9" width="12.7109375" style="9" bestFit="1" customWidth="1"/>
    <col min="10" max="16384" width="11.42578125" style="9"/>
  </cols>
  <sheetData>
    <row r="8" spans="1:7" ht="14.25" customHeight="1" x14ac:dyDescent="0.25"/>
    <row r="9" spans="1:7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ht="30.75" thickBot="1" x14ac:dyDescent="0.3">
      <c r="A10" s="28"/>
      <c r="B10" s="30"/>
      <c r="C10" s="14" t="s">
        <v>3</v>
      </c>
      <c r="D10" s="14" t="s">
        <v>76</v>
      </c>
      <c r="E10" s="14" t="s">
        <v>74</v>
      </c>
      <c r="F10" s="14" t="s">
        <v>45</v>
      </c>
      <c r="G10" s="14" t="s">
        <v>77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47</v>
      </c>
      <c r="B15" s="13">
        <f>SUM(C15:G15)</f>
        <v>3731</v>
      </c>
      <c r="C15" s="13">
        <v>329</v>
      </c>
      <c r="D15" s="13">
        <v>0</v>
      </c>
      <c r="E15" s="13">
        <v>45</v>
      </c>
      <c r="F15" s="13">
        <v>3270</v>
      </c>
      <c r="G15" s="13">
        <v>87</v>
      </c>
    </row>
    <row r="16" spans="1:7" x14ac:dyDescent="0.25">
      <c r="A16" s="1" t="s">
        <v>33</v>
      </c>
      <c r="B16" s="13">
        <f t="shared" ref="B16:B21" si="0">SUM(C16:G16)</f>
        <v>6335</v>
      </c>
      <c r="C16" s="13">
        <v>404</v>
      </c>
      <c r="D16" s="13">
        <v>0</v>
      </c>
      <c r="E16" s="13">
        <v>61</v>
      </c>
      <c r="F16" s="13">
        <v>5775</v>
      </c>
      <c r="G16" s="13">
        <v>95</v>
      </c>
    </row>
    <row r="17" spans="1:9" x14ac:dyDescent="0.25">
      <c r="A17" s="10" t="s">
        <v>78</v>
      </c>
      <c r="B17" s="13">
        <f t="shared" si="0"/>
        <v>5819</v>
      </c>
      <c r="C17" s="13">
        <v>191</v>
      </c>
      <c r="D17" s="13">
        <v>570</v>
      </c>
      <c r="E17" s="13">
        <v>126</v>
      </c>
      <c r="F17" s="13">
        <v>4370</v>
      </c>
      <c r="G17" s="13">
        <v>562</v>
      </c>
    </row>
    <row r="18" spans="1:9" x14ac:dyDescent="0.25">
      <c r="A18" s="1" t="s">
        <v>33</v>
      </c>
      <c r="B18" s="13">
        <f t="shared" si="0"/>
        <v>12432</v>
      </c>
      <c r="C18" s="13">
        <v>322</v>
      </c>
      <c r="D18" s="13">
        <v>1517</v>
      </c>
      <c r="E18" s="13">
        <v>189</v>
      </c>
      <c r="F18" s="13">
        <v>9610</v>
      </c>
      <c r="G18" s="13">
        <v>794</v>
      </c>
    </row>
    <row r="19" spans="1:9" x14ac:dyDescent="0.25">
      <c r="A19" s="10" t="s">
        <v>79</v>
      </c>
      <c r="B19" s="13">
        <f t="shared" si="0"/>
        <v>5210</v>
      </c>
      <c r="C19" s="13">
        <v>412</v>
      </c>
      <c r="D19" s="13">
        <v>532</v>
      </c>
      <c r="E19" s="13">
        <v>211</v>
      </c>
      <c r="F19" s="13">
        <v>3560</v>
      </c>
      <c r="G19" s="13">
        <v>495</v>
      </c>
    </row>
    <row r="20" spans="1:9" x14ac:dyDescent="0.25">
      <c r="A20" s="1" t="s">
        <v>33</v>
      </c>
      <c r="B20" s="13">
        <f t="shared" si="0"/>
        <v>10060</v>
      </c>
      <c r="C20" s="13">
        <v>549</v>
      </c>
      <c r="D20" s="13">
        <v>1275</v>
      </c>
      <c r="E20" s="13">
        <v>231</v>
      </c>
      <c r="F20" s="13">
        <v>7467</v>
      </c>
      <c r="G20" s="13">
        <v>538</v>
      </c>
    </row>
    <row r="21" spans="1:9" x14ac:dyDescent="0.25">
      <c r="A21" s="10" t="s">
        <v>80</v>
      </c>
      <c r="B21" s="13">
        <f t="shared" si="0"/>
        <v>12251</v>
      </c>
      <c r="C21" s="13">
        <v>439</v>
      </c>
      <c r="D21" s="13">
        <v>570</v>
      </c>
      <c r="E21" s="13">
        <v>316</v>
      </c>
      <c r="F21" s="13">
        <v>8377</v>
      </c>
      <c r="G21" s="13">
        <v>2549</v>
      </c>
    </row>
    <row r="22" spans="1:9" x14ac:dyDescent="0.25">
      <c r="B22" s="13"/>
      <c r="C22" s="13"/>
      <c r="D22" s="13"/>
      <c r="E22" s="13"/>
      <c r="F22" s="13"/>
      <c r="G22" s="13"/>
    </row>
    <row r="23" spans="1:9" x14ac:dyDescent="0.25">
      <c r="A23" s="11" t="s">
        <v>6</v>
      </c>
      <c r="B23" s="13"/>
      <c r="C23" s="13"/>
      <c r="D23" s="13"/>
      <c r="E23" s="13"/>
      <c r="F23" s="13"/>
      <c r="G23" s="13"/>
    </row>
    <row r="24" spans="1:9" x14ac:dyDescent="0.25">
      <c r="A24" s="10" t="s">
        <v>47</v>
      </c>
      <c r="B24" s="13">
        <f>SUM(C24:G24)</f>
        <v>1258300000</v>
      </c>
      <c r="C24" s="13">
        <v>74440000</v>
      </c>
      <c r="D24" s="13">
        <v>0</v>
      </c>
      <c r="E24" s="13">
        <v>11285000</v>
      </c>
      <c r="F24" s="13">
        <v>1155000000</v>
      </c>
      <c r="G24" s="13">
        <v>17575000</v>
      </c>
    </row>
    <row r="25" spans="1:9" x14ac:dyDescent="0.25">
      <c r="A25" s="10" t="s">
        <v>78</v>
      </c>
      <c r="B25" s="13">
        <f>SUM(C25:G25)</f>
        <v>2362080000</v>
      </c>
      <c r="C25" s="13">
        <v>61180000</v>
      </c>
      <c r="D25" s="13">
        <v>288230000</v>
      </c>
      <c r="E25" s="13">
        <v>35910000</v>
      </c>
      <c r="F25" s="13">
        <v>1825900000</v>
      </c>
      <c r="G25" s="13">
        <v>150860000</v>
      </c>
    </row>
    <row r="26" spans="1:9" x14ac:dyDescent="0.25">
      <c r="A26" s="10" t="s">
        <v>79</v>
      </c>
      <c r="B26" s="13">
        <f>SUM(C26:G26)</f>
        <v>1889660000</v>
      </c>
      <c r="C26" s="13">
        <v>104310000</v>
      </c>
      <c r="D26" s="13">
        <v>234650000</v>
      </c>
      <c r="E26" s="13">
        <v>34105000</v>
      </c>
      <c r="F26" s="13">
        <v>1414375000</v>
      </c>
      <c r="G26" s="13">
        <v>102220000</v>
      </c>
      <c r="I26" s="15"/>
    </row>
    <row r="27" spans="1:9" x14ac:dyDescent="0.25">
      <c r="A27" s="10" t="s">
        <v>80</v>
      </c>
      <c r="B27" s="13">
        <f>SUM(C27:G27)</f>
        <v>12453170000</v>
      </c>
      <c r="C27" s="13">
        <v>500460000</v>
      </c>
      <c r="D27" s="13">
        <v>649800000</v>
      </c>
      <c r="E27" s="13">
        <v>300200000</v>
      </c>
      <c r="F27" s="13">
        <v>9549780000</v>
      </c>
      <c r="G27" s="13">
        <v>1452930000</v>
      </c>
    </row>
    <row r="28" spans="1:9" x14ac:dyDescent="0.25">
      <c r="A28" s="10" t="s">
        <v>81</v>
      </c>
      <c r="B28" s="13">
        <f>SUM(C28:G28)</f>
        <v>1889660000</v>
      </c>
      <c r="C28" s="13">
        <f>C26</f>
        <v>104310000</v>
      </c>
      <c r="D28" s="13">
        <f>D26</f>
        <v>234650000</v>
      </c>
      <c r="E28" s="13">
        <f>E26</f>
        <v>34105000</v>
      </c>
      <c r="F28" s="13">
        <f>F26</f>
        <v>1414375000</v>
      </c>
      <c r="G28" s="13">
        <f>G26</f>
        <v>102220000</v>
      </c>
    </row>
    <row r="29" spans="1:9" x14ac:dyDescent="0.25">
      <c r="B29" s="13"/>
      <c r="C29" s="13"/>
      <c r="D29" s="13"/>
      <c r="E29" s="13"/>
      <c r="F29" s="13"/>
      <c r="G29" s="16"/>
    </row>
    <row r="30" spans="1:9" x14ac:dyDescent="0.25">
      <c r="A30" s="5" t="s">
        <v>7</v>
      </c>
      <c r="B30" s="16"/>
      <c r="C30" s="16"/>
      <c r="D30" s="16"/>
      <c r="E30" s="16"/>
      <c r="F30" s="16"/>
      <c r="G30" s="16"/>
    </row>
    <row r="31" spans="1:9" x14ac:dyDescent="0.25">
      <c r="A31" s="12" t="s">
        <v>78</v>
      </c>
      <c r="B31" s="13">
        <f>B25</f>
        <v>2362080000</v>
      </c>
      <c r="C31" s="13"/>
      <c r="D31" s="13"/>
      <c r="E31" s="13"/>
      <c r="F31" s="13"/>
      <c r="G31" s="13"/>
    </row>
    <row r="32" spans="1:9" x14ac:dyDescent="0.25">
      <c r="A32" s="12" t="s">
        <v>79</v>
      </c>
      <c r="B32" s="13">
        <v>3029873781.1599998</v>
      </c>
      <c r="C32" s="17"/>
      <c r="D32" s="17"/>
      <c r="E32" s="17"/>
      <c r="F32" s="17"/>
      <c r="G32" s="17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48</v>
      </c>
      <c r="B35" s="18">
        <v>1.0304675706999999</v>
      </c>
      <c r="C35" s="18">
        <v>1.0304675706999999</v>
      </c>
      <c r="D35" s="18">
        <v>1.0304675706999999</v>
      </c>
      <c r="E35" s="18">
        <v>1.0304675706999999</v>
      </c>
      <c r="F35" s="18">
        <v>1.0304675706999999</v>
      </c>
      <c r="G35" s="18">
        <v>1.0304675706999999</v>
      </c>
    </row>
    <row r="36" spans="1:7" x14ac:dyDescent="0.25">
      <c r="A36" s="9" t="s">
        <v>82</v>
      </c>
      <c r="B36" s="18">
        <v>1.0451016243</v>
      </c>
      <c r="C36" s="18">
        <v>1.0451016243</v>
      </c>
      <c r="D36" s="18">
        <v>1.0451016243</v>
      </c>
      <c r="E36" s="18">
        <v>1.0451016243</v>
      </c>
      <c r="F36" s="18">
        <v>1.0451016243</v>
      </c>
      <c r="G36" s="18">
        <v>1.0451016243</v>
      </c>
    </row>
    <row r="37" spans="1:7" x14ac:dyDescent="0.25">
      <c r="A37" s="9" t="s">
        <v>9</v>
      </c>
      <c r="B37" s="13">
        <f>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49</v>
      </c>
      <c r="B40" s="13">
        <f t="shared" ref="B40:C40" si="1">B24/B35</f>
        <v>1221096166.2240694</v>
      </c>
      <c r="C40" s="13">
        <f t="shared" si="1"/>
        <v>72239051.588428602</v>
      </c>
      <c r="D40" s="13">
        <f t="shared" ref="D40:G40" si="2">D24/D35</f>
        <v>0</v>
      </c>
      <c r="E40" s="13">
        <f t="shared" si="2"/>
        <v>10951339.295747137</v>
      </c>
      <c r="F40" s="13">
        <f t="shared" si="2"/>
        <v>1120850410.8629103</v>
      </c>
      <c r="G40" s="13">
        <f t="shared" si="2"/>
        <v>17055364.476983245</v>
      </c>
    </row>
    <row r="41" spans="1:7" x14ac:dyDescent="0.25">
      <c r="A41" s="9" t="s">
        <v>83</v>
      </c>
      <c r="B41" s="13">
        <f t="shared" ref="B41:C41" si="3">B26/B36</f>
        <v>1808111245.8950372</v>
      </c>
      <c r="C41" s="13">
        <f t="shared" si="3"/>
        <v>99808475.630172268</v>
      </c>
      <c r="D41" s="13">
        <f t="shared" ref="D41:G41" si="4">D26/D36</f>
        <v>224523620.04237294</v>
      </c>
      <c r="E41" s="13">
        <f t="shared" si="4"/>
        <v>32633190.119518984</v>
      </c>
      <c r="F41" s="13">
        <f t="shared" si="4"/>
        <v>1353337289.9954453</v>
      </c>
      <c r="G41" s="13">
        <f t="shared" si="4"/>
        <v>97808670.107527643</v>
      </c>
    </row>
    <row r="42" spans="1:7" x14ac:dyDescent="0.25">
      <c r="A42" s="9" t="s">
        <v>50</v>
      </c>
      <c r="B42" s="13">
        <f t="shared" ref="B42:C42" si="5">B40/B15</f>
        <v>327283.88266525581</v>
      </c>
      <c r="C42" s="13">
        <f t="shared" si="5"/>
        <v>219571.58537516292</v>
      </c>
      <c r="D42" s="13" t="s">
        <v>71</v>
      </c>
      <c r="E42" s="13">
        <f t="shared" ref="E42:G42" si="6">E40/E15</f>
        <v>243363.09546104749</v>
      </c>
      <c r="F42" s="13">
        <f t="shared" si="6"/>
        <v>342767.70974400925</v>
      </c>
      <c r="G42" s="13">
        <f t="shared" si="6"/>
        <v>196038.67214923271</v>
      </c>
    </row>
    <row r="43" spans="1:7" x14ac:dyDescent="0.25">
      <c r="A43" s="9" t="s">
        <v>84</v>
      </c>
      <c r="B43" s="13">
        <f t="shared" ref="B43:C43" si="7">B41/B19</f>
        <v>347046.3043944409</v>
      </c>
      <c r="C43" s="13">
        <f t="shared" si="7"/>
        <v>242253.58162663173</v>
      </c>
      <c r="D43" s="13">
        <f t="shared" ref="D43:G43" si="8">D41/D19</f>
        <v>422036.87977889652</v>
      </c>
      <c r="E43" s="13">
        <f t="shared" si="8"/>
        <v>154659.66881288617</v>
      </c>
      <c r="F43" s="13">
        <f t="shared" si="8"/>
        <v>380150.92415602395</v>
      </c>
      <c r="G43" s="13">
        <f t="shared" si="8"/>
        <v>197593.27294450029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9">B17/B37*100</f>
        <v>5.5518981786262893</v>
      </c>
      <c r="C48" s="17">
        <f t="shared" si="9"/>
        <v>0.23780176546022735</v>
      </c>
      <c r="D48" s="17">
        <f t="shared" si="9"/>
        <v>0.70967019011690891</v>
      </c>
      <c r="E48" s="17">
        <f t="shared" si="9"/>
        <v>0.15687446307847458</v>
      </c>
      <c r="F48" s="17">
        <f t="shared" si="9"/>
        <v>17.84256083619141</v>
      </c>
      <c r="G48" s="17">
        <f t="shared" si="9"/>
        <v>0.69970990674684697</v>
      </c>
    </row>
    <row r="49" spans="1:7" x14ac:dyDescent="0.25">
      <c r="A49" s="9" t="s">
        <v>14</v>
      </c>
      <c r="B49" s="17">
        <f t="shared" ref="B49:G49" si="10">B19/B37*100</f>
        <v>4.9708522960376298</v>
      </c>
      <c r="C49" s="17">
        <f t="shared" si="10"/>
        <v>0.51295459355818673</v>
      </c>
      <c r="D49" s="17">
        <f t="shared" si="10"/>
        <v>0.66235884410911494</v>
      </c>
      <c r="E49" s="17">
        <f t="shared" si="10"/>
        <v>0.26270247388538204</v>
      </c>
      <c r="F49" s="17">
        <f t="shared" si="10"/>
        <v>14.535358484403071</v>
      </c>
      <c r="G49" s="17">
        <f t="shared" si="10"/>
        <v>0.61629253352257873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11">B19/B17*100</f>
        <v>89.53428424127857</v>
      </c>
      <c r="C52" s="17">
        <f t="shared" si="11"/>
        <v>215.70680628272248</v>
      </c>
      <c r="D52" s="17">
        <f t="shared" si="11"/>
        <v>93.333333333333329</v>
      </c>
      <c r="E52" s="17">
        <f t="shared" si="11"/>
        <v>167.46031746031747</v>
      </c>
      <c r="F52" s="17">
        <f t="shared" si="11"/>
        <v>81.464530892448522</v>
      </c>
      <c r="G52" s="17">
        <f t="shared" si="11"/>
        <v>88.078291814946624</v>
      </c>
    </row>
    <row r="53" spans="1:7" x14ac:dyDescent="0.25">
      <c r="A53" s="9" t="s">
        <v>17</v>
      </c>
      <c r="B53" s="17">
        <f t="shared" ref="B53:G53" si="12">B26/B25*100</f>
        <v>79.999830657725397</v>
      </c>
      <c r="C53" s="17">
        <f t="shared" si="12"/>
        <v>170.49689440993788</v>
      </c>
      <c r="D53" s="17">
        <f t="shared" si="12"/>
        <v>81.410678971654576</v>
      </c>
      <c r="E53" s="17">
        <f t="shared" si="12"/>
        <v>94.973544973544975</v>
      </c>
      <c r="F53" s="17">
        <f t="shared" si="12"/>
        <v>77.461799660441415</v>
      </c>
      <c r="G53" s="17">
        <f t="shared" si="12"/>
        <v>67.758186397984886</v>
      </c>
    </row>
    <row r="54" spans="1:7" x14ac:dyDescent="0.25">
      <c r="A54" s="9" t="s">
        <v>18</v>
      </c>
      <c r="B54" s="17">
        <f t="shared" ref="B54:G54" si="13">AVERAGE(B52:B53)</f>
        <v>84.767057449501976</v>
      </c>
      <c r="C54" s="17">
        <f t="shared" si="13"/>
        <v>193.1018503463302</v>
      </c>
      <c r="D54" s="17">
        <f t="shared" si="13"/>
        <v>87.372006152493952</v>
      </c>
      <c r="E54" s="17">
        <f t="shared" si="13"/>
        <v>131.21693121693121</v>
      </c>
      <c r="F54" s="17">
        <f t="shared" si="13"/>
        <v>79.463165276444968</v>
      </c>
      <c r="G54" s="17">
        <f t="shared" si="13"/>
        <v>77.918239106465762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4">B19/B21*100</f>
        <v>42.527140641580282</v>
      </c>
      <c r="C57" s="17">
        <f t="shared" si="14"/>
        <v>93.849658314350791</v>
      </c>
      <c r="D57" s="17">
        <f t="shared" si="14"/>
        <v>93.333333333333329</v>
      </c>
      <c r="E57" s="17">
        <f t="shared" si="14"/>
        <v>66.77215189873418</v>
      </c>
      <c r="F57" s="17">
        <f t="shared" si="14"/>
        <v>42.497314074250923</v>
      </c>
      <c r="G57" s="17">
        <f t="shared" si="14"/>
        <v>19.419380149078069</v>
      </c>
    </row>
    <row r="58" spans="1:7" x14ac:dyDescent="0.25">
      <c r="A58" s="9" t="s">
        <v>21</v>
      </c>
      <c r="B58" s="17">
        <f t="shared" ref="B58:G58" si="15">B26/B27*100</f>
        <v>15.174128354467175</v>
      </c>
      <c r="C58" s="17">
        <f t="shared" si="15"/>
        <v>20.842824601366743</v>
      </c>
      <c r="D58" s="17">
        <f t="shared" si="15"/>
        <v>36.111111111111107</v>
      </c>
      <c r="E58" s="17">
        <f t="shared" si="15"/>
        <v>11.360759493670885</v>
      </c>
      <c r="F58" s="17">
        <f t="shared" si="15"/>
        <v>14.810550609542839</v>
      </c>
      <c r="G58" s="17">
        <f t="shared" si="15"/>
        <v>7.0354387341441091</v>
      </c>
    </row>
    <row r="59" spans="1:7" x14ac:dyDescent="0.25">
      <c r="A59" s="9" t="s">
        <v>22</v>
      </c>
      <c r="B59" s="17">
        <f t="shared" ref="B59:G59" si="16">(B57+B58)/2</f>
        <v>28.85063449802373</v>
      </c>
      <c r="C59" s="17">
        <f t="shared" si="16"/>
        <v>57.346241457858767</v>
      </c>
      <c r="D59" s="17">
        <f t="shared" si="16"/>
        <v>64.722222222222214</v>
      </c>
      <c r="E59" s="17">
        <f t="shared" si="16"/>
        <v>39.066455696202532</v>
      </c>
      <c r="F59" s="17">
        <f t="shared" si="16"/>
        <v>28.65393234189688</v>
      </c>
      <c r="G59" s="17">
        <f t="shared" si="16"/>
        <v>13.227409441611089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C65" si="17">((B19/B15)-1)*100</f>
        <v>39.640846957920139</v>
      </c>
      <c r="C65" s="17">
        <f t="shared" si="17"/>
        <v>25.227963525835872</v>
      </c>
      <c r="D65" s="13" t="s">
        <v>71</v>
      </c>
      <c r="E65" s="17">
        <f t="shared" ref="E65:G65" si="18">((E19/E15)-1)*100</f>
        <v>368.88888888888891</v>
      </c>
      <c r="F65" s="17">
        <f t="shared" si="18"/>
        <v>8.8685015290519864</v>
      </c>
      <c r="G65" s="17">
        <f t="shared" si="18"/>
        <v>468.96551724137925</v>
      </c>
    </row>
    <row r="66" spans="1:7" x14ac:dyDescent="0.25">
      <c r="A66" s="9" t="s">
        <v>26</v>
      </c>
      <c r="B66" s="17">
        <f t="shared" ref="B66:C66" si="19">((B41/B40)-1)*100</f>
        <v>48.072796877756431</v>
      </c>
      <c r="C66" s="17">
        <f t="shared" si="19"/>
        <v>38.164155585563897</v>
      </c>
      <c r="D66" s="13" t="s">
        <v>71</v>
      </c>
      <c r="E66" s="17">
        <f t="shared" ref="E66:G66" si="20">((E41/E40)-1)*100</f>
        <v>197.98355468898507</v>
      </c>
      <c r="F66" s="17">
        <f t="shared" si="20"/>
        <v>20.742007754054349</v>
      </c>
      <c r="G66" s="17">
        <f t="shared" si="20"/>
        <v>473.47745478862998</v>
      </c>
    </row>
    <row r="67" spans="1:7" x14ac:dyDescent="0.25">
      <c r="A67" s="9" t="s">
        <v>27</v>
      </c>
      <c r="B67" s="17">
        <f t="shared" ref="B67:C67" si="21">((B43/B42)-1)*100</f>
        <v>6.0383119291572251</v>
      </c>
      <c r="C67" s="17">
        <f t="shared" si="21"/>
        <v>10.330114533132351</v>
      </c>
      <c r="D67" s="13" t="s">
        <v>71</v>
      </c>
      <c r="E67" s="17">
        <f t="shared" ref="E67:G67" si="22">((E43/E42)-1)*100</f>
        <v>-36.44900492415011</v>
      </c>
      <c r="F67" s="17">
        <f t="shared" si="22"/>
        <v>10.906282403302736</v>
      </c>
      <c r="G67" s="17">
        <f t="shared" si="22"/>
        <v>0.7930072052743542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" si="23">B25/(B18)</f>
        <v>190000</v>
      </c>
      <c r="C70" s="17">
        <f t="shared" ref="C70:E70" si="24">C25/(C18)</f>
        <v>190000</v>
      </c>
      <c r="D70" s="17">
        <f t="shared" si="24"/>
        <v>190000</v>
      </c>
      <c r="E70" s="17">
        <f t="shared" si="24"/>
        <v>190000</v>
      </c>
      <c r="F70" s="17">
        <f t="shared" ref="F70:G70" si="25">F25/(F18)</f>
        <v>190000</v>
      </c>
      <c r="G70" s="17">
        <f t="shared" si="25"/>
        <v>190000</v>
      </c>
    </row>
    <row r="71" spans="1:7" x14ac:dyDescent="0.25">
      <c r="A71" s="9" t="s">
        <v>44</v>
      </c>
      <c r="B71" s="17">
        <f t="shared" ref="B71" si="26">B26/(B20)</f>
        <v>187838.96620278331</v>
      </c>
      <c r="C71" s="17">
        <f t="shared" ref="C71:E71" si="27">C26/(C20)</f>
        <v>190000</v>
      </c>
      <c r="D71" s="17">
        <f t="shared" si="27"/>
        <v>184039.21568627452</v>
      </c>
      <c r="E71" s="17">
        <f t="shared" si="27"/>
        <v>147640.69264069264</v>
      </c>
      <c r="F71" s="17">
        <f t="shared" ref="F71:G71" si="28">F26/(F20)</f>
        <v>189416.76710861121</v>
      </c>
      <c r="G71" s="17">
        <f t="shared" si="28"/>
        <v>190000</v>
      </c>
    </row>
    <row r="72" spans="1:7" hidden="1" x14ac:dyDescent="0.25">
      <c r="A72" s="9" t="s">
        <v>34</v>
      </c>
      <c r="B72" s="17">
        <f t="shared" ref="B72" si="29">B26/B20</f>
        <v>187838.96620278331</v>
      </c>
      <c r="C72" s="17">
        <f t="shared" ref="C72:E72" si="30">C26/C20</f>
        <v>190000</v>
      </c>
      <c r="D72" s="17">
        <f t="shared" si="30"/>
        <v>184039.21568627452</v>
      </c>
      <c r="E72" s="17">
        <f t="shared" si="30"/>
        <v>147640.69264069264</v>
      </c>
      <c r="F72" s="17">
        <f t="shared" ref="F72:G72" si="31">F26/F20</f>
        <v>189416.76710861121</v>
      </c>
      <c r="G72" s="17">
        <f t="shared" si="31"/>
        <v>190000</v>
      </c>
    </row>
    <row r="73" spans="1:7" x14ac:dyDescent="0.25">
      <c r="A73" s="9" t="s">
        <v>29</v>
      </c>
      <c r="B73" s="17">
        <f t="shared" ref="B73" si="32">(B71/B70)*B54</f>
        <v>83.802928628244175</v>
      </c>
      <c r="C73" s="17">
        <f t="shared" ref="C73:E73" si="33">(C71/C70)*C54</f>
        <v>193.1018503463302</v>
      </c>
      <c r="D73" s="17">
        <f t="shared" si="33"/>
        <v>84.630923606533358</v>
      </c>
      <c r="E73" s="17">
        <f t="shared" si="33"/>
        <v>101.96294005817815</v>
      </c>
      <c r="F73" s="17">
        <f t="shared" ref="F73:G73" si="34">(F71/F70)*F54</f>
        <v>79.219241425691877</v>
      </c>
      <c r="G73" s="17">
        <f t="shared" si="34"/>
        <v>77.918239106465762</v>
      </c>
    </row>
    <row r="74" spans="1:7" x14ac:dyDescent="0.25">
      <c r="A74" s="9" t="s">
        <v>37</v>
      </c>
      <c r="B74" s="17">
        <f t="shared" ref="B74" si="35">(B25/B18)*3</f>
        <v>570000</v>
      </c>
      <c r="C74" s="17">
        <f t="shared" ref="C74:E74" si="36">(C25/C18)*3</f>
        <v>570000</v>
      </c>
      <c r="D74" s="17">
        <f t="shared" si="36"/>
        <v>570000</v>
      </c>
      <c r="E74" s="17">
        <f t="shared" si="36"/>
        <v>570000</v>
      </c>
      <c r="F74" s="17">
        <f t="shared" ref="F74:G74" si="37">(F25/F18)*3</f>
        <v>570000</v>
      </c>
      <c r="G74" s="17">
        <f t="shared" si="37"/>
        <v>570000</v>
      </c>
    </row>
    <row r="75" spans="1:7" x14ac:dyDescent="0.25">
      <c r="A75" s="9" t="s">
        <v>38</v>
      </c>
      <c r="B75" s="17">
        <f t="shared" ref="B75" si="38">(B26/B20)*3</f>
        <v>563516.89860834996</v>
      </c>
      <c r="C75" s="17">
        <f t="shared" ref="C75:E75" si="39">(C26/C20)*3</f>
        <v>570000</v>
      </c>
      <c r="D75" s="17">
        <f t="shared" si="39"/>
        <v>552117.64705882361</v>
      </c>
      <c r="E75" s="17">
        <f t="shared" si="39"/>
        <v>442922.07792207791</v>
      </c>
      <c r="F75" s="17">
        <f t="shared" ref="F75:G75" si="40">(F26/F20)*3</f>
        <v>568250.30132583366</v>
      </c>
      <c r="G75" s="17">
        <f t="shared" si="40"/>
        <v>570000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128.27142946724919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62.367614510876948</v>
      </c>
      <c r="C79" s="17"/>
      <c r="D79" s="17"/>
      <c r="E79" s="17"/>
      <c r="F79" s="17"/>
      <c r="G79" s="17"/>
    </row>
    <row r="80" spans="1:7" ht="15.75" thickBot="1" x14ac:dyDescent="0.3">
      <c r="A80" s="19"/>
      <c r="B80" s="20"/>
      <c r="C80" s="20"/>
      <c r="D80" s="20"/>
      <c r="E80" s="20"/>
      <c r="F80" s="20"/>
      <c r="G80" s="20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  <row r="168" spans="5:8" x14ac:dyDescent="0.25">
      <c r="E168" s="22"/>
      <c r="F168" s="22"/>
      <c r="G168" s="22"/>
      <c r="H168" s="22"/>
    </row>
    <row r="169" spans="5:8" x14ac:dyDescent="0.25">
      <c r="E169" s="22"/>
      <c r="F169" s="22"/>
      <c r="G169" s="22"/>
      <c r="H169" s="22"/>
    </row>
  </sheetData>
  <mergeCells count="4">
    <mergeCell ref="C9:G9"/>
    <mergeCell ref="A9:A10"/>
    <mergeCell ref="B9:B10"/>
    <mergeCell ref="A81:F81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8" width="11.42578125" style="9"/>
    <col min="9" max="9" width="15.140625" style="9" bestFit="1" customWidth="1"/>
    <col min="10" max="11" width="14.140625" style="9" bestFit="1" customWidth="1"/>
    <col min="12" max="12" width="16.85546875" style="9" bestFit="1" customWidth="1"/>
    <col min="13" max="16384" width="11.42578125" style="9"/>
  </cols>
  <sheetData>
    <row r="9" spans="1:7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ht="30.75" thickBot="1" x14ac:dyDescent="0.3">
      <c r="A10" s="28"/>
      <c r="B10" s="30"/>
      <c r="C10" s="14" t="s">
        <v>3</v>
      </c>
      <c r="D10" s="14" t="s">
        <v>76</v>
      </c>
      <c r="E10" s="14" t="s">
        <v>74</v>
      </c>
      <c r="F10" s="14" t="s">
        <v>45</v>
      </c>
      <c r="G10" s="14" t="s">
        <v>77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51</v>
      </c>
      <c r="B15" s="13">
        <f>SUM(C15:G15)</f>
        <v>3695</v>
      </c>
      <c r="C15" s="13">
        <v>1001</v>
      </c>
      <c r="D15" s="13">
        <v>212</v>
      </c>
      <c r="E15" s="13">
        <v>312</v>
      </c>
      <c r="F15" s="13">
        <v>1308</v>
      </c>
      <c r="G15" s="13">
        <v>862</v>
      </c>
    </row>
    <row r="16" spans="1:7" x14ac:dyDescent="0.25">
      <c r="A16" s="1" t="s">
        <v>33</v>
      </c>
      <c r="B16" s="13">
        <f t="shared" ref="B16:B21" si="0">SUM(C16:G16)</f>
        <v>13629</v>
      </c>
      <c r="C16" s="13">
        <v>2004</v>
      </c>
      <c r="D16" s="13">
        <v>405</v>
      </c>
      <c r="E16" s="13">
        <v>568</v>
      </c>
      <c r="F16" s="13">
        <v>8854</v>
      </c>
      <c r="G16" s="13">
        <v>1798</v>
      </c>
    </row>
    <row r="17" spans="1:12" x14ac:dyDescent="0.25">
      <c r="A17" s="10" t="s">
        <v>85</v>
      </c>
      <c r="B17" s="13">
        <f t="shared" si="0"/>
        <v>5339</v>
      </c>
      <c r="C17" s="13">
        <v>248</v>
      </c>
      <c r="D17" s="13">
        <v>0</v>
      </c>
      <c r="E17" s="13">
        <v>190</v>
      </c>
      <c r="F17" s="13">
        <v>3900</v>
      </c>
      <c r="G17" s="13">
        <v>1001</v>
      </c>
    </row>
    <row r="18" spans="1:12" x14ac:dyDescent="0.25">
      <c r="A18" s="1" t="s">
        <v>33</v>
      </c>
      <c r="B18" s="13">
        <f t="shared" si="0"/>
        <v>26966</v>
      </c>
      <c r="C18" s="13">
        <v>1074</v>
      </c>
      <c r="D18" s="13">
        <v>1710</v>
      </c>
      <c r="E18" s="13">
        <v>757</v>
      </c>
      <c r="F18" s="13">
        <v>20510</v>
      </c>
      <c r="G18" s="13">
        <v>2915</v>
      </c>
    </row>
    <row r="19" spans="1:12" x14ac:dyDescent="0.25">
      <c r="A19" s="10" t="s">
        <v>86</v>
      </c>
      <c r="B19" s="13">
        <f t="shared" si="0"/>
        <v>4167</v>
      </c>
      <c r="C19" s="13">
        <v>975</v>
      </c>
      <c r="D19" s="13">
        <v>151</v>
      </c>
      <c r="E19" s="13">
        <v>365</v>
      </c>
      <c r="F19" s="13">
        <v>1568</v>
      </c>
      <c r="G19" s="13">
        <v>1108</v>
      </c>
    </row>
    <row r="20" spans="1:12" x14ac:dyDescent="0.25">
      <c r="A20" s="1" t="s">
        <v>33</v>
      </c>
      <c r="B20" s="13">
        <f t="shared" si="0"/>
        <v>18816</v>
      </c>
      <c r="C20" s="13">
        <v>2138</v>
      </c>
      <c r="D20" s="13">
        <v>1606</v>
      </c>
      <c r="E20" s="13">
        <v>1179</v>
      </c>
      <c r="F20" s="13">
        <v>10452</v>
      </c>
      <c r="G20" s="13">
        <v>3441</v>
      </c>
    </row>
    <row r="21" spans="1:12" x14ac:dyDescent="0.25">
      <c r="A21" s="10" t="s">
        <v>80</v>
      </c>
      <c r="B21" s="13">
        <f t="shared" si="0"/>
        <v>12251</v>
      </c>
      <c r="C21" s="13">
        <v>439</v>
      </c>
      <c r="D21" s="13">
        <v>570</v>
      </c>
      <c r="E21" s="13">
        <v>316</v>
      </c>
      <c r="F21" s="13">
        <v>8377</v>
      </c>
      <c r="G21" s="13">
        <v>2549</v>
      </c>
    </row>
    <row r="22" spans="1:12" x14ac:dyDescent="0.25">
      <c r="B22" s="13"/>
      <c r="C22" s="13"/>
      <c r="D22" s="13"/>
      <c r="E22" s="13"/>
      <c r="F22" s="13"/>
      <c r="G22" s="13"/>
    </row>
    <row r="23" spans="1:12" x14ac:dyDescent="0.25">
      <c r="A23" s="11" t="s">
        <v>6</v>
      </c>
      <c r="B23" s="13"/>
      <c r="C23" s="13"/>
      <c r="D23" s="13"/>
      <c r="E23" s="13"/>
      <c r="F23" s="13"/>
      <c r="G23" s="13"/>
    </row>
    <row r="24" spans="1:12" x14ac:dyDescent="0.25">
      <c r="A24" s="10" t="s">
        <v>51</v>
      </c>
      <c r="B24" s="13">
        <f>SUM(C24:G24)</f>
        <v>2629857500</v>
      </c>
      <c r="C24" s="13">
        <v>374792500</v>
      </c>
      <c r="D24" s="13">
        <v>68542500</v>
      </c>
      <c r="E24" s="13">
        <v>88892500</v>
      </c>
      <c r="F24" s="13">
        <v>1765000000</v>
      </c>
      <c r="G24" s="13">
        <v>332630000</v>
      </c>
    </row>
    <row r="25" spans="1:12" x14ac:dyDescent="0.25">
      <c r="A25" s="10" t="s">
        <v>85</v>
      </c>
      <c r="B25" s="13">
        <f>SUM(C25:G25)</f>
        <v>5123540000</v>
      </c>
      <c r="C25" s="13">
        <v>204060000</v>
      </c>
      <c r="D25" s="13">
        <v>324900000</v>
      </c>
      <c r="E25" s="13">
        <v>143830000</v>
      </c>
      <c r="F25" s="13">
        <v>3896900000</v>
      </c>
      <c r="G25" s="13">
        <v>553850000</v>
      </c>
    </row>
    <row r="26" spans="1:12" x14ac:dyDescent="0.25">
      <c r="A26" s="10" t="s">
        <v>86</v>
      </c>
      <c r="B26" s="13">
        <f>SUM(C26:G26)</f>
        <v>3654080000</v>
      </c>
      <c r="C26" s="13">
        <v>405745000</v>
      </c>
      <c r="D26" s="13">
        <v>296305000</v>
      </c>
      <c r="E26" s="13">
        <v>180595000</v>
      </c>
      <c r="F26" s="13">
        <v>2117645000</v>
      </c>
      <c r="G26" s="13">
        <v>653790000</v>
      </c>
      <c r="I26" s="2"/>
      <c r="J26" s="2"/>
      <c r="K26" s="2"/>
      <c r="L26" s="2"/>
    </row>
    <row r="27" spans="1:12" x14ac:dyDescent="0.25">
      <c r="A27" s="10" t="s">
        <v>80</v>
      </c>
      <c r="B27" s="13">
        <f>SUM(C27:G27)</f>
        <v>12453170000</v>
      </c>
      <c r="C27" s="13">
        <v>500460000</v>
      </c>
      <c r="D27" s="13">
        <v>649800000</v>
      </c>
      <c r="E27" s="13">
        <v>300200000</v>
      </c>
      <c r="F27" s="13">
        <v>9549780000</v>
      </c>
      <c r="G27" s="13">
        <v>1452930000</v>
      </c>
    </row>
    <row r="28" spans="1:12" x14ac:dyDescent="0.25">
      <c r="A28" s="10" t="s">
        <v>87</v>
      </c>
      <c r="B28" s="13">
        <f>SUM(C28:G28)</f>
        <v>3654080000</v>
      </c>
      <c r="C28" s="13">
        <f>C26</f>
        <v>405745000</v>
      </c>
      <c r="D28" s="13">
        <f>D26</f>
        <v>296305000</v>
      </c>
      <c r="E28" s="13">
        <f>E26</f>
        <v>180595000</v>
      </c>
      <c r="F28" s="13">
        <f>F26</f>
        <v>2117645000</v>
      </c>
      <c r="G28" s="13">
        <f>G26</f>
        <v>653790000</v>
      </c>
    </row>
    <row r="29" spans="1:12" x14ac:dyDescent="0.25">
      <c r="B29" s="13"/>
      <c r="C29" s="13"/>
      <c r="D29" s="13"/>
      <c r="E29" s="13"/>
      <c r="F29" s="13"/>
      <c r="G29" s="13"/>
    </row>
    <row r="30" spans="1:12" x14ac:dyDescent="0.25">
      <c r="A30" s="5" t="s">
        <v>7</v>
      </c>
      <c r="B30" s="13"/>
      <c r="C30" s="13"/>
      <c r="D30" s="13"/>
      <c r="E30" s="13"/>
      <c r="F30" s="13"/>
      <c r="G30" s="13"/>
    </row>
    <row r="31" spans="1:12" x14ac:dyDescent="0.25">
      <c r="A31" s="12" t="s">
        <v>85</v>
      </c>
      <c r="B31" s="13">
        <f>B25</f>
        <v>5123540000</v>
      </c>
      <c r="C31" s="13"/>
      <c r="D31" s="13"/>
      <c r="E31" s="13"/>
      <c r="F31" s="13"/>
      <c r="G31" s="13"/>
    </row>
    <row r="32" spans="1:12" x14ac:dyDescent="0.25">
      <c r="A32" s="12" t="s">
        <v>86</v>
      </c>
      <c r="B32" s="13">
        <v>3029873781.1599998</v>
      </c>
      <c r="C32" s="13"/>
      <c r="D32" s="13"/>
      <c r="E32" s="13"/>
      <c r="F32" s="13"/>
      <c r="G32" s="13"/>
    </row>
    <row r="33" spans="1:8" x14ac:dyDescent="0.25">
      <c r="B33" s="16"/>
      <c r="C33" s="16"/>
      <c r="D33" s="16"/>
      <c r="E33" s="16"/>
      <c r="F33" s="16"/>
      <c r="G33" s="16"/>
    </row>
    <row r="34" spans="1:8" x14ac:dyDescent="0.25">
      <c r="A34" s="5" t="s">
        <v>8</v>
      </c>
      <c r="B34" s="16"/>
      <c r="C34" s="16"/>
      <c r="D34" s="16"/>
      <c r="E34" s="16"/>
      <c r="F34" s="16"/>
      <c r="G34" s="16"/>
    </row>
    <row r="35" spans="1:8" x14ac:dyDescent="0.25">
      <c r="A35" s="9" t="s">
        <v>52</v>
      </c>
      <c r="B35" s="23">
        <v>1.0303325644000001</v>
      </c>
      <c r="C35" s="23">
        <v>1.0303325644000001</v>
      </c>
      <c r="D35" s="23">
        <v>1.0303325644000001</v>
      </c>
      <c r="E35" s="23">
        <v>1.0303325644000001</v>
      </c>
      <c r="F35" s="23">
        <v>1.0303325644000001</v>
      </c>
      <c r="G35" s="23">
        <v>1.0303325644000001</v>
      </c>
      <c r="H35" s="12"/>
    </row>
    <row r="36" spans="1:8" x14ac:dyDescent="0.25">
      <c r="A36" s="9" t="s">
        <v>88</v>
      </c>
      <c r="B36" s="23">
        <v>1.0552807376</v>
      </c>
      <c r="C36" s="23">
        <v>1.0552807376</v>
      </c>
      <c r="D36" s="23">
        <v>1.0552807376</v>
      </c>
      <c r="E36" s="23">
        <v>1.0552807376</v>
      </c>
      <c r="F36" s="23">
        <v>1.0552807376</v>
      </c>
      <c r="G36" s="23">
        <v>1.0552807376</v>
      </c>
      <c r="H36" s="12"/>
    </row>
    <row r="37" spans="1:8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8" x14ac:dyDescent="0.25">
      <c r="B38" s="16"/>
      <c r="C38" s="16"/>
      <c r="D38" s="16"/>
      <c r="E38" s="16"/>
      <c r="F38" s="16"/>
      <c r="G38" s="16"/>
    </row>
    <row r="39" spans="1:8" x14ac:dyDescent="0.25">
      <c r="A39" s="5" t="s">
        <v>10</v>
      </c>
      <c r="B39" s="16"/>
      <c r="C39" s="16"/>
      <c r="D39" s="16"/>
      <c r="E39" s="16"/>
      <c r="F39" s="16"/>
      <c r="G39" s="16"/>
    </row>
    <row r="40" spans="1:8" x14ac:dyDescent="0.25">
      <c r="A40" s="9" t="s">
        <v>53</v>
      </c>
      <c r="B40" s="13">
        <f t="shared" ref="B40:G40" si="1">B24/B35</f>
        <v>2552435583.2929158</v>
      </c>
      <c r="C40" s="13">
        <f t="shared" si="1"/>
        <v>363758763.86888272</v>
      </c>
      <c r="D40" s="13">
        <f t="shared" si="1"/>
        <v>66524637.159182459</v>
      </c>
      <c r="E40" s="13">
        <f t="shared" si="1"/>
        <v>86275541.57891275</v>
      </c>
      <c r="F40" s="13">
        <f t="shared" si="1"/>
        <v>1713039130.2616193</v>
      </c>
      <c r="G40" s="13">
        <f t="shared" si="1"/>
        <v>322837510.42431867</v>
      </c>
    </row>
    <row r="41" spans="1:8" x14ac:dyDescent="0.25">
      <c r="A41" s="9" t="s">
        <v>89</v>
      </c>
      <c r="B41" s="13">
        <f t="shared" ref="B41:G41" si="2">B26/B36</f>
        <v>3462661517.2663794</v>
      </c>
      <c r="C41" s="13">
        <f t="shared" si="2"/>
        <v>384490103.47973967</v>
      </c>
      <c r="D41" s="13">
        <f t="shared" si="2"/>
        <v>280783102.96261019</v>
      </c>
      <c r="E41" s="13">
        <f t="shared" si="2"/>
        <v>171134555.54085347</v>
      </c>
      <c r="F41" s="13">
        <f t="shared" si="2"/>
        <v>2006712455.318866</v>
      </c>
      <c r="G41" s="13">
        <f t="shared" si="2"/>
        <v>619541299.96431005</v>
      </c>
    </row>
    <row r="42" spans="1:8" x14ac:dyDescent="0.25">
      <c r="A42" s="9" t="s">
        <v>54</v>
      </c>
      <c r="B42" s="13">
        <f t="shared" ref="B42:G42" si="3">B40/B15</f>
        <v>690780.94270444266</v>
      </c>
      <c r="C42" s="13">
        <f t="shared" si="3"/>
        <v>363395.36850038235</v>
      </c>
      <c r="D42" s="13">
        <f t="shared" si="3"/>
        <v>313795.45829803048</v>
      </c>
      <c r="E42" s="13">
        <f t="shared" si="3"/>
        <v>276524.17172728444</v>
      </c>
      <c r="F42" s="13">
        <f t="shared" si="3"/>
        <v>1309662.9436250913</v>
      </c>
      <c r="G42" s="13">
        <f t="shared" si="3"/>
        <v>374521.47381011449</v>
      </c>
    </row>
    <row r="43" spans="1:8" x14ac:dyDescent="0.25">
      <c r="A43" s="9" t="s">
        <v>90</v>
      </c>
      <c r="B43" s="13">
        <f t="shared" ref="B43:G43" si="4">B41/B19</f>
        <v>830972.28636102215</v>
      </c>
      <c r="C43" s="13">
        <f t="shared" si="4"/>
        <v>394348.82408178429</v>
      </c>
      <c r="D43" s="13">
        <f t="shared" si="4"/>
        <v>1859490.7480967562</v>
      </c>
      <c r="E43" s="13">
        <f t="shared" si="4"/>
        <v>468861.79600233829</v>
      </c>
      <c r="F43" s="13">
        <f t="shared" si="4"/>
        <v>1279791.1067084605</v>
      </c>
      <c r="G43" s="13">
        <f t="shared" si="4"/>
        <v>559152.79780172382</v>
      </c>
    </row>
    <row r="44" spans="1:8" x14ac:dyDescent="0.25">
      <c r="B44" s="16"/>
      <c r="C44" s="16"/>
      <c r="D44" s="16"/>
      <c r="E44" s="16"/>
      <c r="F44" s="16"/>
      <c r="G44" s="16"/>
    </row>
    <row r="45" spans="1:8" x14ac:dyDescent="0.25">
      <c r="A45" s="5" t="s">
        <v>11</v>
      </c>
      <c r="B45" s="16"/>
      <c r="C45" s="16"/>
      <c r="D45" s="16"/>
      <c r="E45" s="16"/>
      <c r="F45" s="16"/>
      <c r="G45" s="16"/>
    </row>
    <row r="46" spans="1:8" x14ac:dyDescent="0.25">
      <c r="B46" s="16"/>
      <c r="C46" s="16"/>
      <c r="D46" s="16"/>
      <c r="E46" s="16"/>
      <c r="F46" s="16"/>
      <c r="G46" s="16"/>
    </row>
    <row r="47" spans="1:8" x14ac:dyDescent="0.25">
      <c r="A47" s="5" t="s">
        <v>12</v>
      </c>
      <c r="B47" s="16"/>
      <c r="C47" s="16"/>
      <c r="D47" s="16"/>
      <c r="E47" s="16"/>
      <c r="F47" s="16"/>
      <c r="G47" s="16"/>
    </row>
    <row r="48" spans="1:8" x14ac:dyDescent="0.25">
      <c r="A48" s="9" t="s">
        <v>13</v>
      </c>
      <c r="B48" s="17">
        <f t="shared" ref="B48:G48" si="5">B17/B37*100</f>
        <v>5.0939309805268529</v>
      </c>
      <c r="C48" s="17">
        <f t="shared" si="5"/>
        <v>0.30876878447191825</v>
      </c>
      <c r="D48" s="17">
        <f t="shared" si="5"/>
        <v>0</v>
      </c>
      <c r="E48" s="17">
        <f t="shared" si="5"/>
        <v>0.2365567300389696</v>
      </c>
      <c r="F48" s="17">
        <f t="shared" si="5"/>
        <v>15.923566878980891</v>
      </c>
      <c r="G48" s="17">
        <f t="shared" si="5"/>
        <v>1.2462804566789925</v>
      </c>
    </row>
    <row r="49" spans="1:7" x14ac:dyDescent="0.25">
      <c r="A49" s="9" t="s">
        <v>14</v>
      </c>
      <c r="B49" s="17">
        <f t="shared" ref="B49:G49" si="6">B19/B37*100</f>
        <v>3.9757277385007299</v>
      </c>
      <c r="C49" s="17">
        <f t="shared" si="6"/>
        <v>1.2139095357262915</v>
      </c>
      <c r="D49" s="17">
        <f t="shared" si="6"/>
        <v>0.18800034860991793</v>
      </c>
      <c r="E49" s="17">
        <f t="shared" si="6"/>
        <v>0.45443792875907318</v>
      </c>
      <c r="F49" s="17">
        <f t="shared" si="6"/>
        <v>6.4020904785235988</v>
      </c>
      <c r="G49" s="17">
        <f t="shared" si="6"/>
        <v>1.3794992467535703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7">B19/B17*100</f>
        <v>78.048323656115386</v>
      </c>
      <c r="C52" s="17">
        <f t="shared" si="7"/>
        <v>393.14516129032262</v>
      </c>
      <c r="D52" s="17" t="s">
        <v>71</v>
      </c>
      <c r="E52" s="17">
        <f t="shared" si="7"/>
        <v>192.10526315789474</v>
      </c>
      <c r="F52" s="17">
        <f t="shared" si="7"/>
        <v>40.205128205128204</v>
      </c>
      <c r="G52" s="17">
        <f t="shared" si="7"/>
        <v>110.68931068931069</v>
      </c>
    </row>
    <row r="53" spans="1:7" x14ac:dyDescent="0.25">
      <c r="A53" s="9" t="s">
        <v>17</v>
      </c>
      <c r="B53" s="17">
        <f t="shared" ref="B53:G53" si="8">B26/B25*100</f>
        <v>71.319439293925683</v>
      </c>
      <c r="C53" s="17">
        <f t="shared" si="8"/>
        <v>198.83612662942272</v>
      </c>
      <c r="D53" s="17">
        <f>D26/D25*100</f>
        <v>91.198830409356731</v>
      </c>
      <c r="E53" s="17">
        <f t="shared" si="8"/>
        <v>125.56142668428005</v>
      </c>
      <c r="F53" s="17">
        <f t="shared" si="8"/>
        <v>54.341784495368117</v>
      </c>
      <c r="G53" s="17">
        <f t="shared" si="8"/>
        <v>118.04459691252146</v>
      </c>
    </row>
    <row r="54" spans="1:7" x14ac:dyDescent="0.25">
      <c r="A54" s="9" t="s">
        <v>18</v>
      </c>
      <c r="B54" s="17">
        <f t="shared" ref="B54:G54" si="9">AVERAGE(B52:B53)</f>
        <v>74.683881475020542</v>
      </c>
      <c r="C54" s="17">
        <f t="shared" si="9"/>
        <v>295.99064395987267</v>
      </c>
      <c r="D54" s="17" t="s">
        <v>71</v>
      </c>
      <c r="E54" s="17">
        <f t="shared" si="9"/>
        <v>158.83334492108739</v>
      </c>
      <c r="F54" s="17">
        <f t="shared" si="9"/>
        <v>47.273456350248161</v>
      </c>
      <c r="G54" s="17">
        <f t="shared" si="9"/>
        <v>114.36695380091606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0">B19/B21*100</f>
        <v>34.01354991429271</v>
      </c>
      <c r="C57" s="17">
        <f t="shared" si="10"/>
        <v>222.09567198177677</v>
      </c>
      <c r="D57" s="17">
        <f t="shared" si="10"/>
        <v>26.491228070175438</v>
      </c>
      <c r="E57" s="17">
        <f t="shared" si="10"/>
        <v>115.50632911392404</v>
      </c>
      <c r="F57" s="17">
        <f t="shared" si="10"/>
        <v>18.717918109108272</v>
      </c>
      <c r="G57" s="17">
        <f t="shared" si="10"/>
        <v>43.468026677128286</v>
      </c>
    </row>
    <row r="58" spans="1:7" x14ac:dyDescent="0.25">
      <c r="A58" s="9" t="s">
        <v>21</v>
      </c>
      <c r="B58" s="17">
        <f t="shared" ref="B58:G58" si="11">B26/B27*100</f>
        <v>29.342569000503488</v>
      </c>
      <c r="C58" s="17">
        <f t="shared" si="11"/>
        <v>81.074411541381934</v>
      </c>
      <c r="D58" s="17">
        <f t="shared" si="11"/>
        <v>45.599415204678365</v>
      </c>
      <c r="E58" s="17">
        <f t="shared" si="11"/>
        <v>60.158227848101262</v>
      </c>
      <c r="F58" s="17">
        <f t="shared" si="11"/>
        <v>22.174804026899047</v>
      </c>
      <c r="G58" s="17">
        <f t="shared" si="11"/>
        <v>44.998038446449591</v>
      </c>
    </row>
    <row r="59" spans="1:7" x14ac:dyDescent="0.25">
      <c r="A59" s="9" t="s">
        <v>22</v>
      </c>
      <c r="B59" s="17">
        <f t="shared" ref="B59:G59" si="12">(B57+B58)/2</f>
        <v>31.678059457398099</v>
      </c>
      <c r="C59" s="17">
        <f t="shared" si="12"/>
        <v>151.58504176157936</v>
      </c>
      <c r="D59" s="17">
        <f t="shared" si="12"/>
        <v>36.045321637426902</v>
      </c>
      <c r="E59" s="17">
        <f t="shared" si="12"/>
        <v>87.832278481012651</v>
      </c>
      <c r="F59" s="17">
        <f t="shared" si="12"/>
        <v>20.446361068003661</v>
      </c>
      <c r="G59" s="17">
        <f t="shared" si="12"/>
        <v>44.233032561788939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G65" si="13">((B19/B15)-1)*100</f>
        <v>12.774018944519616</v>
      </c>
      <c r="C65" s="17">
        <f t="shared" si="13"/>
        <v>-2.5974025974025983</v>
      </c>
      <c r="D65" s="17">
        <f t="shared" si="13"/>
        <v>-28.773584905660378</v>
      </c>
      <c r="E65" s="17">
        <f t="shared" si="13"/>
        <v>16.987179487179493</v>
      </c>
      <c r="F65" s="17">
        <f t="shared" si="13"/>
        <v>19.877675840978593</v>
      </c>
      <c r="G65" s="17">
        <f t="shared" si="13"/>
        <v>28.538283062645007</v>
      </c>
    </row>
    <row r="66" spans="1:7" x14ac:dyDescent="0.25">
      <c r="A66" s="9" t="s">
        <v>26</v>
      </c>
      <c r="B66" s="17">
        <f t="shared" ref="B66:G66" si="14">((B41/B40)-1)*100</f>
        <v>35.661073679249313</v>
      </c>
      <c r="C66" s="17">
        <f t="shared" si="14"/>
        <v>5.6992000386084429</v>
      </c>
      <c r="D66" s="17">
        <f t="shared" si="14"/>
        <v>322.07385857775159</v>
      </c>
      <c r="E66" s="17">
        <f t="shared" si="14"/>
        <v>98.358135352095829</v>
      </c>
      <c r="F66" s="17">
        <f t="shared" si="14"/>
        <v>17.143410204085431</v>
      </c>
      <c r="G66" s="17">
        <f t="shared" si="14"/>
        <v>91.904992437223697</v>
      </c>
    </row>
    <row r="67" spans="1:7" x14ac:dyDescent="0.25">
      <c r="A67" s="9" t="s">
        <v>27</v>
      </c>
      <c r="B67" s="17">
        <f t="shared" ref="B67:G67" si="15">((B43/B42)-1)*100</f>
        <v>20.294616569432744</v>
      </c>
      <c r="C67" s="17">
        <f t="shared" si="15"/>
        <v>8.5178453729713333</v>
      </c>
      <c r="D67" s="17">
        <f t="shared" si="15"/>
        <v>492.58051667869756</v>
      </c>
      <c r="E67" s="17">
        <f t="shared" si="15"/>
        <v>69.555447205079204</v>
      </c>
      <c r="F67" s="17">
        <f t="shared" si="15"/>
        <v>-2.2808797532246627</v>
      </c>
      <c r="G67" s="17">
        <f t="shared" si="15"/>
        <v>49.297927329320231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:G70" si="16">B25/(B18)</f>
        <v>190000</v>
      </c>
      <c r="C70" s="17">
        <f t="shared" si="16"/>
        <v>190000</v>
      </c>
      <c r="D70" s="17">
        <f t="shared" si="16"/>
        <v>190000</v>
      </c>
      <c r="E70" s="17">
        <f t="shared" si="16"/>
        <v>190000</v>
      </c>
      <c r="F70" s="17">
        <f t="shared" si="16"/>
        <v>190000</v>
      </c>
      <c r="G70" s="17">
        <f t="shared" si="16"/>
        <v>190000</v>
      </c>
    </row>
    <row r="71" spans="1:7" x14ac:dyDescent="0.25">
      <c r="A71" s="9" t="s">
        <v>44</v>
      </c>
      <c r="B71" s="17">
        <f t="shared" ref="B71:G71" si="17">B26/(B20)</f>
        <v>194200.68027210885</v>
      </c>
      <c r="C71" s="17">
        <f t="shared" si="17"/>
        <v>189777.82974742752</v>
      </c>
      <c r="D71" s="17">
        <f t="shared" si="17"/>
        <v>184498.75466998754</v>
      </c>
      <c r="E71" s="17">
        <f t="shared" si="17"/>
        <v>153176.42069550467</v>
      </c>
      <c r="F71" s="17">
        <f t="shared" si="17"/>
        <v>202606.67814772294</v>
      </c>
      <c r="G71" s="17">
        <f t="shared" si="17"/>
        <v>190000</v>
      </c>
    </row>
    <row r="72" spans="1:7" hidden="1" x14ac:dyDescent="0.25">
      <c r="A72" s="9" t="s">
        <v>34</v>
      </c>
      <c r="B72" s="17">
        <f t="shared" ref="B72:G72" si="18">B26/B20</f>
        <v>194200.68027210885</v>
      </c>
      <c r="C72" s="17">
        <f t="shared" si="18"/>
        <v>189777.82974742752</v>
      </c>
      <c r="D72" s="17">
        <f t="shared" si="18"/>
        <v>184498.75466998754</v>
      </c>
      <c r="E72" s="17">
        <f t="shared" si="18"/>
        <v>153176.42069550467</v>
      </c>
      <c r="F72" s="17">
        <f t="shared" si="18"/>
        <v>202606.67814772294</v>
      </c>
      <c r="G72" s="17">
        <f t="shared" si="18"/>
        <v>190000</v>
      </c>
    </row>
    <row r="73" spans="1:7" x14ac:dyDescent="0.25">
      <c r="A73" s="9" t="s">
        <v>29</v>
      </c>
      <c r="B73" s="17">
        <f t="shared" ref="B73:G73" si="19">(B71/B70)*B54</f>
        <v>76.335055725318625</v>
      </c>
      <c r="C73" s="17">
        <f t="shared" si="19"/>
        <v>295.64453703288501</v>
      </c>
      <c r="D73" s="17" t="s">
        <v>71</v>
      </c>
      <c r="E73" s="17">
        <f t="shared" si="19"/>
        <v>128.05012243214043</v>
      </c>
      <c r="F73" s="17">
        <f t="shared" si="19"/>
        <v>50.410094503606089</v>
      </c>
      <c r="G73" s="17">
        <f t="shared" si="19"/>
        <v>114.36695380091606</v>
      </c>
    </row>
    <row r="74" spans="1:7" x14ac:dyDescent="0.25">
      <c r="A74" s="9" t="s">
        <v>37</v>
      </c>
      <c r="B74" s="17">
        <f t="shared" ref="B74:G74" si="20">(B25/B18)*3</f>
        <v>570000</v>
      </c>
      <c r="C74" s="17">
        <f t="shared" si="20"/>
        <v>570000</v>
      </c>
      <c r="D74" s="17">
        <f t="shared" si="20"/>
        <v>570000</v>
      </c>
      <c r="E74" s="17">
        <f t="shared" si="20"/>
        <v>570000</v>
      </c>
      <c r="F74" s="17">
        <f t="shared" si="20"/>
        <v>570000</v>
      </c>
      <c r="G74" s="17">
        <f t="shared" si="20"/>
        <v>570000</v>
      </c>
    </row>
    <row r="75" spans="1:7" x14ac:dyDescent="0.25">
      <c r="A75" s="9" t="s">
        <v>38</v>
      </c>
      <c r="B75" s="17">
        <f t="shared" ref="B75:G75" si="21">(B26/B20)*3</f>
        <v>582602.04081632651</v>
      </c>
      <c r="C75" s="17">
        <f t="shared" si="21"/>
        <v>569333.48924228258</v>
      </c>
      <c r="D75" s="17">
        <f t="shared" si="21"/>
        <v>553496.26400996256</v>
      </c>
      <c r="E75" s="17">
        <f t="shared" si="21"/>
        <v>459529.26208651403</v>
      </c>
      <c r="F75" s="17">
        <f t="shared" si="21"/>
        <v>607820.03444316878</v>
      </c>
      <c r="G75" s="17">
        <f t="shared" si="21"/>
        <v>570000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59.136335056621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120.60172350153213</v>
      </c>
      <c r="C79" s="17"/>
      <c r="D79" s="17"/>
      <c r="E79" s="17"/>
      <c r="F79" s="17"/>
      <c r="G79" s="17"/>
    </row>
    <row r="80" spans="1:7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9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16384" width="11.42578125" style="9"/>
  </cols>
  <sheetData>
    <row r="9" spans="1:7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ht="30.75" thickBot="1" x14ac:dyDescent="0.3">
      <c r="A10" s="28"/>
      <c r="B10" s="30"/>
      <c r="C10" s="14" t="s">
        <v>3</v>
      </c>
      <c r="D10" s="14" t="s">
        <v>76</v>
      </c>
      <c r="E10" s="14" t="s">
        <v>74</v>
      </c>
      <c r="F10" s="14" t="s">
        <v>45</v>
      </c>
      <c r="G10" s="14" t="s">
        <v>77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63</v>
      </c>
      <c r="B15" s="13">
        <f>SUM(C15:G15)</f>
        <v>7426</v>
      </c>
      <c r="C15" s="13">
        <f>+'I trimestre'!C15+'II Trimestre'!C15</f>
        <v>1330</v>
      </c>
      <c r="D15" s="13">
        <f>+'I trimestre'!D15+'II Trimestre'!D15</f>
        <v>212</v>
      </c>
      <c r="E15" s="13">
        <f>+'I trimestre'!E15+'II Trimestre'!E15</f>
        <v>357</v>
      </c>
      <c r="F15" s="13">
        <f>+'I trimestre'!F15+'II Trimestre'!F15</f>
        <v>4578</v>
      </c>
      <c r="G15" s="13">
        <f>+'I trimestre'!G15+'II Trimestre'!G15</f>
        <v>949</v>
      </c>
    </row>
    <row r="16" spans="1:7" x14ac:dyDescent="0.25">
      <c r="A16" s="1" t="s">
        <v>33</v>
      </c>
      <c r="B16" s="13">
        <f t="shared" ref="B16:B28" si="0">SUM(C16:G16)</f>
        <v>19964</v>
      </c>
      <c r="C16" s="13">
        <f>+'I trimestre'!C16+'II Trimestre'!C16</f>
        <v>2408</v>
      </c>
      <c r="D16" s="13">
        <f>+'I trimestre'!D16+'II Trimestre'!D16</f>
        <v>405</v>
      </c>
      <c r="E16" s="13">
        <f>+'I trimestre'!E16+'II Trimestre'!E16</f>
        <v>629</v>
      </c>
      <c r="F16" s="13">
        <f>+'I trimestre'!F16+'II Trimestre'!F16</f>
        <v>14629</v>
      </c>
      <c r="G16" s="13">
        <f>+'I trimestre'!G16+'II Trimestre'!G16</f>
        <v>1893</v>
      </c>
    </row>
    <row r="17" spans="1:10" x14ac:dyDescent="0.25">
      <c r="A17" s="10" t="s">
        <v>91</v>
      </c>
      <c r="B17" s="13">
        <f t="shared" si="0"/>
        <v>11158</v>
      </c>
      <c r="C17" s="13">
        <f>+'I trimestre'!C17+'II Trimestre'!C17</f>
        <v>439</v>
      </c>
      <c r="D17" s="13">
        <f>+'I trimestre'!D17+'II Trimestre'!D17</f>
        <v>570</v>
      </c>
      <c r="E17" s="13">
        <f>+'I trimestre'!E17+'II Trimestre'!E17</f>
        <v>316</v>
      </c>
      <c r="F17" s="13">
        <f>+'I trimestre'!F17+'II Trimestre'!F17</f>
        <v>8270</v>
      </c>
      <c r="G17" s="13">
        <f>+'I trimestre'!G17+'II Trimestre'!G17</f>
        <v>1563</v>
      </c>
    </row>
    <row r="18" spans="1:10" x14ac:dyDescent="0.25">
      <c r="A18" s="1" t="s">
        <v>33</v>
      </c>
      <c r="B18" s="13">
        <f t="shared" si="0"/>
        <v>39398</v>
      </c>
      <c r="C18" s="13">
        <f>+'I trimestre'!C18+'II Trimestre'!C18</f>
        <v>1396</v>
      </c>
      <c r="D18" s="13">
        <f>+'I trimestre'!D18+'II Trimestre'!D18</f>
        <v>3227</v>
      </c>
      <c r="E18" s="13">
        <f>+'I trimestre'!E18+'II Trimestre'!E18</f>
        <v>946</v>
      </c>
      <c r="F18" s="13">
        <f>+'I trimestre'!F18+'II Trimestre'!F18</f>
        <v>30120</v>
      </c>
      <c r="G18" s="13">
        <f>+'I trimestre'!G18+'II Trimestre'!G18</f>
        <v>3709</v>
      </c>
    </row>
    <row r="19" spans="1:10" x14ac:dyDescent="0.25">
      <c r="A19" s="10" t="s">
        <v>92</v>
      </c>
      <c r="B19" s="13">
        <f t="shared" si="0"/>
        <v>9377</v>
      </c>
      <c r="C19" s="13">
        <f>+'I trimestre'!C19+'II Trimestre'!C19</f>
        <v>1387</v>
      </c>
      <c r="D19" s="13">
        <f>+'I trimestre'!D19+'II Trimestre'!D19</f>
        <v>683</v>
      </c>
      <c r="E19" s="13">
        <f>+'I trimestre'!E19+'II Trimestre'!E19</f>
        <v>576</v>
      </c>
      <c r="F19" s="13">
        <f>+'I trimestre'!F19+'II Trimestre'!F19</f>
        <v>5128</v>
      </c>
      <c r="G19" s="13">
        <f>+'I trimestre'!G19+'II Trimestre'!G19</f>
        <v>1603</v>
      </c>
    </row>
    <row r="20" spans="1:10" x14ac:dyDescent="0.25">
      <c r="A20" s="1" t="s">
        <v>33</v>
      </c>
      <c r="B20" s="13">
        <f t="shared" si="0"/>
        <v>28876</v>
      </c>
      <c r="C20" s="13">
        <f>+'I trimestre'!C20+'II Trimestre'!C20</f>
        <v>2687</v>
      </c>
      <c r="D20" s="13">
        <f>+'I trimestre'!D20+'II Trimestre'!D20</f>
        <v>2881</v>
      </c>
      <c r="E20" s="13">
        <f>+'I trimestre'!E20+'II Trimestre'!E20</f>
        <v>1410</v>
      </c>
      <c r="F20" s="13">
        <f>+'I trimestre'!F20+'II Trimestre'!F20</f>
        <v>17919</v>
      </c>
      <c r="G20" s="13">
        <f>+'I trimestre'!G20+'II Trimestre'!G20</f>
        <v>3979</v>
      </c>
    </row>
    <row r="21" spans="1:10" x14ac:dyDescent="0.25">
      <c r="A21" s="10" t="s">
        <v>80</v>
      </c>
      <c r="B21" s="13">
        <f t="shared" si="0"/>
        <v>12251</v>
      </c>
      <c r="C21" s="13">
        <f>+'II Trimestre'!C21</f>
        <v>439</v>
      </c>
      <c r="D21" s="13">
        <f>+'II Trimestre'!D21</f>
        <v>570</v>
      </c>
      <c r="E21" s="13">
        <f>+'II Trimestre'!E21</f>
        <v>316</v>
      </c>
      <c r="F21" s="13">
        <f>+'II Trimestre'!F21</f>
        <v>8377</v>
      </c>
      <c r="G21" s="13">
        <f>+'II Trimestre'!G21</f>
        <v>2549</v>
      </c>
    </row>
    <row r="22" spans="1:10" x14ac:dyDescent="0.25">
      <c r="B22" s="13"/>
      <c r="C22" s="13"/>
      <c r="D22" s="13"/>
      <c r="E22" s="13"/>
      <c r="F22" s="13"/>
      <c r="G22" s="13"/>
    </row>
    <row r="23" spans="1:10" x14ac:dyDescent="0.25">
      <c r="A23" s="11" t="s">
        <v>6</v>
      </c>
      <c r="B23" s="13"/>
      <c r="C23" s="13"/>
      <c r="D23" s="13"/>
      <c r="E23" s="13"/>
      <c r="F23" s="13"/>
      <c r="G23" s="13"/>
    </row>
    <row r="24" spans="1:10" x14ac:dyDescent="0.25">
      <c r="A24" s="10" t="s">
        <v>93</v>
      </c>
      <c r="B24" s="13">
        <f t="shared" si="0"/>
        <v>3888157500</v>
      </c>
      <c r="C24" s="13">
        <f>+'I trimestre'!C24+'II Trimestre'!C24</f>
        <v>449232500</v>
      </c>
      <c r="D24" s="13">
        <f>+'I trimestre'!D24+'II Trimestre'!D24</f>
        <v>68542500</v>
      </c>
      <c r="E24" s="13">
        <f>+'I trimestre'!E24+'II Trimestre'!E24</f>
        <v>100177500</v>
      </c>
      <c r="F24" s="13">
        <f>+'I trimestre'!F24+'II Trimestre'!F24</f>
        <v>2920000000</v>
      </c>
      <c r="G24" s="13">
        <f>+'I trimestre'!G24+'II Trimestre'!G24</f>
        <v>350205000</v>
      </c>
    </row>
    <row r="25" spans="1:10" x14ac:dyDescent="0.25">
      <c r="A25" s="10" t="s">
        <v>91</v>
      </c>
      <c r="B25" s="13">
        <f t="shared" si="0"/>
        <v>7485620000</v>
      </c>
      <c r="C25" s="13">
        <f>+'I trimestre'!C25+'II Trimestre'!C25</f>
        <v>265240000</v>
      </c>
      <c r="D25" s="13">
        <f>+'I trimestre'!D25+'II Trimestre'!D25</f>
        <v>613130000</v>
      </c>
      <c r="E25" s="13">
        <f>+'I trimestre'!E25+'II Trimestre'!E25</f>
        <v>179740000</v>
      </c>
      <c r="F25" s="13">
        <f>+'I trimestre'!F25+'II Trimestre'!F25</f>
        <v>5722800000</v>
      </c>
      <c r="G25" s="13">
        <f>+'I trimestre'!G25+'II Trimestre'!G25</f>
        <v>704710000</v>
      </c>
    </row>
    <row r="26" spans="1:10" x14ac:dyDescent="0.25">
      <c r="A26" s="10" t="s">
        <v>92</v>
      </c>
      <c r="B26" s="13">
        <f t="shared" si="0"/>
        <v>5543740000</v>
      </c>
      <c r="C26" s="13">
        <f>+'I trimestre'!C26+'II Trimestre'!C26</f>
        <v>510055000</v>
      </c>
      <c r="D26" s="13">
        <f>+'I trimestre'!D26+'II Trimestre'!D26</f>
        <v>530955000</v>
      </c>
      <c r="E26" s="13">
        <f>+'I trimestre'!E26+'II Trimestre'!E26</f>
        <v>214700000</v>
      </c>
      <c r="F26" s="13">
        <f>+'I trimestre'!F26+'II Trimestre'!F26</f>
        <v>3532020000</v>
      </c>
      <c r="G26" s="13">
        <f>+'I trimestre'!G26+'II Trimestre'!G26</f>
        <v>756010000</v>
      </c>
    </row>
    <row r="27" spans="1:10" x14ac:dyDescent="0.25">
      <c r="A27" s="10" t="s">
        <v>80</v>
      </c>
      <c r="B27" s="13">
        <f t="shared" si="0"/>
        <v>12453170000</v>
      </c>
      <c r="C27" s="13">
        <f>+'II Trimestre'!C27</f>
        <v>500460000</v>
      </c>
      <c r="D27" s="13">
        <f>+'II Trimestre'!D27</f>
        <v>649800000</v>
      </c>
      <c r="E27" s="13">
        <f>+'II Trimestre'!E27</f>
        <v>300200000</v>
      </c>
      <c r="F27" s="13">
        <f>+'II Trimestre'!F27</f>
        <v>9549780000</v>
      </c>
      <c r="G27" s="13">
        <f>+'II Trimestre'!G27</f>
        <v>1452930000</v>
      </c>
    </row>
    <row r="28" spans="1:10" x14ac:dyDescent="0.25">
      <c r="A28" s="10" t="s">
        <v>94</v>
      </c>
      <c r="B28" s="13">
        <f t="shared" si="0"/>
        <v>5543740000</v>
      </c>
      <c r="C28" s="13">
        <f>+C26</f>
        <v>510055000</v>
      </c>
      <c r="D28" s="13">
        <f>+D26</f>
        <v>530955000</v>
      </c>
      <c r="E28" s="13">
        <f>+E26</f>
        <v>214700000</v>
      </c>
      <c r="F28" s="13">
        <f>+F26</f>
        <v>3532020000</v>
      </c>
      <c r="G28" s="13">
        <f>+G26</f>
        <v>756010000</v>
      </c>
      <c r="H28" s="15"/>
    </row>
    <row r="29" spans="1:10" x14ac:dyDescent="0.25">
      <c r="B29" s="13"/>
      <c r="C29" s="13"/>
      <c r="D29" s="13"/>
      <c r="E29" s="13"/>
      <c r="F29" s="8"/>
      <c r="G29" s="13"/>
    </row>
    <row r="30" spans="1:10" x14ac:dyDescent="0.25">
      <c r="A30" s="5" t="s">
        <v>7</v>
      </c>
      <c r="B30" s="13"/>
      <c r="C30" s="13"/>
      <c r="D30" s="13"/>
      <c r="E30" s="13"/>
      <c r="F30" s="8"/>
      <c r="G30" s="13"/>
    </row>
    <row r="31" spans="1:10" x14ac:dyDescent="0.25">
      <c r="A31" s="12" t="s">
        <v>91</v>
      </c>
      <c r="B31" s="13">
        <f>B25</f>
        <v>7485620000</v>
      </c>
      <c r="C31" s="13"/>
      <c r="D31" s="13"/>
      <c r="E31" s="13"/>
      <c r="F31" s="13"/>
      <c r="G31" s="13"/>
      <c r="J31" s="9" t="s">
        <v>46</v>
      </c>
    </row>
    <row r="32" spans="1:10" x14ac:dyDescent="0.25">
      <c r="A32" s="12" t="s">
        <v>92</v>
      </c>
      <c r="B32" s="13">
        <f>+'I trimestre'!B32+'II Trimestre'!B32</f>
        <v>6059747562.3199997</v>
      </c>
      <c r="C32" s="13"/>
      <c r="D32" s="13"/>
      <c r="E32" s="13"/>
      <c r="F32" s="8"/>
      <c r="G32" s="13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64</v>
      </c>
      <c r="B35" s="23">
        <v>1.0303325644000001</v>
      </c>
      <c r="C35" s="23">
        <v>1.0303325644000001</v>
      </c>
      <c r="D35" s="23">
        <v>1.0303325644000001</v>
      </c>
      <c r="E35" s="23">
        <v>1.0303325644000001</v>
      </c>
      <c r="F35" s="23">
        <v>1.0303325644000001</v>
      </c>
      <c r="G35" s="23">
        <v>1.0303325644000001</v>
      </c>
    </row>
    <row r="36" spans="1:7" x14ac:dyDescent="0.25">
      <c r="A36" s="9" t="s">
        <v>95</v>
      </c>
      <c r="B36" s="23">
        <v>1.0552807376</v>
      </c>
      <c r="C36" s="23">
        <v>1.0552807376</v>
      </c>
      <c r="D36" s="23">
        <v>1.0552807376</v>
      </c>
      <c r="E36" s="23">
        <v>1.0552807376</v>
      </c>
      <c r="F36" s="23">
        <v>1.0552807376</v>
      </c>
      <c r="G36" s="23">
        <v>1.0552807376</v>
      </c>
    </row>
    <row r="37" spans="1:7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65</v>
      </c>
      <c r="B40" s="13">
        <f t="shared" ref="B40:G40" si="1">B24/B35</f>
        <v>3773691751.9094572</v>
      </c>
      <c r="C40" s="13">
        <f t="shared" si="1"/>
        <v>436007281.06813192</v>
      </c>
      <c r="D40" s="13">
        <f t="shared" si="1"/>
        <v>66524637.159182459</v>
      </c>
      <c r="E40" s="13">
        <f t="shared" si="1"/>
        <v>97228315.848035902</v>
      </c>
      <c r="F40" s="13">
        <f t="shared" si="1"/>
        <v>2834036408.1382031</v>
      </c>
      <c r="G40" s="13">
        <f t="shared" si="1"/>
        <v>339895109.6959039</v>
      </c>
    </row>
    <row r="41" spans="1:7" x14ac:dyDescent="0.25">
      <c r="A41" s="9" t="s">
        <v>96</v>
      </c>
      <c r="B41" s="13">
        <f t="shared" ref="B41:G41" si="2">B26/B36</f>
        <v>5253331935.7349367</v>
      </c>
      <c r="C41" s="13">
        <f t="shared" si="2"/>
        <v>483335838.34762871</v>
      </c>
      <c r="D41" s="13">
        <f t="shared" si="2"/>
        <v>503140994.6963861</v>
      </c>
      <c r="E41" s="13">
        <f t="shared" si="2"/>
        <v>203452969.76450753</v>
      </c>
      <c r="F41" s="13">
        <f t="shared" si="2"/>
        <v>3346995613.7290912</v>
      </c>
      <c r="G41" s="13">
        <f t="shared" si="2"/>
        <v>716406519.19732344</v>
      </c>
    </row>
    <row r="42" spans="1:7" x14ac:dyDescent="0.25">
      <c r="A42" s="9" t="s">
        <v>66</v>
      </c>
      <c r="B42" s="13">
        <f t="shared" ref="B42:G42" si="3">B40/B15</f>
        <v>508172.87259755685</v>
      </c>
      <c r="C42" s="13">
        <f t="shared" si="3"/>
        <v>327825.02335949766</v>
      </c>
      <c r="D42" s="13">
        <f t="shared" si="3"/>
        <v>313795.45829803048</v>
      </c>
      <c r="E42" s="13">
        <f t="shared" si="3"/>
        <v>272348.22366396611</v>
      </c>
      <c r="F42" s="13">
        <f t="shared" si="3"/>
        <v>619055.57189563196</v>
      </c>
      <c r="G42" s="13">
        <f t="shared" si="3"/>
        <v>358161.33793035184</v>
      </c>
    </row>
    <row r="43" spans="1:7" x14ac:dyDescent="0.25">
      <c r="A43" s="9" t="s">
        <v>97</v>
      </c>
      <c r="B43" s="13">
        <f t="shared" ref="B43:G43" si="4">B41/B19</f>
        <v>560235.8894886357</v>
      </c>
      <c r="C43" s="13">
        <f t="shared" si="4"/>
        <v>348475.73060391401</v>
      </c>
      <c r="D43" s="13">
        <f t="shared" si="4"/>
        <v>736663.2426008581</v>
      </c>
      <c r="E43" s="13">
        <f t="shared" si="4"/>
        <v>353216.96139671444</v>
      </c>
      <c r="F43" s="13">
        <f t="shared" si="4"/>
        <v>652690.25228726421</v>
      </c>
      <c r="G43" s="13">
        <f t="shared" si="4"/>
        <v>446916.10679808073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5">B17/B37*100</f>
        <v>10.645829159153141</v>
      </c>
      <c r="C48" s="17">
        <f t="shared" si="5"/>
        <v>0.5465705499321456</v>
      </c>
      <c r="D48" s="17">
        <f t="shared" si="5"/>
        <v>0.70967019011690891</v>
      </c>
      <c r="E48" s="17">
        <f t="shared" si="5"/>
        <v>0.39343119311744418</v>
      </c>
      <c r="F48" s="17">
        <f t="shared" si="5"/>
        <v>33.766127715172303</v>
      </c>
      <c r="G48" s="17">
        <f t="shared" si="5"/>
        <v>1.9459903634258393</v>
      </c>
    </row>
    <row r="49" spans="1:7" x14ac:dyDescent="0.25">
      <c r="A49" s="9" t="s">
        <v>14</v>
      </c>
      <c r="B49" s="17">
        <f t="shared" ref="B49:G49" si="6">B19/B37*100</f>
        <v>8.9465800345383588</v>
      </c>
      <c r="C49" s="17">
        <f t="shared" si="6"/>
        <v>1.7268641292844782</v>
      </c>
      <c r="D49" s="17">
        <f t="shared" si="6"/>
        <v>0.85035919271903293</v>
      </c>
      <c r="E49" s="17">
        <f t="shared" si="6"/>
        <v>0.71714040264445522</v>
      </c>
      <c r="F49" s="17">
        <f t="shared" si="6"/>
        <v>20.93744896292667</v>
      </c>
      <c r="G49" s="17">
        <f t="shared" si="6"/>
        <v>1.9957917802761487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7">B19/B17*100</f>
        <v>84.038358128696899</v>
      </c>
      <c r="C52" s="17">
        <f t="shared" si="7"/>
        <v>315.94533029612757</v>
      </c>
      <c r="D52" s="17">
        <f t="shared" si="7"/>
        <v>119.82456140350877</v>
      </c>
      <c r="E52" s="17">
        <f t="shared" si="7"/>
        <v>182.27848101265823</v>
      </c>
      <c r="F52" s="17">
        <f t="shared" si="7"/>
        <v>62.007255139056824</v>
      </c>
      <c r="G52" s="17">
        <f t="shared" si="7"/>
        <v>102.55918106206015</v>
      </c>
    </row>
    <row r="53" spans="1:7" x14ac:dyDescent="0.25">
      <c r="A53" s="9" t="s">
        <v>17</v>
      </c>
      <c r="B53" s="17">
        <f t="shared" ref="B53:G53" si="8">B26/B25*100</f>
        <v>74.058528218103518</v>
      </c>
      <c r="C53" s="17">
        <f t="shared" si="8"/>
        <v>192.29942693409743</v>
      </c>
      <c r="D53" s="17">
        <f t="shared" si="8"/>
        <v>86.597458940192126</v>
      </c>
      <c r="E53" s="17">
        <f t="shared" si="8"/>
        <v>119.45031712473573</v>
      </c>
      <c r="F53" s="17">
        <f t="shared" si="8"/>
        <v>61.718389599496746</v>
      </c>
      <c r="G53" s="17">
        <f t="shared" si="8"/>
        <v>107.27959018603397</v>
      </c>
    </row>
    <row r="54" spans="1:7" x14ac:dyDescent="0.25">
      <c r="A54" s="9" t="s">
        <v>18</v>
      </c>
      <c r="B54" s="17">
        <f t="shared" ref="B54:G54" si="9">AVERAGE(B52:B53)</f>
        <v>79.048443173400216</v>
      </c>
      <c r="C54" s="17">
        <f t="shared" si="9"/>
        <v>254.1223786151125</v>
      </c>
      <c r="D54" s="17">
        <f t="shared" si="9"/>
        <v>103.21101017185045</v>
      </c>
      <c r="E54" s="17">
        <f t="shared" si="9"/>
        <v>150.86439906869697</v>
      </c>
      <c r="F54" s="17">
        <f t="shared" si="9"/>
        <v>61.862822369276785</v>
      </c>
      <c r="G54" s="17">
        <f t="shared" si="9"/>
        <v>104.91938562404707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0">B19/B21*100</f>
        <v>76.540690555872999</v>
      </c>
      <c r="C57" s="17">
        <f t="shared" si="10"/>
        <v>315.94533029612757</v>
      </c>
      <c r="D57" s="17">
        <f t="shared" si="10"/>
        <v>119.82456140350877</v>
      </c>
      <c r="E57" s="17">
        <f t="shared" si="10"/>
        <v>182.27848101265823</v>
      </c>
      <c r="F57" s="17">
        <f t="shared" si="10"/>
        <v>61.215232183359205</v>
      </c>
      <c r="G57" s="17">
        <f t="shared" si="10"/>
        <v>62.887406826206359</v>
      </c>
    </row>
    <row r="58" spans="1:7" x14ac:dyDescent="0.25">
      <c r="A58" s="9" t="s">
        <v>21</v>
      </c>
      <c r="B58" s="17">
        <f t="shared" ref="B58:G58" si="11">B26/B27*100</f>
        <v>44.516697354970667</v>
      </c>
      <c r="C58" s="17">
        <f t="shared" si="11"/>
        <v>101.91723614274868</v>
      </c>
      <c r="D58" s="17">
        <f t="shared" si="11"/>
        <v>81.71052631578948</v>
      </c>
      <c r="E58" s="17">
        <f t="shared" si="11"/>
        <v>71.51898734177216</v>
      </c>
      <c r="F58" s="17">
        <f t="shared" si="11"/>
        <v>36.985354636441883</v>
      </c>
      <c r="G58" s="17">
        <f t="shared" si="11"/>
        <v>52.0334771805937</v>
      </c>
    </row>
    <row r="59" spans="1:7" x14ac:dyDescent="0.25">
      <c r="A59" s="9" t="s">
        <v>22</v>
      </c>
      <c r="B59" s="17">
        <f t="shared" ref="B59:G59" si="12">(B57+B58)/2</f>
        <v>60.528693955421829</v>
      </c>
      <c r="C59" s="17">
        <f t="shared" si="12"/>
        <v>208.93128321943811</v>
      </c>
      <c r="D59" s="17">
        <f t="shared" si="12"/>
        <v>100.76754385964912</v>
      </c>
      <c r="E59" s="17">
        <f t="shared" si="12"/>
        <v>126.8987341772152</v>
      </c>
      <c r="F59" s="17">
        <f t="shared" si="12"/>
        <v>49.100293409900544</v>
      </c>
      <c r="G59" s="17">
        <f t="shared" si="12"/>
        <v>57.460442003400033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8" x14ac:dyDescent="0.25">
      <c r="A65" s="9" t="s">
        <v>25</v>
      </c>
      <c r="B65" s="17">
        <f t="shared" ref="B65:G65" si="13">((B19/B15)-1)*100</f>
        <v>26.272555884729321</v>
      </c>
      <c r="C65" s="17">
        <f t="shared" si="13"/>
        <v>4.2857142857142927</v>
      </c>
      <c r="D65" s="17">
        <f t="shared" si="13"/>
        <v>222.16981132075472</v>
      </c>
      <c r="E65" s="17">
        <f t="shared" si="13"/>
        <v>61.344537815126053</v>
      </c>
      <c r="F65" s="17">
        <f t="shared" si="13"/>
        <v>12.013979903888149</v>
      </c>
      <c r="G65" s="17">
        <f t="shared" si="13"/>
        <v>68.914646996838783</v>
      </c>
    </row>
    <row r="66" spans="1:8" x14ac:dyDescent="0.25">
      <c r="A66" s="9" t="s">
        <v>26</v>
      </c>
      <c r="B66" s="17">
        <f t="shared" ref="B66:G66" si="14">((B41/B40)-1)*100</f>
        <v>39.20935468766875</v>
      </c>
      <c r="C66" s="17">
        <f t="shared" si="14"/>
        <v>10.85499241286778</v>
      </c>
      <c r="D66" s="17">
        <f t="shared" si="14"/>
        <v>656.32279435429746</v>
      </c>
      <c r="E66" s="17">
        <f t="shared" si="14"/>
        <v>109.25279635872398</v>
      </c>
      <c r="F66" s="17">
        <f t="shared" si="14"/>
        <v>18.099951155104321</v>
      </c>
      <c r="G66" s="17">
        <f t="shared" si="14"/>
        <v>110.77282336844311</v>
      </c>
    </row>
    <row r="67" spans="1:8" x14ac:dyDescent="0.25">
      <c r="A67" s="9" t="s">
        <v>27</v>
      </c>
      <c r="B67" s="17">
        <f t="shared" ref="B67:G67" si="15">((B43/B42)-1)*100</f>
        <v>10.245138947491528</v>
      </c>
      <c r="C67" s="17">
        <f t="shared" si="15"/>
        <v>6.2993077931609021</v>
      </c>
      <c r="D67" s="17">
        <f t="shared" si="15"/>
        <v>134.75905183471602</v>
      </c>
      <c r="E67" s="17">
        <f t="shared" si="15"/>
        <v>29.693139409834135</v>
      </c>
      <c r="F67" s="17">
        <f t="shared" si="15"/>
        <v>5.4332247246621668</v>
      </c>
      <c r="G67" s="17">
        <f t="shared" si="15"/>
        <v>24.780667109577358</v>
      </c>
    </row>
    <row r="68" spans="1:8" x14ac:dyDescent="0.25">
      <c r="B68" s="17"/>
      <c r="C68" s="17"/>
      <c r="D68" s="17"/>
      <c r="E68" s="17"/>
      <c r="F68" s="17"/>
      <c r="G68" s="17"/>
    </row>
    <row r="69" spans="1:8" x14ac:dyDescent="0.25">
      <c r="A69" s="5" t="s">
        <v>28</v>
      </c>
      <c r="B69" s="17"/>
      <c r="C69" s="17"/>
      <c r="D69" s="17"/>
      <c r="E69" s="17"/>
      <c r="F69" s="17"/>
      <c r="G69" s="17"/>
    </row>
    <row r="70" spans="1:8" x14ac:dyDescent="0.25">
      <c r="A70" s="9" t="s">
        <v>43</v>
      </c>
      <c r="B70" s="25">
        <f t="shared" ref="B70:G70" si="16">B25/(B18)</f>
        <v>190000</v>
      </c>
      <c r="C70" s="25">
        <f t="shared" si="16"/>
        <v>190000</v>
      </c>
      <c r="D70" s="25">
        <f t="shared" si="16"/>
        <v>190000</v>
      </c>
      <c r="E70" s="25">
        <f t="shared" si="16"/>
        <v>190000</v>
      </c>
      <c r="F70" s="25">
        <f t="shared" si="16"/>
        <v>190000</v>
      </c>
      <c r="G70" s="25">
        <f t="shared" si="16"/>
        <v>190000</v>
      </c>
    </row>
    <row r="71" spans="1:8" x14ac:dyDescent="0.25">
      <c r="A71" s="9" t="s">
        <v>44</v>
      </c>
      <c r="B71" s="25">
        <f t="shared" ref="B71:G71" si="17">B26/(B20)</f>
        <v>191984.34686244631</v>
      </c>
      <c r="C71" s="25">
        <f t="shared" si="17"/>
        <v>189823.22292519538</v>
      </c>
      <c r="D71" s="25">
        <f t="shared" si="17"/>
        <v>184295.38354737937</v>
      </c>
      <c r="E71" s="25">
        <f t="shared" si="17"/>
        <v>152269.50354609929</v>
      </c>
      <c r="F71" s="25">
        <f t="shared" si="17"/>
        <v>197110.32981751213</v>
      </c>
      <c r="G71" s="25">
        <f t="shared" si="17"/>
        <v>190000</v>
      </c>
      <c r="H71" s="24"/>
    </row>
    <row r="72" spans="1:8" hidden="1" x14ac:dyDescent="0.25">
      <c r="A72" s="9" t="s">
        <v>34</v>
      </c>
      <c r="B72" s="17">
        <f t="shared" ref="B72:G72" si="18">B26/B20</f>
        <v>191984.34686244631</v>
      </c>
      <c r="C72" s="17">
        <f t="shared" si="18"/>
        <v>189823.22292519538</v>
      </c>
      <c r="D72" s="17">
        <f t="shared" si="18"/>
        <v>184295.38354737937</v>
      </c>
      <c r="E72" s="17">
        <f t="shared" si="18"/>
        <v>152269.50354609929</v>
      </c>
      <c r="F72" s="17">
        <f t="shared" si="18"/>
        <v>197110.32981751213</v>
      </c>
      <c r="G72" s="17">
        <f t="shared" si="18"/>
        <v>190000</v>
      </c>
    </row>
    <row r="73" spans="1:8" x14ac:dyDescent="0.25">
      <c r="A73" s="9" t="s">
        <v>29</v>
      </c>
      <c r="B73" s="17">
        <f t="shared" ref="B73:G73" si="19">(B71/B70)*B54</f>
        <v>79.874019648097075</v>
      </c>
      <c r="C73" s="17">
        <f t="shared" si="19"/>
        <v>253.88594171651263</v>
      </c>
      <c r="D73" s="17">
        <f t="shared" si="19"/>
        <v>100.1121721364929</v>
      </c>
      <c r="E73" s="17">
        <f t="shared" si="19"/>
        <v>120.90551131037418</v>
      </c>
      <c r="F73" s="17">
        <f t="shared" si="19"/>
        <v>64.177901687633224</v>
      </c>
      <c r="G73" s="17">
        <f t="shared" si="19"/>
        <v>104.91938562404707</v>
      </c>
    </row>
    <row r="74" spans="1:8" x14ac:dyDescent="0.25">
      <c r="A74" s="9" t="s">
        <v>39</v>
      </c>
      <c r="B74" s="25">
        <f t="shared" ref="B74:G74" si="20">(B25/B18)*6</f>
        <v>1140000</v>
      </c>
      <c r="C74" s="25">
        <f t="shared" si="20"/>
        <v>1140000</v>
      </c>
      <c r="D74" s="25">
        <f t="shared" si="20"/>
        <v>1140000</v>
      </c>
      <c r="E74" s="25">
        <f t="shared" si="20"/>
        <v>1140000</v>
      </c>
      <c r="F74" s="25">
        <f t="shared" si="20"/>
        <v>1140000</v>
      </c>
      <c r="G74" s="25">
        <f t="shared" si="20"/>
        <v>1140000</v>
      </c>
    </row>
    <row r="75" spans="1:8" x14ac:dyDescent="0.25">
      <c r="A75" s="9" t="s">
        <v>40</v>
      </c>
      <c r="B75" s="25">
        <f t="shared" ref="B75:G75" si="21">(B26/B20)*6</f>
        <v>1151906.0811746779</v>
      </c>
      <c r="C75" s="25">
        <f t="shared" si="21"/>
        <v>1138939.3375511724</v>
      </c>
      <c r="D75" s="25">
        <f t="shared" si="21"/>
        <v>1105772.3012842762</v>
      </c>
      <c r="E75" s="25">
        <f t="shared" si="21"/>
        <v>913617.02127659577</v>
      </c>
      <c r="F75" s="25">
        <f t="shared" si="21"/>
        <v>1182661.9789050729</v>
      </c>
      <c r="G75" s="25">
        <f t="shared" si="21"/>
        <v>1140000</v>
      </c>
    </row>
    <row r="76" spans="1:8" x14ac:dyDescent="0.25">
      <c r="B76" s="17"/>
      <c r="C76" s="17"/>
      <c r="D76" s="17"/>
      <c r="E76" s="17"/>
      <c r="F76" s="17"/>
      <c r="G76" s="17"/>
    </row>
    <row r="77" spans="1:8" x14ac:dyDescent="0.25">
      <c r="A77" s="5" t="s">
        <v>30</v>
      </c>
      <c r="B77" s="17"/>
      <c r="C77" s="17"/>
      <c r="D77" s="17"/>
      <c r="E77" s="17"/>
      <c r="F77" s="17"/>
      <c r="G77" s="17"/>
    </row>
    <row r="78" spans="1:8" x14ac:dyDescent="0.25">
      <c r="A78" s="9" t="s">
        <v>31</v>
      </c>
      <c r="B78" s="17">
        <f>(B32/B31)*100</f>
        <v>80.9518458366842</v>
      </c>
      <c r="C78" s="17"/>
      <c r="D78" s="17"/>
      <c r="E78" s="17"/>
      <c r="F78" s="17"/>
      <c r="G78" s="17"/>
    </row>
    <row r="79" spans="1:8" x14ac:dyDescent="0.25">
      <c r="A79" s="9" t="s">
        <v>32</v>
      </c>
      <c r="B79" s="17">
        <f>(B26/B32)*100</f>
        <v>91.484669006204541</v>
      </c>
      <c r="C79" s="17"/>
      <c r="D79" s="17"/>
      <c r="E79" s="17"/>
      <c r="F79" s="17"/>
      <c r="G79" s="17"/>
    </row>
    <row r="80" spans="1:8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  <row r="90" spans="1:6" x14ac:dyDescent="0.25">
      <c r="A90" s="7"/>
    </row>
    <row r="91" spans="1:6" x14ac:dyDescent="0.25">
      <c r="A91" s="7"/>
    </row>
    <row r="92" spans="1:6" x14ac:dyDescent="0.25">
      <c r="A92" s="4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8" width="11.42578125" style="9"/>
    <col min="9" max="9" width="15.140625" style="9" bestFit="1" customWidth="1"/>
    <col min="10" max="10" width="13.140625" style="9" bestFit="1" customWidth="1"/>
    <col min="11" max="11" width="14.140625" style="9" bestFit="1" customWidth="1"/>
    <col min="12" max="12" width="16.85546875" style="9" bestFit="1" customWidth="1"/>
    <col min="13" max="16384" width="11.42578125" style="9"/>
  </cols>
  <sheetData>
    <row r="9" spans="1:7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ht="30.75" thickBot="1" x14ac:dyDescent="0.3">
      <c r="A10" s="28"/>
      <c r="B10" s="30"/>
      <c r="C10" s="14" t="s">
        <v>3</v>
      </c>
      <c r="D10" s="14" t="s">
        <v>76</v>
      </c>
      <c r="E10" s="14" t="s">
        <v>74</v>
      </c>
      <c r="F10" s="14" t="s">
        <v>45</v>
      </c>
      <c r="G10" s="14" t="s">
        <v>77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55</v>
      </c>
      <c r="B15" s="13">
        <f>SUM(C15:G15)</f>
        <v>4556</v>
      </c>
      <c r="C15" s="13">
        <v>885</v>
      </c>
      <c r="D15" s="13">
        <v>928</v>
      </c>
      <c r="E15" s="13">
        <v>454</v>
      </c>
      <c r="F15" s="13">
        <v>1144</v>
      </c>
      <c r="G15" s="13">
        <v>1145</v>
      </c>
    </row>
    <row r="16" spans="1:7" x14ac:dyDescent="0.25">
      <c r="A16" s="1" t="s">
        <v>33</v>
      </c>
      <c r="B16" s="13">
        <f t="shared" ref="B16:B28" si="0">SUM(C16:G16)</f>
        <v>17118</v>
      </c>
      <c r="C16" s="13">
        <v>2218</v>
      </c>
      <c r="D16" s="13">
        <v>1291</v>
      </c>
      <c r="E16" s="13">
        <v>861</v>
      </c>
      <c r="F16" s="13">
        <v>9237</v>
      </c>
      <c r="G16" s="13">
        <v>3511</v>
      </c>
    </row>
    <row r="17" spans="1:12" x14ac:dyDescent="0.25">
      <c r="A17" s="10" t="s">
        <v>98</v>
      </c>
      <c r="B17" s="13">
        <f t="shared" si="0"/>
        <v>1037</v>
      </c>
      <c r="C17" s="13">
        <v>0</v>
      </c>
      <c r="D17" s="13">
        <v>0</v>
      </c>
      <c r="E17" s="13">
        <v>0</v>
      </c>
      <c r="F17" s="13">
        <v>107</v>
      </c>
      <c r="G17" s="13">
        <v>930</v>
      </c>
    </row>
    <row r="18" spans="1:12" x14ac:dyDescent="0.25">
      <c r="A18" s="1" t="s">
        <v>33</v>
      </c>
      <c r="B18" s="13">
        <f t="shared" si="0"/>
        <v>20149</v>
      </c>
      <c r="C18" s="13">
        <v>995</v>
      </c>
      <c r="D18" s="13">
        <v>193</v>
      </c>
      <c r="E18" s="13">
        <v>570</v>
      </c>
      <c r="F18" s="13">
        <v>15521</v>
      </c>
      <c r="G18" s="13">
        <v>2870</v>
      </c>
    </row>
    <row r="19" spans="1:12" x14ac:dyDescent="0.25">
      <c r="A19" s="10" t="s">
        <v>99</v>
      </c>
      <c r="B19" s="13">
        <f t="shared" si="0"/>
        <v>1637</v>
      </c>
      <c r="C19" s="13">
        <v>397</v>
      </c>
      <c r="D19" s="13">
        <v>205</v>
      </c>
      <c r="E19" s="13">
        <v>163</v>
      </c>
      <c r="F19" s="13">
        <v>65</v>
      </c>
      <c r="G19" s="13">
        <v>807</v>
      </c>
    </row>
    <row r="20" spans="1:12" x14ac:dyDescent="0.25">
      <c r="A20" s="1" t="s">
        <v>33</v>
      </c>
      <c r="B20" s="13">
        <f t="shared" si="0"/>
        <v>20154</v>
      </c>
      <c r="C20" s="13">
        <v>1672</v>
      </c>
      <c r="D20" s="13">
        <v>2202</v>
      </c>
      <c r="E20" s="13">
        <v>942</v>
      </c>
      <c r="F20" s="13">
        <v>12596</v>
      </c>
      <c r="G20" s="13">
        <v>2742</v>
      </c>
    </row>
    <row r="21" spans="1:12" x14ac:dyDescent="0.25">
      <c r="A21" s="10" t="s">
        <v>80</v>
      </c>
      <c r="B21" s="13">
        <f t="shared" si="0"/>
        <v>12251</v>
      </c>
      <c r="C21" s="13">
        <v>439</v>
      </c>
      <c r="D21" s="13">
        <v>570</v>
      </c>
      <c r="E21" s="13">
        <v>316</v>
      </c>
      <c r="F21" s="13">
        <v>8377</v>
      </c>
      <c r="G21" s="13">
        <v>2549</v>
      </c>
    </row>
    <row r="22" spans="1:12" x14ac:dyDescent="0.25">
      <c r="B22" s="13"/>
      <c r="C22" s="13"/>
      <c r="D22" s="13"/>
      <c r="E22" s="13"/>
      <c r="F22" s="13"/>
      <c r="G22" s="13"/>
    </row>
    <row r="23" spans="1:12" x14ac:dyDescent="0.25">
      <c r="A23" s="11" t="s">
        <v>6</v>
      </c>
      <c r="B23" s="13"/>
      <c r="C23" s="13"/>
      <c r="D23" s="13"/>
      <c r="E23" s="13"/>
      <c r="F23" s="13"/>
      <c r="G23" s="13"/>
    </row>
    <row r="24" spans="1:12" x14ac:dyDescent="0.25">
      <c r="A24" s="10" t="s">
        <v>55</v>
      </c>
      <c r="B24" s="13">
        <f t="shared" si="0"/>
        <v>3250973750</v>
      </c>
      <c r="C24" s="13">
        <v>408547500</v>
      </c>
      <c r="D24" s="13">
        <v>217097500</v>
      </c>
      <c r="E24" s="13">
        <v>137593750</v>
      </c>
      <c r="F24" s="13">
        <v>1838200000</v>
      </c>
      <c r="G24" s="8">
        <v>649535000</v>
      </c>
    </row>
    <row r="25" spans="1:12" x14ac:dyDescent="0.25">
      <c r="A25" s="10" t="s">
        <v>98</v>
      </c>
      <c r="B25" s="13">
        <f t="shared" si="0"/>
        <v>3828310000</v>
      </c>
      <c r="C25" s="3">
        <v>189050000</v>
      </c>
      <c r="D25" s="13">
        <v>36670000</v>
      </c>
      <c r="E25" s="13">
        <v>108300000</v>
      </c>
      <c r="F25" s="8">
        <v>2948990000</v>
      </c>
      <c r="G25" s="8">
        <v>545300000</v>
      </c>
    </row>
    <row r="26" spans="1:12" x14ac:dyDescent="0.25">
      <c r="A26" s="10" t="s">
        <v>99</v>
      </c>
      <c r="B26" s="13">
        <f t="shared" si="0"/>
        <v>3721055000</v>
      </c>
      <c r="C26" s="13">
        <v>317205000</v>
      </c>
      <c r="D26" s="13">
        <v>401280000</v>
      </c>
      <c r="E26" s="13">
        <v>146395000</v>
      </c>
      <c r="F26" s="13">
        <v>2335195000</v>
      </c>
      <c r="G26" s="8">
        <v>520980000</v>
      </c>
      <c r="I26" s="2"/>
      <c r="J26" s="2"/>
      <c r="K26" s="2"/>
      <c r="L26" s="2"/>
    </row>
    <row r="27" spans="1:12" x14ac:dyDescent="0.25">
      <c r="A27" s="10" t="s">
        <v>80</v>
      </c>
      <c r="B27" s="13">
        <f t="shared" si="0"/>
        <v>12453170000</v>
      </c>
      <c r="C27" s="13">
        <v>500460000</v>
      </c>
      <c r="D27" s="13">
        <v>649800000</v>
      </c>
      <c r="E27" s="13">
        <v>300200000</v>
      </c>
      <c r="F27" s="13">
        <v>9549780000</v>
      </c>
      <c r="G27" s="13">
        <v>1452930000</v>
      </c>
    </row>
    <row r="28" spans="1:12" x14ac:dyDescent="0.25">
      <c r="A28" s="10" t="s">
        <v>100</v>
      </c>
      <c r="B28" s="13">
        <f t="shared" si="0"/>
        <v>3721055000</v>
      </c>
      <c r="C28" s="13">
        <f>C26</f>
        <v>317205000</v>
      </c>
      <c r="D28" s="13">
        <f>D26</f>
        <v>401280000</v>
      </c>
      <c r="E28" s="13">
        <f>E26</f>
        <v>146395000</v>
      </c>
      <c r="F28" s="13">
        <f>F26</f>
        <v>2335195000</v>
      </c>
      <c r="G28" s="13">
        <f>G26</f>
        <v>520980000</v>
      </c>
    </row>
    <row r="29" spans="1:12" x14ac:dyDescent="0.25">
      <c r="B29" s="13"/>
      <c r="C29" s="13"/>
      <c r="D29" s="13"/>
      <c r="E29" s="13"/>
      <c r="F29" s="13"/>
      <c r="G29" s="8"/>
    </row>
    <row r="30" spans="1:12" x14ac:dyDescent="0.25">
      <c r="A30" s="5" t="s">
        <v>7</v>
      </c>
      <c r="B30" s="13"/>
      <c r="C30" s="13"/>
      <c r="D30" s="13"/>
      <c r="E30" s="13"/>
      <c r="F30" s="13"/>
      <c r="G30" s="8"/>
    </row>
    <row r="31" spans="1:12" x14ac:dyDescent="0.25">
      <c r="A31" s="12" t="s">
        <v>98</v>
      </c>
      <c r="B31" s="13">
        <f>B25</f>
        <v>3828310000</v>
      </c>
      <c r="C31" s="13"/>
      <c r="D31" s="13"/>
      <c r="E31" s="13"/>
      <c r="F31" s="13"/>
      <c r="G31" s="13"/>
    </row>
    <row r="32" spans="1:12" x14ac:dyDescent="0.25">
      <c r="A32" s="12" t="s">
        <v>99</v>
      </c>
      <c r="B32" s="13">
        <v>4029873781.1599998</v>
      </c>
      <c r="C32" s="13"/>
      <c r="D32" s="13"/>
      <c r="E32" s="13"/>
      <c r="F32" s="13"/>
      <c r="G32" s="8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56</v>
      </c>
      <c r="B35" s="18">
        <v>1.0347772084</v>
      </c>
      <c r="C35" s="18">
        <v>1.0347772084</v>
      </c>
      <c r="D35" s="18">
        <v>1.0347772084</v>
      </c>
      <c r="E35" s="18">
        <v>1.0347772084</v>
      </c>
      <c r="F35" s="18">
        <v>1.0347772084</v>
      </c>
      <c r="G35" s="18">
        <v>1.0347772084</v>
      </c>
    </row>
    <row r="36" spans="1:7" x14ac:dyDescent="0.25">
      <c r="A36" s="9" t="s">
        <v>101</v>
      </c>
      <c r="B36" s="18">
        <v>1.060947463</v>
      </c>
      <c r="C36" s="18">
        <v>1.060947463</v>
      </c>
      <c r="D36" s="18">
        <v>1.060947463</v>
      </c>
      <c r="E36" s="18">
        <v>1.060947463</v>
      </c>
      <c r="F36" s="18">
        <v>1.060947463</v>
      </c>
      <c r="G36" s="18">
        <v>1.060947463</v>
      </c>
    </row>
    <row r="37" spans="1:7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57</v>
      </c>
      <c r="B40" s="13">
        <f t="shared" ref="B40:G40" si="1">B24/B35</f>
        <v>3141713717.3196363</v>
      </c>
      <c r="C40" s="13">
        <f t="shared" si="1"/>
        <v>394816871.38404119</v>
      </c>
      <c r="D40" s="13">
        <f t="shared" si="1"/>
        <v>209801199.94687739</v>
      </c>
      <c r="E40" s="13">
        <f t="shared" si="1"/>
        <v>132969443.93735838</v>
      </c>
      <c r="F40" s="13">
        <f t="shared" si="1"/>
        <v>1776421035.4442129</v>
      </c>
      <c r="G40" s="13">
        <f t="shared" si="1"/>
        <v>627705166.6071465</v>
      </c>
    </row>
    <row r="41" spans="1:7" x14ac:dyDescent="0.25">
      <c r="A41" s="9" t="s">
        <v>102</v>
      </c>
      <c r="B41" s="13">
        <f t="shared" ref="B41:G41" si="2">B26/B36</f>
        <v>3507294309.8220124</v>
      </c>
      <c r="C41" s="13">
        <f t="shared" si="2"/>
        <v>298982759.33763176</v>
      </c>
      <c r="D41" s="13">
        <f t="shared" si="2"/>
        <v>378227965.09199059</v>
      </c>
      <c r="E41" s="13">
        <f t="shared" si="2"/>
        <v>137985154.87849373</v>
      </c>
      <c r="F41" s="13">
        <f t="shared" si="2"/>
        <v>2201046782.652988</v>
      </c>
      <c r="G41" s="13">
        <f t="shared" si="2"/>
        <v>491051647.86090827</v>
      </c>
    </row>
    <row r="42" spans="1:7" x14ac:dyDescent="0.25">
      <c r="A42" s="9" t="s">
        <v>58</v>
      </c>
      <c r="B42" s="13">
        <f t="shared" ref="B42:G42" si="3">B40/B15</f>
        <v>689577.19870931434</v>
      </c>
      <c r="C42" s="13">
        <f t="shared" si="3"/>
        <v>446120.75862603524</v>
      </c>
      <c r="D42" s="13">
        <f t="shared" si="3"/>
        <v>226078.87925310063</v>
      </c>
      <c r="E42" s="13">
        <f t="shared" si="3"/>
        <v>292884.2377474854</v>
      </c>
      <c r="F42" s="13">
        <f t="shared" si="3"/>
        <v>1552815.5904232631</v>
      </c>
      <c r="G42" s="13">
        <f t="shared" si="3"/>
        <v>548214.11930755153</v>
      </c>
    </row>
    <row r="43" spans="1:7" x14ac:dyDescent="0.25">
      <c r="A43" s="9" t="s">
        <v>103</v>
      </c>
      <c r="B43" s="13">
        <f t="shared" ref="B43:G43" si="4">B41/B19</f>
        <v>2142513.3230433795</v>
      </c>
      <c r="C43" s="13">
        <f t="shared" si="4"/>
        <v>753105.18724844267</v>
      </c>
      <c r="D43" s="13">
        <f t="shared" si="4"/>
        <v>1845014.4638633688</v>
      </c>
      <c r="E43" s="13">
        <f t="shared" si="4"/>
        <v>846534.69250609644</v>
      </c>
      <c r="F43" s="13">
        <f t="shared" si="4"/>
        <v>33862258.194661357</v>
      </c>
      <c r="G43" s="13">
        <f t="shared" si="4"/>
        <v>608490.26996395073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5">B17/B37*100</f>
        <v>0.98939996756065673</v>
      </c>
      <c r="C48" s="17">
        <f t="shared" si="5"/>
        <v>0</v>
      </c>
      <c r="D48" s="17">
        <f t="shared" si="5"/>
        <v>0</v>
      </c>
      <c r="E48" s="17">
        <f t="shared" si="5"/>
        <v>0</v>
      </c>
      <c r="F48" s="17">
        <f t="shared" si="5"/>
        <v>0.43687734770537318</v>
      </c>
      <c r="G48" s="17">
        <f t="shared" si="5"/>
        <v>1.1578829417696934</v>
      </c>
    </row>
    <row r="49" spans="1:7" x14ac:dyDescent="0.25">
      <c r="A49" s="9" t="s">
        <v>14</v>
      </c>
      <c r="B49" s="17">
        <f t="shared" ref="B49:G49" si="6">B19/B37*100</f>
        <v>1.5618589651849519</v>
      </c>
      <c r="C49" s="17">
        <f t="shared" si="6"/>
        <v>0.49427906223932072</v>
      </c>
      <c r="D49" s="17">
        <f t="shared" si="6"/>
        <v>0.25523226135783561</v>
      </c>
      <c r="E49" s="17">
        <f t="shared" si="6"/>
        <v>0.20294077366501076</v>
      </c>
      <c r="F49" s="17">
        <f t="shared" si="6"/>
        <v>0.26539278131634819</v>
      </c>
      <c r="G49" s="17">
        <f t="shared" si="6"/>
        <v>1.0047435849549919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7">B19/B17*100</f>
        <v>157.85920925747348</v>
      </c>
      <c r="C52" s="17" t="s">
        <v>71</v>
      </c>
      <c r="D52" s="17" t="s">
        <v>71</v>
      </c>
      <c r="E52" s="17" t="s">
        <v>71</v>
      </c>
      <c r="F52" s="17">
        <f t="shared" si="7"/>
        <v>60.747663551401864</v>
      </c>
      <c r="G52" s="17">
        <f t="shared" si="7"/>
        <v>86.774193548387103</v>
      </c>
    </row>
    <row r="53" spans="1:7" x14ac:dyDescent="0.25">
      <c r="A53" s="9" t="s">
        <v>17</v>
      </c>
      <c r="B53" s="17">
        <f t="shared" ref="B53:G53" si="8">B26/B25*100</f>
        <v>97.198372127649009</v>
      </c>
      <c r="C53" s="17">
        <f t="shared" si="8"/>
        <v>167.7889447236181</v>
      </c>
      <c r="D53" s="17">
        <f t="shared" si="8"/>
        <v>1094.300518134715</v>
      </c>
      <c r="E53" s="17">
        <f t="shared" si="8"/>
        <v>135.17543859649123</v>
      </c>
      <c r="F53" s="17">
        <f t="shared" si="8"/>
        <v>79.186263771664201</v>
      </c>
      <c r="G53" s="17">
        <f t="shared" si="8"/>
        <v>95.540069686411144</v>
      </c>
    </row>
    <row r="54" spans="1:7" x14ac:dyDescent="0.25">
      <c r="A54" s="9" t="s">
        <v>18</v>
      </c>
      <c r="B54" s="17">
        <f t="shared" ref="B54:G54" si="9">AVERAGE(B52:B53)</f>
        <v>127.52879069256124</v>
      </c>
      <c r="C54" s="17" t="s">
        <v>71</v>
      </c>
      <c r="D54" s="17" t="s">
        <v>71</v>
      </c>
      <c r="E54" s="17" t="s">
        <v>71</v>
      </c>
      <c r="F54" s="17">
        <f t="shared" si="9"/>
        <v>69.966963661533029</v>
      </c>
      <c r="G54" s="17">
        <f t="shared" si="9"/>
        <v>91.157131617399131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0">B19/B21*100</f>
        <v>13.362174516366011</v>
      </c>
      <c r="C57" s="17">
        <f t="shared" si="10"/>
        <v>90.432801822323455</v>
      </c>
      <c r="D57" s="17">
        <f t="shared" si="10"/>
        <v>35.964912280701753</v>
      </c>
      <c r="E57" s="17">
        <f t="shared" si="10"/>
        <v>51.582278481012658</v>
      </c>
      <c r="F57" s="17">
        <f t="shared" si="10"/>
        <v>0.77593410528828932</v>
      </c>
      <c r="G57" s="17">
        <f t="shared" si="10"/>
        <v>31.659474303648487</v>
      </c>
    </row>
    <row r="58" spans="1:7" x14ac:dyDescent="0.25">
      <c r="A58" s="9" t="s">
        <v>21</v>
      </c>
      <c r="B58" s="17">
        <f t="shared" ref="B58:G58" si="11">B26/B27*100</f>
        <v>29.880383870131062</v>
      </c>
      <c r="C58" s="17">
        <f t="shared" si="11"/>
        <v>63.382687927107064</v>
      </c>
      <c r="D58" s="17">
        <f t="shared" si="11"/>
        <v>61.754385964912281</v>
      </c>
      <c r="E58" s="17">
        <f t="shared" si="11"/>
        <v>48.765822784810126</v>
      </c>
      <c r="F58" s="17">
        <f t="shared" si="11"/>
        <v>24.452866977040308</v>
      </c>
      <c r="G58" s="17">
        <f t="shared" si="11"/>
        <v>35.857198901530012</v>
      </c>
    </row>
    <row r="59" spans="1:7" x14ac:dyDescent="0.25">
      <c r="A59" s="9" t="s">
        <v>22</v>
      </c>
      <c r="B59" s="17">
        <f t="shared" ref="B59:G59" si="12">(B57+B58)/2</f>
        <v>21.621279193248537</v>
      </c>
      <c r="C59" s="17">
        <f t="shared" si="12"/>
        <v>76.907744874715263</v>
      </c>
      <c r="D59" s="17">
        <f t="shared" si="12"/>
        <v>48.859649122807014</v>
      </c>
      <c r="E59" s="17">
        <f t="shared" si="12"/>
        <v>50.174050632911388</v>
      </c>
      <c r="F59" s="17">
        <f t="shared" si="12"/>
        <v>12.614400541164299</v>
      </c>
      <c r="G59" s="17">
        <f t="shared" si="12"/>
        <v>33.758336602589253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G65" si="13">((B19/B15)-1)*100</f>
        <v>-64.069359086918354</v>
      </c>
      <c r="C65" s="17">
        <f t="shared" si="13"/>
        <v>-55.141242937853107</v>
      </c>
      <c r="D65" s="17">
        <f t="shared" si="13"/>
        <v>-77.909482758620683</v>
      </c>
      <c r="E65" s="17">
        <f t="shared" si="13"/>
        <v>-64.096916299559467</v>
      </c>
      <c r="F65" s="17">
        <f t="shared" si="13"/>
        <v>-94.318181818181827</v>
      </c>
      <c r="G65" s="17">
        <f t="shared" si="13"/>
        <v>-29.519650655021834</v>
      </c>
    </row>
    <row r="66" spans="1:7" x14ac:dyDescent="0.25">
      <c r="A66" s="9" t="s">
        <v>26</v>
      </c>
      <c r="B66" s="17">
        <f t="shared" ref="B66:G66" si="14">((B41/B40)-1)*100</f>
        <v>11.636343263455352</v>
      </c>
      <c r="C66" s="17">
        <f t="shared" si="14"/>
        <v>-24.273053912427901</v>
      </c>
      <c r="D66" s="17">
        <f t="shared" si="14"/>
        <v>80.279219178803359</v>
      </c>
      <c r="E66" s="17">
        <f t="shared" si="14"/>
        <v>3.7720778493277374</v>
      </c>
      <c r="F66" s="17">
        <f t="shared" si="14"/>
        <v>23.90344061100318</v>
      </c>
      <c r="G66" s="17">
        <f t="shared" si="14"/>
        <v>-21.770335185366374</v>
      </c>
    </row>
    <row r="67" spans="1:7" x14ac:dyDescent="0.25">
      <c r="A67" s="9" t="s">
        <v>27</v>
      </c>
      <c r="B67" s="17">
        <f t="shared" ref="B67:G67" si="15">((B43/B42)-1)*100</f>
        <v>210.69956011502904</v>
      </c>
      <c r="C67" s="17">
        <f t="shared" si="15"/>
        <v>68.81195790302597</v>
      </c>
      <c r="D67" s="17">
        <f t="shared" si="15"/>
        <v>716.09324584355875</v>
      </c>
      <c r="E67" s="17">
        <f t="shared" si="15"/>
        <v>189.03388554352628</v>
      </c>
      <c r="F67" s="17">
        <f t="shared" si="15"/>
        <v>2080.700554753656</v>
      </c>
      <c r="G67" s="17">
        <f t="shared" si="15"/>
        <v>10.99500150279491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:G70" si="16">B25/(B18)</f>
        <v>190000</v>
      </c>
      <c r="C70" s="17">
        <f t="shared" si="16"/>
        <v>190000</v>
      </c>
      <c r="D70" s="17">
        <f t="shared" si="16"/>
        <v>190000</v>
      </c>
      <c r="E70" s="17">
        <f t="shared" si="16"/>
        <v>190000</v>
      </c>
      <c r="F70" s="17">
        <f t="shared" si="16"/>
        <v>190000</v>
      </c>
      <c r="G70" s="17">
        <f t="shared" si="16"/>
        <v>190000</v>
      </c>
    </row>
    <row r="71" spans="1:7" x14ac:dyDescent="0.25">
      <c r="A71" s="9" t="s">
        <v>44</v>
      </c>
      <c r="B71" s="17">
        <f t="shared" ref="B71:G71" si="17">B26/(B20)</f>
        <v>184631.0906023618</v>
      </c>
      <c r="C71" s="17">
        <f t="shared" si="17"/>
        <v>189715.90909090909</v>
      </c>
      <c r="D71" s="17">
        <f t="shared" si="17"/>
        <v>182234.33242506813</v>
      </c>
      <c r="E71" s="17">
        <f t="shared" si="17"/>
        <v>155408.70488322718</v>
      </c>
      <c r="F71" s="17">
        <f t="shared" si="17"/>
        <v>185391.79104477612</v>
      </c>
      <c r="G71" s="17">
        <f t="shared" si="17"/>
        <v>190000</v>
      </c>
    </row>
    <row r="72" spans="1:7" hidden="1" x14ac:dyDescent="0.25">
      <c r="A72" s="9" t="s">
        <v>34</v>
      </c>
      <c r="B72" s="17">
        <f t="shared" ref="B72:G72" si="18">B26/B20</f>
        <v>184631.0906023618</v>
      </c>
      <c r="C72" s="17">
        <f t="shared" si="18"/>
        <v>189715.90909090909</v>
      </c>
      <c r="D72" s="17">
        <f t="shared" si="18"/>
        <v>182234.33242506813</v>
      </c>
      <c r="E72" s="17">
        <f t="shared" si="18"/>
        <v>155408.70488322718</v>
      </c>
      <c r="F72" s="17">
        <f t="shared" si="18"/>
        <v>185391.79104477612</v>
      </c>
      <c r="G72" s="17">
        <f t="shared" si="18"/>
        <v>190000</v>
      </c>
    </row>
    <row r="73" spans="1:7" x14ac:dyDescent="0.25">
      <c r="A73" s="9" t="s">
        <v>29</v>
      </c>
      <c r="B73" s="17">
        <f t="shared" ref="B73:G73" si="19">(B71/B70)*B54</f>
        <v>123.92515636193637</v>
      </c>
      <c r="C73" s="17" t="s">
        <v>71</v>
      </c>
      <c r="D73" s="17" t="s">
        <v>71</v>
      </c>
      <c r="E73" s="17" t="s">
        <v>71</v>
      </c>
      <c r="F73" s="17">
        <f t="shared" si="19"/>
        <v>68.270003721980927</v>
      </c>
      <c r="G73" s="17">
        <f t="shared" si="19"/>
        <v>91.157131617399131</v>
      </c>
    </row>
    <row r="74" spans="1:7" x14ac:dyDescent="0.25">
      <c r="A74" s="9" t="s">
        <v>37</v>
      </c>
      <c r="B74" s="17">
        <f t="shared" ref="B74:G74" si="20">(B25/B18)*3</f>
        <v>570000</v>
      </c>
      <c r="C74" s="17">
        <f t="shared" si="20"/>
        <v>570000</v>
      </c>
      <c r="D74" s="17">
        <f t="shared" si="20"/>
        <v>570000</v>
      </c>
      <c r="E74" s="17">
        <f t="shared" si="20"/>
        <v>570000</v>
      </c>
      <c r="F74" s="17">
        <f t="shared" si="20"/>
        <v>570000</v>
      </c>
      <c r="G74" s="17">
        <f t="shared" si="20"/>
        <v>570000</v>
      </c>
    </row>
    <row r="75" spans="1:7" x14ac:dyDescent="0.25">
      <c r="A75" s="9" t="s">
        <v>38</v>
      </c>
      <c r="B75" s="17">
        <f t="shared" ref="B75:G75" si="21">(B26/B20)*3</f>
        <v>553893.27180708537</v>
      </c>
      <c r="C75" s="17">
        <f t="shared" si="21"/>
        <v>569147.72727272729</v>
      </c>
      <c r="D75" s="17">
        <f t="shared" si="21"/>
        <v>546702.9972752044</v>
      </c>
      <c r="E75" s="17">
        <f t="shared" si="21"/>
        <v>466226.11464968155</v>
      </c>
      <c r="F75" s="17">
        <f t="shared" si="21"/>
        <v>556175.3731343284</v>
      </c>
      <c r="G75" s="17">
        <f t="shared" si="21"/>
        <v>570000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105.26508514618722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92.336762937743771</v>
      </c>
      <c r="C79" s="17"/>
      <c r="D79" s="17"/>
      <c r="E79" s="17"/>
      <c r="F79" s="17"/>
      <c r="G79" s="17"/>
    </row>
    <row r="80" spans="1:7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16384" width="11.42578125" style="9"/>
  </cols>
  <sheetData>
    <row r="9" spans="1:7" s="5" customFormat="1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s="5" customFormat="1" ht="30.75" thickBot="1" x14ac:dyDescent="0.3">
      <c r="A10" s="28"/>
      <c r="B10" s="30"/>
      <c r="C10" s="14" t="s">
        <v>3</v>
      </c>
      <c r="D10" s="14" t="s">
        <v>73</v>
      </c>
      <c r="E10" s="14" t="s">
        <v>74</v>
      </c>
      <c r="F10" s="14" t="s">
        <v>45</v>
      </c>
      <c r="G10" s="14" t="s">
        <v>75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117</v>
      </c>
      <c r="B15" s="13">
        <f>SUM(C15:G15)</f>
        <v>11982</v>
      </c>
      <c r="C15" s="13">
        <f>+'I trimestre'!C15+'II Trimestre'!C15+'III Trimestre'!C15</f>
        <v>2215</v>
      </c>
      <c r="D15" s="13">
        <f>+'I trimestre'!D15+'II Trimestre'!D15+'III Trimestre'!D15</f>
        <v>1140</v>
      </c>
      <c r="E15" s="13">
        <f>+'I trimestre'!E15+'II Trimestre'!E15+'III Trimestre'!E15</f>
        <v>811</v>
      </c>
      <c r="F15" s="13">
        <f>+'I trimestre'!F15+'II Trimestre'!F15+'III Trimestre'!F15</f>
        <v>5722</v>
      </c>
      <c r="G15" s="13">
        <f>+'I trimestre'!G15+'II Trimestre'!G15+'III Trimestre'!G15</f>
        <v>2094</v>
      </c>
    </row>
    <row r="16" spans="1:7" x14ac:dyDescent="0.25">
      <c r="A16" s="1" t="s">
        <v>33</v>
      </c>
      <c r="B16" s="13">
        <f t="shared" ref="B16:B28" si="0">SUM(C16:G16)</f>
        <v>37082</v>
      </c>
      <c r="C16" s="13">
        <f>+'I trimestre'!C16+'II Trimestre'!C16+'III Trimestre'!C16</f>
        <v>4626</v>
      </c>
      <c r="D16" s="13">
        <f>+'I trimestre'!D16+'II Trimestre'!D16+'III Trimestre'!D16</f>
        <v>1696</v>
      </c>
      <c r="E16" s="13">
        <f>+'I trimestre'!E16+'II Trimestre'!E16+'III Trimestre'!E16</f>
        <v>1490</v>
      </c>
      <c r="F16" s="13">
        <f>+'I trimestre'!F16+'II Trimestre'!F16+'III Trimestre'!F16</f>
        <v>23866</v>
      </c>
      <c r="G16" s="13">
        <f>+'I trimestre'!G16+'II Trimestre'!G16+'III Trimestre'!G16</f>
        <v>5404</v>
      </c>
    </row>
    <row r="17" spans="1:7" x14ac:dyDescent="0.25">
      <c r="A17" s="10" t="s">
        <v>118</v>
      </c>
      <c r="B17" s="13">
        <f t="shared" si="0"/>
        <v>12195</v>
      </c>
      <c r="C17" s="13">
        <f>+'I trimestre'!C17+'II Trimestre'!C17+'III Trimestre'!C17</f>
        <v>439</v>
      </c>
      <c r="D17" s="13">
        <f>+'I trimestre'!D17+'II Trimestre'!D17+'III Trimestre'!D17</f>
        <v>570</v>
      </c>
      <c r="E17" s="13">
        <f>+'I trimestre'!E17+'II Trimestre'!E17+'III Trimestre'!E17</f>
        <v>316</v>
      </c>
      <c r="F17" s="13">
        <f>+'I trimestre'!F17+'II Trimestre'!F17+'III Trimestre'!F17</f>
        <v>8377</v>
      </c>
      <c r="G17" s="13">
        <f>+'I trimestre'!G17+'II Trimestre'!G17+'III Trimestre'!G17</f>
        <v>2493</v>
      </c>
    </row>
    <row r="18" spans="1:7" x14ac:dyDescent="0.25">
      <c r="A18" s="1" t="s">
        <v>33</v>
      </c>
      <c r="B18" s="13">
        <f t="shared" si="0"/>
        <v>59547</v>
      </c>
      <c r="C18" s="13">
        <f>+'I trimestre'!C18+'II Trimestre'!C18+'III Trimestre'!C18</f>
        <v>2391</v>
      </c>
      <c r="D18" s="13">
        <f>+'I trimestre'!D18+'II Trimestre'!D18+'III Trimestre'!D18</f>
        <v>3420</v>
      </c>
      <c r="E18" s="13">
        <f>+'I trimestre'!E18+'II Trimestre'!E18+'III Trimestre'!E18</f>
        <v>1516</v>
      </c>
      <c r="F18" s="13">
        <f>+'I trimestre'!F18+'II Trimestre'!F18+'III Trimestre'!F18</f>
        <v>45641</v>
      </c>
      <c r="G18" s="13">
        <f>+'I trimestre'!G18+'II Trimestre'!G18+'III Trimestre'!G18</f>
        <v>6579</v>
      </c>
    </row>
    <row r="19" spans="1:7" x14ac:dyDescent="0.25">
      <c r="A19" s="10" t="s">
        <v>119</v>
      </c>
      <c r="B19" s="13">
        <f t="shared" si="0"/>
        <v>11014</v>
      </c>
      <c r="C19" s="13">
        <f>+'I trimestre'!C19+'II Trimestre'!C19+'III Trimestre'!C19</f>
        <v>1784</v>
      </c>
      <c r="D19" s="13">
        <f>+'I trimestre'!D19+'II Trimestre'!D19+'III Trimestre'!D19</f>
        <v>888</v>
      </c>
      <c r="E19" s="13">
        <f>+'I trimestre'!E19+'II Trimestre'!E19+'III Trimestre'!E19</f>
        <v>739</v>
      </c>
      <c r="F19" s="13">
        <f>+'I trimestre'!F19+'II Trimestre'!F19+'III Trimestre'!F19</f>
        <v>5193</v>
      </c>
      <c r="G19" s="13">
        <f>+'I trimestre'!G19+'II Trimestre'!G19+'III Trimestre'!G19</f>
        <v>2410</v>
      </c>
    </row>
    <row r="20" spans="1:7" x14ac:dyDescent="0.25">
      <c r="A20" s="1" t="s">
        <v>33</v>
      </c>
      <c r="B20" s="13">
        <f t="shared" si="0"/>
        <v>49030</v>
      </c>
      <c r="C20" s="13">
        <f>+'I trimestre'!C20+'II Trimestre'!C20+'III Trimestre'!C20</f>
        <v>4359</v>
      </c>
      <c r="D20" s="13">
        <f>+'I trimestre'!D20+'II Trimestre'!D20+'III Trimestre'!D20</f>
        <v>5083</v>
      </c>
      <c r="E20" s="13">
        <f>+'I trimestre'!E20+'II Trimestre'!E20+'III Trimestre'!E20</f>
        <v>2352</v>
      </c>
      <c r="F20" s="13">
        <f>+'I trimestre'!F20+'II Trimestre'!F20+'III Trimestre'!F20</f>
        <v>30515</v>
      </c>
      <c r="G20" s="13">
        <f>+'I trimestre'!G20+'II Trimestre'!G20+'III Trimestre'!G20</f>
        <v>6721</v>
      </c>
    </row>
    <row r="21" spans="1:7" x14ac:dyDescent="0.25">
      <c r="A21" s="10" t="s">
        <v>80</v>
      </c>
      <c r="B21" s="13">
        <f t="shared" si="0"/>
        <v>12251</v>
      </c>
      <c r="C21" s="13">
        <f>+'III Trimestre'!C21</f>
        <v>439</v>
      </c>
      <c r="D21" s="13">
        <f>+'III Trimestre'!D21</f>
        <v>570</v>
      </c>
      <c r="E21" s="13">
        <f>+'III Trimestre'!E21</f>
        <v>316</v>
      </c>
      <c r="F21" s="13">
        <f>+'III Trimestre'!F21</f>
        <v>8377</v>
      </c>
      <c r="G21" s="13">
        <f>+'III Trimestre'!G21</f>
        <v>2549</v>
      </c>
    </row>
    <row r="22" spans="1:7" x14ac:dyDescent="0.25">
      <c r="B22" s="13"/>
      <c r="C22" s="13"/>
      <c r="D22" s="13"/>
      <c r="E22" s="13"/>
      <c r="F22" s="13"/>
      <c r="G22" s="13"/>
    </row>
    <row r="23" spans="1:7" x14ac:dyDescent="0.25">
      <c r="A23" s="11" t="s">
        <v>6</v>
      </c>
      <c r="B23" s="13"/>
      <c r="C23" s="13"/>
      <c r="D23" s="13"/>
      <c r="E23" s="13"/>
      <c r="F23" s="13"/>
      <c r="G23" s="13"/>
    </row>
    <row r="24" spans="1:7" x14ac:dyDescent="0.25">
      <c r="A24" s="10" t="s">
        <v>120</v>
      </c>
      <c r="B24" s="13">
        <f t="shared" si="0"/>
        <v>7139131250</v>
      </c>
      <c r="C24" s="13">
        <f>+'I trimestre'!C24+'II Trimestre'!C24+'III Trimestre'!C24</f>
        <v>857780000</v>
      </c>
      <c r="D24" s="13">
        <f>+'I trimestre'!D24+'II Trimestre'!D24+'III Trimestre'!D24</f>
        <v>285640000</v>
      </c>
      <c r="E24" s="13">
        <f>+'I trimestre'!E24+'II Trimestre'!E24+'III Trimestre'!E24</f>
        <v>237771250</v>
      </c>
      <c r="F24" s="13">
        <f>+'I trimestre'!F24+'II Trimestre'!F24+'III Trimestre'!F24</f>
        <v>4758200000</v>
      </c>
      <c r="G24" s="13">
        <f>+'I trimestre'!G24+'II Trimestre'!G24+'III Trimestre'!G24</f>
        <v>999740000</v>
      </c>
    </row>
    <row r="25" spans="1:7" x14ac:dyDescent="0.25">
      <c r="A25" s="10" t="s">
        <v>118</v>
      </c>
      <c r="B25" s="13">
        <f t="shared" si="0"/>
        <v>11313930000</v>
      </c>
      <c r="C25" s="13">
        <f>+'I trimestre'!C25+'II Trimestre'!C25+'III Trimestre'!C25</f>
        <v>454290000</v>
      </c>
      <c r="D25" s="13">
        <f>+'I trimestre'!D25+'II Trimestre'!D25+'III Trimestre'!D25</f>
        <v>649800000</v>
      </c>
      <c r="E25" s="13">
        <f>+'I trimestre'!E25+'II Trimestre'!E25+'III Trimestre'!E25</f>
        <v>288040000</v>
      </c>
      <c r="F25" s="13">
        <f>+'I trimestre'!F25+'II Trimestre'!F25+'III Trimestre'!F25</f>
        <v>8671790000</v>
      </c>
      <c r="G25" s="13">
        <f>+'I trimestre'!G25+'II Trimestre'!G25+'III Trimestre'!G25</f>
        <v>1250010000</v>
      </c>
    </row>
    <row r="26" spans="1:7" x14ac:dyDescent="0.25">
      <c r="A26" s="10" t="s">
        <v>121</v>
      </c>
      <c r="B26" s="13">
        <f t="shared" si="0"/>
        <v>9264795000</v>
      </c>
      <c r="C26" s="13">
        <f>+'I trimestre'!C26+'II Trimestre'!C26+'III Trimestre'!C26</f>
        <v>827260000</v>
      </c>
      <c r="D26" s="13">
        <f>+'I trimestre'!D26+'II Trimestre'!D26+'III Trimestre'!D26</f>
        <v>932235000</v>
      </c>
      <c r="E26" s="13">
        <f>+'I trimestre'!E26+'II Trimestre'!E26+'III Trimestre'!E26</f>
        <v>361095000</v>
      </c>
      <c r="F26" s="13">
        <f>+'I trimestre'!F26+'II Trimestre'!F26+'III Trimestre'!F26</f>
        <v>5867215000</v>
      </c>
      <c r="G26" s="13">
        <f>+'I trimestre'!G26+'II Trimestre'!G26+'III Trimestre'!G26</f>
        <v>1276990000</v>
      </c>
    </row>
    <row r="27" spans="1:7" x14ac:dyDescent="0.25">
      <c r="A27" s="10" t="s">
        <v>80</v>
      </c>
      <c r="B27" s="13">
        <f t="shared" si="0"/>
        <v>12453170000</v>
      </c>
      <c r="C27" s="13">
        <f>+'III Trimestre'!C27</f>
        <v>500460000</v>
      </c>
      <c r="D27" s="13">
        <f>+'III Trimestre'!D27</f>
        <v>649800000</v>
      </c>
      <c r="E27" s="13">
        <f>+'III Trimestre'!E27</f>
        <v>300200000</v>
      </c>
      <c r="F27" s="13">
        <f>+'III Trimestre'!F27</f>
        <v>9549780000</v>
      </c>
      <c r="G27" s="13">
        <f>+'III Trimestre'!G27</f>
        <v>1452930000</v>
      </c>
    </row>
    <row r="28" spans="1:7" x14ac:dyDescent="0.25">
      <c r="A28" s="10" t="s">
        <v>122</v>
      </c>
      <c r="B28" s="13">
        <f t="shared" si="0"/>
        <v>9264795000</v>
      </c>
      <c r="C28" s="13">
        <f>C26</f>
        <v>827260000</v>
      </c>
      <c r="D28" s="13">
        <f>D26</f>
        <v>932235000</v>
      </c>
      <c r="E28" s="13">
        <f>E26</f>
        <v>361095000</v>
      </c>
      <c r="F28" s="13">
        <f>F26</f>
        <v>5867215000</v>
      </c>
      <c r="G28" s="13">
        <f>G26</f>
        <v>1276990000</v>
      </c>
    </row>
    <row r="29" spans="1:7" x14ac:dyDescent="0.25">
      <c r="B29" s="13"/>
      <c r="C29" s="13"/>
      <c r="D29" s="13"/>
      <c r="E29" s="13"/>
      <c r="F29" s="13"/>
      <c r="G29" s="13"/>
    </row>
    <row r="30" spans="1:7" x14ac:dyDescent="0.25">
      <c r="A30" s="5" t="s">
        <v>7</v>
      </c>
      <c r="B30" s="13"/>
      <c r="C30" s="13"/>
      <c r="D30" s="13"/>
      <c r="E30" s="13"/>
      <c r="F30" s="8"/>
      <c r="G30" s="13"/>
    </row>
    <row r="31" spans="1:7" x14ac:dyDescent="0.25">
      <c r="A31" s="12" t="s">
        <v>118</v>
      </c>
      <c r="B31" s="13">
        <f>B25</f>
        <v>11313930000</v>
      </c>
      <c r="C31" s="13"/>
      <c r="D31" s="13"/>
      <c r="E31" s="13"/>
      <c r="F31" s="13"/>
      <c r="G31" s="13"/>
    </row>
    <row r="32" spans="1:7" x14ac:dyDescent="0.25">
      <c r="A32" s="12" t="s">
        <v>119</v>
      </c>
      <c r="B32" s="13">
        <f>+'I trimestre'!B32+'II Trimestre'!B32+'III Trimestre'!B32</f>
        <v>10089621343.48</v>
      </c>
      <c r="C32" s="13"/>
      <c r="D32" s="13"/>
      <c r="E32" s="13"/>
      <c r="F32" s="8"/>
      <c r="G32" s="13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123</v>
      </c>
      <c r="B35" s="23">
        <v>1.0347772084</v>
      </c>
      <c r="C35" s="23">
        <v>1.0347772084</v>
      </c>
      <c r="D35" s="23">
        <v>1.0347772084</v>
      </c>
      <c r="E35" s="23">
        <v>1.0347772084</v>
      </c>
      <c r="F35" s="23">
        <v>1.0347772084</v>
      </c>
      <c r="G35" s="23">
        <v>1.0347772084</v>
      </c>
    </row>
    <row r="36" spans="1:7" x14ac:dyDescent="0.25">
      <c r="A36" s="9" t="s">
        <v>128</v>
      </c>
      <c r="B36" s="23">
        <v>1.060947463</v>
      </c>
      <c r="C36" s="23">
        <v>1.060947463</v>
      </c>
      <c r="D36" s="23">
        <v>1.060947463</v>
      </c>
      <c r="E36" s="23">
        <v>1.060947463</v>
      </c>
      <c r="F36" s="23">
        <v>1.060947463</v>
      </c>
      <c r="G36" s="23">
        <v>1.060947463</v>
      </c>
    </row>
    <row r="37" spans="1:7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124</v>
      </c>
      <c r="B40" s="13">
        <f t="shared" ref="B40:G40" si="1">B24/B35</f>
        <v>6899196457.0216179</v>
      </c>
      <c r="C40" s="13">
        <f t="shared" si="1"/>
        <v>828951384.93272603</v>
      </c>
      <c r="D40" s="13">
        <f t="shared" si="1"/>
        <v>276040096.05281526</v>
      </c>
      <c r="E40" s="13">
        <f t="shared" si="1"/>
        <v>229780138.24603677</v>
      </c>
      <c r="F40" s="13">
        <f t="shared" si="1"/>
        <v>4598284501.6051865</v>
      </c>
      <c r="G40" s="13">
        <f t="shared" si="1"/>
        <v>966140336.18485332</v>
      </c>
    </row>
    <row r="41" spans="1:7" x14ac:dyDescent="0.25">
      <c r="A41" s="9" t="s">
        <v>125</v>
      </c>
      <c r="B41" s="13">
        <f t="shared" ref="B41:G41" si="2">B26/B36</f>
        <v>8732567184.6203384</v>
      </c>
      <c r="C41" s="13">
        <f t="shared" si="2"/>
        <v>779737007.580742</v>
      </c>
      <c r="D41" s="13">
        <f t="shared" si="2"/>
        <v>878681586.5169754</v>
      </c>
      <c r="E41" s="13">
        <f t="shared" si="2"/>
        <v>340351443.01956826</v>
      </c>
      <c r="F41" s="13">
        <f t="shared" si="2"/>
        <v>5530165446.0905199</v>
      </c>
      <c r="G41" s="13">
        <f t="shared" si="2"/>
        <v>1203631701.4125326</v>
      </c>
    </row>
    <row r="42" spans="1:7" x14ac:dyDescent="0.25">
      <c r="A42" s="9" t="s">
        <v>126</v>
      </c>
      <c r="B42" s="13">
        <f t="shared" ref="B42:G42" si="3">B40/B15</f>
        <v>575796.73318491224</v>
      </c>
      <c r="C42" s="13">
        <f t="shared" si="3"/>
        <v>374244.4175768515</v>
      </c>
      <c r="D42" s="13">
        <f t="shared" si="3"/>
        <v>242140.43513404849</v>
      </c>
      <c r="E42" s="13">
        <f t="shared" si="3"/>
        <v>283329.39364492818</v>
      </c>
      <c r="F42" s="13">
        <f t="shared" si="3"/>
        <v>803614.90765557264</v>
      </c>
      <c r="G42" s="13">
        <f t="shared" si="3"/>
        <v>461385.06981129578</v>
      </c>
    </row>
    <row r="43" spans="1:7" x14ac:dyDescent="0.25">
      <c r="A43" s="9" t="s">
        <v>127</v>
      </c>
      <c r="B43" s="13">
        <f t="shared" ref="B43:G43" si="4">B41/B19</f>
        <v>792860.6486853403</v>
      </c>
      <c r="C43" s="13">
        <f t="shared" si="4"/>
        <v>437072.31366633519</v>
      </c>
      <c r="D43" s="13">
        <f t="shared" si="4"/>
        <v>989506.29112271999</v>
      </c>
      <c r="E43" s="13">
        <f t="shared" si="4"/>
        <v>460556.75645408424</v>
      </c>
      <c r="F43" s="13">
        <f t="shared" si="4"/>
        <v>1064926.9104738147</v>
      </c>
      <c r="G43" s="13">
        <f t="shared" si="4"/>
        <v>499432.24125001353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5">B17/B37*100</f>
        <v>11.635229126713799</v>
      </c>
      <c r="C48" s="17">
        <f t="shared" si="5"/>
        <v>0.5465705499321456</v>
      </c>
      <c r="D48" s="17">
        <f t="shared" si="5"/>
        <v>0.70967019011690891</v>
      </c>
      <c r="E48" s="17">
        <f t="shared" si="5"/>
        <v>0.39343119311744418</v>
      </c>
      <c r="F48" s="17">
        <f t="shared" si="5"/>
        <v>34.203005062877672</v>
      </c>
      <c r="G48" s="17">
        <f t="shared" si="5"/>
        <v>3.103873305195533</v>
      </c>
    </row>
    <row r="49" spans="1:7" x14ac:dyDescent="0.25">
      <c r="A49" s="9" t="s">
        <v>14</v>
      </c>
      <c r="B49" s="17">
        <f t="shared" ref="B49:G49" si="6">B19/B37*100</f>
        <v>10.508438999723312</v>
      </c>
      <c r="C49" s="17">
        <f t="shared" si="6"/>
        <v>2.2211431915237991</v>
      </c>
      <c r="D49" s="17">
        <f t="shared" si="6"/>
        <v>1.1055914540768685</v>
      </c>
      <c r="E49" s="17">
        <f t="shared" si="6"/>
        <v>0.92008117630946606</v>
      </c>
      <c r="F49" s="17">
        <f t="shared" si="6"/>
        <v>21.202841744243017</v>
      </c>
      <c r="G49" s="17">
        <f t="shared" si="6"/>
        <v>3.0005353652311406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7">B19/B17*100</f>
        <v>90.315703157031564</v>
      </c>
      <c r="C52" s="17">
        <f t="shared" si="7"/>
        <v>406.37813211845105</v>
      </c>
      <c r="D52" s="17">
        <f t="shared" si="7"/>
        <v>155.78947368421052</v>
      </c>
      <c r="E52" s="17">
        <f t="shared" si="7"/>
        <v>233.86075949367088</v>
      </c>
      <c r="F52" s="17">
        <f t="shared" si="7"/>
        <v>61.991166288647491</v>
      </c>
      <c r="G52" s="17">
        <f t="shared" si="7"/>
        <v>96.670677898114718</v>
      </c>
    </row>
    <row r="53" spans="1:7" x14ac:dyDescent="0.25">
      <c r="A53" s="9" t="s">
        <v>17</v>
      </c>
      <c r="B53" s="17">
        <f t="shared" ref="B53:G53" si="8">B26/B25*100</f>
        <v>81.888388915257565</v>
      </c>
      <c r="C53" s="17">
        <f t="shared" si="8"/>
        <v>182.09953994144709</v>
      </c>
      <c r="D53" s="17">
        <f t="shared" si="8"/>
        <v>143.46491228070175</v>
      </c>
      <c r="E53" s="17">
        <f t="shared" si="8"/>
        <v>125.36279683377309</v>
      </c>
      <c r="F53" s="17">
        <f t="shared" si="8"/>
        <v>67.658637951334157</v>
      </c>
      <c r="G53" s="17">
        <f t="shared" si="8"/>
        <v>102.15838273293814</v>
      </c>
    </row>
    <row r="54" spans="1:7" x14ac:dyDescent="0.25">
      <c r="A54" s="9" t="s">
        <v>18</v>
      </c>
      <c r="B54" s="17">
        <f t="shared" ref="B54:G54" si="9">AVERAGE(B52:B53)</f>
        <v>86.102046036144571</v>
      </c>
      <c r="C54" s="17">
        <f t="shared" si="9"/>
        <v>294.23883602994908</v>
      </c>
      <c r="D54" s="17">
        <f t="shared" si="9"/>
        <v>149.62719298245614</v>
      </c>
      <c r="E54" s="17">
        <f t="shared" si="9"/>
        <v>179.61177816372199</v>
      </c>
      <c r="F54" s="17">
        <f t="shared" si="9"/>
        <v>64.824902119990824</v>
      </c>
      <c r="G54" s="17">
        <f t="shared" si="9"/>
        <v>99.414530315526434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0">B19/B21*100</f>
        <v>89.902865072238995</v>
      </c>
      <c r="C57" s="17">
        <f t="shared" si="10"/>
        <v>406.37813211845105</v>
      </c>
      <c r="D57" s="17">
        <f t="shared" si="10"/>
        <v>155.78947368421052</v>
      </c>
      <c r="E57" s="17">
        <f t="shared" si="10"/>
        <v>233.86075949367088</v>
      </c>
      <c r="F57" s="17">
        <f t="shared" si="10"/>
        <v>61.991166288647491</v>
      </c>
      <c r="G57" s="17">
        <f t="shared" si="10"/>
        <v>94.546881129854839</v>
      </c>
    </row>
    <row r="58" spans="1:7" x14ac:dyDescent="0.25">
      <c r="A58" s="9" t="s">
        <v>21</v>
      </c>
      <c r="B58" s="17">
        <f t="shared" ref="B58:G58" si="11">B26/B27*100</f>
        <v>74.397081225101729</v>
      </c>
      <c r="C58" s="17">
        <f t="shared" si="11"/>
        <v>165.29992406985573</v>
      </c>
      <c r="D58" s="17">
        <f t="shared" si="11"/>
        <v>143.46491228070175</v>
      </c>
      <c r="E58" s="17">
        <f t="shared" si="11"/>
        <v>120.28481012658227</v>
      </c>
      <c r="F58" s="17">
        <f t="shared" si="11"/>
        <v>61.438221613482192</v>
      </c>
      <c r="G58" s="17">
        <f t="shared" si="11"/>
        <v>87.890676082123704</v>
      </c>
    </row>
    <row r="59" spans="1:7" x14ac:dyDescent="0.25">
      <c r="A59" s="9" t="s">
        <v>22</v>
      </c>
      <c r="B59" s="17">
        <f t="shared" ref="B59:G59" si="12">(B57+B58)/2</f>
        <v>82.149973148670369</v>
      </c>
      <c r="C59" s="17">
        <f t="shared" si="12"/>
        <v>285.83902809415338</v>
      </c>
      <c r="D59" s="17">
        <f t="shared" si="12"/>
        <v>149.62719298245614</v>
      </c>
      <c r="E59" s="17">
        <f t="shared" si="12"/>
        <v>177.07278481012656</v>
      </c>
      <c r="F59" s="17">
        <f t="shared" si="12"/>
        <v>61.714693951064845</v>
      </c>
      <c r="G59" s="17">
        <f t="shared" si="12"/>
        <v>91.218778605989272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G65" si="13">((B19/B15)-1)*100</f>
        <v>-8.0787848439325636</v>
      </c>
      <c r="C65" s="17">
        <f t="shared" si="13"/>
        <v>-19.458239277652368</v>
      </c>
      <c r="D65" s="17">
        <f t="shared" si="13"/>
        <v>-22.10526315789474</v>
      </c>
      <c r="E65" s="17">
        <f t="shared" si="13"/>
        <v>-8.8779284833538803</v>
      </c>
      <c r="F65" s="17">
        <f t="shared" si="13"/>
        <v>-9.2450192240475353</v>
      </c>
      <c r="G65" s="17">
        <f t="shared" si="13"/>
        <v>15.090735434574976</v>
      </c>
    </row>
    <row r="66" spans="1:7" x14ac:dyDescent="0.25">
      <c r="A66" s="9" t="s">
        <v>26</v>
      </c>
      <c r="B66" s="17">
        <f t="shared" ref="B66:G66" si="14">((B41/B40)-1)*100</f>
        <v>26.573684906925909</v>
      </c>
      <c r="C66" s="17">
        <f t="shared" si="14"/>
        <v>-5.9369437395870968</v>
      </c>
      <c r="D66" s="17">
        <f t="shared" si="14"/>
        <v>218.31665003799142</v>
      </c>
      <c r="E66" s="17">
        <f t="shared" si="14"/>
        <v>48.120479697482565</v>
      </c>
      <c r="F66" s="17">
        <f t="shared" si="14"/>
        <v>20.265839231131277</v>
      </c>
      <c r="G66" s="17">
        <f t="shared" si="14"/>
        <v>24.5814563715969</v>
      </c>
    </row>
    <row r="67" spans="1:7" x14ac:dyDescent="0.25">
      <c r="A67" s="9" t="s">
        <v>27</v>
      </c>
      <c r="B67" s="17">
        <f t="shared" ref="B67:G67" si="15">((B43/B42)-1)*100</f>
        <v>37.698010945595243</v>
      </c>
      <c r="C67" s="17">
        <f t="shared" si="15"/>
        <v>16.787931399559742</v>
      </c>
      <c r="D67" s="17">
        <f t="shared" si="15"/>
        <v>308.6497534271511</v>
      </c>
      <c r="E67" s="17">
        <f t="shared" si="15"/>
        <v>62.551703700484929</v>
      </c>
      <c r="F67" s="17">
        <f t="shared" si="15"/>
        <v>32.517067606495885</v>
      </c>
      <c r="G67" s="17">
        <f t="shared" si="15"/>
        <v>8.2462944573128194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:G70" si="16">B25/(B18)</f>
        <v>190000</v>
      </c>
      <c r="C70" s="17">
        <f t="shared" si="16"/>
        <v>190000</v>
      </c>
      <c r="D70" s="17">
        <f t="shared" si="16"/>
        <v>190000</v>
      </c>
      <c r="E70" s="17">
        <f t="shared" si="16"/>
        <v>190000</v>
      </c>
      <c r="F70" s="17">
        <f t="shared" si="16"/>
        <v>190000</v>
      </c>
      <c r="G70" s="17">
        <f t="shared" si="16"/>
        <v>190000</v>
      </c>
    </row>
    <row r="71" spans="1:7" x14ac:dyDescent="0.25">
      <c r="A71" s="9" t="s">
        <v>44</v>
      </c>
      <c r="B71" s="17">
        <f t="shared" ref="B71:G71" si="17">B26/(B20)</f>
        <v>188961.75810728126</v>
      </c>
      <c r="C71" s="17">
        <f t="shared" si="17"/>
        <v>189782.0601055288</v>
      </c>
      <c r="D71" s="17">
        <f t="shared" si="17"/>
        <v>183402.51819791461</v>
      </c>
      <c r="E71" s="17">
        <f t="shared" si="17"/>
        <v>153526.78571428571</v>
      </c>
      <c r="F71" s="17">
        <f t="shared" si="17"/>
        <v>192273.14435523513</v>
      </c>
      <c r="G71" s="17">
        <f t="shared" si="17"/>
        <v>190000</v>
      </c>
    </row>
    <row r="72" spans="1:7" hidden="1" x14ac:dyDescent="0.25">
      <c r="A72" s="9" t="s">
        <v>34</v>
      </c>
      <c r="B72" s="17">
        <f t="shared" ref="B72:G72" si="18">B26/B20</f>
        <v>188961.75810728126</v>
      </c>
      <c r="C72" s="17">
        <f t="shared" si="18"/>
        <v>189782.0601055288</v>
      </c>
      <c r="D72" s="17">
        <f t="shared" si="18"/>
        <v>183402.51819791461</v>
      </c>
      <c r="E72" s="17">
        <f t="shared" si="18"/>
        <v>153526.78571428571</v>
      </c>
      <c r="F72" s="17">
        <f t="shared" si="18"/>
        <v>192273.14435523513</v>
      </c>
      <c r="G72" s="17">
        <f t="shared" si="18"/>
        <v>190000</v>
      </c>
    </row>
    <row r="73" spans="1:7" x14ac:dyDescent="0.25">
      <c r="A73" s="9" t="s">
        <v>29</v>
      </c>
      <c r="B73" s="17">
        <f t="shared" ref="B73:G73" si="19">(B71/B70)*B54</f>
        <v>85.631547345389194</v>
      </c>
      <c r="C73" s="17">
        <f t="shared" si="19"/>
        <v>293.9013287621928</v>
      </c>
      <c r="D73" s="17">
        <f t="shared" si="19"/>
        <v>144.43159991509364</v>
      </c>
      <c r="E73" s="17">
        <f t="shared" si="19"/>
        <v>145.13273146265036</v>
      </c>
      <c r="F73" s="17">
        <f t="shared" si="19"/>
        <v>65.600461911215703</v>
      </c>
      <c r="G73" s="17">
        <f t="shared" si="19"/>
        <v>99.414530315526434</v>
      </c>
    </row>
    <row r="74" spans="1:7" x14ac:dyDescent="0.25">
      <c r="A74" s="9" t="s">
        <v>35</v>
      </c>
      <c r="B74" s="17">
        <f t="shared" ref="B74:G74" si="20">(B25/B18)*9</f>
        <v>1710000</v>
      </c>
      <c r="C74" s="17">
        <f t="shared" si="20"/>
        <v>1710000</v>
      </c>
      <c r="D74" s="17">
        <f t="shared" si="20"/>
        <v>1710000</v>
      </c>
      <c r="E74" s="17">
        <f t="shared" si="20"/>
        <v>1710000</v>
      </c>
      <c r="F74" s="17">
        <f t="shared" si="20"/>
        <v>1710000</v>
      </c>
      <c r="G74" s="17">
        <f t="shared" si="20"/>
        <v>1710000</v>
      </c>
    </row>
    <row r="75" spans="1:7" x14ac:dyDescent="0.25">
      <c r="A75" s="9" t="s">
        <v>36</v>
      </c>
      <c r="B75" s="17">
        <f t="shared" ref="B75:G75" si="21">(B26/B20)*9</f>
        <v>1700655.8229655314</v>
      </c>
      <c r="C75" s="17">
        <f t="shared" si="21"/>
        <v>1708038.5409497591</v>
      </c>
      <c r="D75" s="17">
        <f t="shared" si="21"/>
        <v>1650622.6637812315</v>
      </c>
      <c r="E75" s="17">
        <f t="shared" si="21"/>
        <v>1381741.0714285714</v>
      </c>
      <c r="F75" s="17">
        <f t="shared" si="21"/>
        <v>1730458.2991971162</v>
      </c>
      <c r="G75" s="17">
        <f t="shared" si="21"/>
        <v>1710000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89.17874994347676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91.825001995609981</v>
      </c>
      <c r="C79" s="17"/>
      <c r="D79" s="17"/>
      <c r="E79" s="17"/>
      <c r="F79" s="17"/>
      <c r="G79" s="17"/>
    </row>
    <row r="80" spans="1:7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</sheetData>
  <mergeCells count="4">
    <mergeCell ref="A9:A10"/>
    <mergeCell ref="B9:B10"/>
    <mergeCell ref="C9:G9"/>
    <mergeCell ref="A81:F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9" customWidth="1"/>
    <col min="2" max="7" width="20.7109375" style="9" customWidth="1"/>
    <col min="8" max="8" width="11.42578125" style="9"/>
    <col min="9" max="9" width="15.140625" style="9" bestFit="1" customWidth="1"/>
    <col min="10" max="10" width="11.5703125" style="9" bestFit="1" customWidth="1"/>
    <col min="11" max="11" width="14.140625" style="9" bestFit="1" customWidth="1"/>
    <col min="12" max="12" width="16.85546875" style="9" bestFit="1" customWidth="1"/>
    <col min="13" max="16384" width="11.42578125" style="9"/>
  </cols>
  <sheetData>
    <row r="9" spans="1:7" s="5" customFormat="1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7" s="5" customFormat="1" ht="30.75" thickBot="1" x14ac:dyDescent="0.3">
      <c r="A10" s="28"/>
      <c r="B10" s="30"/>
      <c r="C10" s="14" t="s">
        <v>3</v>
      </c>
      <c r="D10" s="14" t="s">
        <v>73</v>
      </c>
      <c r="E10" s="14" t="s">
        <v>74</v>
      </c>
      <c r="F10" s="14" t="s">
        <v>45</v>
      </c>
      <c r="G10" s="14" t="s">
        <v>75</v>
      </c>
    </row>
    <row r="11" spans="1:7" ht="15.75" thickTop="1" x14ac:dyDescent="0.25"/>
    <row r="12" spans="1:7" x14ac:dyDescent="0.25">
      <c r="A12" s="5" t="s">
        <v>4</v>
      </c>
    </row>
    <row r="14" spans="1:7" x14ac:dyDescent="0.25">
      <c r="A14" s="5" t="s">
        <v>5</v>
      </c>
    </row>
    <row r="15" spans="1:7" x14ac:dyDescent="0.25">
      <c r="A15" s="10" t="s">
        <v>59</v>
      </c>
      <c r="B15" s="13">
        <f>SUM(C15:G15)</f>
        <v>3392</v>
      </c>
      <c r="C15" s="13">
        <v>981</v>
      </c>
      <c r="D15" s="13">
        <v>322</v>
      </c>
      <c r="E15" s="13">
        <v>245</v>
      </c>
      <c r="F15" s="13">
        <v>1355</v>
      </c>
      <c r="G15" s="13">
        <v>489</v>
      </c>
    </row>
    <row r="16" spans="1:7" x14ac:dyDescent="0.25">
      <c r="A16" s="1" t="s">
        <v>33</v>
      </c>
      <c r="B16" s="13">
        <f t="shared" ref="B16:B28" si="0">SUM(C16:G16)</f>
        <v>17132</v>
      </c>
      <c r="C16" s="13">
        <v>2286</v>
      </c>
      <c r="D16" s="13">
        <v>2322</v>
      </c>
      <c r="E16" s="13">
        <v>822</v>
      </c>
      <c r="F16" s="13">
        <v>9168</v>
      </c>
      <c r="G16" s="13">
        <v>2534</v>
      </c>
    </row>
    <row r="17" spans="1:12" x14ac:dyDescent="0.25">
      <c r="A17" s="10" t="s">
        <v>104</v>
      </c>
      <c r="B17" s="13">
        <f t="shared" si="0"/>
        <v>56</v>
      </c>
      <c r="C17" s="13">
        <v>0</v>
      </c>
      <c r="D17" s="13">
        <v>0</v>
      </c>
      <c r="E17" s="13">
        <v>0</v>
      </c>
      <c r="F17" s="13">
        <v>0</v>
      </c>
      <c r="G17" s="13">
        <v>56</v>
      </c>
      <c r="H17" s="15"/>
    </row>
    <row r="18" spans="1:12" x14ac:dyDescent="0.25">
      <c r="A18" s="1" t="s">
        <v>33</v>
      </c>
      <c r="B18" s="13">
        <f t="shared" si="0"/>
        <v>5996</v>
      </c>
      <c r="C18" s="13">
        <v>243</v>
      </c>
      <c r="D18" s="13">
        <v>0</v>
      </c>
      <c r="E18" s="13">
        <v>64</v>
      </c>
      <c r="F18" s="13">
        <v>4621</v>
      </c>
      <c r="G18" s="13">
        <v>1068</v>
      </c>
      <c r="H18" s="15"/>
    </row>
    <row r="19" spans="1:12" x14ac:dyDescent="0.25">
      <c r="A19" s="10" t="s">
        <v>105</v>
      </c>
      <c r="B19" s="13">
        <f t="shared" si="0"/>
        <v>1376</v>
      </c>
      <c r="C19" s="13">
        <v>549</v>
      </c>
      <c r="D19" s="13">
        <v>184</v>
      </c>
      <c r="E19" s="13">
        <v>121</v>
      </c>
      <c r="F19" s="13">
        <v>236</v>
      </c>
      <c r="G19" s="13">
        <v>286</v>
      </c>
    </row>
    <row r="20" spans="1:12" x14ac:dyDescent="0.25">
      <c r="A20" s="1" t="s">
        <v>33</v>
      </c>
      <c r="B20" s="13">
        <f t="shared" si="0"/>
        <v>12579</v>
      </c>
      <c r="C20" s="13">
        <v>1268</v>
      </c>
      <c r="D20" s="13">
        <v>1689</v>
      </c>
      <c r="E20" s="13">
        <v>468</v>
      </c>
      <c r="F20" s="13">
        <v>7336</v>
      </c>
      <c r="G20" s="13">
        <v>1818</v>
      </c>
    </row>
    <row r="21" spans="1:12" x14ac:dyDescent="0.25">
      <c r="A21" s="10" t="s">
        <v>80</v>
      </c>
      <c r="B21" s="13">
        <f t="shared" si="0"/>
        <v>12251</v>
      </c>
      <c r="C21" s="13">
        <v>439</v>
      </c>
      <c r="D21" s="13">
        <v>570</v>
      </c>
      <c r="E21" s="13">
        <v>316</v>
      </c>
      <c r="F21" s="13">
        <v>8377</v>
      </c>
      <c r="G21" s="13">
        <v>2549</v>
      </c>
    </row>
    <row r="22" spans="1:12" x14ac:dyDescent="0.25">
      <c r="B22" s="13"/>
      <c r="C22" s="13"/>
      <c r="D22" s="13"/>
      <c r="E22" s="13"/>
      <c r="F22" s="13"/>
      <c r="G22" s="13"/>
    </row>
    <row r="23" spans="1:12" x14ac:dyDescent="0.25">
      <c r="A23" s="11" t="s">
        <v>6</v>
      </c>
      <c r="B23" s="13"/>
      <c r="C23" s="13"/>
      <c r="D23" s="13"/>
      <c r="E23" s="13"/>
      <c r="F23" s="13"/>
      <c r="G23" s="13"/>
    </row>
    <row r="24" spans="1:12" x14ac:dyDescent="0.25">
      <c r="A24" s="10" t="s">
        <v>59</v>
      </c>
      <c r="B24" s="13">
        <f t="shared" si="0"/>
        <v>3236465000</v>
      </c>
      <c r="C24" s="8">
        <v>423720000</v>
      </c>
      <c r="D24" s="8">
        <v>383735000</v>
      </c>
      <c r="E24" s="8">
        <v>131720000</v>
      </c>
      <c r="F24" s="8">
        <v>1828500000</v>
      </c>
      <c r="G24" s="8">
        <v>468790000</v>
      </c>
    </row>
    <row r="25" spans="1:12" ht="14.25" customHeight="1" x14ac:dyDescent="0.25">
      <c r="A25" s="10" t="s">
        <v>104</v>
      </c>
      <c r="B25" s="13">
        <f t="shared" si="0"/>
        <v>1139240000</v>
      </c>
      <c r="C25" s="3">
        <v>46170000</v>
      </c>
      <c r="D25" s="13">
        <v>0</v>
      </c>
      <c r="E25" s="13">
        <v>12160000</v>
      </c>
      <c r="F25" s="8">
        <v>877990000</v>
      </c>
      <c r="G25" s="8">
        <v>202920000</v>
      </c>
    </row>
    <row r="26" spans="1:12" x14ac:dyDescent="0.25">
      <c r="A26" s="10" t="s">
        <v>105</v>
      </c>
      <c r="B26" s="13">
        <f t="shared" si="0"/>
        <v>2317192500</v>
      </c>
      <c r="C26" s="8">
        <v>240920000</v>
      </c>
      <c r="D26" s="8">
        <v>314545000</v>
      </c>
      <c r="E26" s="8">
        <v>72770000</v>
      </c>
      <c r="F26" s="8">
        <v>1343537500</v>
      </c>
      <c r="G26" s="8">
        <v>345420000</v>
      </c>
      <c r="I26" s="2"/>
      <c r="J26" s="2"/>
      <c r="K26" s="2"/>
      <c r="L26" s="2"/>
    </row>
    <row r="27" spans="1:12" x14ac:dyDescent="0.25">
      <c r="A27" s="10" t="s">
        <v>80</v>
      </c>
      <c r="B27" s="13">
        <f t="shared" si="0"/>
        <v>12453170000</v>
      </c>
      <c r="C27" s="13">
        <v>500460000</v>
      </c>
      <c r="D27" s="13">
        <v>649800000</v>
      </c>
      <c r="E27" s="13">
        <v>300200000</v>
      </c>
      <c r="F27" s="13">
        <v>9549780000</v>
      </c>
      <c r="G27" s="13">
        <v>1452930000</v>
      </c>
    </row>
    <row r="28" spans="1:12" x14ac:dyDescent="0.25">
      <c r="A28" s="10" t="s">
        <v>106</v>
      </c>
      <c r="B28" s="13">
        <f t="shared" si="0"/>
        <v>2317192500</v>
      </c>
      <c r="C28" s="13">
        <f>C26</f>
        <v>240920000</v>
      </c>
      <c r="D28" s="13">
        <f>D26</f>
        <v>314545000</v>
      </c>
      <c r="E28" s="13">
        <f>E26</f>
        <v>72770000</v>
      </c>
      <c r="F28" s="13">
        <f>F26</f>
        <v>1343537500</v>
      </c>
      <c r="G28" s="13">
        <f>G26</f>
        <v>345420000</v>
      </c>
    </row>
    <row r="29" spans="1:12" x14ac:dyDescent="0.25">
      <c r="B29" s="13"/>
      <c r="C29" s="13"/>
      <c r="D29" s="13"/>
      <c r="E29" s="13"/>
      <c r="F29" s="13"/>
      <c r="G29" s="8"/>
    </row>
    <row r="30" spans="1:12" x14ac:dyDescent="0.25">
      <c r="A30" s="5" t="s">
        <v>7</v>
      </c>
      <c r="B30" s="13"/>
      <c r="C30" s="13"/>
      <c r="D30" s="13"/>
      <c r="E30" s="13"/>
      <c r="F30" s="13"/>
      <c r="G30" s="8"/>
    </row>
    <row r="31" spans="1:12" x14ac:dyDescent="0.25">
      <c r="A31" s="12" t="s">
        <v>104</v>
      </c>
      <c r="B31" s="13">
        <f>B25</f>
        <v>1139240000</v>
      </c>
      <c r="C31" s="13"/>
      <c r="D31" s="13"/>
      <c r="E31" s="13"/>
      <c r="F31" s="13"/>
      <c r="G31" s="13"/>
    </row>
    <row r="32" spans="1:12" x14ac:dyDescent="0.25">
      <c r="A32" s="12" t="s">
        <v>105</v>
      </c>
      <c r="B32" s="13">
        <v>3444015128.5200005</v>
      </c>
      <c r="C32" s="13"/>
      <c r="D32" s="13"/>
      <c r="E32" s="13"/>
      <c r="F32" s="13"/>
      <c r="G32" s="8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60</v>
      </c>
      <c r="B35" s="18">
        <v>1.0451999999999999</v>
      </c>
      <c r="C35" s="18">
        <v>1.0451999999999999</v>
      </c>
      <c r="D35" s="18">
        <v>1.0451999999999999</v>
      </c>
      <c r="E35" s="18">
        <v>1.0451999999999999</v>
      </c>
      <c r="F35" s="18">
        <v>1.0451999999999999</v>
      </c>
      <c r="G35" s="18">
        <v>1.0451999999999999</v>
      </c>
    </row>
    <row r="36" spans="1:7" x14ac:dyDescent="0.25">
      <c r="A36" s="9" t="s">
        <v>107</v>
      </c>
      <c r="B36" s="18">
        <v>1.0610999999999999</v>
      </c>
      <c r="C36" s="18">
        <v>1.0610999999999999</v>
      </c>
      <c r="D36" s="18">
        <v>1.0610999999999999</v>
      </c>
      <c r="E36" s="18">
        <v>1.0610999999999999</v>
      </c>
      <c r="F36" s="18">
        <v>1.0610999999999999</v>
      </c>
      <c r="G36" s="18">
        <v>1.0610999999999999</v>
      </c>
    </row>
    <row r="37" spans="1:7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61</v>
      </c>
      <c r="B40" s="13">
        <f t="shared" ref="B40:G40" si="1">B24/B35</f>
        <v>3096503061.6150022</v>
      </c>
      <c r="C40" s="13">
        <f t="shared" si="1"/>
        <v>405396096.44087261</v>
      </c>
      <c r="D40" s="13">
        <f t="shared" si="1"/>
        <v>367140260.23727518</v>
      </c>
      <c r="E40" s="13">
        <f t="shared" si="1"/>
        <v>126023727.51626484</v>
      </c>
      <c r="F40" s="13">
        <f t="shared" si="1"/>
        <v>1749425947.1871414</v>
      </c>
      <c r="G40" s="13">
        <f t="shared" si="1"/>
        <v>448517030.23344821</v>
      </c>
    </row>
    <row r="41" spans="1:7" x14ac:dyDescent="0.25">
      <c r="A41" s="9" t="s">
        <v>108</v>
      </c>
      <c r="B41" s="13">
        <f t="shared" ref="B41:G41" si="2">B26/B36</f>
        <v>2183764489.6805205</v>
      </c>
      <c r="C41" s="13">
        <f t="shared" si="2"/>
        <v>227047403.63773444</v>
      </c>
      <c r="D41" s="13">
        <f t="shared" si="2"/>
        <v>296432946.94185281</v>
      </c>
      <c r="E41" s="13">
        <f t="shared" si="2"/>
        <v>68579775.704457641</v>
      </c>
      <c r="F41" s="13">
        <f t="shared" si="2"/>
        <v>1266174253.1335406</v>
      </c>
      <c r="G41" s="13">
        <f t="shared" si="2"/>
        <v>325530110.26293468</v>
      </c>
    </row>
    <row r="42" spans="1:7" x14ac:dyDescent="0.25">
      <c r="A42" s="9" t="s">
        <v>62</v>
      </c>
      <c r="B42" s="13">
        <f t="shared" ref="B42:G42" si="3">B40/B15</f>
        <v>912884.15731574351</v>
      </c>
      <c r="C42" s="13">
        <f t="shared" si="3"/>
        <v>413247.80473075697</v>
      </c>
      <c r="D42" s="13" t="s">
        <v>72</v>
      </c>
      <c r="E42" s="13">
        <f t="shared" si="3"/>
        <v>514382.56129087688</v>
      </c>
      <c r="F42" s="13">
        <f t="shared" si="3"/>
        <v>1291089.2599167095</v>
      </c>
      <c r="G42" s="13">
        <f t="shared" si="3"/>
        <v>917212.74076369777</v>
      </c>
    </row>
    <row r="43" spans="1:7" x14ac:dyDescent="0.25">
      <c r="A43" s="9" t="s">
        <v>109</v>
      </c>
      <c r="B43" s="13">
        <f t="shared" ref="B43:G43" si="4">B41/B19</f>
        <v>1587038.1465701459</v>
      </c>
      <c r="C43" s="13">
        <f t="shared" si="4"/>
        <v>413565.39824723941</v>
      </c>
      <c r="D43" s="13">
        <f t="shared" si="4"/>
        <v>1611048.6246839827</v>
      </c>
      <c r="E43" s="13">
        <f t="shared" si="4"/>
        <v>566775.00582196401</v>
      </c>
      <c r="F43" s="13">
        <f t="shared" si="4"/>
        <v>5365145.1403963584</v>
      </c>
      <c r="G43" s="13">
        <f t="shared" si="4"/>
        <v>1138217.1687515199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5">B17/B37*100</f>
        <v>5.3429506444934216E-2</v>
      </c>
      <c r="C48" s="17">
        <f t="shared" si="5"/>
        <v>0</v>
      </c>
      <c r="D48" s="17">
        <f t="shared" si="5"/>
        <v>0</v>
      </c>
      <c r="E48" s="17">
        <f t="shared" si="5"/>
        <v>0</v>
      </c>
      <c r="F48" s="17">
        <f t="shared" si="5"/>
        <v>0</v>
      </c>
      <c r="G48" s="17">
        <f t="shared" si="5"/>
        <v>6.9721983590433148E-2</v>
      </c>
    </row>
    <row r="49" spans="1:7" x14ac:dyDescent="0.25">
      <c r="A49" s="9" t="s">
        <v>14</v>
      </c>
      <c r="B49" s="17">
        <f t="shared" ref="B49:G49" si="6">B19/B37*100</f>
        <v>1.3128393012183837</v>
      </c>
      <c r="C49" s="17">
        <f t="shared" si="6"/>
        <v>0.68352444627049636</v>
      </c>
      <c r="D49" s="17">
        <f t="shared" si="6"/>
        <v>0.22908651751142323</v>
      </c>
      <c r="E49" s="17">
        <f t="shared" si="6"/>
        <v>0.15064928597218591</v>
      </c>
      <c r="F49" s="17">
        <f t="shared" si="6"/>
        <v>0.96357994447166428</v>
      </c>
      <c r="G49" s="17">
        <f t="shared" si="6"/>
        <v>0.35608013047971215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" si="7">B19/B17*100</f>
        <v>2457.1428571428573</v>
      </c>
      <c r="C52" s="17" t="s">
        <v>71</v>
      </c>
      <c r="D52" s="17" t="s">
        <v>71</v>
      </c>
      <c r="E52" s="17" t="s">
        <v>71</v>
      </c>
      <c r="F52" s="17" t="s">
        <v>71</v>
      </c>
      <c r="G52" s="17">
        <f t="shared" ref="G52" si="8">G19/G17*100</f>
        <v>510.71428571428567</v>
      </c>
    </row>
    <row r="53" spans="1:7" x14ac:dyDescent="0.25">
      <c r="A53" s="9" t="s">
        <v>17</v>
      </c>
      <c r="B53" s="17">
        <f t="shared" ref="B53" si="9">B26/B25*100</f>
        <v>203.39809873248834</v>
      </c>
      <c r="C53" s="17">
        <f t="shared" ref="C53:G53" si="10">C26/C25*100</f>
        <v>521.81069958847729</v>
      </c>
      <c r="D53" s="17" t="s">
        <v>71</v>
      </c>
      <c r="E53" s="17">
        <f t="shared" si="10"/>
        <v>598.4375</v>
      </c>
      <c r="F53" s="17">
        <f t="shared" si="10"/>
        <v>153.02423717809998</v>
      </c>
      <c r="G53" s="17">
        <f t="shared" si="10"/>
        <v>170.22471910112361</v>
      </c>
    </row>
    <row r="54" spans="1:7" x14ac:dyDescent="0.25">
      <c r="A54" s="9" t="s">
        <v>18</v>
      </c>
      <c r="B54" s="17">
        <f t="shared" ref="B54" si="11">AVERAGE(B52:B53)</f>
        <v>1330.2704779376729</v>
      </c>
      <c r="C54" s="17" t="s">
        <v>71</v>
      </c>
      <c r="D54" s="17" t="s">
        <v>71</v>
      </c>
      <c r="E54" s="17" t="s">
        <v>71</v>
      </c>
      <c r="F54" s="17" t="s">
        <v>71</v>
      </c>
      <c r="G54" s="17">
        <f t="shared" ref="G54" si="12">AVERAGE(G52:G53)</f>
        <v>340.46950240770462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" si="13">B19/B21*100</f>
        <v>11.231736184801241</v>
      </c>
      <c r="C57" s="17">
        <f t="shared" ref="C57:G57" si="14">C19/C21*100</f>
        <v>125.05694760820046</v>
      </c>
      <c r="D57" s="17">
        <f t="shared" si="14"/>
        <v>32.280701754385966</v>
      </c>
      <c r="E57" s="17">
        <f t="shared" si="14"/>
        <v>38.291139240506325</v>
      </c>
      <c r="F57" s="17">
        <f t="shared" si="14"/>
        <v>2.8172376745851735</v>
      </c>
      <c r="G57" s="17">
        <f t="shared" si="14"/>
        <v>11.220086308356219</v>
      </c>
    </row>
    <row r="58" spans="1:7" x14ac:dyDescent="0.25">
      <c r="A58" s="9" t="s">
        <v>21</v>
      </c>
      <c r="B58" s="17">
        <f t="shared" ref="B58" si="15">B26/B27*100</f>
        <v>18.607250202157363</v>
      </c>
      <c r="C58" s="17">
        <f t="shared" ref="C58:G58" si="16">C26/C27*100</f>
        <v>48.139711465451782</v>
      </c>
      <c r="D58" s="17">
        <f t="shared" si="16"/>
        <v>48.406432748538016</v>
      </c>
      <c r="E58" s="17">
        <f t="shared" si="16"/>
        <v>24.240506329113924</v>
      </c>
      <c r="F58" s="17">
        <f t="shared" si="16"/>
        <v>14.068779594922606</v>
      </c>
      <c r="G58" s="17">
        <f t="shared" si="16"/>
        <v>23.774029030992548</v>
      </c>
    </row>
    <row r="59" spans="1:7" x14ac:dyDescent="0.25">
      <c r="A59" s="9" t="s">
        <v>22</v>
      </c>
      <c r="B59" s="17">
        <f t="shared" ref="B59" si="17">(B57+B58)/2</f>
        <v>14.919493193479301</v>
      </c>
      <c r="C59" s="17">
        <f t="shared" ref="C59:G59" si="18">(C57+C58)/2</f>
        <v>86.598329536826128</v>
      </c>
      <c r="D59" s="17">
        <f t="shared" si="18"/>
        <v>40.343567251461991</v>
      </c>
      <c r="E59" s="17">
        <f t="shared" si="18"/>
        <v>31.265822784810126</v>
      </c>
      <c r="F59" s="17">
        <f t="shared" si="18"/>
        <v>8.4430086347538893</v>
      </c>
      <c r="G59" s="17">
        <f t="shared" si="18"/>
        <v>17.497057669674383</v>
      </c>
    </row>
    <row r="60" spans="1:7" x14ac:dyDescent="0.25">
      <c r="B60" s="17"/>
      <c r="C60" s="17"/>
      <c r="D60" s="17"/>
      <c r="E60" s="17"/>
      <c r="F60" s="17"/>
      <c r="G60" s="17"/>
    </row>
    <row r="61" spans="1:7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G65" si="19">((B19/B15)-1)*100</f>
        <v>-59.433962264150942</v>
      </c>
      <c r="C65" s="17">
        <f t="shared" si="19"/>
        <v>-44.036697247706428</v>
      </c>
      <c r="D65" s="17">
        <f t="shared" ref="D65" si="20">((D19/D15)-1)*100</f>
        <v>-42.857142857142861</v>
      </c>
      <c r="E65" s="17">
        <f t="shared" si="19"/>
        <v>-50.612244897959194</v>
      </c>
      <c r="F65" s="17">
        <f t="shared" si="19"/>
        <v>-82.583025830258308</v>
      </c>
      <c r="G65" s="17">
        <f t="shared" si="19"/>
        <v>-41.513292433537828</v>
      </c>
    </row>
    <row r="66" spans="1:7" x14ac:dyDescent="0.25">
      <c r="A66" s="9" t="s">
        <v>26</v>
      </c>
      <c r="B66" s="17">
        <f t="shared" ref="B66:G66" si="21">((B41/B40)-1)*100</f>
        <v>-29.476430469228621</v>
      </c>
      <c r="C66" s="17">
        <f t="shared" si="21"/>
        <v>-43.993687746115363</v>
      </c>
      <c r="D66" s="17">
        <f t="shared" ref="D66" si="22">((D41/D40)-1)*100</f>
        <v>-19.258937510619422</v>
      </c>
      <c r="E66" s="17">
        <f t="shared" si="21"/>
        <v>-45.581854261843965</v>
      </c>
      <c r="F66" s="17">
        <f t="shared" si="21"/>
        <v>-27.623443840570062</v>
      </c>
      <c r="G66" s="17">
        <f t="shared" si="21"/>
        <v>-27.420791559798786</v>
      </c>
    </row>
    <row r="67" spans="1:7" x14ac:dyDescent="0.25">
      <c r="A67" s="9" t="s">
        <v>27</v>
      </c>
      <c r="B67" s="17">
        <f t="shared" ref="B67:G67" si="23">((B43/B42)-1)*100</f>
        <v>73.848799308413192</v>
      </c>
      <c r="C67" s="17">
        <f t="shared" si="23"/>
        <v>7.6853043826652367E-2</v>
      </c>
      <c r="D67" s="17" t="s">
        <v>71</v>
      </c>
      <c r="E67" s="17">
        <f t="shared" si="23"/>
        <v>10.18550170122503</v>
      </c>
      <c r="F67" s="17">
        <f t="shared" si="23"/>
        <v>315.55183727130327</v>
      </c>
      <c r="G67" s="17">
        <f t="shared" si="23"/>
        <v>24.095220025379007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" si="24">B25/(B18)</f>
        <v>190000</v>
      </c>
      <c r="C70" s="17">
        <f t="shared" ref="C70:G70" si="25">C25/(C18)</f>
        <v>190000</v>
      </c>
      <c r="D70" s="17" t="s">
        <v>71</v>
      </c>
      <c r="E70" s="17">
        <f t="shared" si="25"/>
        <v>190000</v>
      </c>
      <c r="F70" s="17">
        <f t="shared" si="25"/>
        <v>190000</v>
      </c>
      <c r="G70" s="17">
        <f t="shared" si="25"/>
        <v>190000</v>
      </c>
    </row>
    <row r="71" spans="1:7" x14ac:dyDescent="0.25">
      <c r="A71" s="9" t="s">
        <v>44</v>
      </c>
      <c r="B71" s="17">
        <f t="shared" ref="B71" si="26">B26/(B20)</f>
        <v>184211.18530884807</v>
      </c>
      <c r="C71" s="17">
        <f t="shared" ref="C71:G71" si="27">C26/(C20)</f>
        <v>190000</v>
      </c>
      <c r="D71" s="17">
        <f t="shared" si="27"/>
        <v>186231.49792776792</v>
      </c>
      <c r="E71" s="17">
        <f t="shared" si="27"/>
        <v>155491.452991453</v>
      </c>
      <c r="F71" s="17">
        <f t="shared" si="27"/>
        <v>183143.06161395856</v>
      </c>
      <c r="G71" s="17">
        <f t="shared" si="27"/>
        <v>190000</v>
      </c>
    </row>
    <row r="72" spans="1:7" hidden="1" x14ac:dyDescent="0.25">
      <c r="A72" s="9" t="s">
        <v>34</v>
      </c>
      <c r="B72" s="17">
        <f t="shared" ref="B72" si="28">B26/B20</f>
        <v>184211.18530884807</v>
      </c>
      <c r="C72" s="17">
        <f t="shared" ref="C72:G72" si="29">C26/C20</f>
        <v>190000</v>
      </c>
      <c r="D72" s="17">
        <f t="shared" si="29"/>
        <v>186231.49792776792</v>
      </c>
      <c r="E72" s="17">
        <f t="shared" si="29"/>
        <v>155491.452991453</v>
      </c>
      <c r="F72" s="17">
        <f t="shared" si="29"/>
        <v>183143.06161395856</v>
      </c>
      <c r="G72" s="17">
        <f t="shared" si="29"/>
        <v>190000</v>
      </c>
    </row>
    <row r="73" spans="1:7" x14ac:dyDescent="0.25">
      <c r="A73" s="9" t="s">
        <v>29</v>
      </c>
      <c r="B73" s="17">
        <f t="shared" ref="B73" si="30">(B71/B70)*B54</f>
        <v>1289.7405343277187</v>
      </c>
      <c r="C73" s="17" t="s">
        <v>71</v>
      </c>
      <c r="D73" s="17" t="s">
        <v>71</v>
      </c>
      <c r="E73" s="17" t="s">
        <v>71</v>
      </c>
      <c r="F73" s="17" t="s">
        <v>71</v>
      </c>
      <c r="G73" s="17">
        <f t="shared" ref="G73" si="31">(G71/G70)*G54</f>
        <v>340.46950240770462</v>
      </c>
    </row>
    <row r="74" spans="1:7" x14ac:dyDescent="0.25">
      <c r="A74" s="9" t="s">
        <v>37</v>
      </c>
      <c r="B74" s="17">
        <f t="shared" ref="B74" si="32">(B25/B18)*3</f>
        <v>570000</v>
      </c>
      <c r="C74" s="17">
        <f t="shared" ref="C74:G74" si="33">(C25/C18)*3</f>
        <v>570000</v>
      </c>
      <c r="D74" s="17" t="s">
        <v>71</v>
      </c>
      <c r="E74" s="17">
        <f t="shared" si="33"/>
        <v>570000</v>
      </c>
      <c r="F74" s="17">
        <f t="shared" si="33"/>
        <v>570000</v>
      </c>
      <c r="G74" s="17">
        <f t="shared" si="33"/>
        <v>570000</v>
      </c>
    </row>
    <row r="75" spans="1:7" x14ac:dyDescent="0.25">
      <c r="A75" s="9" t="s">
        <v>38</v>
      </c>
      <c r="B75" s="17">
        <f t="shared" ref="B75" si="34">(B26/B20)*3</f>
        <v>552633.55592654424</v>
      </c>
      <c r="C75" s="17">
        <f t="shared" ref="C75:G75" si="35">(C26/C20)*3</f>
        <v>570000</v>
      </c>
      <c r="D75" s="17">
        <f t="shared" si="35"/>
        <v>558694.49378330377</v>
      </c>
      <c r="E75" s="17">
        <f t="shared" si="35"/>
        <v>466474.358974359</v>
      </c>
      <c r="F75" s="17">
        <f t="shared" si="35"/>
        <v>549429.18484187569</v>
      </c>
      <c r="G75" s="17">
        <f t="shared" si="35"/>
        <v>570000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302.30812897370186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67.281716645529627</v>
      </c>
      <c r="C79" s="17"/>
      <c r="D79" s="17"/>
      <c r="E79" s="17"/>
      <c r="F79" s="17"/>
      <c r="G79" s="17"/>
    </row>
    <row r="80" spans="1:7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0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9" customWidth="1"/>
    <col min="2" max="7" width="20.7109375" style="9" customWidth="1"/>
    <col min="8" max="16384" width="11.42578125" style="9"/>
  </cols>
  <sheetData>
    <row r="9" spans="1:8" s="5" customFormat="1" x14ac:dyDescent="0.25">
      <c r="A9" s="27" t="s">
        <v>0</v>
      </c>
      <c r="B9" s="29" t="s">
        <v>1</v>
      </c>
      <c r="C9" s="26" t="s">
        <v>2</v>
      </c>
      <c r="D9" s="26"/>
      <c r="E9" s="26"/>
      <c r="F9" s="26"/>
      <c r="G9" s="26"/>
    </row>
    <row r="10" spans="1:8" s="5" customFormat="1" ht="30.75" thickBot="1" x14ac:dyDescent="0.3">
      <c r="A10" s="28"/>
      <c r="B10" s="30"/>
      <c r="C10" s="14" t="s">
        <v>3</v>
      </c>
      <c r="D10" s="14" t="s">
        <v>73</v>
      </c>
      <c r="E10" s="14" t="s">
        <v>74</v>
      </c>
      <c r="F10" s="14" t="s">
        <v>45</v>
      </c>
      <c r="G10" s="14" t="s">
        <v>75</v>
      </c>
    </row>
    <row r="11" spans="1:8" ht="15.75" thickTop="1" x14ac:dyDescent="0.25"/>
    <row r="12" spans="1:8" x14ac:dyDescent="0.25">
      <c r="A12" s="5" t="s">
        <v>4</v>
      </c>
    </row>
    <row r="14" spans="1:8" x14ac:dyDescent="0.25">
      <c r="A14" s="5" t="s">
        <v>5</v>
      </c>
    </row>
    <row r="15" spans="1:8" x14ac:dyDescent="0.25">
      <c r="A15" s="10" t="s">
        <v>67</v>
      </c>
      <c r="B15" s="13">
        <f>SUM(C15:G15)</f>
        <v>15374</v>
      </c>
      <c r="C15" s="13">
        <f>+'I trimestre'!C15+'II Trimestre'!C15+'III Trimestre'!C15+'IV Trimestre'!C15</f>
        <v>3196</v>
      </c>
      <c r="D15" s="13">
        <f>+'I trimestre'!D15+'II Trimestre'!D15+'III Trimestre'!D15+'IV Trimestre'!D15</f>
        <v>1462</v>
      </c>
      <c r="E15" s="13">
        <f>+'I trimestre'!E15+'II Trimestre'!E15+'III Trimestre'!E15+'IV Trimestre'!E15</f>
        <v>1056</v>
      </c>
      <c r="F15" s="13">
        <f>+'I trimestre'!F15+'II Trimestre'!F15+'III Trimestre'!F15+'IV Trimestre'!F15</f>
        <v>7077</v>
      </c>
      <c r="G15" s="13">
        <f>+'I trimestre'!G15+'II Trimestre'!G15+'III Trimestre'!G15+'IV Trimestre'!G15</f>
        <v>2583</v>
      </c>
      <c r="H15" s="15"/>
    </row>
    <row r="16" spans="1:8" x14ac:dyDescent="0.25">
      <c r="A16" s="1" t="s">
        <v>33</v>
      </c>
      <c r="B16" s="13">
        <f t="shared" ref="B16:B21" si="0">SUM(C16:G16)</f>
        <v>54214</v>
      </c>
      <c r="C16" s="13">
        <f>+'I trimestre'!C16+'II Trimestre'!C16+'III Trimestre'!C16+'IV Trimestre'!C16</f>
        <v>6912</v>
      </c>
      <c r="D16" s="13">
        <f>+'I trimestre'!D16+'II Trimestre'!D16+'III Trimestre'!D16+'IV Trimestre'!D16</f>
        <v>4018</v>
      </c>
      <c r="E16" s="13">
        <f>+'I trimestre'!E16+'II Trimestre'!E16+'III Trimestre'!E16+'IV Trimestre'!E16</f>
        <v>2312</v>
      </c>
      <c r="F16" s="13">
        <f>+'I trimestre'!F16+'II Trimestre'!F16+'III Trimestre'!F16+'IV Trimestre'!F16</f>
        <v>33034</v>
      </c>
      <c r="G16" s="13">
        <f>+'I trimestre'!G16+'II Trimestre'!G16+'III Trimestre'!G16+'IV Trimestre'!G16</f>
        <v>7938</v>
      </c>
      <c r="H16" s="15"/>
    </row>
    <row r="17" spans="1:9" x14ac:dyDescent="0.25">
      <c r="A17" s="10" t="s">
        <v>110</v>
      </c>
      <c r="B17" s="13">
        <f t="shared" si="0"/>
        <v>12251</v>
      </c>
      <c r="C17" s="13">
        <f>+'I trimestre'!C17+'II Trimestre'!C17+'III Trimestre'!C17+'IV Trimestre'!C17</f>
        <v>439</v>
      </c>
      <c r="D17" s="13">
        <f>+'I trimestre'!D17+'II Trimestre'!D17+'III Trimestre'!D17+'IV Trimestre'!D17</f>
        <v>570</v>
      </c>
      <c r="E17" s="13">
        <f>+'I trimestre'!E17+'II Trimestre'!E17+'III Trimestre'!E17+'IV Trimestre'!E17</f>
        <v>316</v>
      </c>
      <c r="F17" s="13">
        <f>+'I trimestre'!F17+'II Trimestre'!F17+'III Trimestre'!F17+'IV Trimestre'!F17</f>
        <v>8377</v>
      </c>
      <c r="G17" s="13">
        <f>+'I trimestre'!G17+'II Trimestre'!G17+'III Trimestre'!G17+'IV Trimestre'!G17</f>
        <v>2549</v>
      </c>
      <c r="H17" s="15"/>
    </row>
    <row r="18" spans="1:9" x14ac:dyDescent="0.25">
      <c r="A18" s="1" t="s">
        <v>33</v>
      </c>
      <c r="B18" s="13">
        <f t="shared" si="0"/>
        <v>65543</v>
      </c>
      <c r="C18" s="13">
        <f>+'I trimestre'!C18+'II Trimestre'!C18+'III Trimestre'!C18+'IV Trimestre'!C18</f>
        <v>2634</v>
      </c>
      <c r="D18" s="13">
        <f>+'I trimestre'!D18+'II Trimestre'!D18+'III Trimestre'!D18+'IV Trimestre'!D18</f>
        <v>3420</v>
      </c>
      <c r="E18" s="13">
        <f>+'I trimestre'!E18+'II Trimestre'!E18+'III Trimestre'!E18+'IV Trimestre'!E18</f>
        <v>1580</v>
      </c>
      <c r="F18" s="13">
        <f>+'I trimestre'!F18+'II Trimestre'!F18+'III Trimestre'!F18+'IV Trimestre'!F18</f>
        <v>50262</v>
      </c>
      <c r="G18" s="13">
        <f>+'I trimestre'!G18+'II Trimestre'!G18+'III Trimestre'!G18+'IV Trimestre'!G18</f>
        <v>7647</v>
      </c>
      <c r="H18" s="15"/>
    </row>
    <row r="19" spans="1:9" x14ac:dyDescent="0.25">
      <c r="A19" s="10" t="s">
        <v>111</v>
      </c>
      <c r="B19" s="13">
        <f t="shared" si="0"/>
        <v>12390</v>
      </c>
      <c r="C19" s="13">
        <f>+'I trimestre'!C19+'II Trimestre'!C19+'III Trimestre'!C19+'IV Trimestre'!C19</f>
        <v>2333</v>
      </c>
      <c r="D19" s="13">
        <f>+'I trimestre'!D19+'II Trimestre'!D19+'III Trimestre'!D19+'IV Trimestre'!D19</f>
        <v>1072</v>
      </c>
      <c r="E19" s="13">
        <f>+'I trimestre'!E19+'II Trimestre'!E19+'III Trimestre'!E19+'IV Trimestre'!E19</f>
        <v>860</v>
      </c>
      <c r="F19" s="13">
        <f>+'I trimestre'!F19+'II Trimestre'!F19+'III Trimestre'!F19+'IV Trimestre'!F19</f>
        <v>5429</v>
      </c>
      <c r="G19" s="13">
        <f>+'I trimestre'!G19+'II Trimestre'!G19+'III Trimestre'!G19+'IV Trimestre'!G19</f>
        <v>2696</v>
      </c>
      <c r="H19" s="15"/>
    </row>
    <row r="20" spans="1:9" x14ac:dyDescent="0.25">
      <c r="A20" s="1" t="s">
        <v>33</v>
      </c>
      <c r="B20" s="13">
        <f t="shared" si="0"/>
        <v>61609</v>
      </c>
      <c r="C20" s="13">
        <f>+'I trimestre'!C20+'II Trimestre'!C20+'III Trimestre'!C20+'IV Trimestre'!C20</f>
        <v>5627</v>
      </c>
      <c r="D20" s="13">
        <f>+'I trimestre'!D20+'II Trimestre'!D20+'III Trimestre'!D20+'IV Trimestre'!D20</f>
        <v>6772</v>
      </c>
      <c r="E20" s="13">
        <f>+'I trimestre'!E20+'II Trimestre'!E20+'III Trimestre'!E20+'IV Trimestre'!E20</f>
        <v>2820</v>
      </c>
      <c r="F20" s="13">
        <f>+'I trimestre'!F20+'II Trimestre'!F20+'III Trimestre'!F20+'IV Trimestre'!F20</f>
        <v>37851</v>
      </c>
      <c r="G20" s="13">
        <f>+'I trimestre'!G20+'II Trimestre'!G20+'III Trimestre'!G20+'IV Trimestre'!G20</f>
        <v>8539</v>
      </c>
      <c r="H20" s="15"/>
    </row>
    <row r="21" spans="1:9" x14ac:dyDescent="0.25">
      <c r="A21" s="10" t="s">
        <v>80</v>
      </c>
      <c r="B21" s="13">
        <f t="shared" si="0"/>
        <v>12251</v>
      </c>
      <c r="C21" s="13">
        <f>+'IV Trimestre'!C21</f>
        <v>439</v>
      </c>
      <c r="D21" s="13">
        <f>+'IV Trimestre'!D21</f>
        <v>570</v>
      </c>
      <c r="E21" s="13">
        <f>+'IV Trimestre'!E21</f>
        <v>316</v>
      </c>
      <c r="F21" s="13">
        <f>+'IV Trimestre'!F21</f>
        <v>8377</v>
      </c>
      <c r="G21" s="13">
        <f>+'IV Trimestre'!G21</f>
        <v>2549</v>
      </c>
      <c r="H21" s="15"/>
    </row>
    <row r="22" spans="1:9" x14ac:dyDescent="0.25">
      <c r="B22" s="13"/>
      <c r="C22" s="13"/>
      <c r="D22" s="13"/>
      <c r="E22" s="13"/>
      <c r="F22" s="13"/>
      <c r="G22" s="13"/>
    </row>
    <row r="23" spans="1:9" x14ac:dyDescent="0.25">
      <c r="A23" s="11" t="s">
        <v>6</v>
      </c>
      <c r="B23" s="13"/>
      <c r="C23" s="13"/>
      <c r="D23" s="13"/>
      <c r="E23" s="13"/>
      <c r="F23" s="13"/>
      <c r="G23" s="13"/>
    </row>
    <row r="24" spans="1:9" x14ac:dyDescent="0.25">
      <c r="A24" s="10" t="s">
        <v>112</v>
      </c>
      <c r="B24" s="13">
        <f>SUM(C24:G24)</f>
        <v>10375596250</v>
      </c>
      <c r="C24" s="13">
        <f>+'I trimestre'!C24+'II Trimestre'!C24+'III Trimestre'!C24+'IV Trimestre'!C24</f>
        <v>1281500000</v>
      </c>
      <c r="D24" s="13">
        <f>+'I trimestre'!D24+'II Trimestre'!D24+'III Trimestre'!D24+'IV Trimestre'!D24</f>
        <v>669375000</v>
      </c>
      <c r="E24" s="13">
        <f>+'I trimestre'!E24+'II Trimestre'!E24+'III Trimestre'!E24+'IV Trimestre'!E24</f>
        <v>369491250</v>
      </c>
      <c r="F24" s="13">
        <f>+'I trimestre'!F24+'II Trimestre'!F24+'III Trimestre'!F24+'IV Trimestre'!F24</f>
        <v>6586700000</v>
      </c>
      <c r="G24" s="13">
        <f>+'I trimestre'!G24+'II Trimestre'!G24+'III Trimestre'!G24+'IV Trimestre'!G24</f>
        <v>1468530000</v>
      </c>
      <c r="H24" s="15"/>
    </row>
    <row r="25" spans="1:9" x14ac:dyDescent="0.25">
      <c r="A25" s="10" t="s">
        <v>110</v>
      </c>
      <c r="B25" s="13">
        <f>SUM(C25:G25)</f>
        <v>12453170000</v>
      </c>
      <c r="C25" s="13">
        <f>+'I trimestre'!C25+'II Trimestre'!C25+'III Trimestre'!C25+'IV Trimestre'!C25</f>
        <v>500460000</v>
      </c>
      <c r="D25" s="13">
        <f>+'I trimestre'!D25+'II Trimestre'!D25+'III Trimestre'!D25+'IV Trimestre'!D25</f>
        <v>649800000</v>
      </c>
      <c r="E25" s="13">
        <f>+'I trimestre'!E25+'II Trimestre'!E25+'III Trimestre'!E25+'IV Trimestre'!E25</f>
        <v>300200000</v>
      </c>
      <c r="F25" s="13">
        <f>+'I trimestre'!F25+'II Trimestre'!F25+'III Trimestre'!F25+'IV Trimestre'!F25</f>
        <v>9549780000</v>
      </c>
      <c r="G25" s="13">
        <f>+'I trimestre'!G25+'II Trimestre'!G25+'III Trimestre'!G25+'IV Trimestre'!G25</f>
        <v>1452930000</v>
      </c>
      <c r="H25" s="15"/>
      <c r="I25" s="15"/>
    </row>
    <row r="26" spans="1:9" x14ac:dyDescent="0.25">
      <c r="A26" s="10" t="s">
        <v>111</v>
      </c>
      <c r="B26" s="13">
        <f>SUM(C26:G26)</f>
        <v>11581987500</v>
      </c>
      <c r="C26" s="13">
        <f>+'I trimestre'!C26+'II Trimestre'!C26+'III Trimestre'!C26+'IV Trimestre'!C26</f>
        <v>1068180000</v>
      </c>
      <c r="D26" s="13">
        <f>+'I trimestre'!D26+'II Trimestre'!D26+'III Trimestre'!D26+'IV Trimestre'!D26</f>
        <v>1246780000</v>
      </c>
      <c r="E26" s="13">
        <f>+'I trimestre'!E26+'II Trimestre'!E26+'III Trimestre'!E26+'IV Trimestre'!E26</f>
        <v>433865000</v>
      </c>
      <c r="F26" s="13">
        <f>+'I trimestre'!F26+'II Trimestre'!F26+'III Trimestre'!F26+'IV Trimestre'!F26</f>
        <v>7210752500</v>
      </c>
      <c r="G26" s="13">
        <f>+'I trimestre'!G26+'II Trimestre'!G26+'III Trimestre'!G26+'IV Trimestre'!G26</f>
        <v>1622410000</v>
      </c>
      <c r="H26" s="15"/>
    </row>
    <row r="27" spans="1:9" x14ac:dyDescent="0.25">
      <c r="A27" s="10" t="s">
        <v>80</v>
      </c>
      <c r="B27" s="13">
        <f>SUM(C27:G27)</f>
        <v>12453170000</v>
      </c>
      <c r="C27" s="13">
        <f>+'IV Trimestre'!C27</f>
        <v>500460000</v>
      </c>
      <c r="D27" s="13">
        <f>+'IV Trimestre'!D27</f>
        <v>649800000</v>
      </c>
      <c r="E27" s="13">
        <f>+'IV Trimestre'!E27</f>
        <v>300200000</v>
      </c>
      <c r="F27" s="13">
        <f>+'IV Trimestre'!F27</f>
        <v>9549780000</v>
      </c>
      <c r="G27" s="13">
        <f>+'IV Trimestre'!G27</f>
        <v>1452930000</v>
      </c>
      <c r="H27" s="15"/>
    </row>
    <row r="28" spans="1:9" x14ac:dyDescent="0.25">
      <c r="A28" s="10" t="s">
        <v>113</v>
      </c>
      <c r="B28" s="13">
        <f>SUM(C28:G28)</f>
        <v>11581987500</v>
      </c>
      <c r="C28" s="13">
        <f>+C26</f>
        <v>1068180000</v>
      </c>
      <c r="D28" s="13">
        <f>+D26</f>
        <v>1246780000</v>
      </c>
      <c r="E28" s="13">
        <f>+E26</f>
        <v>433865000</v>
      </c>
      <c r="F28" s="13">
        <f>+F26</f>
        <v>7210752500</v>
      </c>
      <c r="G28" s="13">
        <f>+G26</f>
        <v>1622410000</v>
      </c>
      <c r="H28" s="15"/>
    </row>
    <row r="29" spans="1:9" x14ac:dyDescent="0.25">
      <c r="B29" s="13"/>
      <c r="C29" s="13"/>
      <c r="D29" s="13"/>
      <c r="E29" s="13"/>
      <c r="F29" s="8"/>
      <c r="G29" s="13"/>
    </row>
    <row r="30" spans="1:9" x14ac:dyDescent="0.25">
      <c r="A30" s="5" t="s">
        <v>7</v>
      </c>
      <c r="B30" s="13"/>
      <c r="C30" s="13"/>
      <c r="D30" s="13"/>
      <c r="E30" s="13"/>
      <c r="F30" s="8"/>
      <c r="G30" s="13"/>
    </row>
    <row r="31" spans="1:9" x14ac:dyDescent="0.25">
      <c r="A31" s="12" t="s">
        <v>110</v>
      </c>
      <c r="B31" s="13">
        <f>B25</f>
        <v>12453170000</v>
      </c>
      <c r="C31" s="13"/>
      <c r="D31" s="13"/>
      <c r="E31" s="13"/>
      <c r="F31" s="13"/>
      <c r="G31" s="13"/>
    </row>
    <row r="32" spans="1:9" x14ac:dyDescent="0.25">
      <c r="A32" s="12" t="s">
        <v>111</v>
      </c>
      <c r="B32" s="13">
        <f>+'I trimestre'!B32+'II Trimestre'!B32+'III Trimestre'!B32+'IV Trimestre'!B32</f>
        <v>13533636472</v>
      </c>
      <c r="C32" s="13"/>
      <c r="D32" s="13"/>
      <c r="E32" s="13"/>
      <c r="F32" s="8"/>
      <c r="G32" s="13"/>
    </row>
    <row r="33" spans="1:7" x14ac:dyDescent="0.25">
      <c r="B33" s="16"/>
      <c r="C33" s="16"/>
      <c r="D33" s="16"/>
      <c r="E33" s="16"/>
      <c r="F33" s="16"/>
      <c r="G33" s="16"/>
    </row>
    <row r="34" spans="1:7" x14ac:dyDescent="0.25">
      <c r="A34" s="5" t="s">
        <v>8</v>
      </c>
      <c r="B34" s="16"/>
      <c r="C34" s="16"/>
      <c r="D34" s="16"/>
      <c r="E34" s="16"/>
      <c r="F34" s="16"/>
      <c r="G34" s="16"/>
    </row>
    <row r="35" spans="1:7" x14ac:dyDescent="0.25">
      <c r="A35" s="9" t="s">
        <v>68</v>
      </c>
      <c r="B35" s="18">
        <v>1.0451999999999999</v>
      </c>
      <c r="C35" s="18">
        <v>1.0451999999999999</v>
      </c>
      <c r="D35" s="18">
        <v>1.0451999999999999</v>
      </c>
      <c r="E35" s="18">
        <v>1.0451999999999999</v>
      </c>
      <c r="F35" s="18">
        <v>1.0451999999999999</v>
      </c>
      <c r="G35" s="18">
        <v>1.0451999999999999</v>
      </c>
    </row>
    <row r="36" spans="1:7" x14ac:dyDescent="0.25">
      <c r="A36" s="9" t="s">
        <v>114</v>
      </c>
      <c r="B36" s="18">
        <v>1.0610999999999999</v>
      </c>
      <c r="C36" s="18">
        <v>1.0610999999999999</v>
      </c>
      <c r="D36" s="18">
        <v>1.0610999999999999</v>
      </c>
      <c r="E36" s="18">
        <v>1.0610999999999999</v>
      </c>
      <c r="F36" s="18">
        <v>1.0610999999999999</v>
      </c>
      <c r="G36" s="18">
        <v>1.0610999999999999</v>
      </c>
    </row>
    <row r="37" spans="1:7" x14ac:dyDescent="0.25">
      <c r="A37" s="9" t="s">
        <v>9</v>
      </c>
      <c r="B37" s="13">
        <f>+C37+F37</f>
        <v>104811</v>
      </c>
      <c r="C37" s="13">
        <v>80319</v>
      </c>
      <c r="D37" s="13">
        <v>80319</v>
      </c>
      <c r="E37" s="13">
        <v>80319</v>
      </c>
      <c r="F37" s="13">
        <v>24492</v>
      </c>
      <c r="G37" s="13">
        <v>80319</v>
      </c>
    </row>
    <row r="38" spans="1:7" x14ac:dyDescent="0.25">
      <c r="B38" s="16"/>
      <c r="C38" s="16"/>
      <c r="D38" s="16"/>
      <c r="E38" s="16"/>
      <c r="F38" s="16"/>
      <c r="G38" s="16"/>
    </row>
    <row r="39" spans="1:7" x14ac:dyDescent="0.25">
      <c r="A39" s="5" t="s">
        <v>10</v>
      </c>
      <c r="B39" s="16"/>
      <c r="C39" s="16"/>
      <c r="D39" s="16"/>
      <c r="E39" s="16"/>
      <c r="F39" s="16"/>
      <c r="G39" s="16"/>
    </row>
    <row r="40" spans="1:7" x14ac:dyDescent="0.25">
      <c r="A40" s="9" t="s">
        <v>69</v>
      </c>
      <c r="B40" s="13">
        <f t="shared" ref="B40:G40" si="1">B24/B35</f>
        <v>9926900353.9992352</v>
      </c>
      <c r="C40" s="13">
        <f t="shared" si="1"/>
        <v>1226081132.7975509</v>
      </c>
      <c r="D40" s="13">
        <f t="shared" si="1"/>
        <v>640427669.34557986</v>
      </c>
      <c r="E40" s="13">
        <f t="shared" si="1"/>
        <v>353512485.64867973</v>
      </c>
      <c r="F40" s="13">
        <f t="shared" si="1"/>
        <v>6301856104.0949106</v>
      </c>
      <c r="G40" s="13">
        <f t="shared" si="1"/>
        <v>1405022962.1125145</v>
      </c>
    </row>
    <row r="41" spans="1:7" x14ac:dyDescent="0.25">
      <c r="A41" s="9" t="s">
        <v>115</v>
      </c>
      <c r="B41" s="13">
        <f t="shared" ref="B41:G41" si="2">B26/B36</f>
        <v>10915076335.877863</v>
      </c>
      <c r="C41" s="13">
        <f t="shared" si="2"/>
        <v>1006672321.176138</v>
      </c>
      <c r="D41" s="13">
        <f t="shared" si="2"/>
        <v>1174988219.7719347</v>
      </c>
      <c r="E41" s="13">
        <f t="shared" si="2"/>
        <v>408882291.9611724</v>
      </c>
      <c r="F41" s="13">
        <f t="shared" si="2"/>
        <v>6795544717.7457361</v>
      </c>
      <c r="G41" s="13">
        <f t="shared" si="2"/>
        <v>1528988785.222882</v>
      </c>
    </row>
    <row r="42" spans="1:7" x14ac:dyDescent="0.25">
      <c r="A42" s="9" t="s">
        <v>70</v>
      </c>
      <c r="B42" s="13">
        <f t="shared" ref="B42:G42" si="3">B40/B15</f>
        <v>645694.05190576531</v>
      </c>
      <c r="C42" s="13">
        <f t="shared" si="3"/>
        <v>383629.89136343898</v>
      </c>
      <c r="D42" s="13">
        <f t="shared" si="3"/>
        <v>438049.02144020511</v>
      </c>
      <c r="E42" s="13">
        <f t="shared" si="3"/>
        <v>334765.61140973459</v>
      </c>
      <c r="F42" s="13">
        <f t="shared" si="3"/>
        <v>890469.98786136927</v>
      </c>
      <c r="G42" s="13">
        <f t="shared" si="3"/>
        <v>543950.04340399324</v>
      </c>
    </row>
    <row r="43" spans="1:7" x14ac:dyDescent="0.25">
      <c r="A43" s="9" t="s">
        <v>116</v>
      </c>
      <c r="B43" s="13">
        <f t="shared" ref="B43:G43" si="4">B41/B19</f>
        <v>880958.54204018263</v>
      </c>
      <c r="C43" s="13">
        <f t="shared" si="4"/>
        <v>431492.63659500133</v>
      </c>
      <c r="D43" s="13">
        <f t="shared" si="4"/>
        <v>1096071.1005335213</v>
      </c>
      <c r="E43" s="13">
        <f t="shared" si="4"/>
        <v>475444.52553624701</v>
      </c>
      <c r="F43" s="13">
        <f t="shared" si="4"/>
        <v>1251712.0496860815</v>
      </c>
      <c r="G43" s="13">
        <f t="shared" si="4"/>
        <v>567132.33873252303</v>
      </c>
    </row>
    <row r="44" spans="1:7" x14ac:dyDescent="0.25">
      <c r="B44" s="16"/>
      <c r="C44" s="16"/>
      <c r="D44" s="16"/>
      <c r="E44" s="16"/>
      <c r="F44" s="16"/>
      <c r="G44" s="16"/>
    </row>
    <row r="45" spans="1:7" x14ac:dyDescent="0.25">
      <c r="A45" s="5" t="s">
        <v>11</v>
      </c>
      <c r="B45" s="16"/>
      <c r="C45" s="16"/>
      <c r="D45" s="16"/>
      <c r="E45" s="16"/>
      <c r="F45" s="16"/>
      <c r="G45" s="16"/>
    </row>
    <row r="46" spans="1:7" x14ac:dyDescent="0.25">
      <c r="B46" s="16"/>
      <c r="C46" s="16"/>
      <c r="D46" s="16"/>
      <c r="E46" s="16"/>
      <c r="F46" s="16"/>
      <c r="G46" s="16"/>
    </row>
    <row r="47" spans="1:7" x14ac:dyDescent="0.25">
      <c r="A47" s="5" t="s">
        <v>12</v>
      </c>
      <c r="B47" s="16"/>
      <c r="C47" s="16"/>
      <c r="D47" s="16"/>
      <c r="E47" s="16"/>
      <c r="F47" s="16"/>
      <c r="G47" s="16"/>
    </row>
    <row r="48" spans="1:7" x14ac:dyDescent="0.25">
      <c r="A48" s="9" t="s">
        <v>13</v>
      </c>
      <c r="B48" s="17">
        <f t="shared" ref="B48:G48" si="5">B17/B37*100</f>
        <v>11.688658633158733</v>
      </c>
      <c r="C48" s="17">
        <f t="shared" si="5"/>
        <v>0.5465705499321456</v>
      </c>
      <c r="D48" s="17">
        <f t="shared" si="5"/>
        <v>0.70967019011690891</v>
      </c>
      <c r="E48" s="17">
        <f t="shared" si="5"/>
        <v>0.39343119311744418</v>
      </c>
      <c r="F48" s="17">
        <f t="shared" si="5"/>
        <v>34.203005062877672</v>
      </c>
      <c r="G48" s="17">
        <f t="shared" si="5"/>
        <v>3.173595288785966</v>
      </c>
    </row>
    <row r="49" spans="1:7" x14ac:dyDescent="0.25">
      <c r="A49" s="9" t="s">
        <v>14</v>
      </c>
      <c r="B49" s="17">
        <f t="shared" ref="B49:G49" si="6">B19/B37*100</f>
        <v>11.821278300941696</v>
      </c>
      <c r="C49" s="17">
        <f t="shared" si="6"/>
        <v>2.904667637794295</v>
      </c>
      <c r="D49" s="17">
        <f t="shared" si="6"/>
        <v>1.3346779715882917</v>
      </c>
      <c r="E49" s="17">
        <f t="shared" si="6"/>
        <v>1.070730462281652</v>
      </c>
      <c r="F49" s="17">
        <f t="shared" si="6"/>
        <v>22.166421688714681</v>
      </c>
      <c r="G49" s="17">
        <f t="shared" si="6"/>
        <v>3.3566154957108534</v>
      </c>
    </row>
    <row r="50" spans="1:7" x14ac:dyDescent="0.25">
      <c r="B50" s="17"/>
      <c r="C50" s="17"/>
      <c r="D50" s="17"/>
      <c r="E50" s="17"/>
      <c r="F50" s="17"/>
      <c r="G50" s="17"/>
    </row>
    <row r="51" spans="1:7" x14ac:dyDescent="0.25">
      <c r="A51" s="5" t="s">
        <v>15</v>
      </c>
      <c r="B51" s="17"/>
      <c r="C51" s="17"/>
      <c r="D51" s="17"/>
      <c r="E51" s="17"/>
      <c r="F51" s="17"/>
      <c r="G51" s="17"/>
    </row>
    <row r="52" spans="1:7" x14ac:dyDescent="0.25">
      <c r="A52" s="9" t="s">
        <v>16</v>
      </c>
      <c r="B52" s="17">
        <f t="shared" ref="B52:G52" si="7">B19/B17*100</f>
        <v>101.13460125704023</v>
      </c>
      <c r="C52" s="17">
        <f t="shared" si="7"/>
        <v>531.43507972665157</v>
      </c>
      <c r="D52" s="17">
        <f t="shared" si="7"/>
        <v>188.07017543859649</v>
      </c>
      <c r="E52" s="17">
        <f t="shared" si="7"/>
        <v>272.15189873417722</v>
      </c>
      <c r="F52" s="17">
        <f t="shared" si="7"/>
        <v>64.808403963232664</v>
      </c>
      <c r="G52" s="17">
        <f t="shared" si="7"/>
        <v>105.76696743821105</v>
      </c>
    </row>
    <row r="53" spans="1:7" x14ac:dyDescent="0.25">
      <c r="A53" s="9" t="s">
        <v>17</v>
      </c>
      <c r="B53" s="17">
        <f t="shared" ref="B53:G53" si="8">B26/B25*100</f>
        <v>93.004331427259075</v>
      </c>
      <c r="C53" s="17">
        <f t="shared" si="8"/>
        <v>213.4396355353075</v>
      </c>
      <c r="D53" s="17">
        <f t="shared" si="8"/>
        <v>191.87134502923976</v>
      </c>
      <c r="E53" s="17">
        <f t="shared" si="8"/>
        <v>144.52531645569618</v>
      </c>
      <c r="F53" s="17">
        <f t="shared" si="8"/>
        <v>75.507001208404802</v>
      </c>
      <c r="G53" s="17">
        <f t="shared" si="8"/>
        <v>111.66470511311626</v>
      </c>
    </row>
    <row r="54" spans="1:7" x14ac:dyDescent="0.25">
      <c r="A54" s="9" t="s">
        <v>18</v>
      </c>
      <c r="B54" s="17">
        <f t="shared" ref="B54:G54" si="9">AVERAGE(B52:B53)</f>
        <v>97.069466342149653</v>
      </c>
      <c r="C54" s="17">
        <f t="shared" si="9"/>
        <v>372.43735763097953</v>
      </c>
      <c r="D54" s="17">
        <f t="shared" si="9"/>
        <v>189.97076023391813</v>
      </c>
      <c r="E54" s="17">
        <f t="shared" si="9"/>
        <v>208.33860759493672</v>
      </c>
      <c r="F54" s="17">
        <f t="shared" si="9"/>
        <v>70.157702585818726</v>
      </c>
      <c r="G54" s="17">
        <f t="shared" si="9"/>
        <v>108.71583627566366</v>
      </c>
    </row>
    <row r="55" spans="1:7" x14ac:dyDescent="0.25">
      <c r="B55" s="17"/>
      <c r="C55" s="17"/>
      <c r="D55" s="17"/>
      <c r="E55" s="17"/>
      <c r="F55" s="17"/>
      <c r="G55" s="17"/>
    </row>
    <row r="56" spans="1:7" x14ac:dyDescent="0.25">
      <c r="A56" s="5" t="s">
        <v>19</v>
      </c>
      <c r="B56" s="17"/>
      <c r="C56" s="17"/>
      <c r="D56" s="17"/>
      <c r="E56" s="17"/>
      <c r="F56" s="17"/>
      <c r="G56" s="17"/>
    </row>
    <row r="57" spans="1:7" x14ac:dyDescent="0.25">
      <c r="A57" s="9" t="s">
        <v>20</v>
      </c>
      <c r="B57" s="17">
        <f t="shared" ref="B57:G57" si="10">B19/B21*100</f>
        <v>101.13460125704023</v>
      </c>
      <c r="C57" s="17">
        <f t="shared" si="10"/>
        <v>531.43507972665157</v>
      </c>
      <c r="D57" s="17">
        <f t="shared" si="10"/>
        <v>188.07017543859649</v>
      </c>
      <c r="E57" s="17">
        <f t="shared" si="10"/>
        <v>272.15189873417722</v>
      </c>
      <c r="F57" s="17">
        <f t="shared" si="10"/>
        <v>64.808403963232664</v>
      </c>
      <c r="G57" s="17">
        <f t="shared" si="10"/>
        <v>105.76696743821105</v>
      </c>
    </row>
    <row r="58" spans="1:7" x14ac:dyDescent="0.25">
      <c r="A58" s="9" t="s">
        <v>21</v>
      </c>
      <c r="B58" s="17">
        <f t="shared" ref="B58:G58" si="11">B26/B27*100</f>
        <v>93.004331427259075</v>
      </c>
      <c r="C58" s="17">
        <f t="shared" si="11"/>
        <v>213.4396355353075</v>
      </c>
      <c r="D58" s="17">
        <f t="shared" si="11"/>
        <v>191.87134502923976</v>
      </c>
      <c r="E58" s="17">
        <f t="shared" si="11"/>
        <v>144.52531645569618</v>
      </c>
      <c r="F58" s="17">
        <f t="shared" si="11"/>
        <v>75.507001208404802</v>
      </c>
      <c r="G58" s="17">
        <f t="shared" si="11"/>
        <v>111.66470511311626</v>
      </c>
    </row>
    <row r="59" spans="1:7" x14ac:dyDescent="0.25">
      <c r="A59" s="9" t="s">
        <v>22</v>
      </c>
      <c r="B59" s="17">
        <f t="shared" ref="B59:G59" si="12">(B57+B58)/2</f>
        <v>97.069466342149653</v>
      </c>
      <c r="C59" s="17">
        <f t="shared" si="12"/>
        <v>372.43735763097953</v>
      </c>
      <c r="D59" s="17">
        <f t="shared" si="12"/>
        <v>189.97076023391813</v>
      </c>
      <c r="E59" s="17">
        <f t="shared" si="12"/>
        <v>208.33860759493672</v>
      </c>
      <c r="F59" s="17">
        <f t="shared" si="12"/>
        <v>70.157702585818726</v>
      </c>
      <c r="G59" s="17">
        <f t="shared" si="12"/>
        <v>108.71583627566366</v>
      </c>
    </row>
    <row r="60" spans="1:7" ht="14.25" customHeight="1" x14ac:dyDescent="0.25">
      <c r="B60" s="17"/>
      <c r="C60" s="17"/>
      <c r="D60" s="17"/>
      <c r="E60" s="17"/>
      <c r="F60" s="17"/>
      <c r="G60" s="17"/>
    </row>
    <row r="61" spans="1:7" ht="14.25" customHeight="1" x14ac:dyDescent="0.25">
      <c r="A61" s="5" t="s">
        <v>129</v>
      </c>
      <c r="B61" s="17"/>
      <c r="C61" s="17"/>
      <c r="D61" s="17"/>
      <c r="E61" s="17"/>
      <c r="F61" s="17"/>
      <c r="G61" s="17"/>
    </row>
    <row r="62" spans="1:7" x14ac:dyDescent="0.25">
      <c r="A62" s="9" t="s">
        <v>23</v>
      </c>
      <c r="B62" s="17">
        <f>B28/B26*100</f>
        <v>100</v>
      </c>
      <c r="C62" s="17"/>
      <c r="D62" s="17"/>
      <c r="E62" s="17"/>
      <c r="F62" s="17"/>
      <c r="G62" s="17"/>
    </row>
    <row r="63" spans="1:7" x14ac:dyDescent="0.25">
      <c r="B63" s="17"/>
      <c r="C63" s="17"/>
      <c r="D63" s="17"/>
      <c r="E63" s="17"/>
      <c r="F63" s="17"/>
      <c r="G63" s="17"/>
    </row>
    <row r="64" spans="1:7" x14ac:dyDescent="0.25">
      <c r="A64" s="5" t="s">
        <v>24</v>
      </c>
      <c r="B64" s="17"/>
      <c r="C64" s="17"/>
      <c r="D64" s="17"/>
      <c r="E64" s="17"/>
      <c r="F64" s="17"/>
      <c r="G64" s="17"/>
    </row>
    <row r="65" spans="1:7" x14ac:dyDescent="0.25">
      <c r="A65" s="9" t="s">
        <v>25</v>
      </c>
      <c r="B65" s="17">
        <f t="shared" ref="B65:G65" si="13">((B19/B15)-1)*100</f>
        <v>-19.409392480811761</v>
      </c>
      <c r="C65" s="17">
        <f t="shared" si="13"/>
        <v>-27.002503128911137</v>
      </c>
      <c r="D65" s="17">
        <f t="shared" si="13"/>
        <v>-26.675786593707251</v>
      </c>
      <c r="E65" s="17">
        <f t="shared" si="13"/>
        <v>-18.560606060606055</v>
      </c>
      <c r="F65" s="17">
        <f t="shared" si="13"/>
        <v>-23.28670340539777</v>
      </c>
      <c r="G65" s="17">
        <f t="shared" si="13"/>
        <v>4.3747580332946123</v>
      </c>
    </row>
    <row r="66" spans="1:7" x14ac:dyDescent="0.25">
      <c r="A66" s="9" t="s">
        <v>26</v>
      </c>
      <c r="B66" s="17">
        <f t="shared" ref="B66:G66" si="14">((B41/B40)-1)*100</f>
        <v>9.9545270591995241</v>
      </c>
      <c r="C66" s="17">
        <f t="shared" si="14"/>
        <v>-17.895129918587649</v>
      </c>
      <c r="D66" s="17">
        <f t="shared" si="14"/>
        <v>83.469309027918001</v>
      </c>
      <c r="E66" s="17">
        <f t="shared" si="14"/>
        <v>15.662758335364458</v>
      </c>
      <c r="F66" s="17">
        <f t="shared" si="14"/>
        <v>7.8340191444553842</v>
      </c>
      <c r="G66" s="17">
        <f t="shared" si="14"/>
        <v>8.8230460606835592</v>
      </c>
    </row>
    <row r="67" spans="1:7" x14ac:dyDescent="0.25">
      <c r="A67" s="9" t="s">
        <v>27</v>
      </c>
      <c r="B67" s="17">
        <f t="shared" ref="B67:G67" si="15">((B43/B42)-1)*100</f>
        <v>36.435907910260966</v>
      </c>
      <c r="C67" s="17">
        <f t="shared" si="15"/>
        <v>12.476281517442732</v>
      </c>
      <c r="D67" s="17">
        <f t="shared" si="15"/>
        <v>150.21653899143294</v>
      </c>
      <c r="E67" s="17">
        <f t="shared" si="15"/>
        <v>42.023107909470795</v>
      </c>
      <c r="F67" s="17">
        <f t="shared" si="15"/>
        <v>40.567572938904185</v>
      </c>
      <c r="G67" s="17">
        <f t="shared" si="15"/>
        <v>4.2618427206029708</v>
      </c>
    </row>
    <row r="68" spans="1:7" x14ac:dyDescent="0.25">
      <c r="B68" s="17"/>
      <c r="C68" s="17"/>
      <c r="D68" s="17"/>
      <c r="E68" s="17"/>
      <c r="F68" s="17"/>
      <c r="G68" s="17"/>
    </row>
    <row r="69" spans="1:7" x14ac:dyDescent="0.25">
      <c r="A69" s="5" t="s">
        <v>28</v>
      </c>
      <c r="B69" s="17"/>
      <c r="C69" s="17"/>
      <c r="D69" s="17"/>
      <c r="E69" s="17"/>
      <c r="F69" s="17"/>
      <c r="G69" s="17"/>
    </row>
    <row r="70" spans="1:7" x14ac:dyDescent="0.25">
      <c r="A70" s="9" t="s">
        <v>43</v>
      </c>
      <c r="B70" s="17">
        <f t="shared" ref="B70:G70" si="16">B25/(B18)</f>
        <v>190000</v>
      </c>
      <c r="C70" s="17">
        <f t="shared" si="16"/>
        <v>190000</v>
      </c>
      <c r="D70" s="17">
        <f t="shared" si="16"/>
        <v>190000</v>
      </c>
      <c r="E70" s="17">
        <f t="shared" si="16"/>
        <v>190000</v>
      </c>
      <c r="F70" s="17">
        <f t="shared" si="16"/>
        <v>190000</v>
      </c>
      <c r="G70" s="17">
        <f t="shared" si="16"/>
        <v>190000</v>
      </c>
    </row>
    <row r="71" spans="1:7" x14ac:dyDescent="0.25">
      <c r="A71" s="9" t="s">
        <v>44</v>
      </c>
      <c r="B71" s="17">
        <f t="shared" ref="B71:G71" si="17">B26/(B20)</f>
        <v>187991.81126134167</v>
      </c>
      <c r="C71" s="17">
        <f t="shared" si="17"/>
        <v>189831.17113915054</v>
      </c>
      <c r="D71" s="17">
        <f t="shared" si="17"/>
        <v>184108.09214412287</v>
      </c>
      <c r="E71" s="17">
        <f t="shared" si="17"/>
        <v>153852.83687943264</v>
      </c>
      <c r="F71" s="17">
        <f t="shared" si="17"/>
        <v>190503.61945523237</v>
      </c>
      <c r="G71" s="17">
        <f t="shared" si="17"/>
        <v>190000</v>
      </c>
    </row>
    <row r="72" spans="1:7" hidden="1" x14ac:dyDescent="0.25">
      <c r="A72" s="9" t="s">
        <v>34</v>
      </c>
      <c r="B72" s="17">
        <f t="shared" ref="B72:G72" si="18">B26/B20</f>
        <v>187991.81126134167</v>
      </c>
      <c r="C72" s="17">
        <f t="shared" si="18"/>
        <v>189831.17113915054</v>
      </c>
      <c r="D72" s="17">
        <f t="shared" si="18"/>
        <v>184108.09214412287</v>
      </c>
      <c r="E72" s="17">
        <f t="shared" si="18"/>
        <v>153852.83687943264</v>
      </c>
      <c r="F72" s="17">
        <f t="shared" si="18"/>
        <v>190503.61945523237</v>
      </c>
      <c r="G72" s="17">
        <f t="shared" si="18"/>
        <v>190000</v>
      </c>
    </row>
    <row r="73" spans="1:7" x14ac:dyDescent="0.25">
      <c r="A73" s="9" t="s">
        <v>29</v>
      </c>
      <c r="B73" s="17">
        <f t="shared" ref="B73:G73" si="19">(B71/B70)*B54</f>
        <v>96.043498925434506</v>
      </c>
      <c r="C73" s="17">
        <f t="shared" si="19"/>
        <v>372.10641986873412</v>
      </c>
      <c r="D73" s="17">
        <f t="shared" si="19"/>
        <v>184.07975910439617</v>
      </c>
      <c r="E73" s="17">
        <f t="shared" si="19"/>
        <v>168.70255689469434</v>
      </c>
      <c r="F73" s="17">
        <f t="shared" si="19"/>
        <v>70.343664606643074</v>
      </c>
      <c r="G73" s="17">
        <f t="shared" si="19"/>
        <v>108.71583627566366</v>
      </c>
    </row>
    <row r="74" spans="1:7" x14ac:dyDescent="0.25">
      <c r="A74" s="9" t="s">
        <v>41</v>
      </c>
      <c r="B74" s="17">
        <f t="shared" ref="B74:G74" si="20">(B25/B18)*12</f>
        <v>2280000</v>
      </c>
      <c r="C74" s="17">
        <f>(C25/C18)*12</f>
        <v>2280000</v>
      </c>
      <c r="D74" s="17">
        <f t="shared" si="20"/>
        <v>2280000</v>
      </c>
      <c r="E74" s="17">
        <f t="shared" si="20"/>
        <v>2280000</v>
      </c>
      <c r="F74" s="17">
        <f t="shared" si="20"/>
        <v>2280000</v>
      </c>
      <c r="G74" s="17">
        <f t="shared" si="20"/>
        <v>2280000</v>
      </c>
    </row>
    <row r="75" spans="1:7" x14ac:dyDescent="0.25">
      <c r="A75" s="9" t="s">
        <v>42</v>
      </c>
      <c r="B75" s="17">
        <f t="shared" ref="B75:G75" si="21">(B26/B20)*12</f>
        <v>2255901.7351361001</v>
      </c>
      <c r="C75" s="17">
        <f t="shared" si="21"/>
        <v>2277974.0536698066</v>
      </c>
      <c r="D75" s="17">
        <f t="shared" si="21"/>
        <v>2209297.1057294747</v>
      </c>
      <c r="E75" s="17">
        <f t="shared" si="21"/>
        <v>1846234.0425531915</v>
      </c>
      <c r="F75" s="17">
        <f t="shared" si="21"/>
        <v>2286043.4334627884</v>
      </c>
      <c r="G75" s="17">
        <f t="shared" si="21"/>
        <v>2280000</v>
      </c>
    </row>
    <row r="76" spans="1:7" x14ac:dyDescent="0.25">
      <c r="B76" s="17"/>
      <c r="C76" s="17"/>
      <c r="D76" s="17"/>
      <c r="E76" s="17"/>
      <c r="F76" s="17"/>
      <c r="G76" s="17"/>
    </row>
    <row r="77" spans="1:7" x14ac:dyDescent="0.25">
      <c r="A77" s="5" t="s">
        <v>30</v>
      </c>
      <c r="B77" s="17"/>
      <c r="C77" s="17"/>
      <c r="D77" s="17"/>
      <c r="E77" s="17"/>
      <c r="F77" s="17"/>
      <c r="G77" s="17"/>
    </row>
    <row r="78" spans="1:7" x14ac:dyDescent="0.25">
      <c r="A78" s="9" t="s">
        <v>31</v>
      </c>
      <c r="B78" s="17">
        <f>(B32/B31)*100</f>
        <v>108.67623642815443</v>
      </c>
      <c r="C78" s="17"/>
      <c r="D78" s="17"/>
      <c r="E78" s="17"/>
      <c r="F78" s="17"/>
      <c r="G78" s="17"/>
    </row>
    <row r="79" spans="1:7" x14ac:dyDescent="0.25">
      <c r="A79" s="9" t="s">
        <v>32</v>
      </c>
      <c r="B79" s="17">
        <f>(B26/B32)*100</f>
        <v>85.579271498552487</v>
      </c>
      <c r="C79" s="17"/>
      <c r="D79" s="17"/>
      <c r="E79" s="17"/>
      <c r="F79" s="17"/>
      <c r="G79" s="17"/>
    </row>
    <row r="80" spans="1:7" ht="15.75" thickBot="1" x14ac:dyDescent="0.3">
      <c r="A80" s="19"/>
      <c r="B80" s="19"/>
      <c r="C80" s="19"/>
      <c r="D80" s="19"/>
      <c r="E80" s="19"/>
      <c r="F80" s="19"/>
      <c r="G80" s="19"/>
    </row>
    <row r="81" spans="1:6" ht="16.5" customHeight="1" thickTop="1" x14ac:dyDescent="0.25">
      <c r="A81" s="31" t="s">
        <v>130</v>
      </c>
      <c r="B81" s="31"/>
      <c r="C81" s="31"/>
      <c r="D81" s="31"/>
      <c r="E81" s="31"/>
      <c r="F81" s="31"/>
    </row>
    <row r="82" spans="1:6" x14ac:dyDescent="0.25">
      <c r="A82" s="6"/>
    </row>
    <row r="84" spans="1:6" x14ac:dyDescent="0.25">
      <c r="B84" s="21"/>
      <c r="C84" s="21"/>
      <c r="D84" s="21"/>
    </row>
    <row r="87" spans="1:6" x14ac:dyDescent="0.25">
      <c r="A87" s="7"/>
    </row>
    <row r="89" spans="1:6" x14ac:dyDescent="0.25">
      <c r="A89" s="4"/>
    </row>
    <row r="90" spans="1:6" x14ac:dyDescent="0.25">
      <c r="A90" s="7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cp:lastPrinted>2020-03-03T13:20:55Z</cp:lastPrinted>
  <dcterms:created xsi:type="dcterms:W3CDTF">2012-04-23T17:10:47Z</dcterms:created>
  <dcterms:modified xsi:type="dcterms:W3CDTF">2020-03-03T16:52:56Z</dcterms:modified>
</cp:coreProperties>
</file>