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Indicadores Anuales 2019\Analista - Adriana León\"/>
    </mc:Choice>
  </mc:AlternateContent>
  <bookViews>
    <workbookView xWindow="0" yWindow="0" windowWidth="28800" windowHeight="11430" tabRatio="738"/>
  </bookViews>
  <sheets>
    <sheet name="I Trimestre" sheetId="1" r:id="rId1"/>
    <sheet name="II trimestre" sheetId="2" r:id="rId2"/>
    <sheet name="I Semestre" sheetId="6" r:id="rId3"/>
    <sheet name="III Trimestre" sheetId="3" r:id="rId4"/>
    <sheet name="III Trimestre Acumulado" sheetId="7" r:id="rId5"/>
    <sheet name="IV Trimestre" sheetId="4" r:id="rId6"/>
    <sheet name="Anual" sheetId="5" r:id="rId7"/>
  </sheets>
  <calcPr calcId="162913"/>
</workbook>
</file>

<file path=xl/calcChain.xml><?xml version="1.0" encoding="utf-8"?>
<calcChain xmlns="http://schemas.openxmlformats.org/spreadsheetml/2006/main">
  <c r="C18" i="5" l="1"/>
  <c r="C17" i="5"/>
  <c r="D17" i="5"/>
  <c r="B17" i="5"/>
  <c r="D16" i="5"/>
  <c r="H17" i="5" l="1"/>
  <c r="G17" i="5"/>
  <c r="F17" i="5"/>
  <c r="E17" i="5"/>
  <c r="H16" i="5"/>
  <c r="G16" i="5"/>
  <c r="F16" i="5"/>
  <c r="E16" i="5"/>
  <c r="C16" i="5"/>
  <c r="B16" i="5"/>
  <c r="C68" i="4"/>
  <c r="C15" i="7"/>
  <c r="H68" i="7"/>
  <c r="H67" i="7"/>
  <c r="G68" i="7"/>
  <c r="G67" i="7"/>
  <c r="F68" i="7"/>
  <c r="F67" i="7"/>
  <c r="E68" i="7"/>
  <c r="E67" i="7"/>
  <c r="D68" i="7"/>
  <c r="D67" i="7"/>
  <c r="C68" i="7"/>
  <c r="C67" i="7"/>
  <c r="B68" i="7"/>
  <c r="B67" i="7"/>
  <c r="G62" i="3"/>
  <c r="B50" i="3"/>
  <c r="B67" i="6" l="1"/>
  <c r="C68" i="1"/>
  <c r="C67" i="1"/>
  <c r="H68" i="6" l="1"/>
  <c r="H67" i="6"/>
  <c r="G68" i="6"/>
  <c r="G67" i="6"/>
  <c r="F68" i="6"/>
  <c r="F67" i="6"/>
  <c r="E68" i="6"/>
  <c r="E67" i="6"/>
  <c r="D68" i="6"/>
  <c r="D67" i="6"/>
  <c r="C68" i="6"/>
  <c r="C67" i="6"/>
  <c r="B68" i="6"/>
  <c r="H68" i="1"/>
  <c r="H67" i="1"/>
  <c r="G68" i="1"/>
  <c r="G67" i="1"/>
  <c r="F68" i="1"/>
  <c r="F67" i="1"/>
  <c r="E68" i="1"/>
  <c r="E67" i="1"/>
  <c r="D68" i="1"/>
  <c r="D67" i="1"/>
  <c r="C69" i="1"/>
  <c r="B67" i="1"/>
  <c r="B68" i="1"/>
  <c r="C67" i="2"/>
  <c r="B69" i="2"/>
  <c r="C68" i="2"/>
  <c r="G69" i="7" l="1"/>
  <c r="H71" i="7"/>
  <c r="H70" i="7"/>
  <c r="H69" i="7"/>
  <c r="H17" i="7"/>
  <c r="G17" i="7"/>
  <c r="F17" i="7"/>
  <c r="F46" i="7" s="1"/>
  <c r="E17" i="7"/>
  <c r="D17" i="7"/>
  <c r="C17" i="7"/>
  <c r="C46" i="7" s="1"/>
  <c r="B17" i="7"/>
  <c r="B71" i="7" s="1"/>
  <c r="H16" i="7"/>
  <c r="G16" i="7"/>
  <c r="F16" i="7"/>
  <c r="F70" i="7" s="1"/>
  <c r="E62" i="7"/>
  <c r="E16" i="7"/>
  <c r="D16" i="7"/>
  <c r="C16" i="7"/>
  <c r="B16" i="7"/>
  <c r="B15" i="7"/>
  <c r="D15" i="7"/>
  <c r="E15" i="7"/>
  <c r="F15" i="7"/>
  <c r="G15" i="7"/>
  <c r="H15" i="7"/>
  <c r="H62" i="7" s="1"/>
  <c r="B18" i="7"/>
  <c r="C18" i="7"/>
  <c r="D18" i="7"/>
  <c r="E18" i="7"/>
  <c r="F18" i="7"/>
  <c r="G18" i="7"/>
  <c r="H18" i="7"/>
  <c r="B21" i="7"/>
  <c r="C21" i="7"/>
  <c r="D21" i="7"/>
  <c r="D37" i="7" s="1"/>
  <c r="E21" i="7"/>
  <c r="F21" i="7"/>
  <c r="G21" i="7"/>
  <c r="H21" i="7"/>
  <c r="B22" i="7"/>
  <c r="C22" i="7"/>
  <c r="D22" i="7"/>
  <c r="E22" i="7"/>
  <c r="E70" i="7" s="1"/>
  <c r="F22" i="7"/>
  <c r="G22" i="7"/>
  <c r="H22" i="7"/>
  <c r="B23" i="7"/>
  <c r="C23" i="7"/>
  <c r="C25" i="7" s="1"/>
  <c r="C59" i="7" s="1"/>
  <c r="D23" i="7"/>
  <c r="D25" i="7" s="1"/>
  <c r="D59" i="7" s="1"/>
  <c r="E23" i="7"/>
  <c r="E25" i="7" s="1"/>
  <c r="E59" i="7" s="1"/>
  <c r="F23" i="7"/>
  <c r="F50" i="7" s="1"/>
  <c r="G23" i="7"/>
  <c r="G50" i="7" s="1"/>
  <c r="H23" i="7"/>
  <c r="B24" i="7"/>
  <c r="C24" i="7"/>
  <c r="D24" i="7"/>
  <c r="E24" i="7"/>
  <c r="F24" i="7"/>
  <c r="G24" i="7"/>
  <c r="H24" i="7"/>
  <c r="B25" i="7"/>
  <c r="H25" i="7"/>
  <c r="H59" i="7" s="1"/>
  <c r="B28" i="7"/>
  <c r="B29" i="7"/>
  <c r="D34" i="7"/>
  <c r="B34" i="7" s="1"/>
  <c r="B37" i="7"/>
  <c r="B39" i="7" s="1"/>
  <c r="C37" i="7"/>
  <c r="C39" i="7" s="1"/>
  <c r="E37" i="7"/>
  <c r="F37" i="7"/>
  <c r="F39" i="7" s="1"/>
  <c r="G37" i="7"/>
  <c r="H37" i="7"/>
  <c r="B38" i="7"/>
  <c r="C38" i="7"/>
  <c r="C63" i="7" s="1"/>
  <c r="D38" i="7"/>
  <c r="D40" i="7" s="1"/>
  <c r="E38" i="7"/>
  <c r="G38" i="7"/>
  <c r="G63" i="7" s="1"/>
  <c r="H38" i="7"/>
  <c r="G39" i="7"/>
  <c r="H40" i="7"/>
  <c r="C45" i="7"/>
  <c r="E45" i="7"/>
  <c r="G45" i="7"/>
  <c r="H45" i="7"/>
  <c r="G46" i="7"/>
  <c r="H46" i="7"/>
  <c r="D49" i="7"/>
  <c r="D51" i="7" s="1"/>
  <c r="D69" i="7" s="1"/>
  <c r="G49" i="7"/>
  <c r="H49" i="7"/>
  <c r="H51" i="7" s="1"/>
  <c r="B50" i="7"/>
  <c r="C50" i="7"/>
  <c r="D50" i="7"/>
  <c r="H50" i="7"/>
  <c r="D54" i="7"/>
  <c r="D56" i="7" s="1"/>
  <c r="G54" i="7"/>
  <c r="G56" i="7" s="1"/>
  <c r="H54" i="7"/>
  <c r="H56" i="7" s="1"/>
  <c r="B55" i="7"/>
  <c r="C55" i="7"/>
  <c r="D55" i="7"/>
  <c r="E55" i="7"/>
  <c r="G55" i="7"/>
  <c r="H55" i="7"/>
  <c r="B59" i="7"/>
  <c r="D62" i="7"/>
  <c r="G62" i="7"/>
  <c r="H63" i="7"/>
  <c r="B70" i="7"/>
  <c r="C70" i="7"/>
  <c r="D70" i="7"/>
  <c r="G70" i="7"/>
  <c r="D71" i="7"/>
  <c r="G71" i="7"/>
  <c r="B74" i="7"/>
  <c r="B75" i="7"/>
  <c r="H25" i="3"/>
  <c r="G25" i="3"/>
  <c r="F25" i="3"/>
  <c r="E25" i="3"/>
  <c r="C25" i="3"/>
  <c r="H25" i="2"/>
  <c r="G25" i="2"/>
  <c r="F25" i="2"/>
  <c r="E25" i="2"/>
  <c r="C25" i="2"/>
  <c r="H18" i="2"/>
  <c r="G18" i="2"/>
  <c r="F18" i="2"/>
  <c r="E18" i="2"/>
  <c r="C18" i="2"/>
  <c r="E63" i="7" l="1"/>
  <c r="B63" i="7"/>
  <c r="D45" i="7"/>
  <c r="D46" i="7"/>
  <c r="G51" i="7"/>
  <c r="F54" i="7"/>
  <c r="F62" i="7"/>
  <c r="C49" i="7"/>
  <c r="C51" i="7" s="1"/>
  <c r="C54" i="7"/>
  <c r="C56" i="7" s="1"/>
  <c r="C40" i="7"/>
  <c r="C64" i="7" s="1"/>
  <c r="C62" i="7"/>
  <c r="C71" i="7"/>
  <c r="B40" i="7"/>
  <c r="B64" i="7" s="1"/>
  <c r="B62" i="7"/>
  <c r="F49" i="7"/>
  <c r="F45" i="7"/>
  <c r="F51" i="7"/>
  <c r="E40" i="7"/>
  <c r="E49" i="7"/>
  <c r="E46" i="7"/>
  <c r="E71" i="7"/>
  <c r="E54" i="7"/>
  <c r="E56" i="7"/>
  <c r="B46" i="7"/>
  <c r="B45" i="7"/>
  <c r="H64" i="7"/>
  <c r="F56" i="7"/>
  <c r="D39" i="7"/>
  <c r="D64" i="7" s="1"/>
  <c r="D63" i="7"/>
  <c r="E50" i="7"/>
  <c r="H39" i="7"/>
  <c r="F55" i="7"/>
  <c r="B49" i="7"/>
  <c r="B51" i="7" s="1"/>
  <c r="G40" i="7"/>
  <c r="G64" i="7" s="1"/>
  <c r="G25" i="7"/>
  <c r="G59" i="7" s="1"/>
  <c r="E39" i="7"/>
  <c r="F25" i="7"/>
  <c r="F59" i="7" s="1"/>
  <c r="F38" i="7"/>
  <c r="F71" i="7"/>
  <c r="B54" i="7"/>
  <c r="B56" i="7" s="1"/>
  <c r="F69" i="7" l="1"/>
  <c r="E51" i="7"/>
  <c r="E69" i="7" s="1"/>
  <c r="C69" i="7"/>
  <c r="E64" i="7"/>
  <c r="F63" i="7"/>
  <c r="F40" i="7"/>
  <c r="F64" i="7" s="1"/>
  <c r="B69" i="7"/>
  <c r="C18" i="1" l="1"/>
  <c r="B29" i="5" l="1"/>
  <c r="D16" i="1" l="1"/>
  <c r="D17" i="4" l="1"/>
  <c r="D24" i="2" l="1"/>
  <c r="D34" i="1" l="1"/>
  <c r="D34" i="2"/>
  <c r="C45" i="5" l="1"/>
  <c r="C22" i="5"/>
  <c r="C67" i="5" s="1"/>
  <c r="C23" i="5"/>
  <c r="D22" i="1"/>
  <c r="B22" i="1" s="1"/>
  <c r="B28" i="1" s="1"/>
  <c r="B74" i="1" s="1"/>
  <c r="D17" i="1"/>
  <c r="B17" i="1" s="1"/>
  <c r="D23" i="1"/>
  <c r="D38" i="1" s="1"/>
  <c r="D40" i="1" s="1"/>
  <c r="E45" i="5"/>
  <c r="E22" i="5"/>
  <c r="E67" i="5" s="1"/>
  <c r="E23" i="5"/>
  <c r="F45" i="5"/>
  <c r="F22" i="5"/>
  <c r="F67" i="5" s="1"/>
  <c r="F23" i="5"/>
  <c r="G45" i="5"/>
  <c r="G22" i="5"/>
  <c r="G67" i="5" s="1"/>
  <c r="G23" i="5"/>
  <c r="G68" i="5" s="1"/>
  <c r="H45" i="5"/>
  <c r="H22" i="5"/>
  <c r="H67" i="5" s="1"/>
  <c r="H23" i="5"/>
  <c r="C16" i="6"/>
  <c r="C22" i="6"/>
  <c r="C17" i="6"/>
  <c r="C23" i="6"/>
  <c r="C38" i="6" s="1"/>
  <c r="E16" i="6"/>
  <c r="E45" i="6" s="1"/>
  <c r="E22" i="6"/>
  <c r="E17" i="6"/>
  <c r="E46" i="6" s="1"/>
  <c r="E23" i="6"/>
  <c r="E25" i="6" s="1"/>
  <c r="E59" i="6" s="1"/>
  <c r="F16" i="6"/>
  <c r="F45" i="6" s="1"/>
  <c r="F22" i="6"/>
  <c r="F17" i="6"/>
  <c r="F23" i="6"/>
  <c r="F25" i="6" s="1"/>
  <c r="F59" i="6" s="1"/>
  <c r="G16" i="6"/>
  <c r="G45" i="6" s="1"/>
  <c r="G22" i="6"/>
  <c r="G17" i="6"/>
  <c r="G23" i="6"/>
  <c r="G38" i="6" s="1"/>
  <c r="H16" i="6"/>
  <c r="H45" i="6" s="1"/>
  <c r="H22" i="6"/>
  <c r="H17" i="6"/>
  <c r="H23" i="6"/>
  <c r="H38" i="6" s="1"/>
  <c r="C49" i="1"/>
  <c r="C50" i="1"/>
  <c r="E49" i="1"/>
  <c r="E50" i="1"/>
  <c r="F49" i="1"/>
  <c r="F50" i="1"/>
  <c r="G49" i="1"/>
  <c r="G50" i="1"/>
  <c r="G51" i="1" s="1"/>
  <c r="H49" i="1"/>
  <c r="H50" i="1"/>
  <c r="D21" i="4"/>
  <c r="B21" i="4" s="1"/>
  <c r="B37" i="4" s="1"/>
  <c r="D16" i="3"/>
  <c r="B16" i="3" s="1"/>
  <c r="D15" i="3"/>
  <c r="B15" i="3" s="1"/>
  <c r="D21" i="3"/>
  <c r="D21" i="2"/>
  <c r="D37" i="2" s="1"/>
  <c r="D15" i="2"/>
  <c r="B15" i="2" s="1"/>
  <c r="D22" i="4"/>
  <c r="B22" i="4" s="1"/>
  <c r="D24" i="4"/>
  <c r="D24" i="5" s="1"/>
  <c r="D23" i="4"/>
  <c r="B17" i="4"/>
  <c r="D15" i="4"/>
  <c r="D23" i="3"/>
  <c r="D17" i="3"/>
  <c r="B17" i="3" s="1"/>
  <c r="D24" i="3"/>
  <c r="D22" i="3"/>
  <c r="B22" i="3" s="1"/>
  <c r="D23" i="2"/>
  <c r="B23" i="2" s="1"/>
  <c r="D17" i="2"/>
  <c r="B24" i="2"/>
  <c r="B24" i="6" s="1"/>
  <c r="D22" i="2"/>
  <c r="D21" i="1"/>
  <c r="D15" i="1"/>
  <c r="D24" i="1"/>
  <c r="B24" i="1" s="1"/>
  <c r="D16" i="4"/>
  <c r="B16" i="4" s="1"/>
  <c r="D16" i="2"/>
  <c r="B16" i="2" s="1"/>
  <c r="D34" i="5"/>
  <c r="B34" i="5" s="1"/>
  <c r="C71" i="4"/>
  <c r="C62" i="4"/>
  <c r="E62" i="4"/>
  <c r="F62" i="4"/>
  <c r="G62" i="4"/>
  <c r="H62" i="4"/>
  <c r="C55" i="4"/>
  <c r="E55" i="4"/>
  <c r="F55" i="4"/>
  <c r="G55" i="4"/>
  <c r="H55" i="4"/>
  <c r="E54" i="4"/>
  <c r="C46" i="4"/>
  <c r="E46" i="4"/>
  <c r="F46" i="4"/>
  <c r="G46" i="4"/>
  <c r="H46" i="4"/>
  <c r="C45" i="4"/>
  <c r="E45" i="4"/>
  <c r="F45" i="4"/>
  <c r="G45" i="4"/>
  <c r="H45" i="4"/>
  <c r="C38" i="4"/>
  <c r="C40" i="4" s="1"/>
  <c r="E38" i="4"/>
  <c r="F38" i="4"/>
  <c r="G38" i="4"/>
  <c r="H38" i="4"/>
  <c r="C37" i="4"/>
  <c r="C39" i="4" s="1"/>
  <c r="E37" i="4"/>
  <c r="E39" i="4" s="1"/>
  <c r="F37" i="4"/>
  <c r="F39" i="4" s="1"/>
  <c r="G37" i="4"/>
  <c r="G39" i="4" s="1"/>
  <c r="H37" i="4"/>
  <c r="H39" i="4" s="1"/>
  <c r="D34" i="4"/>
  <c r="F54" i="4"/>
  <c r="C54" i="4"/>
  <c r="H54" i="3"/>
  <c r="G54" i="3"/>
  <c r="H54" i="2"/>
  <c r="G18" i="6"/>
  <c r="E18" i="6"/>
  <c r="E54" i="1"/>
  <c r="F54" i="1"/>
  <c r="G54" i="1"/>
  <c r="H54" i="1"/>
  <c r="C54" i="1"/>
  <c r="D34" i="6"/>
  <c r="B34" i="6" s="1"/>
  <c r="B34" i="1"/>
  <c r="D34" i="3"/>
  <c r="B34" i="3" s="1"/>
  <c r="B34" i="2"/>
  <c r="G54" i="2"/>
  <c r="E54" i="3"/>
  <c r="F54" i="3"/>
  <c r="C59" i="2"/>
  <c r="F59" i="2"/>
  <c r="G59" i="2"/>
  <c r="H59" i="2"/>
  <c r="C59" i="1"/>
  <c r="G59" i="1"/>
  <c r="H59" i="1"/>
  <c r="E15" i="5"/>
  <c r="F15" i="5"/>
  <c r="G15" i="5"/>
  <c r="H15" i="5"/>
  <c r="C15" i="5"/>
  <c r="E15" i="6"/>
  <c r="F15" i="6"/>
  <c r="G15" i="6"/>
  <c r="H15" i="6"/>
  <c r="F18" i="6"/>
  <c r="C15" i="6"/>
  <c r="C62" i="6" s="1"/>
  <c r="C70" i="2"/>
  <c r="E70" i="2"/>
  <c r="F70" i="2"/>
  <c r="G70" i="2"/>
  <c r="H70" i="2"/>
  <c r="C71" i="2"/>
  <c r="E71" i="2"/>
  <c r="F71" i="2"/>
  <c r="G71" i="2"/>
  <c r="H71" i="2"/>
  <c r="E67" i="2"/>
  <c r="F67" i="2"/>
  <c r="G67" i="2"/>
  <c r="H67" i="2"/>
  <c r="E68" i="2"/>
  <c r="F68" i="2"/>
  <c r="G68" i="2"/>
  <c r="H68" i="2"/>
  <c r="D25" i="2"/>
  <c r="D59" i="2" s="1"/>
  <c r="D49" i="2"/>
  <c r="C70" i="1"/>
  <c r="E70" i="1"/>
  <c r="F70" i="1"/>
  <c r="G70" i="1"/>
  <c r="H70" i="1"/>
  <c r="C71" i="1"/>
  <c r="E71" i="1"/>
  <c r="F71" i="1"/>
  <c r="G71" i="1"/>
  <c r="H71" i="1"/>
  <c r="D18" i="1"/>
  <c r="D70" i="1"/>
  <c r="B15" i="4"/>
  <c r="C21" i="5"/>
  <c r="C37" i="5" s="1"/>
  <c r="E21" i="5"/>
  <c r="E37" i="5" s="1"/>
  <c r="F21" i="5"/>
  <c r="F37" i="5" s="1"/>
  <c r="G21" i="5"/>
  <c r="G37" i="5" s="1"/>
  <c r="H21" i="5"/>
  <c r="H37" i="5" s="1"/>
  <c r="E24" i="5"/>
  <c r="F24" i="5"/>
  <c r="G24" i="5"/>
  <c r="H24" i="5"/>
  <c r="C24" i="5"/>
  <c r="C24" i="6"/>
  <c r="E24" i="6"/>
  <c r="E55" i="6" s="1"/>
  <c r="F24" i="6"/>
  <c r="G24" i="6"/>
  <c r="H24" i="6"/>
  <c r="C21" i="6"/>
  <c r="C37" i="6" s="1"/>
  <c r="E21" i="6"/>
  <c r="E37" i="6" s="1"/>
  <c r="F21" i="6"/>
  <c r="F37" i="6" s="1"/>
  <c r="F39" i="6" s="1"/>
  <c r="G21" i="6"/>
  <c r="G37" i="6" s="1"/>
  <c r="H21" i="6"/>
  <c r="H37" i="6" s="1"/>
  <c r="H25" i="4"/>
  <c r="G25" i="4"/>
  <c r="F25" i="4"/>
  <c r="E25" i="4"/>
  <c r="C25" i="4"/>
  <c r="C59" i="4" s="1"/>
  <c r="C59" i="3"/>
  <c r="G25" i="6"/>
  <c r="G59" i="6" s="1"/>
  <c r="B29" i="6"/>
  <c r="C46" i="2"/>
  <c r="E46" i="2"/>
  <c r="F46" i="2"/>
  <c r="G46" i="2"/>
  <c r="H46" i="2"/>
  <c r="F45" i="1"/>
  <c r="H45" i="1"/>
  <c r="C46" i="1"/>
  <c r="E46" i="1"/>
  <c r="F46" i="1"/>
  <c r="G46" i="1"/>
  <c r="H46" i="1"/>
  <c r="H45" i="2"/>
  <c r="G45" i="2"/>
  <c r="F45" i="2"/>
  <c r="C45" i="2"/>
  <c r="C45" i="6"/>
  <c r="D46" i="1"/>
  <c r="E45" i="2"/>
  <c r="G45" i="1"/>
  <c r="E45" i="1"/>
  <c r="C45" i="1"/>
  <c r="E38" i="1"/>
  <c r="E40" i="1" s="1"/>
  <c r="E55" i="1"/>
  <c r="E59" i="1"/>
  <c r="E38" i="3"/>
  <c r="E50" i="3"/>
  <c r="E55" i="3"/>
  <c r="E37" i="2"/>
  <c r="E38" i="2"/>
  <c r="E49" i="2"/>
  <c r="E50" i="2"/>
  <c r="E55" i="2"/>
  <c r="E59" i="2"/>
  <c r="E37" i="3"/>
  <c r="E39" i="3" s="1"/>
  <c r="E37" i="1"/>
  <c r="D37" i="3"/>
  <c r="D39" i="3" s="1"/>
  <c r="H37" i="1"/>
  <c r="H39" i="1" s="1"/>
  <c r="H55" i="3"/>
  <c r="G55" i="3"/>
  <c r="F55" i="3"/>
  <c r="C55" i="3"/>
  <c r="H50" i="3"/>
  <c r="G50" i="3"/>
  <c r="F50" i="3"/>
  <c r="C50" i="3"/>
  <c r="C55" i="2"/>
  <c r="F55" i="2"/>
  <c r="G55" i="2"/>
  <c r="H55" i="2"/>
  <c r="C50" i="2"/>
  <c r="F50" i="2"/>
  <c r="G50" i="2"/>
  <c r="H50" i="2"/>
  <c r="F59" i="1"/>
  <c r="C55" i="1"/>
  <c r="F55" i="1"/>
  <c r="G55" i="1"/>
  <c r="H55" i="1"/>
  <c r="H38" i="3"/>
  <c r="G38" i="3"/>
  <c r="F38" i="3"/>
  <c r="C38" i="3"/>
  <c r="H37" i="3"/>
  <c r="H39" i="3" s="1"/>
  <c r="G37" i="3"/>
  <c r="G39" i="3" s="1"/>
  <c r="F37" i="3"/>
  <c r="C37" i="3"/>
  <c r="H38" i="2"/>
  <c r="G38" i="2"/>
  <c r="G40" i="2" s="1"/>
  <c r="F38" i="2"/>
  <c r="F40" i="2" s="1"/>
  <c r="C38" i="2"/>
  <c r="C40" i="2" s="1"/>
  <c r="H37" i="2"/>
  <c r="H39" i="2" s="1"/>
  <c r="G37" i="2"/>
  <c r="G39" i="2" s="1"/>
  <c r="F37" i="2"/>
  <c r="F39" i="2" s="1"/>
  <c r="C37" i="2"/>
  <c r="C39" i="2" s="1"/>
  <c r="H38" i="1"/>
  <c r="H40" i="1" s="1"/>
  <c r="G38" i="1"/>
  <c r="G40" i="1" s="1"/>
  <c r="F38" i="1"/>
  <c r="C38" i="1"/>
  <c r="C40" i="1" s="1"/>
  <c r="G37" i="1"/>
  <c r="F37" i="1"/>
  <c r="F39" i="1" s="1"/>
  <c r="C37" i="1"/>
  <c r="E62" i="2"/>
  <c r="E39" i="2"/>
  <c r="E62" i="3"/>
  <c r="E62" i="1"/>
  <c r="C62" i="1"/>
  <c r="G62" i="1"/>
  <c r="G62" i="2"/>
  <c r="C62" i="2"/>
  <c r="C49" i="2"/>
  <c r="G49" i="2"/>
  <c r="F62" i="2"/>
  <c r="F49" i="2"/>
  <c r="H62" i="2"/>
  <c r="H49" i="2"/>
  <c r="C39" i="3"/>
  <c r="H62" i="3"/>
  <c r="F62" i="3"/>
  <c r="C62" i="3"/>
  <c r="F62" i="1"/>
  <c r="H62" i="1"/>
  <c r="F38" i="5" l="1"/>
  <c r="F68" i="5"/>
  <c r="H25" i="5"/>
  <c r="H59" i="5" s="1"/>
  <c r="H68" i="5"/>
  <c r="E38" i="5"/>
  <c r="E40" i="5" s="1"/>
  <c r="E68" i="5"/>
  <c r="C25" i="5"/>
  <c r="C59" i="5" s="1"/>
  <c r="C68" i="5"/>
  <c r="F63" i="1"/>
  <c r="F63" i="3"/>
  <c r="D39" i="2"/>
  <c r="G55" i="6"/>
  <c r="D37" i="4"/>
  <c r="D39" i="4" s="1"/>
  <c r="E38" i="6"/>
  <c r="E63" i="6" s="1"/>
  <c r="G71" i="6"/>
  <c r="D21" i="5"/>
  <c r="D37" i="5" s="1"/>
  <c r="B21" i="2"/>
  <c r="G40" i="6"/>
  <c r="C25" i="6"/>
  <c r="C59" i="6" s="1"/>
  <c r="H55" i="6"/>
  <c r="D25" i="1"/>
  <c r="D59" i="1" s="1"/>
  <c r="C39" i="5"/>
  <c r="C55" i="6"/>
  <c r="G50" i="6"/>
  <c r="F38" i="6"/>
  <c r="F63" i="6" s="1"/>
  <c r="B21" i="1"/>
  <c r="B37" i="1" s="1"/>
  <c r="F40" i="1"/>
  <c r="F64" i="1" s="1"/>
  <c r="F56" i="4"/>
  <c r="G55" i="5"/>
  <c r="F70" i="6"/>
  <c r="F70" i="5"/>
  <c r="C51" i="1"/>
  <c r="E70" i="6"/>
  <c r="E70" i="5"/>
  <c r="D62" i="3"/>
  <c r="G56" i="2"/>
  <c r="D55" i="2"/>
  <c r="D38" i="2"/>
  <c r="D40" i="2" s="1"/>
  <c r="D64" i="2" s="1"/>
  <c r="E51" i="2"/>
  <c r="E69" i="2" s="1"/>
  <c r="H55" i="5"/>
  <c r="F55" i="6"/>
  <c r="E62" i="6"/>
  <c r="E51" i="1"/>
  <c r="E69" i="1" s="1"/>
  <c r="B21" i="3"/>
  <c r="B37" i="3" s="1"/>
  <c r="B39" i="3" s="1"/>
  <c r="D15" i="6"/>
  <c r="D37" i="1"/>
  <c r="D39" i="1" s="1"/>
  <c r="D64" i="1" s="1"/>
  <c r="B15" i="1"/>
  <c r="B15" i="6" s="1"/>
  <c r="D22" i="5"/>
  <c r="D67" i="5" s="1"/>
  <c r="D21" i="6"/>
  <c r="D37" i="6" s="1"/>
  <c r="D50" i="1"/>
  <c r="B46" i="1"/>
  <c r="C51" i="2"/>
  <c r="C69" i="2" s="1"/>
  <c r="F18" i="5"/>
  <c r="F54" i="5" s="1"/>
  <c r="C63" i="1"/>
  <c r="G39" i="5"/>
  <c r="C39" i="1"/>
  <c r="C64" i="1" s="1"/>
  <c r="E54" i="2"/>
  <c r="E56" i="2" s="1"/>
  <c r="E56" i="4"/>
  <c r="B24" i="4"/>
  <c r="D55" i="4"/>
  <c r="H64" i="1"/>
  <c r="D55" i="1"/>
  <c r="D67" i="2"/>
  <c r="B24" i="3"/>
  <c r="D24" i="6"/>
  <c r="H39" i="5"/>
  <c r="D62" i="1"/>
  <c r="D17" i="6"/>
  <c r="D46" i="6" s="1"/>
  <c r="D49" i="1"/>
  <c r="G70" i="6"/>
  <c r="D15" i="5"/>
  <c r="C56" i="1"/>
  <c r="C63" i="3"/>
  <c r="E50" i="6"/>
  <c r="E56" i="1"/>
  <c r="C49" i="6"/>
  <c r="E71" i="5"/>
  <c r="C54" i="5"/>
  <c r="D50" i="3"/>
  <c r="B23" i="3"/>
  <c r="B38" i="3" s="1"/>
  <c r="D38" i="3"/>
  <c r="D55" i="3"/>
  <c r="D25" i="3"/>
  <c r="D59" i="3" s="1"/>
  <c r="E62" i="5"/>
  <c r="F39" i="3"/>
  <c r="H56" i="1"/>
  <c r="H56" i="3"/>
  <c r="H63" i="4"/>
  <c r="E55" i="5"/>
  <c r="C64" i="2"/>
  <c r="D45" i="4"/>
  <c r="C64" i="4"/>
  <c r="G63" i="1"/>
  <c r="H63" i="1"/>
  <c r="E63" i="2"/>
  <c r="F56" i="1"/>
  <c r="D18" i="2"/>
  <c r="D18" i="6" s="1"/>
  <c r="C63" i="4"/>
  <c r="F51" i="1"/>
  <c r="F69" i="1" s="1"/>
  <c r="G69" i="1"/>
  <c r="G56" i="3"/>
  <c r="C54" i="3"/>
  <c r="C56" i="3" s="1"/>
  <c r="H63" i="3"/>
  <c r="F63" i="5"/>
  <c r="H25" i="6"/>
  <c r="H59" i="6" s="1"/>
  <c r="H56" i="2"/>
  <c r="G51" i="2"/>
  <c r="G69" i="2" s="1"/>
  <c r="B25" i="2"/>
  <c r="B59" i="2" s="1"/>
  <c r="B38" i="2"/>
  <c r="B75" i="2"/>
  <c r="F55" i="5"/>
  <c r="F25" i="5"/>
  <c r="F59" i="5" s="1"/>
  <c r="E25" i="5"/>
  <c r="E59" i="5" s="1"/>
  <c r="E71" i="6"/>
  <c r="E40" i="2"/>
  <c r="E64" i="2" s="1"/>
  <c r="B55" i="2"/>
  <c r="H62" i="5"/>
  <c r="G54" i="6"/>
  <c r="G56" i="6" s="1"/>
  <c r="D62" i="2"/>
  <c r="F62" i="5"/>
  <c r="C46" i="6"/>
  <c r="C71" i="6"/>
  <c r="H70" i="6"/>
  <c r="H51" i="2"/>
  <c r="H69" i="2" s="1"/>
  <c r="F51" i="2"/>
  <c r="F69" i="2" s="1"/>
  <c r="D22" i="6"/>
  <c r="D50" i="2"/>
  <c r="D51" i="2" s="1"/>
  <c r="D70" i="2"/>
  <c r="B22" i="2"/>
  <c r="B70" i="2" s="1"/>
  <c r="F54" i="2"/>
  <c r="F56" i="2" s="1"/>
  <c r="H70" i="5"/>
  <c r="G70" i="5"/>
  <c r="B45" i="2"/>
  <c r="C70" i="5"/>
  <c r="E39" i="5"/>
  <c r="H63" i="2"/>
  <c r="F64" i="2"/>
  <c r="C63" i="2"/>
  <c r="G64" i="2"/>
  <c r="E39" i="6"/>
  <c r="H39" i="6"/>
  <c r="F39" i="5"/>
  <c r="G39" i="6"/>
  <c r="C39" i="6"/>
  <c r="H40" i="2"/>
  <c r="H64" i="2" s="1"/>
  <c r="G63" i="2"/>
  <c r="C54" i="2"/>
  <c r="C56" i="2" s="1"/>
  <c r="C18" i="6"/>
  <c r="C54" i="6" s="1"/>
  <c r="H18" i="5"/>
  <c r="H54" i="5" s="1"/>
  <c r="H54" i="4"/>
  <c r="H56" i="4" s="1"/>
  <c r="H71" i="6"/>
  <c r="H62" i="6"/>
  <c r="F54" i="6"/>
  <c r="F56" i="6" s="1"/>
  <c r="F62" i="6"/>
  <c r="C50" i="5"/>
  <c r="C71" i="5"/>
  <c r="H40" i="6"/>
  <c r="G39" i="1"/>
  <c r="G64" i="1" s="1"/>
  <c r="H63" i="6"/>
  <c r="H46" i="6"/>
  <c r="B24" i="5"/>
  <c r="G18" i="5"/>
  <c r="G54" i="5" s="1"/>
  <c r="G54" i="4"/>
  <c r="G56" i="4" s="1"/>
  <c r="C50" i="6"/>
  <c r="H46" i="5"/>
  <c r="H49" i="5"/>
  <c r="G50" i="5"/>
  <c r="G71" i="5"/>
  <c r="E49" i="5"/>
  <c r="E46" i="5"/>
  <c r="C49" i="5"/>
  <c r="C62" i="5"/>
  <c r="B62" i="4"/>
  <c r="F63" i="2"/>
  <c r="E63" i="1"/>
  <c r="E39" i="1"/>
  <c r="E64" i="1" s="1"/>
  <c r="D45" i="2"/>
  <c r="B28" i="4"/>
  <c r="C38" i="5"/>
  <c r="G56" i="1"/>
  <c r="F56" i="3"/>
  <c r="E63" i="4"/>
  <c r="D18" i="4"/>
  <c r="E18" i="5"/>
  <c r="E54" i="5" s="1"/>
  <c r="D46" i="4"/>
  <c r="D62" i="4"/>
  <c r="F50" i="5"/>
  <c r="B62" i="3"/>
  <c r="G63" i="3"/>
  <c r="C55" i="5"/>
  <c r="G63" i="6"/>
  <c r="C63" i="6"/>
  <c r="C40" i="6"/>
  <c r="E63" i="3"/>
  <c r="F46" i="6"/>
  <c r="C70" i="6"/>
  <c r="F71" i="6"/>
  <c r="B28" i="3"/>
  <c r="B74" i="3" s="1"/>
  <c r="F40" i="5"/>
  <c r="B39" i="4"/>
  <c r="F71" i="5"/>
  <c r="G25" i="5"/>
  <c r="G59" i="5" s="1"/>
  <c r="G38" i="5"/>
  <c r="D54" i="1"/>
  <c r="B18" i="1"/>
  <c r="B54" i="1" s="1"/>
  <c r="C46" i="5"/>
  <c r="H18" i="6"/>
  <c r="H54" i="6" s="1"/>
  <c r="E56" i="3"/>
  <c r="B34" i="4"/>
  <c r="D18" i="3"/>
  <c r="D71" i="2"/>
  <c r="D68" i="2"/>
  <c r="B17" i="2"/>
  <c r="D46" i="2"/>
  <c r="D38" i="4"/>
  <c r="D25" i="4"/>
  <c r="B23" i="4"/>
  <c r="B68" i="4" s="1"/>
  <c r="D23" i="5"/>
  <c r="D68" i="5" s="1"/>
  <c r="H49" i="6"/>
  <c r="G49" i="6"/>
  <c r="G51" i="6" s="1"/>
  <c r="G46" i="6"/>
  <c r="G62" i="6"/>
  <c r="F49" i="6"/>
  <c r="E49" i="6"/>
  <c r="E54" i="6"/>
  <c r="E56" i="6" s="1"/>
  <c r="F49" i="5"/>
  <c r="B16" i="1"/>
  <c r="D16" i="6"/>
  <c r="D45" i="6" s="1"/>
  <c r="D45" i="1"/>
  <c r="H50" i="5"/>
  <c r="H71" i="5"/>
  <c r="G49" i="5"/>
  <c r="G46" i="5"/>
  <c r="G62" i="5"/>
  <c r="H38" i="5"/>
  <c r="F46" i="5"/>
  <c r="C56" i="4"/>
  <c r="F63" i="4"/>
  <c r="H51" i="1"/>
  <c r="H69" i="1" s="1"/>
  <c r="E50" i="5"/>
  <c r="B23" i="1"/>
  <c r="D23" i="6"/>
  <c r="D71" i="1"/>
  <c r="G63" i="4"/>
  <c r="H50" i="6"/>
  <c r="F50" i="6"/>
  <c r="E63" i="5" l="1"/>
  <c r="E40" i="6"/>
  <c r="D63" i="2"/>
  <c r="B21" i="6"/>
  <c r="B37" i="6" s="1"/>
  <c r="B39" i="6" s="1"/>
  <c r="B62" i="1"/>
  <c r="B15" i="5"/>
  <c r="H56" i="6"/>
  <c r="G64" i="6"/>
  <c r="G56" i="5"/>
  <c r="F40" i="6"/>
  <c r="F64" i="6" s="1"/>
  <c r="B18" i="2"/>
  <c r="B18" i="6" s="1"/>
  <c r="D39" i="5"/>
  <c r="E64" i="5"/>
  <c r="B21" i="5"/>
  <c r="B37" i="5" s="1"/>
  <c r="B37" i="2"/>
  <c r="B39" i="2" s="1"/>
  <c r="H64" i="6"/>
  <c r="C64" i="6"/>
  <c r="C56" i="6"/>
  <c r="D63" i="1"/>
  <c r="D39" i="6"/>
  <c r="H56" i="5"/>
  <c r="D54" i="2"/>
  <c r="D56" i="2" s="1"/>
  <c r="D51" i="1"/>
  <c r="D69" i="1" s="1"/>
  <c r="C51" i="5"/>
  <c r="C69" i="5" s="1"/>
  <c r="E64" i="6"/>
  <c r="D62" i="6"/>
  <c r="C51" i="6"/>
  <c r="C69" i="6" s="1"/>
  <c r="B39" i="1"/>
  <c r="G51" i="5"/>
  <c r="G69" i="5" s="1"/>
  <c r="D56" i="1"/>
  <c r="D54" i="6"/>
  <c r="E51" i="6"/>
  <c r="E69" i="6" s="1"/>
  <c r="B25" i="3"/>
  <c r="B59" i="3" s="1"/>
  <c r="B63" i="3"/>
  <c r="B75" i="3"/>
  <c r="B55" i="3"/>
  <c r="E56" i="5"/>
  <c r="D63" i="3"/>
  <c r="F56" i="5"/>
  <c r="H51" i="6"/>
  <c r="H69" i="6" s="1"/>
  <c r="F51" i="5"/>
  <c r="F69" i="5" s="1"/>
  <c r="B22" i="6"/>
  <c r="B67" i="2"/>
  <c r="B50" i="2"/>
  <c r="D69" i="2"/>
  <c r="B22" i="5"/>
  <c r="B67" i="5" s="1"/>
  <c r="B28" i="2"/>
  <c r="B28" i="6" s="1"/>
  <c r="B74" i="6" s="1"/>
  <c r="F64" i="5"/>
  <c r="D62" i="5"/>
  <c r="D46" i="5"/>
  <c r="D49" i="5"/>
  <c r="H40" i="5"/>
  <c r="H64" i="5" s="1"/>
  <c r="H63" i="5"/>
  <c r="B16" i="6"/>
  <c r="B45" i="5"/>
  <c r="B70" i="1"/>
  <c r="B45" i="1"/>
  <c r="D50" i="5"/>
  <c r="D38" i="5"/>
  <c r="D71" i="5"/>
  <c r="D25" i="5"/>
  <c r="D59" i="5" s="1"/>
  <c r="D55" i="5"/>
  <c r="D63" i="4"/>
  <c r="B68" i="2"/>
  <c r="B46" i="2"/>
  <c r="B62" i="2"/>
  <c r="B17" i="6"/>
  <c r="B54" i="2"/>
  <c r="B56" i="2" s="1"/>
  <c r="B71" i="2"/>
  <c r="B49" i="2"/>
  <c r="C63" i="5"/>
  <c r="C40" i="5"/>
  <c r="C64" i="5" s="1"/>
  <c r="B50" i="1"/>
  <c r="B71" i="1"/>
  <c r="B23" i="5"/>
  <c r="B68" i="5" s="1"/>
  <c r="B23" i="6"/>
  <c r="B25" i="1"/>
  <c r="B59" i="1" s="1"/>
  <c r="B38" i="1"/>
  <c r="B55" i="1"/>
  <c r="B56" i="1" s="1"/>
  <c r="B75" i="1"/>
  <c r="B45" i="4"/>
  <c r="B46" i="4"/>
  <c r="G63" i="5"/>
  <c r="G40" i="5"/>
  <c r="G64" i="5" s="1"/>
  <c r="B40" i="2"/>
  <c r="G69" i="6"/>
  <c r="D45" i="5"/>
  <c r="D70" i="5"/>
  <c r="B49" i="1"/>
  <c r="D70" i="6"/>
  <c r="F51" i="6"/>
  <c r="F69" i="6" s="1"/>
  <c r="B38" i="4"/>
  <c r="B75" i="4"/>
  <c r="B25" i="4"/>
  <c r="B59" i="4" s="1"/>
  <c r="B71" i="4"/>
  <c r="B55" i="4"/>
  <c r="D18" i="5"/>
  <c r="D54" i="5" s="1"/>
  <c r="B18" i="4"/>
  <c r="D54" i="4"/>
  <c r="D56" i="4" s="1"/>
  <c r="D50" i="6"/>
  <c r="D71" i="6"/>
  <c r="D38" i="6"/>
  <c r="D25" i="6"/>
  <c r="D59" i="6" s="1"/>
  <c r="D55" i="6"/>
  <c r="B18" i="3"/>
  <c r="D54" i="3"/>
  <c r="D56" i="3" s="1"/>
  <c r="D49" i="6"/>
  <c r="C56" i="5"/>
  <c r="E51" i="5"/>
  <c r="E69" i="5" s="1"/>
  <c r="H51" i="5"/>
  <c r="H69" i="5" s="1"/>
  <c r="B63" i="2" l="1"/>
  <c r="B64" i="2"/>
  <c r="B39" i="5"/>
  <c r="D56" i="6"/>
  <c r="B51" i="1"/>
  <c r="B69" i="1" s="1"/>
  <c r="D51" i="6"/>
  <c r="D69" i="6" s="1"/>
  <c r="D56" i="5"/>
  <c r="B51" i="2"/>
  <c r="D51" i="5"/>
  <c r="D69" i="5" s="1"/>
  <c r="B74" i="2"/>
  <c r="B28" i="5"/>
  <c r="B74" i="5" s="1"/>
  <c r="B70" i="5"/>
  <c r="B54" i="3"/>
  <c r="B56" i="3" s="1"/>
  <c r="D40" i="6"/>
  <c r="D64" i="6" s="1"/>
  <c r="D63" i="6"/>
  <c r="B40" i="4"/>
  <c r="B64" i="4" s="1"/>
  <c r="B63" i="4"/>
  <c r="B63" i="1"/>
  <c r="B40" i="1"/>
  <c r="B64" i="1" s="1"/>
  <c r="B49" i="6"/>
  <c r="B62" i="6"/>
  <c r="B46" i="6"/>
  <c r="B54" i="6"/>
  <c r="B49" i="5"/>
  <c r="B62" i="5"/>
  <c r="B46" i="5"/>
  <c r="B50" i="6"/>
  <c r="B25" i="6"/>
  <c r="B59" i="6" s="1"/>
  <c r="B75" i="6"/>
  <c r="B71" i="6"/>
  <c r="B38" i="6"/>
  <c r="B55" i="6"/>
  <c r="D40" i="5"/>
  <c r="D64" i="5" s="1"/>
  <c r="D63" i="5"/>
  <c r="B70" i="6"/>
  <c r="B45" i="6"/>
  <c r="B18" i="5"/>
  <c r="B54" i="5" s="1"/>
  <c r="B54" i="4"/>
  <c r="B56" i="4" s="1"/>
  <c r="B75" i="5"/>
  <c r="B38" i="5"/>
  <c r="B55" i="5"/>
  <c r="B50" i="5"/>
  <c r="B25" i="5"/>
  <c r="B59" i="5" s="1"/>
  <c r="B71" i="5"/>
  <c r="B51" i="5" l="1"/>
  <c r="B69" i="5" s="1"/>
  <c r="B56" i="6"/>
  <c r="B63" i="6"/>
  <c r="B40" i="6"/>
  <c r="B64" i="6" s="1"/>
  <c r="B51" i="6"/>
  <c r="B69" i="6" s="1"/>
  <c r="B56" i="5"/>
  <c r="B40" i="5"/>
  <c r="B64" i="5" s="1"/>
  <c r="B63" i="5"/>
</calcChain>
</file>

<file path=xl/sharedStrings.xml><?xml version="1.0" encoding="utf-8"?>
<sst xmlns="http://schemas.openxmlformats.org/spreadsheetml/2006/main" count="591" uniqueCount="126">
  <si>
    <t>Indicador</t>
  </si>
  <si>
    <t>Total programa</t>
  </si>
  <si>
    <t>Productos</t>
  </si>
  <si>
    <t>Insumos</t>
  </si>
  <si>
    <t xml:space="preserve">Beneficiarios </t>
  </si>
  <si>
    <t>Gasto FODESAF</t>
  </si>
  <si>
    <t>Ingresos FODESAF</t>
  </si>
  <si>
    <t>Otros insumos</t>
  </si>
  <si>
    <t>Población objetivo</t>
  </si>
  <si>
    <t>Cálculos intermedios</t>
  </si>
  <si>
    <t>Indicadores</t>
  </si>
  <si>
    <t>De Cobertura Potencial</t>
  </si>
  <si>
    <t>Cobertura Programada</t>
  </si>
  <si>
    <t>Cobertura Efectiva</t>
  </si>
  <si>
    <t>De resultado</t>
  </si>
  <si>
    <t>Índice efectividad en beneficiarios (IEB)</t>
  </si>
  <si>
    <t xml:space="preserve">Índice efectividad en gasto (IEG) </t>
  </si>
  <si>
    <t>Índice efectividad total (IET)</t>
  </si>
  <si>
    <t xml:space="preserve">De avance </t>
  </si>
  <si>
    <t xml:space="preserve">Índice avance beneficiarios (IAB) </t>
  </si>
  <si>
    <t>Índice avance gasto (IAG)</t>
  </si>
  <si>
    <t xml:space="preserve">Índice avance total (IAT) </t>
  </si>
  <si>
    <t>Índice transferencia efectiva del gasto (ITG)</t>
  </si>
  <si>
    <t>De expansión</t>
  </si>
  <si>
    <t xml:space="preserve">Índice de crecimiento beneficiarios (ICB) </t>
  </si>
  <si>
    <t xml:space="preserve">Índice de crecimiento del gasto real (ICGR) </t>
  </si>
  <si>
    <t xml:space="preserve">Índice de crecimiento del gasto real por beneficiario (ICGRB) </t>
  </si>
  <si>
    <t>De gasto medio</t>
  </si>
  <si>
    <t xml:space="preserve">Índice de eficiencia (IE) </t>
  </si>
  <si>
    <t>De giro de recursos</t>
  </si>
  <si>
    <t>Índice de giro efectivo (IGE)</t>
  </si>
  <si>
    <t xml:space="preserve">Índice de uso de recursos (IUR) </t>
  </si>
  <si>
    <t>De Composición</t>
  </si>
  <si>
    <t>Secundaria total</t>
  </si>
  <si>
    <t xml:space="preserve">Gasto programado mensual por beneficiario (GPB) </t>
  </si>
  <si>
    <t xml:space="preserve">Gasto efectivo mensual por beneficiario (GEB) </t>
  </si>
  <si>
    <t xml:space="preserve">Gasto programado acumulado por beneficiario (GPB) </t>
  </si>
  <si>
    <t xml:space="preserve">Gasto efectivo acumulado por beneficiario (GEB) </t>
  </si>
  <si>
    <t>Efectivos 1T 2018</t>
  </si>
  <si>
    <t>IPC (1T 2018)</t>
  </si>
  <si>
    <t>Gasto efectivo real 1T 2018</t>
  </si>
  <si>
    <t>Gasto efectivo real por beneficiario 1T 2018</t>
  </si>
  <si>
    <t>Efectivos 2T 2018</t>
  </si>
  <si>
    <t>IPC (2T 2018)</t>
  </si>
  <si>
    <t>Gasto efectivo real 2T 2018</t>
  </si>
  <si>
    <t>Gasto efectivo real por beneficiario 2T 2018</t>
  </si>
  <si>
    <t>Efectivos 3T 2018</t>
  </si>
  <si>
    <t>IPC (3T 2018)</t>
  </si>
  <si>
    <t>Gasto efectivo real 3T 2018</t>
  </si>
  <si>
    <t>Gasto efectivo real por beneficiario 3T 2018</t>
  </si>
  <si>
    <t>Efectivos 4T 2018</t>
  </si>
  <si>
    <t>IPC (4T 2018)</t>
  </si>
  <si>
    <t>Gasto efectivo real 4T 2018</t>
  </si>
  <si>
    <t>Gasto efectivo real por beneficiario 4T 2018</t>
  </si>
  <si>
    <t>Efectivos 1S 2018</t>
  </si>
  <si>
    <t>IPC (1S 2018)</t>
  </si>
  <si>
    <t>Gasto efectivo real 1S 2018</t>
  </si>
  <si>
    <t>Gasto efectivo real por beneficiario 1S 2018</t>
  </si>
  <si>
    <t>Efectivos 3TA 2018</t>
  </si>
  <si>
    <t>IPC (3TA 2018)</t>
  </si>
  <si>
    <t>Gasto efectivo real 3TA 2018</t>
  </si>
  <si>
    <t>Gasto efectivo real por beneficiario 3TA 2018</t>
  </si>
  <si>
    <t>Efectivos  2018</t>
  </si>
  <si>
    <t>IPC ( 2018)</t>
  </si>
  <si>
    <t>Gasto efectivo real  2018</t>
  </si>
  <si>
    <t>Gasto efectivo real por beneficiario  2018</t>
  </si>
  <si>
    <t>Alimentos preescolar y primaria</t>
  </si>
  <si>
    <t>Alimentos secundaria académica</t>
  </si>
  <si>
    <t>Alimentos secundaria técnica</t>
  </si>
  <si>
    <t>Alimentos educación especial</t>
  </si>
  <si>
    <t xml:space="preserve">Alimentos educación jóvenes y adultos (nocturna) </t>
  </si>
  <si>
    <t>Programados 1T 2019</t>
  </si>
  <si>
    <t>Efectivos 1T 2019</t>
  </si>
  <si>
    <t>Programados año 2019</t>
  </si>
  <si>
    <t>En transferencias 1T 2019</t>
  </si>
  <si>
    <t>IPC (1T 2019)</t>
  </si>
  <si>
    <t>Gasto efectivo real 1T 2019</t>
  </si>
  <si>
    <t>Gasto efectivo real por beneficiario 1T 2019</t>
  </si>
  <si>
    <t>Fuentes:  Informes Trimestrales PANEA 2018 y 2019 - Cronogramas de Metas e Inversión - Modificaciones 2019 - IPC, INEC 2018 y 2019</t>
  </si>
  <si>
    <t>Programados 2T 2019</t>
  </si>
  <si>
    <t>Efectivos 2T 2019</t>
  </si>
  <si>
    <t>En transferencias 2T 2019</t>
  </si>
  <si>
    <t>IPC (2T 2019)</t>
  </si>
  <si>
    <t>Gasto efectivo real 2T 2019</t>
  </si>
  <si>
    <t>Gasto efectivo real por beneficiario 2T 2019</t>
  </si>
  <si>
    <t>Programados 1S 2019</t>
  </si>
  <si>
    <t>Efectivos 1S 2019</t>
  </si>
  <si>
    <t>En transferencias 1S 2019</t>
  </si>
  <si>
    <t>IPC (1S 2019)</t>
  </si>
  <si>
    <t>Gasto efectivo real 1S 2019</t>
  </si>
  <si>
    <t>Gasto efectivo real por beneficiario 1S 2019</t>
  </si>
  <si>
    <t>Programados 3T 2019</t>
  </si>
  <si>
    <t>Efectivos 3T 2019</t>
  </si>
  <si>
    <t>En transferencias 3T 2019</t>
  </si>
  <si>
    <t>IPC (3T 2019)</t>
  </si>
  <si>
    <t>Gasto efectivo real 3T 2019</t>
  </si>
  <si>
    <t>Gasto efectivo real por beneficiario 3T 2019</t>
  </si>
  <si>
    <t>Programados 3TA 2019</t>
  </si>
  <si>
    <t>Efectivos 3TA 2019</t>
  </si>
  <si>
    <t>En transferencias 3TA 2019</t>
  </si>
  <si>
    <t>IPC (3TA 2019)</t>
  </si>
  <si>
    <t>Gasto efectivo real 3TA 2019</t>
  </si>
  <si>
    <t>Gasto efectivo real por beneficiario 3TA 2019</t>
  </si>
  <si>
    <t>Programados 4T 2019</t>
  </si>
  <si>
    <t>Efectivos 4T 2019</t>
  </si>
  <si>
    <t>En transferencias 4T 2019</t>
  </si>
  <si>
    <t>IPC (4T 2019)</t>
  </si>
  <si>
    <t>Gasto efectivo real 4T 2019</t>
  </si>
  <si>
    <t>Gasto efectivo real por beneficiario 4T 2019</t>
  </si>
  <si>
    <t>Programados  2019</t>
  </si>
  <si>
    <t>Efectivos  2019</t>
  </si>
  <si>
    <t>Efectivos 2018</t>
  </si>
  <si>
    <t>En transferencias  2019</t>
  </si>
  <si>
    <t>IPC ( 2019)</t>
  </si>
  <si>
    <t>Gasto efectivo real  2019</t>
  </si>
  <si>
    <t>Gasto efectivo real por beneficiario  2019</t>
  </si>
  <si>
    <t xml:space="preserve">* El cálculo de los indicadores de gasto medio mensual se multiplica por 2, esto debido a que en el I Trimestre solamente cuenta con programación para 2 meses (febrero y marzo). </t>
  </si>
  <si>
    <r>
      <rPr>
        <b/>
        <sz val="11"/>
        <color theme="1"/>
        <rFont val="Calibri"/>
        <family val="2"/>
        <scheme val="minor"/>
      </rPr>
      <t>Nota:</t>
    </r>
    <r>
      <rPr>
        <sz val="11"/>
        <color theme="1"/>
        <rFont val="Calibri"/>
        <family val="2"/>
        <scheme val="minor"/>
      </rPr>
      <t xml:space="preserve"> El nombre de los productos se modificó, esto con el propósito de que la información sea uniforme con el Cronograma de Metas e Inversión. </t>
    </r>
  </si>
  <si>
    <t>n.d.</t>
  </si>
  <si>
    <t xml:space="preserve">* El cálculo de los indicadores de gasto medio mensual se multiplica por 5, esto debido a que en el Cronograma de Metas e Inversión solamente se programaron 5 meses (febrero-junio). </t>
  </si>
  <si>
    <t xml:space="preserve">*Los insumos de los beneficiarios programados 2019 y efectivos 2019 se dividieron entre 2, esto porque solamente se cuenta con programación y ejecución para 5 meses del año. </t>
  </si>
  <si>
    <t xml:space="preserve">* El cálculo de los indicadores de gasto medio mensual se multiplica por 1, esto debido a que en el Cronograma de Metas e Inversión solamente se programaron 5 meses (febrero-junio) / La UE reportó ejecución para el mes de octubre  </t>
  </si>
  <si>
    <t>Fuentes: Informes trimestrales PANEA 2018 y 2019 - Cronogramas de Metas e Inversión - Modificaciones 2019 - IPC, INEC 2018 y 2019</t>
  </si>
  <si>
    <t xml:space="preserve">* El cálculo de los indicadores de gasto medio mensual se multiplica por 5, esto debido a que en el Cronograma de Metas e Inversión solamente se programaron 5 meses (febrero-junio) / La UE reportó ejecución para el mes de diciembre para el producto "alimentos preescolar y primaria".   </t>
  </si>
  <si>
    <r>
      <t>Importante:</t>
    </r>
    <r>
      <rPr>
        <sz val="11"/>
        <color theme="1"/>
        <rFont val="Calibri"/>
        <family val="2"/>
        <scheme val="minor"/>
      </rPr>
      <t xml:space="preserve"> Para el IV trimestre del año, al programa se le asignaron recursos extraordinarios por un monto total de 1 809 119 464,38 con los cuales se atendieron 269 667 personas del producto "alimentos preescolar y primaria". Para realizar el informe anual, los beneficiarios efectivos del producto "alimentos preescolar y primaria" se dividieron entre 3 (los 03 trimestres en los cuales hubo ejecución), no obstante, el total del programa solamente se dividió entre 02 (esto porque solamente en los primeros 02 trimestres del año fue donde realmente se presentó ejecución para todos los productos del programa).</t>
    </r>
  </si>
  <si>
    <t xml:space="preserve">Los indicadores de expansión (crecimiento) están en color azul, debido a que la recomendación es que no se tomen en cuenta para la elaboración del informe. Para el año 2018 el programa abarcó 12 meses, no obstante, para el año 2019 solamente se consideró el I semestre (los datos no son emparables).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</si>
</sst>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_(* #,##0.00_);_(* \(#,##0.00\);_(* &quot;-&quot;??_);_(@_)"/>
    <numFmt numFmtId="165" formatCode="#,##0.0____"/>
    <numFmt numFmtId="166" formatCode="#,##0.0"/>
    <numFmt numFmtId="167" formatCode="#,##0.0000"/>
    <numFmt numFmtId="168" formatCode="_(* #,##0_);_(* \(#,##0\);_(* &quot;-&quot;??_);_(@_)"/>
  </numFmts>
  <fonts count="9" x14ac:knownFonts="1">
    <font>
      <sz val="11"/>
      <color theme="1"/>
      <name val="Calibri"/>
      <family val="2"/>
      <scheme val="minor"/>
    </font>
    <font>
      <sz val="11"/>
      <color theme="1"/>
      <name val="Calibri"/>
      <family val="2"/>
      <scheme val="minor"/>
    </font>
    <font>
      <b/>
      <sz val="11"/>
      <color theme="1"/>
      <name val="Calibri"/>
      <family val="2"/>
      <scheme val="minor"/>
    </font>
    <font>
      <sz val="10"/>
      <color theme="1"/>
      <name val="Calibri"/>
      <family val="2"/>
      <scheme val="minor"/>
    </font>
    <font>
      <sz val="10"/>
      <name val="Arial"/>
      <family val="2"/>
    </font>
    <font>
      <sz val="11"/>
      <name val="Calibri"/>
      <family val="2"/>
      <scheme val="minor"/>
    </font>
    <font>
      <sz val="11"/>
      <color rgb="FFFF0000"/>
      <name val="Calibri"/>
      <family val="2"/>
      <scheme val="minor"/>
    </font>
    <font>
      <sz val="11"/>
      <color theme="1"/>
      <name val="Calibri"/>
      <family val="2"/>
    </font>
    <font>
      <sz val="11"/>
      <color rgb="FF102D7C"/>
      <name val="Calibri"/>
      <family val="2"/>
      <scheme val="minor"/>
    </font>
  </fonts>
  <fills count="2">
    <fill>
      <patternFill patternType="none"/>
    </fill>
    <fill>
      <patternFill patternType="gray125"/>
    </fill>
  </fills>
  <borders count="5">
    <border>
      <left/>
      <right/>
      <top/>
      <bottom/>
      <diagonal/>
    </border>
    <border>
      <left/>
      <right/>
      <top style="thin">
        <color indexed="64"/>
      </top>
      <bottom/>
      <diagonal/>
    </border>
    <border>
      <left/>
      <right/>
      <top style="thin">
        <color indexed="64"/>
      </top>
      <bottom style="thin">
        <color indexed="64"/>
      </bottom>
      <diagonal/>
    </border>
    <border>
      <left/>
      <right/>
      <top/>
      <bottom style="double">
        <color indexed="64"/>
      </bottom>
      <diagonal/>
    </border>
    <border>
      <left/>
      <right/>
      <top style="double">
        <color indexed="64"/>
      </top>
      <bottom/>
      <diagonal/>
    </border>
  </borders>
  <cellStyleXfs count="4">
    <xf numFmtId="0" fontId="0" fillId="0" borderId="0"/>
    <xf numFmtId="164" fontId="1" fillId="0" borderId="0" applyFont="0" applyFill="0" applyBorder="0" applyAlignment="0" applyProtection="0"/>
    <xf numFmtId="0" fontId="4" fillId="0" borderId="0"/>
    <xf numFmtId="0" fontId="1" fillId="0" borderId="0" applyFont="0" applyFill="0" applyBorder="0" applyAlignment="0" applyProtection="0"/>
  </cellStyleXfs>
  <cellXfs count="72">
    <xf numFmtId="0" fontId="0" fillId="0" borderId="0" xfId="0"/>
    <xf numFmtId="0" fontId="2" fillId="0" borderId="0" xfId="0" applyFont="1"/>
    <xf numFmtId="0" fontId="0" fillId="0" borderId="0" xfId="0" applyAlignment="1">
      <alignment horizontal="left" indent="1"/>
    </xf>
    <xf numFmtId="3" fontId="0" fillId="0" borderId="0" xfId="0" applyNumberFormat="1"/>
    <xf numFmtId="4" fontId="0" fillId="0" borderId="0" xfId="0" applyNumberFormat="1"/>
    <xf numFmtId="165" fontId="0" fillId="0" borderId="0" xfId="0" applyNumberFormat="1" applyFill="1"/>
    <xf numFmtId="0" fontId="0" fillId="0" borderId="3" xfId="0" applyBorder="1"/>
    <xf numFmtId="166" fontId="0" fillId="0" borderId="0" xfId="0" applyNumberFormat="1"/>
    <xf numFmtId="164" fontId="0" fillId="0" borderId="0" xfId="1" applyFont="1"/>
    <xf numFmtId="3" fontId="0" fillId="0" borderId="0" xfId="0" applyNumberFormat="1" applyFill="1"/>
    <xf numFmtId="4" fontId="0" fillId="0" borderId="0" xfId="0" applyNumberFormat="1" applyFill="1"/>
    <xf numFmtId="0" fontId="3" fillId="0" borderId="0" xfId="0" applyFont="1"/>
    <xf numFmtId="3" fontId="0" fillId="0" borderId="0" xfId="0" applyNumberFormat="1" applyFill="1" applyAlignment="1">
      <alignment horizontal="right"/>
    </xf>
    <xf numFmtId="0" fontId="0" fillId="0" borderId="0" xfId="0" applyFill="1" applyAlignment="1">
      <alignment horizontal="left" indent="1"/>
    </xf>
    <xf numFmtId="0" fontId="0" fillId="0" borderId="0" xfId="0" applyFill="1"/>
    <xf numFmtId="168" fontId="0" fillId="0" borderId="0" xfId="1" applyNumberFormat="1" applyFont="1" applyFill="1"/>
    <xf numFmtId="164" fontId="0" fillId="0" borderId="0" xfId="1" applyFont="1" applyFill="1"/>
    <xf numFmtId="0" fontId="6" fillId="0" borderId="0" xfId="0" applyFont="1"/>
    <xf numFmtId="0" fontId="5" fillId="0" borderId="0" xfId="0" applyFont="1" applyAlignment="1">
      <alignment horizontal="left" indent="1"/>
    </xf>
    <xf numFmtId="168" fontId="0" fillId="0" borderId="0" xfId="3" applyNumberFormat="1" applyFont="1" applyFill="1"/>
    <xf numFmtId="0" fontId="2" fillId="0" borderId="0" xfId="0" applyFont="1" applyFill="1"/>
    <xf numFmtId="0" fontId="0" fillId="0" borderId="3" xfId="0" applyFill="1" applyBorder="1"/>
    <xf numFmtId="166" fontId="0" fillId="0" borderId="0" xfId="0" applyNumberFormat="1" applyFill="1"/>
    <xf numFmtId="0" fontId="3" fillId="0" borderId="0" xfId="0" applyFont="1" applyFill="1"/>
    <xf numFmtId="0" fontId="0" fillId="0" borderId="0" xfId="0" applyFont="1" applyFill="1"/>
    <xf numFmtId="0" fontId="2" fillId="0" borderId="3" xfId="0" applyFont="1" applyFill="1" applyBorder="1" applyAlignment="1">
      <alignment horizontal="center" vertical="center" wrapText="1"/>
    </xf>
    <xf numFmtId="0" fontId="2" fillId="0" borderId="3" xfId="0" applyFont="1" applyFill="1" applyBorder="1" applyAlignment="1">
      <alignment horizontal="center" vertical="center"/>
    </xf>
    <xf numFmtId="0" fontId="0" fillId="0" borderId="0" xfId="0" applyFont="1" applyFill="1" applyAlignment="1">
      <alignment horizontal="left" indent="1"/>
    </xf>
    <xf numFmtId="0" fontId="2" fillId="0" borderId="0" xfId="0" applyFont="1" applyFill="1" applyAlignment="1">
      <alignment horizontal="left"/>
    </xf>
    <xf numFmtId="0" fontId="2" fillId="0" borderId="0" xfId="0" applyFont="1" applyFill="1" applyAlignment="1">
      <alignment horizontal="left" indent="1"/>
    </xf>
    <xf numFmtId="166" fontId="0" fillId="0" borderId="0" xfId="0" applyNumberFormat="1" applyFont="1" applyFill="1"/>
    <xf numFmtId="3" fontId="0" fillId="0" borderId="0" xfId="0" applyNumberFormat="1" applyFont="1" applyFill="1"/>
    <xf numFmtId="0" fontId="6" fillId="0" borderId="0" xfId="0" applyFont="1" applyFill="1"/>
    <xf numFmtId="3" fontId="0" fillId="0" borderId="0" xfId="0" applyNumberFormat="1" applyFont="1" applyFill="1" applyAlignment="1">
      <alignment horizontal="right"/>
    </xf>
    <xf numFmtId="0" fontId="0" fillId="0" borderId="0" xfId="0" applyFont="1"/>
    <xf numFmtId="0" fontId="0" fillId="0" borderId="0" xfId="0" applyFont="1" applyAlignment="1">
      <alignment horizontal="left" indent="1"/>
    </xf>
    <xf numFmtId="0" fontId="2" fillId="0" borderId="0" xfId="0" applyFont="1" applyAlignment="1">
      <alignment horizontal="left"/>
    </xf>
    <xf numFmtId="4" fontId="6" fillId="0" borderId="0" xfId="0" applyNumberFormat="1" applyFont="1"/>
    <xf numFmtId="0" fontId="2" fillId="0" borderId="0" xfId="0" applyFont="1" applyAlignment="1">
      <alignment horizontal="left" indent="1"/>
    </xf>
    <xf numFmtId="4" fontId="0" fillId="0" borderId="0" xfId="0" applyNumberFormat="1" applyFont="1" applyFill="1"/>
    <xf numFmtId="164" fontId="0" fillId="0" borderId="0" xfId="1" applyNumberFormat="1" applyFont="1" applyFill="1"/>
    <xf numFmtId="0" fontId="0" fillId="0" borderId="0" xfId="0" applyFont="1" applyFill="1" applyAlignment="1">
      <alignment horizontal="left" vertical="top" wrapText="1"/>
    </xf>
    <xf numFmtId="4" fontId="0" fillId="0" borderId="0" xfId="0" applyNumberFormat="1" applyFill="1" applyAlignment="1">
      <alignment horizontal="right"/>
    </xf>
    <xf numFmtId="0" fontId="8" fillId="0" borderId="0" xfId="0" applyFont="1" applyFill="1"/>
    <xf numFmtId="0" fontId="0" fillId="0" borderId="0" xfId="0" applyFill="1" applyAlignment="1">
      <alignment horizontal="right"/>
    </xf>
    <xf numFmtId="0" fontId="6" fillId="0" borderId="0" xfId="0" applyFont="1" applyFill="1" applyAlignment="1">
      <alignment horizontal="right"/>
    </xf>
    <xf numFmtId="3" fontId="6" fillId="0" borderId="0" xfId="0" applyNumberFormat="1" applyFont="1" applyFill="1" applyAlignment="1">
      <alignment horizontal="right"/>
    </xf>
    <xf numFmtId="4" fontId="0" fillId="0" borderId="0" xfId="0" applyNumberFormat="1" applyFont="1" applyFill="1" applyAlignment="1">
      <alignment horizontal="right"/>
    </xf>
    <xf numFmtId="0" fontId="0" fillId="0" borderId="0" xfId="0" applyFont="1" applyFill="1" applyAlignment="1">
      <alignment horizontal="right"/>
    </xf>
    <xf numFmtId="2" fontId="0" fillId="0" borderId="0" xfId="0" applyNumberFormat="1" applyFont="1" applyFill="1" applyAlignment="1">
      <alignment horizontal="right"/>
    </xf>
    <xf numFmtId="4" fontId="6" fillId="0" borderId="0" xfId="0" applyNumberFormat="1" applyFont="1" applyFill="1"/>
    <xf numFmtId="3" fontId="5" fillId="0" borderId="0" xfId="0" applyNumberFormat="1" applyFont="1" applyFill="1" applyAlignment="1">
      <alignment horizontal="right"/>
    </xf>
    <xf numFmtId="2" fontId="0" fillId="0" borderId="0" xfId="0" applyNumberFormat="1" applyFill="1" applyAlignment="1">
      <alignment horizontal="right"/>
    </xf>
    <xf numFmtId="3" fontId="0" fillId="0" borderId="0" xfId="1" applyNumberFormat="1" applyFont="1" applyFill="1" applyAlignment="1">
      <alignment horizontal="right"/>
    </xf>
    <xf numFmtId="167" fontId="0" fillId="0" borderId="0" xfId="0" applyNumberFormat="1" applyFill="1" applyAlignment="1">
      <alignment horizontal="right"/>
    </xf>
    <xf numFmtId="0" fontId="0" fillId="0" borderId="3" xfId="0" applyFill="1" applyBorder="1" applyAlignment="1">
      <alignment horizontal="right"/>
    </xf>
    <xf numFmtId="164" fontId="0" fillId="0" borderId="0" xfId="1" applyNumberFormat="1" applyFont="1" applyFill="1" applyAlignment="1">
      <alignment horizontal="right"/>
    </xf>
    <xf numFmtId="3" fontId="0" fillId="0" borderId="0" xfId="0" applyNumberFormat="1" applyAlignment="1">
      <alignment horizontal="right"/>
    </xf>
    <xf numFmtId="0" fontId="0" fillId="0" borderId="0" xfId="0" applyAlignment="1">
      <alignment horizontal="right"/>
    </xf>
    <xf numFmtId="4" fontId="0" fillId="0" borderId="0" xfId="0" applyNumberFormat="1" applyAlignment="1">
      <alignment horizontal="right"/>
    </xf>
    <xf numFmtId="4" fontId="0" fillId="0" borderId="0" xfId="0" applyNumberFormat="1" applyFont="1"/>
    <xf numFmtId="4" fontId="5" fillId="0" borderId="0" xfId="0" applyNumberFormat="1" applyFont="1" applyFill="1" applyAlignment="1">
      <alignment horizontal="right"/>
    </xf>
    <xf numFmtId="0" fontId="2" fillId="0" borderId="0" xfId="0" applyFont="1" applyAlignment="1">
      <alignment wrapText="1"/>
    </xf>
    <xf numFmtId="0" fontId="2" fillId="0" borderId="1"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 xfId="0" applyFont="1" applyFill="1" applyBorder="1" applyAlignment="1">
      <alignment horizontal="center" vertical="center"/>
    </xf>
    <xf numFmtId="0" fontId="7" fillId="0" borderId="4" xfId="0" applyFont="1" applyFill="1" applyBorder="1" applyAlignment="1">
      <alignment horizontal="left" vertical="top" wrapText="1"/>
    </xf>
    <xf numFmtId="0" fontId="0" fillId="0" borderId="0" xfId="0" applyFont="1" applyFill="1" applyAlignment="1">
      <alignment horizontal="left" vertical="top" wrapText="1"/>
    </xf>
    <xf numFmtId="0" fontId="0" fillId="0" borderId="0" xfId="0" applyAlignment="1">
      <alignment horizontal="left" wrapText="1"/>
    </xf>
    <xf numFmtId="0" fontId="2" fillId="0" borderId="0" xfId="0" applyFont="1" applyAlignment="1">
      <alignment horizontal="left" wrapText="1"/>
    </xf>
  </cellXfs>
  <cellStyles count="4">
    <cellStyle name="Millares" xfId="1" builtinId="3"/>
    <cellStyle name="Millares 2" xfId="3"/>
    <cellStyle name="Normal" xfId="0" builtinId="0"/>
    <cellStyle name="Normal 2" xfId="2"/>
  </cellStyles>
  <dxfs count="0"/>
  <tableStyles count="0" defaultTableStyle="TableStyleMedium2" defaultPivotStyle="PivotStyleLight16"/>
  <colors>
    <mruColors>
      <color rgb="FF102D7C"/>
      <color rgb="FF4071B9"/>
      <color rgb="FFA2BF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baseline="0">
                <a:solidFill>
                  <a:schemeClr val="tx1">
                    <a:lumMod val="65000"/>
                    <a:lumOff val="35000"/>
                  </a:schemeClr>
                </a:solidFill>
                <a:latin typeface="+mn-lt"/>
                <a:ea typeface="+mn-ea"/>
                <a:cs typeface="+mn-cs"/>
              </a:defRPr>
            </a:pPr>
            <a:r>
              <a:rPr lang="es-CR" sz="1400">
                <a:solidFill>
                  <a:schemeClr val="tx1"/>
                </a:solidFill>
              </a:rPr>
              <a:t>PANEA: Indicadores de cobertura potencial 2019</a:t>
            </a:r>
          </a:p>
        </c:rich>
      </c:tx>
      <c:layout/>
      <c:overlay val="0"/>
      <c:spPr>
        <a:noFill/>
        <a:ln>
          <a:noFill/>
        </a:ln>
        <a:effectLst/>
      </c:spPr>
    </c:title>
    <c:autoTitleDeleted val="0"/>
    <c:view3D>
      <c:rotX val="5"/>
      <c:rotY val="0"/>
      <c:rAngAx val="0"/>
      <c:perspective val="20"/>
    </c:view3D>
    <c:floor>
      <c:thickness val="0"/>
    </c:floor>
    <c:sideWall>
      <c:thickness val="0"/>
      <c:spPr>
        <a:noFill/>
        <a:ln>
          <a:noFill/>
        </a:ln>
        <a:effectLst/>
      </c:spPr>
    </c:sideWall>
    <c:backWall>
      <c:thickness val="0"/>
      <c:spPr>
        <a:noFill/>
        <a:ln>
          <a:noFill/>
        </a:ln>
        <a:effectLst/>
      </c:spPr>
    </c:backWall>
    <c:plotArea>
      <c:layout>
        <c:manualLayout>
          <c:layoutTarget val="inner"/>
          <c:xMode val="edge"/>
          <c:yMode val="edge"/>
          <c:x val="4.8057079204998056E-2"/>
          <c:y val="0.14576064017427792"/>
          <c:w val="0.9316780971200016"/>
          <c:h val="0.51251446642860232"/>
        </c:manualLayout>
      </c:layout>
      <c:bar3DChart>
        <c:barDir val="col"/>
        <c:grouping val="clustered"/>
        <c:varyColors val="0"/>
        <c:ser>
          <c:idx val="0"/>
          <c:order val="0"/>
          <c:tx>
            <c:strRef>
              <c:f>Anual!$A$45</c:f>
              <c:strCache>
                <c:ptCount val="1"/>
                <c:pt idx="0">
                  <c:v>Cobertura Programada</c:v>
                </c:pt>
              </c:strCache>
            </c:strRef>
          </c:tx>
          <c:spPr>
            <a:solidFill>
              <a:srgbClr val="102D7C"/>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wrap="square" lIns="38100" tIns="19050" rIns="38100" bIns="19050" anchor="ctr">
                <a:spAutoFit/>
              </a:bodyPr>
              <a:lstStyle/>
              <a:p>
                <a:pPr>
                  <a:defRPr sz="900"/>
                </a:pPr>
                <a:endParaRPr lang="es-C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(Anual!$B$9,Anual!$C$10,Anual!$D$10,Anual!$E$10,Anual!$F$10,Anual!$G$10,Anual!$H$10)</c:f>
              <c:strCache>
                <c:ptCount val="7"/>
                <c:pt idx="0">
                  <c:v>Total programa</c:v>
                </c:pt>
                <c:pt idx="1">
                  <c:v>Alimentos preescolar y primaria</c:v>
                </c:pt>
                <c:pt idx="2">
                  <c:v>Secundaria total</c:v>
                </c:pt>
                <c:pt idx="3">
                  <c:v>Alimentos secundaria académica</c:v>
                </c:pt>
                <c:pt idx="4">
                  <c:v>Alimentos secundaria técnica</c:v>
                </c:pt>
                <c:pt idx="5">
                  <c:v>Alimentos educación especial</c:v>
                </c:pt>
                <c:pt idx="6">
                  <c:v>Alimentos educación jóvenes y adultos (nocturna) </c:v>
                </c:pt>
              </c:strCache>
            </c:strRef>
          </c:cat>
          <c:val>
            <c:numRef>
              <c:f>Anual!$B$45:$H$45</c:f>
              <c:numCache>
                <c:formatCode>#,##0.00</c:formatCode>
                <c:ptCount val="7"/>
                <c:pt idx="0">
                  <c:v>192.05374106361728</c:v>
                </c:pt>
                <c:pt idx="1">
                  <c:v>215.07722816974075</c:v>
                </c:pt>
                <c:pt idx="2">
                  <c:v>142.25559940164749</c:v>
                </c:pt>
                <c:pt idx="3">
                  <c:v>105.24568028198868</c:v>
                </c:pt>
                <c:pt idx="4">
                  <c:v>373.82847038019452</c:v>
                </c:pt>
                <c:pt idx="5">
                  <c:v>264.38679245283021</c:v>
                </c:pt>
                <c:pt idx="6">
                  <c:v>261.37419178581183</c:v>
                </c:pt>
              </c:numCache>
            </c:numRef>
          </c:val>
          <c:extLst>
            <c:ext xmlns:c16="http://schemas.microsoft.com/office/drawing/2014/chart" uri="{C3380CC4-5D6E-409C-BE32-E72D297353CC}">
              <c16:uniqueId val="{00000000-4BDF-42AA-9954-4079866367BC}"/>
            </c:ext>
          </c:extLst>
        </c:ser>
        <c:ser>
          <c:idx val="1"/>
          <c:order val="1"/>
          <c:tx>
            <c:strRef>
              <c:f>Anual!$A$46</c:f>
              <c:strCache>
                <c:ptCount val="1"/>
                <c:pt idx="0">
                  <c:v>Cobertura Efectiva</c:v>
                </c:pt>
              </c:strCache>
            </c:strRef>
          </c:tx>
          <c:spPr>
            <a:solidFill>
              <a:srgbClr val="4071B9"/>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dLbl>
              <c:idx val="0"/>
              <c:layout>
                <c:manualLayout>
                  <c:x val="0"/>
                  <c:y val="-5.1088927534796824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CEB4-4EBD-AA63-B7B7128B2DFB}"/>
                </c:ext>
              </c:extLst>
            </c:dLbl>
            <c:dLbl>
              <c:idx val="1"/>
              <c:layout>
                <c:manualLayout>
                  <c:x val="-3.3774315961220589E-17"/>
                  <c:y val="-7.8598350053533522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CEB4-4EBD-AA63-B7B7128B2DFB}"/>
                </c:ext>
              </c:extLst>
            </c:dLbl>
            <c:dLbl>
              <c:idx val="2"/>
              <c:layout>
                <c:manualLayout>
                  <c:x val="0"/>
                  <c:y val="-5.1088927534796789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CEB4-4EBD-AA63-B7B7128B2DFB}"/>
                </c:ext>
              </c:extLst>
            </c:dLbl>
            <c:dLbl>
              <c:idx val="3"/>
              <c:layout>
                <c:manualLayout>
                  <c:x val="0"/>
                  <c:y val="-5.1088927534796859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CEB4-4EBD-AA63-B7B7128B2DFB}"/>
                </c:ext>
              </c:extLst>
            </c:dLbl>
            <c:dLbl>
              <c:idx val="4"/>
              <c:layout>
                <c:manualLayout>
                  <c:x val="0"/>
                  <c:y val="-2.3579505016060074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B-CEB4-4EBD-AA63-B7B7128B2DFB}"/>
                </c:ext>
              </c:extLst>
            </c:dLbl>
            <c:dLbl>
              <c:idx val="5"/>
              <c:layout>
                <c:manualLayout>
                  <c:x val="1.842256697727308E-3"/>
                  <c:y val="-4.7159010032120148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C-CEB4-4EBD-AA63-B7B7128B2DFB}"/>
                </c:ext>
              </c:extLst>
            </c:dLbl>
            <c:dLbl>
              <c:idx val="6"/>
              <c:layout>
                <c:manualLayout>
                  <c:x val="0"/>
                  <c:y val="-3.1439340021413444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D-CEB4-4EBD-AA63-B7B7128B2DFB}"/>
                </c:ext>
              </c:extLst>
            </c:dLbl>
            <c:spPr>
              <a:noFill/>
              <a:ln>
                <a:noFill/>
              </a:ln>
              <a:effectLst/>
            </c:spPr>
            <c:txPr>
              <a:bodyPr wrap="square" lIns="38100" tIns="19050" rIns="38100" bIns="19050" anchor="ctr">
                <a:spAutoFit/>
              </a:bodyPr>
              <a:lstStyle/>
              <a:p>
                <a:pPr>
                  <a:defRPr sz="900"/>
                </a:pPr>
                <a:endParaRPr lang="es-CR"/>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(Anual!$B$9,Anual!$C$10,Anual!$D$10,Anual!$E$10,Anual!$F$10,Anual!$G$10,Anual!$H$10)</c:f>
              <c:strCache>
                <c:ptCount val="7"/>
                <c:pt idx="0">
                  <c:v>Total programa</c:v>
                </c:pt>
                <c:pt idx="1">
                  <c:v>Alimentos preescolar y primaria</c:v>
                </c:pt>
                <c:pt idx="2">
                  <c:v>Secundaria total</c:v>
                </c:pt>
                <c:pt idx="3">
                  <c:v>Alimentos secundaria académica</c:v>
                </c:pt>
                <c:pt idx="4">
                  <c:v>Alimentos secundaria técnica</c:v>
                </c:pt>
                <c:pt idx="5">
                  <c:v>Alimentos educación especial</c:v>
                </c:pt>
                <c:pt idx="6">
                  <c:v>Alimentos educación jóvenes y adultos (nocturna) </c:v>
                </c:pt>
              </c:strCache>
            </c:strRef>
          </c:cat>
          <c:val>
            <c:numRef>
              <c:f>Anual!$B$46:$H$46</c:f>
              <c:numCache>
                <c:formatCode>#,##0.00</c:formatCode>
                <c:ptCount val="7"/>
                <c:pt idx="0">
                  <c:v>192.03753101958793</c:v>
                </c:pt>
                <c:pt idx="1">
                  <c:v>179.46641622597704</c:v>
                </c:pt>
                <c:pt idx="2">
                  <c:v>142.23292427862651</c:v>
                </c:pt>
                <c:pt idx="3">
                  <c:v>105.24568028198868</c:v>
                </c:pt>
                <c:pt idx="4">
                  <c:v>373.6639159052952</c:v>
                </c:pt>
                <c:pt idx="5">
                  <c:v>264.38679245283021</c:v>
                </c:pt>
                <c:pt idx="6">
                  <c:v>263.75785447591295</c:v>
                </c:pt>
              </c:numCache>
            </c:numRef>
          </c:val>
          <c:extLst>
            <c:ext xmlns:c16="http://schemas.microsoft.com/office/drawing/2014/chart" uri="{C3380CC4-5D6E-409C-BE32-E72D297353CC}">
              <c16:uniqueId val="{00000001-4BDF-42AA-9954-4079866367BC}"/>
            </c:ext>
          </c:extLst>
        </c:ser>
        <c:dLbls>
          <c:showLegendKey val="0"/>
          <c:showVal val="0"/>
          <c:showCatName val="0"/>
          <c:showSerName val="0"/>
          <c:showPercent val="0"/>
          <c:showBubbleSize val="0"/>
        </c:dLbls>
        <c:gapWidth val="100"/>
        <c:shape val="box"/>
        <c:axId val="244337032"/>
        <c:axId val="244306008"/>
        <c:axId val="0"/>
      </c:bar3DChart>
      <c:catAx>
        <c:axId val="244337032"/>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s-CR"/>
          </a:p>
        </c:txPr>
        <c:crossAx val="244306008"/>
        <c:crosses val="autoZero"/>
        <c:auto val="1"/>
        <c:lblAlgn val="ctr"/>
        <c:lblOffset val="100"/>
        <c:noMultiLvlLbl val="0"/>
      </c:catAx>
      <c:valAx>
        <c:axId val="244306008"/>
        <c:scaling>
          <c:orientation val="minMax"/>
          <c:max val="45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es-CR"/>
          </a:p>
        </c:txPr>
        <c:crossAx val="244337032"/>
        <c:crosses val="autoZero"/>
        <c:crossBetween val="between"/>
      </c:valAx>
    </c:plotArea>
    <c:legend>
      <c:legendPos val="b"/>
      <c:layout/>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s-C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R"/>
    </a:p>
  </c:txPr>
  <c:printSettings>
    <c:headerFooter/>
    <c:pageMargins b="0.75000000000000033" l="0.70000000000000029" r="0.70000000000000029" t="0.75000000000000033" header="0.30000000000000016" footer="0.30000000000000016"/>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baseline="0">
                <a:solidFill>
                  <a:schemeClr val="tx1">
                    <a:lumMod val="65000"/>
                    <a:lumOff val="35000"/>
                  </a:schemeClr>
                </a:solidFill>
                <a:latin typeface="+mn-lt"/>
                <a:ea typeface="+mn-ea"/>
                <a:cs typeface="+mn-cs"/>
              </a:defRPr>
            </a:pPr>
            <a:r>
              <a:rPr lang="es-CR" sz="1400">
                <a:solidFill>
                  <a:schemeClr val="tx1"/>
                </a:solidFill>
              </a:rPr>
              <a:t>PANEA: Indicadores de resultado 2019</a:t>
            </a:r>
          </a:p>
        </c:rich>
      </c:tx>
      <c:layout/>
      <c:overlay val="0"/>
      <c:spPr>
        <a:noFill/>
        <a:ln>
          <a:noFill/>
        </a:ln>
        <a:effectLst/>
      </c:spPr>
    </c:title>
    <c:autoTitleDeleted val="0"/>
    <c:view3D>
      <c:rotX val="5"/>
      <c:rotY val="0"/>
      <c:rAngAx val="0"/>
      <c:perspective val="20"/>
    </c:view3D>
    <c:floor>
      <c:thickness val="0"/>
    </c:floor>
    <c:sideWall>
      <c:thickness val="0"/>
      <c:spPr>
        <a:noFill/>
        <a:ln>
          <a:noFill/>
        </a:ln>
        <a:effectLst/>
      </c:spPr>
    </c:sideWall>
    <c:backWall>
      <c:thickness val="0"/>
      <c:spPr>
        <a:noFill/>
        <a:ln>
          <a:noFill/>
        </a:ln>
        <a:effectLst/>
      </c:spPr>
    </c:backWall>
    <c:plotArea>
      <c:layout/>
      <c:bar3DChart>
        <c:barDir val="col"/>
        <c:grouping val="clustered"/>
        <c:varyColors val="0"/>
        <c:ser>
          <c:idx val="0"/>
          <c:order val="0"/>
          <c:tx>
            <c:strRef>
              <c:f>Anual!$A$49</c:f>
              <c:strCache>
                <c:ptCount val="1"/>
                <c:pt idx="0">
                  <c:v>Índice efectividad en beneficiarios (IEB)</c:v>
                </c:pt>
              </c:strCache>
            </c:strRef>
          </c:tx>
          <c:spPr>
            <a:solidFill>
              <a:srgbClr val="102D7C"/>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dLbl>
              <c:idx val="1"/>
              <c:layout>
                <c:manualLayout>
                  <c:x val="-9.1883609657010777E-3"/>
                  <c:y val="0"/>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B-0D8E-4141-8BC8-77F8CE312CD7}"/>
                </c:ext>
              </c:extLst>
            </c:dLbl>
            <c:spPr>
              <a:noFill/>
              <a:ln>
                <a:noFill/>
              </a:ln>
              <a:effectLst/>
            </c:spPr>
            <c:txPr>
              <a:bodyPr wrap="square" lIns="38100" tIns="19050" rIns="38100" bIns="19050" anchor="ctr">
                <a:spAutoFit/>
              </a:bodyPr>
              <a:lstStyle/>
              <a:p>
                <a:pPr>
                  <a:defRPr sz="900"/>
                </a:pPr>
                <a:endParaRPr lang="es-C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(Anual!$B$9,Anual!$C$10,Anual!$D$10,Anual!$E$10,Anual!$F$10,Anual!$G$10,Anual!$H$10)</c:f>
              <c:strCache>
                <c:ptCount val="7"/>
                <c:pt idx="0">
                  <c:v>Total programa</c:v>
                </c:pt>
                <c:pt idx="1">
                  <c:v>Alimentos preescolar y primaria</c:v>
                </c:pt>
                <c:pt idx="2">
                  <c:v>Secundaria total</c:v>
                </c:pt>
                <c:pt idx="3">
                  <c:v>Alimentos secundaria académica</c:v>
                </c:pt>
                <c:pt idx="4">
                  <c:v>Alimentos secundaria técnica</c:v>
                </c:pt>
                <c:pt idx="5">
                  <c:v>Alimentos educación especial</c:v>
                </c:pt>
                <c:pt idx="6">
                  <c:v>Alimentos educación jóvenes y adultos (nocturna) </c:v>
                </c:pt>
              </c:strCache>
            </c:strRef>
          </c:cat>
          <c:val>
            <c:numRef>
              <c:f>Anual!$B$49:$H$49</c:f>
              <c:numCache>
                <c:formatCode>#,##0.00</c:formatCode>
                <c:ptCount val="7"/>
                <c:pt idx="0">
                  <c:v>99.991559631205533</c:v>
                </c:pt>
                <c:pt idx="1">
                  <c:v>83.442779020910876</c:v>
                </c:pt>
                <c:pt idx="2">
                  <c:v>99.984060294908346</c:v>
                </c:pt>
                <c:pt idx="3">
                  <c:v>100</c:v>
                </c:pt>
                <c:pt idx="4">
                  <c:v>99.955981288762743</c:v>
                </c:pt>
                <c:pt idx="5">
                  <c:v>100</c:v>
                </c:pt>
                <c:pt idx="6">
                  <c:v>100.91197324181663</c:v>
                </c:pt>
              </c:numCache>
            </c:numRef>
          </c:val>
          <c:extLst>
            <c:ext xmlns:c16="http://schemas.microsoft.com/office/drawing/2014/chart" uri="{C3380CC4-5D6E-409C-BE32-E72D297353CC}">
              <c16:uniqueId val="{00000000-84FA-499A-9BB5-012B2CDD586B}"/>
            </c:ext>
          </c:extLst>
        </c:ser>
        <c:ser>
          <c:idx val="1"/>
          <c:order val="1"/>
          <c:tx>
            <c:strRef>
              <c:f>Anual!$A$50</c:f>
              <c:strCache>
                <c:ptCount val="1"/>
                <c:pt idx="0">
                  <c:v>Índice efectividad en gasto (IEG) </c:v>
                </c:pt>
              </c:strCache>
            </c:strRef>
          </c:tx>
          <c:spPr>
            <a:solidFill>
              <a:srgbClr val="4071B9"/>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dLbl>
              <c:idx val="0"/>
              <c:layout>
                <c:manualLayout>
                  <c:x val="-1.8376721931402157E-3"/>
                  <c:y val="-5.8541352320603805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0D8E-4141-8BC8-77F8CE312CD7}"/>
                </c:ext>
              </c:extLst>
            </c:dLbl>
            <c:dLbl>
              <c:idx val="1"/>
              <c:layout>
                <c:manualLayout>
                  <c:x val="-3.3690267681390128E-17"/>
                  <c:y val="-1.951378410686793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0D8E-4141-8BC8-77F8CE312CD7}"/>
                </c:ext>
              </c:extLst>
            </c:dLbl>
            <c:dLbl>
              <c:idx val="2"/>
              <c:layout>
                <c:manualLayout>
                  <c:x val="0"/>
                  <c:y val="-8.5860650070218897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0D8E-4141-8BC8-77F8CE312CD7}"/>
                </c:ext>
              </c:extLst>
            </c:dLbl>
            <c:dLbl>
              <c:idx val="3"/>
              <c:layout>
                <c:manualLayout>
                  <c:x val="-1.8376721931402157E-3"/>
                  <c:y val="-7.8055136427471722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0D8E-4141-8BC8-77F8CE312CD7}"/>
                </c:ext>
              </c:extLst>
            </c:dLbl>
            <c:dLbl>
              <c:idx val="4"/>
              <c:layout>
                <c:manualLayout>
                  <c:x val="-1.3476107072556051E-16"/>
                  <c:y val="-8.9763406891592484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0D8E-4141-8BC8-77F8CE312CD7}"/>
                </c:ext>
              </c:extLst>
            </c:dLbl>
            <c:dLbl>
              <c:idx val="5"/>
              <c:layout>
                <c:manualLayout>
                  <c:x val="-1.8376721931402157E-3"/>
                  <c:y val="-0.11317994781983398"/>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0D8E-4141-8BC8-77F8CE312CD7}"/>
                </c:ext>
              </c:extLst>
            </c:dLbl>
            <c:dLbl>
              <c:idx val="6"/>
              <c:layout>
                <c:manualLayout>
                  <c:x val="0"/>
                  <c:y val="-9.7568920534339673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0D8E-4141-8BC8-77F8CE312CD7}"/>
                </c:ext>
              </c:extLst>
            </c:dLbl>
            <c:spPr>
              <a:noFill/>
              <a:ln>
                <a:noFill/>
              </a:ln>
              <a:effectLst/>
            </c:spPr>
            <c:txPr>
              <a:bodyPr wrap="square" lIns="38100" tIns="19050" rIns="38100" bIns="19050" anchor="ctr">
                <a:spAutoFit/>
              </a:bodyPr>
              <a:lstStyle/>
              <a:p>
                <a:pPr>
                  <a:defRPr sz="900"/>
                </a:pPr>
                <a:endParaRPr lang="es-CR"/>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(Anual!$B$9,Anual!$C$10,Anual!$D$10,Anual!$E$10,Anual!$F$10,Anual!$G$10,Anual!$H$10)</c:f>
              <c:strCache>
                <c:ptCount val="7"/>
                <c:pt idx="0">
                  <c:v>Total programa</c:v>
                </c:pt>
                <c:pt idx="1">
                  <c:v>Alimentos preescolar y primaria</c:v>
                </c:pt>
                <c:pt idx="2">
                  <c:v>Secundaria total</c:v>
                </c:pt>
                <c:pt idx="3">
                  <c:v>Alimentos secundaria académica</c:v>
                </c:pt>
                <c:pt idx="4">
                  <c:v>Alimentos secundaria técnica</c:v>
                </c:pt>
                <c:pt idx="5">
                  <c:v>Alimentos educación especial</c:v>
                </c:pt>
                <c:pt idx="6">
                  <c:v>Alimentos educación jóvenes y adultos (nocturna) </c:v>
                </c:pt>
              </c:strCache>
            </c:strRef>
          </c:cat>
          <c:val>
            <c:numRef>
              <c:f>Anual!$B$50:$H$50</c:f>
              <c:numCache>
                <c:formatCode>#,##0.00</c:formatCode>
                <c:ptCount val="7"/>
                <c:pt idx="0">
                  <c:v>103.58459279990772</c:v>
                </c:pt>
                <c:pt idx="1">
                  <c:v>110.20545539687761</c:v>
                </c:pt>
                <c:pt idx="2">
                  <c:v>90.675406640872197</c:v>
                </c:pt>
                <c:pt idx="3">
                  <c:v>91.294501302979313</c:v>
                </c:pt>
                <c:pt idx="4">
                  <c:v>89.570977718326631</c:v>
                </c:pt>
                <c:pt idx="5">
                  <c:v>84.327721923553781</c:v>
                </c:pt>
                <c:pt idx="6">
                  <c:v>88.605755328539246</c:v>
                </c:pt>
              </c:numCache>
            </c:numRef>
          </c:val>
          <c:extLst>
            <c:ext xmlns:c16="http://schemas.microsoft.com/office/drawing/2014/chart" uri="{C3380CC4-5D6E-409C-BE32-E72D297353CC}">
              <c16:uniqueId val="{00000001-84FA-499A-9BB5-012B2CDD586B}"/>
            </c:ext>
          </c:extLst>
        </c:ser>
        <c:ser>
          <c:idx val="2"/>
          <c:order val="2"/>
          <c:tx>
            <c:strRef>
              <c:f>Anual!$A$51</c:f>
              <c:strCache>
                <c:ptCount val="1"/>
                <c:pt idx="0">
                  <c:v>Índice efectividad total (IET)</c:v>
                </c:pt>
              </c:strCache>
            </c:strRef>
          </c:tx>
          <c:spPr>
            <a:solidFill>
              <a:srgbClr val="A2BFE6"/>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dLbl>
              <c:idx val="1"/>
              <c:layout>
                <c:manualLayout>
                  <c:x val="7.3506887725608289E-3"/>
                  <c:y val="0"/>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0D8E-4141-8BC8-77F8CE312CD7}"/>
                </c:ext>
              </c:extLst>
            </c:dLbl>
            <c:spPr>
              <a:noFill/>
              <a:ln>
                <a:noFill/>
              </a:ln>
              <a:effectLst/>
            </c:spPr>
            <c:txPr>
              <a:bodyPr wrap="square" lIns="38100" tIns="19050" rIns="38100" bIns="19050" anchor="ctr">
                <a:spAutoFit/>
              </a:bodyPr>
              <a:lstStyle/>
              <a:p>
                <a:pPr>
                  <a:defRPr sz="900"/>
                </a:pPr>
                <a:endParaRPr lang="es-C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(Anual!$B$9,Anual!$C$10,Anual!$D$10,Anual!$E$10,Anual!$F$10,Anual!$G$10,Anual!$H$10)</c:f>
              <c:strCache>
                <c:ptCount val="7"/>
                <c:pt idx="0">
                  <c:v>Total programa</c:v>
                </c:pt>
                <c:pt idx="1">
                  <c:v>Alimentos preescolar y primaria</c:v>
                </c:pt>
                <c:pt idx="2">
                  <c:v>Secundaria total</c:v>
                </c:pt>
                <c:pt idx="3">
                  <c:v>Alimentos secundaria académica</c:v>
                </c:pt>
                <c:pt idx="4">
                  <c:v>Alimentos secundaria técnica</c:v>
                </c:pt>
                <c:pt idx="5">
                  <c:v>Alimentos educación especial</c:v>
                </c:pt>
                <c:pt idx="6">
                  <c:v>Alimentos educación jóvenes y adultos (nocturna) </c:v>
                </c:pt>
              </c:strCache>
            </c:strRef>
          </c:cat>
          <c:val>
            <c:numRef>
              <c:f>Anual!$B$51:$H$51</c:f>
              <c:numCache>
                <c:formatCode>#,##0.00</c:formatCode>
                <c:ptCount val="7"/>
                <c:pt idx="0">
                  <c:v>101.78807621555663</c:v>
                </c:pt>
                <c:pt idx="1">
                  <c:v>96.824117208894251</c:v>
                </c:pt>
                <c:pt idx="2">
                  <c:v>95.329733467890264</c:v>
                </c:pt>
                <c:pt idx="3">
                  <c:v>95.647250651489657</c:v>
                </c:pt>
                <c:pt idx="4">
                  <c:v>94.763479503544687</c:v>
                </c:pt>
                <c:pt idx="5">
                  <c:v>92.163860961776891</c:v>
                </c:pt>
                <c:pt idx="6">
                  <c:v>94.758864285177935</c:v>
                </c:pt>
              </c:numCache>
            </c:numRef>
          </c:val>
          <c:extLst>
            <c:ext xmlns:c16="http://schemas.microsoft.com/office/drawing/2014/chart" uri="{C3380CC4-5D6E-409C-BE32-E72D297353CC}">
              <c16:uniqueId val="{00000002-84FA-499A-9BB5-012B2CDD586B}"/>
            </c:ext>
          </c:extLst>
        </c:ser>
        <c:dLbls>
          <c:showLegendKey val="0"/>
          <c:showVal val="0"/>
          <c:showCatName val="0"/>
          <c:showSerName val="0"/>
          <c:showPercent val="0"/>
          <c:showBubbleSize val="0"/>
        </c:dLbls>
        <c:gapWidth val="100"/>
        <c:shape val="box"/>
        <c:axId val="244595176"/>
        <c:axId val="244471584"/>
        <c:axId val="0"/>
      </c:bar3DChart>
      <c:catAx>
        <c:axId val="244595176"/>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s-CR"/>
          </a:p>
        </c:txPr>
        <c:crossAx val="244471584"/>
        <c:crosses val="autoZero"/>
        <c:auto val="1"/>
        <c:lblAlgn val="ctr"/>
        <c:lblOffset val="100"/>
        <c:noMultiLvlLbl val="0"/>
      </c:catAx>
      <c:valAx>
        <c:axId val="244471584"/>
        <c:scaling>
          <c:orientation val="minMax"/>
          <c:max val="14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s-CR"/>
          </a:p>
        </c:txPr>
        <c:crossAx val="244595176"/>
        <c:crosses val="autoZero"/>
        <c:crossBetween val="between"/>
      </c:valAx>
    </c:plotArea>
    <c:legend>
      <c:legendPos val="b"/>
      <c:layout/>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s-C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R"/>
    </a:p>
  </c:txPr>
  <c:printSettings>
    <c:headerFooter/>
    <c:pageMargins b="0.75000000000000033" l="0.70000000000000029" r="0.70000000000000029" t="0.75000000000000033" header="0.30000000000000016" footer="0.30000000000000016"/>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R" sz="1400"/>
              <a:t>PANEA: Indicadores de avance 2019</a:t>
            </a:r>
          </a:p>
        </c:rich>
      </c:tx>
      <c:layout/>
      <c:overlay val="0"/>
      <c:spPr>
        <a:noFill/>
        <a:ln>
          <a:noFill/>
        </a:ln>
        <a:effectLst/>
      </c:spPr>
    </c:title>
    <c:autoTitleDeleted val="0"/>
    <c:view3D>
      <c:rotX val="5"/>
      <c:rotY val="0"/>
      <c:rAngAx val="0"/>
      <c:perspective val="10"/>
    </c:view3D>
    <c:floor>
      <c:thickness val="0"/>
    </c:floor>
    <c:sideWall>
      <c:thickness val="0"/>
      <c:spPr>
        <a:noFill/>
        <a:ln>
          <a:noFill/>
        </a:ln>
        <a:effectLst/>
      </c:spPr>
    </c:sideWall>
    <c:backWall>
      <c:thickness val="0"/>
      <c:spPr>
        <a:noFill/>
        <a:ln>
          <a:noFill/>
        </a:ln>
        <a:effectLst/>
      </c:spPr>
    </c:backWall>
    <c:plotArea>
      <c:layout/>
      <c:bar3DChart>
        <c:barDir val="col"/>
        <c:grouping val="clustered"/>
        <c:varyColors val="0"/>
        <c:ser>
          <c:idx val="0"/>
          <c:order val="0"/>
          <c:tx>
            <c:strRef>
              <c:f>Anual!$A$54</c:f>
              <c:strCache>
                <c:ptCount val="1"/>
                <c:pt idx="0">
                  <c:v>Índice avance beneficiarios (IAB) </c:v>
                </c:pt>
              </c:strCache>
            </c:strRef>
          </c:tx>
          <c:spPr>
            <a:solidFill>
              <a:srgbClr val="102D7C"/>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wrap="square" lIns="38100" tIns="19050" rIns="38100" bIns="19050" anchor="ctr">
                <a:spAutoFit/>
              </a:bodyPr>
              <a:lstStyle/>
              <a:p>
                <a:pPr>
                  <a:defRPr sz="900"/>
                </a:pPr>
                <a:endParaRPr lang="es-C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Anual!$B$10:$H$10</c:f>
              <c:strCache>
                <c:ptCount val="7"/>
                <c:pt idx="1">
                  <c:v>Alimentos preescolar y primaria</c:v>
                </c:pt>
                <c:pt idx="2">
                  <c:v>Secundaria total</c:v>
                </c:pt>
                <c:pt idx="3">
                  <c:v>Alimentos secundaria académica</c:v>
                </c:pt>
                <c:pt idx="4">
                  <c:v>Alimentos secundaria técnica</c:v>
                </c:pt>
                <c:pt idx="5">
                  <c:v>Alimentos educación especial</c:v>
                </c:pt>
                <c:pt idx="6">
                  <c:v>Alimentos educación jóvenes y adultos (nocturna) </c:v>
                </c:pt>
              </c:strCache>
            </c:strRef>
          </c:cat>
          <c:val>
            <c:numRef>
              <c:f>Anual!$B$54:$H$54</c:f>
              <c:numCache>
                <c:formatCode>#,##0.00</c:formatCode>
                <c:ptCount val="7"/>
                <c:pt idx="0">
                  <c:v>99.991559631205533</c:v>
                </c:pt>
                <c:pt idx="1">
                  <c:v>83.442779020910876</c:v>
                </c:pt>
                <c:pt idx="2">
                  <c:v>99.984060294908346</c:v>
                </c:pt>
                <c:pt idx="3">
                  <c:v>100</c:v>
                </c:pt>
                <c:pt idx="4">
                  <c:v>99.955981288762743</c:v>
                </c:pt>
                <c:pt idx="5">
                  <c:v>100</c:v>
                </c:pt>
                <c:pt idx="6">
                  <c:v>100.91197324181663</c:v>
                </c:pt>
              </c:numCache>
            </c:numRef>
          </c:val>
          <c:extLst>
            <c:ext xmlns:c16="http://schemas.microsoft.com/office/drawing/2014/chart" uri="{C3380CC4-5D6E-409C-BE32-E72D297353CC}">
              <c16:uniqueId val="{00000000-D80B-4C13-9C59-2BAFABE92B8B}"/>
            </c:ext>
          </c:extLst>
        </c:ser>
        <c:ser>
          <c:idx val="1"/>
          <c:order val="1"/>
          <c:tx>
            <c:strRef>
              <c:f>Anual!$A$55</c:f>
              <c:strCache>
                <c:ptCount val="1"/>
                <c:pt idx="0">
                  <c:v>Índice avance gasto (IAG)</c:v>
                </c:pt>
              </c:strCache>
            </c:strRef>
          </c:tx>
          <c:spPr>
            <a:solidFill>
              <a:srgbClr val="4071B9"/>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dLbl>
              <c:idx val="0"/>
              <c:layout>
                <c:manualLayout>
                  <c:x val="3.6886189839568308E-3"/>
                  <c:y val="-5.0608280262586777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7BB7-4BB2-AB45-C2592AAEF05E}"/>
                </c:ext>
              </c:extLst>
            </c:dLbl>
            <c:dLbl>
              <c:idx val="2"/>
              <c:layout>
                <c:manualLayout>
                  <c:x val="0"/>
                  <c:y val="-7.3965948076088403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7BB7-4BB2-AB45-C2592AAEF05E}"/>
                </c:ext>
              </c:extLst>
            </c:dLbl>
            <c:dLbl>
              <c:idx val="3"/>
              <c:layout>
                <c:manualLayout>
                  <c:x val="0"/>
                  <c:y val="-6.6180058804921213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7BB7-4BB2-AB45-C2592AAEF05E}"/>
                </c:ext>
              </c:extLst>
            </c:dLbl>
            <c:dLbl>
              <c:idx val="4"/>
              <c:layout>
                <c:manualLayout>
                  <c:x val="0"/>
                  <c:y val="-8.9537726618422797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7BB7-4BB2-AB45-C2592AAEF05E}"/>
                </c:ext>
              </c:extLst>
            </c:dLbl>
            <c:dLbl>
              <c:idx val="5"/>
              <c:layout>
                <c:manualLayout>
                  <c:x val="0"/>
                  <c:y val="-0.1012165605251736"/>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7BB7-4BB2-AB45-C2592AAEF05E}"/>
                </c:ext>
              </c:extLst>
            </c:dLbl>
            <c:dLbl>
              <c:idx val="6"/>
              <c:layout>
                <c:manualLayout>
                  <c:x val="0"/>
                  <c:y val="-8.9537726618422769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7BB7-4BB2-AB45-C2592AAEF05E}"/>
                </c:ext>
              </c:extLst>
            </c:dLbl>
            <c:spPr>
              <a:noFill/>
              <a:ln>
                <a:noFill/>
              </a:ln>
              <a:effectLst/>
            </c:spPr>
            <c:txPr>
              <a:bodyPr wrap="square" lIns="38100" tIns="19050" rIns="38100" bIns="19050" anchor="ctr">
                <a:spAutoFit/>
              </a:bodyPr>
              <a:lstStyle/>
              <a:p>
                <a:pPr>
                  <a:defRPr sz="900"/>
                </a:pPr>
                <a:endParaRPr lang="es-C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Anual!$B$10:$H$10</c:f>
              <c:strCache>
                <c:ptCount val="7"/>
                <c:pt idx="1">
                  <c:v>Alimentos preescolar y primaria</c:v>
                </c:pt>
                <c:pt idx="2">
                  <c:v>Secundaria total</c:v>
                </c:pt>
                <c:pt idx="3">
                  <c:v>Alimentos secundaria académica</c:v>
                </c:pt>
                <c:pt idx="4">
                  <c:v>Alimentos secundaria técnica</c:v>
                </c:pt>
                <c:pt idx="5">
                  <c:v>Alimentos educación especial</c:v>
                </c:pt>
                <c:pt idx="6">
                  <c:v>Alimentos educación jóvenes y adultos (nocturna) </c:v>
                </c:pt>
              </c:strCache>
            </c:strRef>
          </c:cat>
          <c:val>
            <c:numRef>
              <c:f>Anual!$B$55:$H$55</c:f>
              <c:numCache>
                <c:formatCode>#,##0.00</c:formatCode>
                <c:ptCount val="7"/>
                <c:pt idx="0">
                  <c:v>103.58459279990772</c:v>
                </c:pt>
                <c:pt idx="1">
                  <c:v>110.20545539687761</c:v>
                </c:pt>
                <c:pt idx="2">
                  <c:v>90.675406640872197</c:v>
                </c:pt>
                <c:pt idx="3">
                  <c:v>91.294501302979313</c:v>
                </c:pt>
                <c:pt idx="4">
                  <c:v>89.570977718326631</c:v>
                </c:pt>
                <c:pt idx="5">
                  <c:v>84.327721923553781</c:v>
                </c:pt>
                <c:pt idx="6">
                  <c:v>88.605755328539246</c:v>
                </c:pt>
              </c:numCache>
            </c:numRef>
          </c:val>
          <c:extLst>
            <c:ext xmlns:c16="http://schemas.microsoft.com/office/drawing/2014/chart" uri="{C3380CC4-5D6E-409C-BE32-E72D297353CC}">
              <c16:uniqueId val="{00000001-D80B-4C13-9C59-2BAFABE92B8B}"/>
            </c:ext>
          </c:extLst>
        </c:ser>
        <c:ser>
          <c:idx val="2"/>
          <c:order val="2"/>
          <c:tx>
            <c:strRef>
              <c:f>Anual!$A$56</c:f>
              <c:strCache>
                <c:ptCount val="1"/>
                <c:pt idx="0">
                  <c:v>Índice avance total (IAT) </c:v>
                </c:pt>
              </c:strCache>
            </c:strRef>
          </c:tx>
          <c:spPr>
            <a:solidFill>
              <a:srgbClr val="A2BFE6"/>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wrap="square" lIns="38100" tIns="19050" rIns="38100" bIns="19050" anchor="ctr">
                <a:spAutoFit/>
              </a:bodyPr>
              <a:lstStyle/>
              <a:p>
                <a:pPr>
                  <a:defRPr sz="900"/>
                </a:pPr>
                <a:endParaRPr lang="es-C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Anual!$B$10:$H$10</c:f>
              <c:strCache>
                <c:ptCount val="7"/>
                <c:pt idx="1">
                  <c:v>Alimentos preescolar y primaria</c:v>
                </c:pt>
                <c:pt idx="2">
                  <c:v>Secundaria total</c:v>
                </c:pt>
                <c:pt idx="3">
                  <c:v>Alimentos secundaria académica</c:v>
                </c:pt>
                <c:pt idx="4">
                  <c:v>Alimentos secundaria técnica</c:v>
                </c:pt>
                <c:pt idx="5">
                  <c:v>Alimentos educación especial</c:v>
                </c:pt>
                <c:pt idx="6">
                  <c:v>Alimentos educación jóvenes y adultos (nocturna) </c:v>
                </c:pt>
              </c:strCache>
            </c:strRef>
          </c:cat>
          <c:val>
            <c:numRef>
              <c:f>Anual!$B$56:$H$56</c:f>
              <c:numCache>
                <c:formatCode>#,##0.00</c:formatCode>
                <c:ptCount val="7"/>
                <c:pt idx="0">
                  <c:v>101.78807621555663</c:v>
                </c:pt>
                <c:pt idx="1">
                  <c:v>96.824117208894251</c:v>
                </c:pt>
                <c:pt idx="2">
                  <c:v>95.329733467890264</c:v>
                </c:pt>
                <c:pt idx="3">
                  <c:v>95.647250651489657</c:v>
                </c:pt>
                <c:pt idx="4">
                  <c:v>94.763479503544687</c:v>
                </c:pt>
                <c:pt idx="5">
                  <c:v>92.163860961776891</c:v>
                </c:pt>
                <c:pt idx="6">
                  <c:v>94.758864285177935</c:v>
                </c:pt>
              </c:numCache>
            </c:numRef>
          </c:val>
          <c:extLst>
            <c:ext xmlns:c16="http://schemas.microsoft.com/office/drawing/2014/chart" uri="{C3380CC4-5D6E-409C-BE32-E72D297353CC}">
              <c16:uniqueId val="{00000002-D80B-4C13-9C59-2BAFABE92B8B}"/>
            </c:ext>
          </c:extLst>
        </c:ser>
        <c:dLbls>
          <c:showLegendKey val="0"/>
          <c:showVal val="0"/>
          <c:showCatName val="0"/>
          <c:showSerName val="0"/>
          <c:showPercent val="0"/>
          <c:showBubbleSize val="0"/>
        </c:dLbls>
        <c:gapWidth val="100"/>
        <c:shape val="box"/>
        <c:axId val="244563784"/>
        <c:axId val="244905632"/>
        <c:axId val="0"/>
      </c:bar3DChart>
      <c:catAx>
        <c:axId val="244563784"/>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vert="horz"/>
          <a:lstStyle/>
          <a:p>
            <a:pPr>
              <a:defRPr/>
            </a:pPr>
            <a:endParaRPr lang="es-CR"/>
          </a:p>
        </c:txPr>
        <c:crossAx val="244905632"/>
        <c:crosses val="autoZero"/>
        <c:auto val="1"/>
        <c:lblAlgn val="ctr"/>
        <c:lblOffset val="100"/>
        <c:noMultiLvlLbl val="0"/>
      </c:catAx>
      <c:valAx>
        <c:axId val="244905632"/>
        <c:scaling>
          <c:orientation val="minMax"/>
          <c:max val="14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vert="horz"/>
          <a:lstStyle/>
          <a:p>
            <a:pPr>
              <a:defRPr/>
            </a:pPr>
            <a:endParaRPr lang="es-CR"/>
          </a:p>
        </c:txPr>
        <c:crossAx val="244563784"/>
        <c:crosses val="autoZero"/>
        <c:crossBetween val="between"/>
      </c:valAx>
    </c:plotArea>
    <c:legend>
      <c:legendPos val="b"/>
      <c:layout/>
      <c:overlay val="0"/>
      <c:spPr>
        <a:noFill/>
        <a:ln>
          <a:noFill/>
        </a:ln>
        <a:effectLst/>
      </c:spPr>
      <c:txPr>
        <a:bodyPr rot="0" vert="horz"/>
        <a:lstStyle/>
        <a:p>
          <a:pPr>
            <a:defRPr/>
          </a:pPr>
          <a:endParaRPr lang="es-C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solidFill>
            <a:schemeClr val="tx1"/>
          </a:solidFill>
        </a:defRPr>
      </a:pPr>
      <a:endParaRPr lang="es-CR"/>
    </a:p>
  </c:txPr>
  <c:printSettings>
    <c:headerFooter/>
    <c:pageMargins b="0.75000000000000033" l="0.70000000000000029" r="0.70000000000000029" t="0.75000000000000033" header="0.30000000000000016" footer="0.30000000000000016"/>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sz="1400"/>
            </a:pPr>
            <a:r>
              <a:rPr lang="es-CR" sz="1400"/>
              <a:t>PANEA: Indicadores de expansión 2019</a:t>
            </a:r>
          </a:p>
        </c:rich>
      </c:tx>
      <c:layout/>
      <c:overlay val="0"/>
      <c:spPr>
        <a:noFill/>
        <a:ln>
          <a:noFill/>
        </a:ln>
        <a:effectLst/>
      </c:spPr>
    </c:title>
    <c:autoTitleDeleted val="0"/>
    <c:view3D>
      <c:rotX val="5"/>
      <c:rotY val="0"/>
      <c:rAngAx val="0"/>
      <c:perspective val="20"/>
    </c:view3D>
    <c:floor>
      <c:thickness val="0"/>
    </c:floor>
    <c:sideWall>
      <c:thickness val="0"/>
      <c:spPr>
        <a:noFill/>
        <a:ln>
          <a:noFill/>
        </a:ln>
        <a:effectLst/>
      </c:spPr>
    </c:sideWall>
    <c:backWall>
      <c:thickness val="0"/>
      <c:spPr>
        <a:noFill/>
        <a:ln>
          <a:noFill/>
        </a:ln>
        <a:effectLst/>
      </c:spPr>
    </c:backWall>
    <c:plotArea>
      <c:layout/>
      <c:bar3DChart>
        <c:barDir val="col"/>
        <c:grouping val="clustered"/>
        <c:varyColors val="0"/>
        <c:ser>
          <c:idx val="0"/>
          <c:order val="0"/>
          <c:tx>
            <c:strRef>
              <c:f>Anual!$A$62</c:f>
              <c:strCache>
                <c:ptCount val="1"/>
                <c:pt idx="0">
                  <c:v>Índice de crecimiento beneficiarios (ICB) </c:v>
                </c:pt>
              </c:strCache>
            </c:strRef>
          </c:tx>
          <c:spPr>
            <a:solidFill>
              <a:srgbClr val="102D7C"/>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(Anual!$B$9,Anual!$C$10,Anual!$D$10,Anual!$E$10,Anual!$F$10,Anual!$G$10,Anual!$H$10)</c:f>
              <c:strCache>
                <c:ptCount val="7"/>
                <c:pt idx="0">
                  <c:v>Total programa</c:v>
                </c:pt>
                <c:pt idx="1">
                  <c:v>Alimentos preescolar y primaria</c:v>
                </c:pt>
                <c:pt idx="2">
                  <c:v>Secundaria total</c:v>
                </c:pt>
                <c:pt idx="3">
                  <c:v>Alimentos secundaria académica</c:v>
                </c:pt>
                <c:pt idx="4">
                  <c:v>Alimentos secundaria técnica</c:v>
                </c:pt>
                <c:pt idx="5">
                  <c:v>Alimentos educación especial</c:v>
                </c:pt>
                <c:pt idx="6">
                  <c:v>Alimentos educación jóvenes y adultos (nocturna) </c:v>
                </c:pt>
              </c:strCache>
            </c:strRef>
          </c:cat>
          <c:val>
            <c:numRef>
              <c:f>Anual!$B$62:$H$62</c:f>
              <c:numCache>
                <c:formatCode>#,##0.00</c:formatCode>
                <c:ptCount val="7"/>
                <c:pt idx="0">
                  <c:v>3.3532416722234837</c:v>
                </c:pt>
                <c:pt idx="1">
                  <c:v>-12.786053572303025</c:v>
                </c:pt>
                <c:pt idx="2">
                  <c:v>0.20003433247184343</c:v>
                </c:pt>
                <c:pt idx="3">
                  <c:v>-0.44814411899024575</c:v>
                </c:pt>
                <c:pt idx="4">
                  <c:v>1.3631366801025946</c:v>
                </c:pt>
                <c:pt idx="5">
                  <c:v>0.96256684491977662</c:v>
                </c:pt>
                <c:pt idx="6">
                  <c:v>5.7689849727025289</c:v>
                </c:pt>
              </c:numCache>
            </c:numRef>
          </c:val>
          <c:extLst>
            <c:ext xmlns:c16="http://schemas.microsoft.com/office/drawing/2014/chart" uri="{C3380CC4-5D6E-409C-BE32-E72D297353CC}">
              <c16:uniqueId val="{00000000-6FA0-4FB3-BC20-96706F001A85}"/>
            </c:ext>
          </c:extLst>
        </c:ser>
        <c:ser>
          <c:idx val="1"/>
          <c:order val="1"/>
          <c:tx>
            <c:strRef>
              <c:f>Anual!$A$63</c:f>
              <c:strCache>
                <c:ptCount val="1"/>
                <c:pt idx="0">
                  <c:v>Índice de crecimiento del gasto real (ICGR) </c:v>
                </c:pt>
              </c:strCache>
            </c:strRef>
          </c:tx>
          <c:spPr>
            <a:solidFill>
              <a:srgbClr val="4071B9"/>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(Anual!$B$9,Anual!$C$10,Anual!$D$10,Anual!$E$10,Anual!$F$10,Anual!$G$10,Anual!$H$10)</c:f>
              <c:strCache>
                <c:ptCount val="7"/>
                <c:pt idx="0">
                  <c:v>Total programa</c:v>
                </c:pt>
                <c:pt idx="1">
                  <c:v>Alimentos preescolar y primaria</c:v>
                </c:pt>
                <c:pt idx="2">
                  <c:v>Secundaria total</c:v>
                </c:pt>
                <c:pt idx="3">
                  <c:v>Alimentos secundaria académica</c:v>
                </c:pt>
                <c:pt idx="4">
                  <c:v>Alimentos secundaria técnica</c:v>
                </c:pt>
                <c:pt idx="5">
                  <c:v>Alimentos educación especial</c:v>
                </c:pt>
                <c:pt idx="6">
                  <c:v>Alimentos educación jóvenes y adultos (nocturna) </c:v>
                </c:pt>
              </c:strCache>
            </c:strRef>
          </c:cat>
          <c:val>
            <c:numRef>
              <c:f>Anual!$B$63:$H$63</c:f>
              <c:numCache>
                <c:formatCode>#,##0.00</c:formatCode>
                <c:ptCount val="7"/>
                <c:pt idx="0">
                  <c:v>-47.662271553453408</c:v>
                </c:pt>
                <c:pt idx="1">
                  <c:v>-44.683944178013355</c:v>
                </c:pt>
                <c:pt idx="2">
                  <c:v>-53.494612544203065</c:v>
                </c:pt>
                <c:pt idx="3">
                  <c:v>-53.43859368309667</c:v>
                </c:pt>
                <c:pt idx="4">
                  <c:v>-53.596125260655889</c:v>
                </c:pt>
                <c:pt idx="5">
                  <c:v>-54.495464624816115</c:v>
                </c:pt>
                <c:pt idx="6">
                  <c:v>-55.049350659010209</c:v>
                </c:pt>
              </c:numCache>
            </c:numRef>
          </c:val>
          <c:extLst>
            <c:ext xmlns:c16="http://schemas.microsoft.com/office/drawing/2014/chart" uri="{C3380CC4-5D6E-409C-BE32-E72D297353CC}">
              <c16:uniqueId val="{00000001-6FA0-4FB3-BC20-96706F001A85}"/>
            </c:ext>
          </c:extLst>
        </c:ser>
        <c:ser>
          <c:idx val="2"/>
          <c:order val="2"/>
          <c:tx>
            <c:strRef>
              <c:f>Anual!$A$64</c:f>
              <c:strCache>
                <c:ptCount val="1"/>
                <c:pt idx="0">
                  <c:v>Índice de crecimiento del gasto real por beneficiario (ICGRB) </c:v>
                </c:pt>
              </c:strCache>
            </c:strRef>
          </c:tx>
          <c:spPr>
            <a:solidFill>
              <a:srgbClr val="A2BFE6"/>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(Anual!$B$9,Anual!$C$10,Anual!$D$10,Anual!$E$10,Anual!$F$10,Anual!$G$10,Anual!$H$10)</c:f>
              <c:strCache>
                <c:ptCount val="7"/>
                <c:pt idx="0">
                  <c:v>Total programa</c:v>
                </c:pt>
                <c:pt idx="1">
                  <c:v>Alimentos preescolar y primaria</c:v>
                </c:pt>
                <c:pt idx="2">
                  <c:v>Secundaria total</c:v>
                </c:pt>
                <c:pt idx="3">
                  <c:v>Alimentos secundaria académica</c:v>
                </c:pt>
                <c:pt idx="4">
                  <c:v>Alimentos secundaria técnica</c:v>
                </c:pt>
                <c:pt idx="5">
                  <c:v>Alimentos educación especial</c:v>
                </c:pt>
                <c:pt idx="6">
                  <c:v>Alimentos educación jóvenes y adultos (nocturna) </c:v>
                </c:pt>
              </c:strCache>
            </c:strRef>
          </c:cat>
          <c:val>
            <c:numRef>
              <c:f>Anual!$B$64:$H$64</c:f>
              <c:numCache>
                <c:formatCode>#,##0.00</c:formatCode>
                <c:ptCount val="7"/>
                <c:pt idx="0">
                  <c:v>-49.360341678946554</c:v>
                </c:pt>
                <c:pt idx="1">
                  <c:v>-36.574300226345848</c:v>
                </c:pt>
                <c:pt idx="2">
                  <c:v>-53.587453571634228</c:v>
                </c:pt>
                <c:pt idx="3">
                  <c:v>-53.228992162078548</c:v>
                </c:pt>
                <c:pt idx="4">
                  <c:v>-54.220166956955374</c:v>
                </c:pt>
                <c:pt idx="5">
                  <c:v>-54.929300237503242</c:v>
                </c:pt>
                <c:pt idx="6">
                  <c:v>-57.501105496482822</c:v>
                </c:pt>
              </c:numCache>
            </c:numRef>
          </c:val>
          <c:extLst>
            <c:ext xmlns:c16="http://schemas.microsoft.com/office/drawing/2014/chart" uri="{C3380CC4-5D6E-409C-BE32-E72D297353CC}">
              <c16:uniqueId val="{00000002-6FA0-4FB3-BC20-96706F001A85}"/>
            </c:ext>
          </c:extLst>
        </c:ser>
        <c:dLbls>
          <c:showLegendKey val="0"/>
          <c:showVal val="0"/>
          <c:showCatName val="0"/>
          <c:showSerName val="0"/>
          <c:showPercent val="0"/>
          <c:showBubbleSize val="0"/>
        </c:dLbls>
        <c:gapWidth val="100"/>
        <c:shape val="box"/>
        <c:axId val="244775816"/>
        <c:axId val="244776200"/>
        <c:axId val="0"/>
      </c:bar3DChart>
      <c:catAx>
        <c:axId val="244775816"/>
        <c:scaling>
          <c:orientation val="minMax"/>
        </c:scaling>
        <c:delete val="0"/>
        <c:axPos val="b"/>
        <c:numFmt formatCode="General" sourceLinked="1"/>
        <c:majorTickMark val="none"/>
        <c:minorTickMark val="none"/>
        <c:tickLblPos val="low"/>
        <c:spPr>
          <a:noFill/>
          <a:ln w="12700" cap="flat" cmpd="sng" algn="ctr">
            <a:solidFill>
              <a:schemeClr val="tx1">
                <a:lumMod val="15000"/>
                <a:lumOff val="85000"/>
              </a:schemeClr>
            </a:solidFill>
            <a:round/>
          </a:ln>
          <a:effectLst/>
        </c:spPr>
        <c:txPr>
          <a:bodyPr rot="-60000000" vert="horz"/>
          <a:lstStyle/>
          <a:p>
            <a:pPr>
              <a:defRPr/>
            </a:pPr>
            <a:endParaRPr lang="es-CR"/>
          </a:p>
        </c:txPr>
        <c:crossAx val="244776200"/>
        <c:crosses val="autoZero"/>
        <c:auto val="1"/>
        <c:lblAlgn val="ctr"/>
        <c:lblOffset val="100"/>
        <c:noMultiLvlLbl val="0"/>
      </c:catAx>
      <c:valAx>
        <c:axId val="244776200"/>
        <c:scaling>
          <c:orientation val="minMax"/>
          <c:max val="3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vert="horz"/>
          <a:lstStyle/>
          <a:p>
            <a:pPr>
              <a:defRPr/>
            </a:pPr>
            <a:endParaRPr lang="es-CR"/>
          </a:p>
        </c:txPr>
        <c:crossAx val="244775816"/>
        <c:crosses val="autoZero"/>
        <c:crossBetween val="between"/>
      </c:valAx>
    </c:plotArea>
    <c:legend>
      <c:legendPos val="b"/>
      <c:layout>
        <c:manualLayout>
          <c:xMode val="edge"/>
          <c:yMode val="edge"/>
          <c:x val="1.6690185663641523E-2"/>
          <c:y val="0.81145245385858389"/>
          <c:w val="0.97289225141070446"/>
          <c:h val="0.15613995928836163"/>
        </c:manualLayout>
      </c:layout>
      <c:overlay val="0"/>
      <c:spPr>
        <a:noFill/>
        <a:ln>
          <a:noFill/>
        </a:ln>
        <a:effectLst/>
      </c:spPr>
      <c:txPr>
        <a:bodyPr rot="0" vert="horz"/>
        <a:lstStyle/>
        <a:p>
          <a:pPr>
            <a:defRPr/>
          </a:pPr>
          <a:endParaRPr lang="es-C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solidFill>
            <a:schemeClr val="tx1"/>
          </a:solidFill>
        </a:defRPr>
      </a:pPr>
      <a:endParaRPr lang="es-CR"/>
    </a:p>
  </c:txPr>
  <c:printSettings>
    <c:headerFooter/>
    <c:pageMargins b="0.75000000000000033" l="0.70000000000000029" r="0.70000000000000029" t="0.75000000000000033" header="0.30000000000000016" footer="0.30000000000000016"/>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baseline="0">
                <a:solidFill>
                  <a:schemeClr val="tx1">
                    <a:lumMod val="65000"/>
                    <a:lumOff val="35000"/>
                  </a:schemeClr>
                </a:solidFill>
                <a:latin typeface="+mn-lt"/>
                <a:ea typeface="+mn-ea"/>
                <a:cs typeface="+mn-cs"/>
              </a:defRPr>
            </a:pPr>
            <a:r>
              <a:rPr lang="es-CR" sz="1400">
                <a:solidFill>
                  <a:schemeClr val="tx1"/>
                </a:solidFill>
              </a:rPr>
              <a:t>PANEA: Indicadores de gasto medio 2019</a:t>
            </a:r>
          </a:p>
        </c:rich>
      </c:tx>
      <c:layout/>
      <c:overlay val="0"/>
      <c:spPr>
        <a:noFill/>
        <a:ln>
          <a:noFill/>
        </a:ln>
        <a:effectLst/>
      </c:spPr>
    </c:title>
    <c:autoTitleDeleted val="0"/>
    <c:view3D>
      <c:rotX val="5"/>
      <c:rotY val="0"/>
      <c:rAngAx val="0"/>
      <c:perspective val="10"/>
    </c:view3D>
    <c:floor>
      <c:thickness val="0"/>
    </c:floor>
    <c:sideWall>
      <c:thickness val="0"/>
      <c:spPr>
        <a:noFill/>
        <a:ln>
          <a:noFill/>
        </a:ln>
        <a:effectLst/>
      </c:spPr>
    </c:sideWall>
    <c:backWall>
      <c:thickness val="0"/>
      <c:spPr>
        <a:noFill/>
        <a:ln>
          <a:noFill/>
        </a:ln>
        <a:effectLst/>
      </c:spPr>
    </c:backWall>
    <c:plotArea>
      <c:layout>
        <c:manualLayout>
          <c:layoutTarget val="inner"/>
          <c:xMode val="edge"/>
          <c:yMode val="edge"/>
          <c:x val="5.6641100443720782E-2"/>
          <c:y val="0.12308622958059126"/>
          <c:w val="0.92765863282032313"/>
          <c:h val="0.38800868057597004"/>
        </c:manualLayout>
      </c:layout>
      <c:bar3DChart>
        <c:barDir val="col"/>
        <c:grouping val="clustered"/>
        <c:varyColors val="0"/>
        <c:ser>
          <c:idx val="0"/>
          <c:order val="0"/>
          <c:tx>
            <c:strRef>
              <c:f>Anual!$A$70</c:f>
              <c:strCache>
                <c:ptCount val="1"/>
                <c:pt idx="0">
                  <c:v>Gasto programado acumulado por beneficiario (GPB) </c:v>
                </c:pt>
              </c:strCache>
            </c:strRef>
          </c:tx>
          <c:spPr>
            <a:solidFill>
              <a:srgbClr val="102D7C"/>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(Anual!$B$9,Anual!$C$10,Anual!$D$10,Anual!$E$10,Anual!$F$10,Anual!$G$10,Anual!$H$10)</c:f>
              <c:strCache>
                <c:ptCount val="7"/>
                <c:pt idx="0">
                  <c:v>Total programa</c:v>
                </c:pt>
                <c:pt idx="1">
                  <c:v>Alimentos preescolar y primaria</c:v>
                </c:pt>
                <c:pt idx="2">
                  <c:v>Secundaria total</c:v>
                </c:pt>
                <c:pt idx="3">
                  <c:v>Alimentos secundaria académica</c:v>
                </c:pt>
                <c:pt idx="4">
                  <c:v>Alimentos secundaria técnica</c:v>
                </c:pt>
                <c:pt idx="5">
                  <c:v>Alimentos educación especial</c:v>
                </c:pt>
                <c:pt idx="6">
                  <c:v>Alimentos educación jóvenes y adultos (nocturna) </c:v>
                </c:pt>
              </c:strCache>
            </c:strRef>
          </c:cat>
          <c:val>
            <c:numRef>
              <c:f>Anual!$B$70:$H$70</c:f>
              <c:numCache>
                <c:formatCode>#,##0.00</c:formatCode>
                <c:ptCount val="7"/>
                <c:pt idx="0">
                  <c:v>62644.064575027434</c:v>
                </c:pt>
                <c:pt idx="1">
                  <c:v>63327.025911341494</c:v>
                </c:pt>
                <c:pt idx="2">
                  <c:v>62463.552579615258</c:v>
                </c:pt>
                <c:pt idx="3">
                  <c:v>62748.4226177245</c:v>
                </c:pt>
                <c:pt idx="4">
                  <c:v>61961.732282140234</c:v>
                </c:pt>
                <c:pt idx="5">
                  <c:v>56168.984692239079</c:v>
                </c:pt>
                <c:pt idx="6">
                  <c:v>57462.194630942628</c:v>
                </c:pt>
              </c:numCache>
            </c:numRef>
          </c:val>
          <c:extLst>
            <c:ext xmlns:c16="http://schemas.microsoft.com/office/drawing/2014/chart" uri="{C3380CC4-5D6E-409C-BE32-E72D297353CC}">
              <c16:uniqueId val="{00000000-6CEF-4C23-B23C-CF4F38417930}"/>
            </c:ext>
          </c:extLst>
        </c:ser>
        <c:ser>
          <c:idx val="1"/>
          <c:order val="1"/>
          <c:tx>
            <c:strRef>
              <c:f>Anual!$A$71</c:f>
              <c:strCache>
                <c:ptCount val="1"/>
                <c:pt idx="0">
                  <c:v>Gasto efectivo acumulado por beneficiario (GEB) </c:v>
                </c:pt>
              </c:strCache>
            </c:strRef>
          </c:tx>
          <c:spPr>
            <a:solidFill>
              <a:srgbClr val="4071B9"/>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(Anual!$B$9,Anual!$C$10,Anual!$D$10,Anual!$E$10,Anual!$F$10,Anual!$G$10,Anual!$H$10)</c:f>
              <c:strCache>
                <c:ptCount val="7"/>
                <c:pt idx="0">
                  <c:v>Total programa</c:v>
                </c:pt>
                <c:pt idx="1">
                  <c:v>Alimentos preescolar y primaria</c:v>
                </c:pt>
                <c:pt idx="2">
                  <c:v>Secundaria total</c:v>
                </c:pt>
                <c:pt idx="3">
                  <c:v>Alimentos secundaria académica</c:v>
                </c:pt>
                <c:pt idx="4">
                  <c:v>Alimentos secundaria técnica</c:v>
                </c:pt>
                <c:pt idx="5">
                  <c:v>Alimentos educación especial</c:v>
                </c:pt>
                <c:pt idx="6">
                  <c:v>Alimentos educación jóvenes y adultos (nocturna) </c:v>
                </c:pt>
              </c:strCache>
            </c:strRef>
          </c:cat>
          <c:val>
            <c:numRef>
              <c:f>Anual!$B$71:$H$71</c:f>
              <c:numCache>
                <c:formatCode>#,##0.00</c:formatCode>
                <c:ptCount val="7"/>
                <c:pt idx="0">
                  <c:v>64895.076587146817</c:v>
                </c:pt>
                <c:pt idx="1">
                  <c:v>83637.958986724479</c:v>
                </c:pt>
                <c:pt idx="2">
                  <c:v>56648.109845550527</c:v>
                </c:pt>
                <c:pt idx="3">
                  <c:v>57285.859504337459</c:v>
                </c:pt>
                <c:pt idx="4">
                  <c:v>55524.170440578149</c:v>
                </c:pt>
                <c:pt idx="5">
                  <c:v>47366.02521855486</c:v>
                </c:pt>
                <c:pt idx="6">
                  <c:v>50454.678414715207</c:v>
                </c:pt>
              </c:numCache>
            </c:numRef>
          </c:val>
          <c:extLst>
            <c:ext xmlns:c16="http://schemas.microsoft.com/office/drawing/2014/chart" uri="{C3380CC4-5D6E-409C-BE32-E72D297353CC}">
              <c16:uniqueId val="{00000001-6CEF-4C23-B23C-CF4F38417930}"/>
            </c:ext>
          </c:extLst>
        </c:ser>
        <c:dLbls>
          <c:showLegendKey val="0"/>
          <c:showVal val="0"/>
          <c:showCatName val="0"/>
          <c:showSerName val="0"/>
          <c:showPercent val="0"/>
          <c:showBubbleSize val="0"/>
        </c:dLbls>
        <c:gapWidth val="150"/>
        <c:shape val="box"/>
        <c:axId val="244636000"/>
        <c:axId val="244636392"/>
        <c:axId val="0"/>
      </c:bar3DChart>
      <c:catAx>
        <c:axId val="244636000"/>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s-CR"/>
          </a:p>
        </c:txPr>
        <c:crossAx val="244636392"/>
        <c:crosses val="autoZero"/>
        <c:auto val="1"/>
        <c:lblAlgn val="ctr"/>
        <c:lblOffset val="100"/>
        <c:noMultiLvlLbl val="0"/>
      </c:catAx>
      <c:valAx>
        <c:axId val="24463639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s-CR"/>
          </a:p>
        </c:txPr>
        <c:crossAx val="244636000"/>
        <c:crosses val="autoZero"/>
        <c:crossBetween val="between"/>
      </c:valAx>
      <c:dTable>
        <c:showHorzBorder val="1"/>
        <c:showVertBorder val="1"/>
        <c:showOutline val="1"/>
        <c:showKeys val="1"/>
      </c:dTable>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R"/>
    </a:p>
  </c:txPr>
  <c:printSettings>
    <c:headerFooter/>
    <c:pageMargins b="0.75000000000000033" l="0.70000000000000029" r="0.70000000000000029" t="0.75000000000000033" header="0.30000000000000016" footer="0.30000000000000016"/>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sz="1400"/>
            </a:pPr>
            <a:r>
              <a:rPr lang="en-US" sz="1400"/>
              <a:t>PANEA: Índice de eficiencia (IE) 2019 </a:t>
            </a:r>
          </a:p>
        </c:rich>
      </c:tx>
      <c:layout/>
      <c:overlay val="0"/>
      <c:spPr>
        <a:noFill/>
        <a:ln>
          <a:noFill/>
        </a:ln>
        <a:effectLst/>
      </c:spPr>
    </c:title>
    <c:autoTitleDeleted val="0"/>
    <c:view3D>
      <c:rotX val="5"/>
      <c:rotY val="0"/>
      <c:rAngAx val="0"/>
      <c:perspective val="10"/>
    </c:view3D>
    <c:floor>
      <c:thickness val="0"/>
    </c:floor>
    <c:sideWall>
      <c:thickness val="0"/>
      <c:spPr>
        <a:noFill/>
        <a:ln>
          <a:noFill/>
        </a:ln>
        <a:effectLst/>
      </c:spPr>
    </c:sideWall>
    <c:backWall>
      <c:thickness val="0"/>
      <c:spPr>
        <a:noFill/>
        <a:ln>
          <a:noFill/>
        </a:ln>
        <a:effectLst/>
      </c:spPr>
    </c:backWall>
    <c:plotArea>
      <c:layout/>
      <c:bar3DChart>
        <c:barDir val="col"/>
        <c:grouping val="clustered"/>
        <c:varyColors val="0"/>
        <c:ser>
          <c:idx val="0"/>
          <c:order val="0"/>
          <c:tx>
            <c:strRef>
              <c:f>Anual!$A$69</c:f>
              <c:strCache>
                <c:ptCount val="1"/>
                <c:pt idx="0">
                  <c:v>Índice de eficiencia (IE) </c:v>
                </c:pt>
              </c:strCache>
            </c:strRef>
          </c:tx>
          <c:spPr>
            <a:solidFill>
              <a:srgbClr val="102D7C"/>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a:lstStyle/>
              <a:p>
                <a:pPr>
                  <a:defRPr sz="900"/>
                </a:pPr>
                <a:endParaRPr lang="es-C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(Anual!$B$9,Anual!$C$10,Anual!$D$10,Anual!$E$10,Anual!$F$10,Anual!$G$10,Anual!$H$10)</c:f>
              <c:strCache>
                <c:ptCount val="7"/>
                <c:pt idx="0">
                  <c:v>Total programa</c:v>
                </c:pt>
                <c:pt idx="1">
                  <c:v>Alimentos preescolar y primaria</c:v>
                </c:pt>
                <c:pt idx="2">
                  <c:v>Secundaria total</c:v>
                </c:pt>
                <c:pt idx="3">
                  <c:v>Alimentos secundaria académica</c:v>
                </c:pt>
                <c:pt idx="4">
                  <c:v>Alimentos secundaria técnica</c:v>
                </c:pt>
                <c:pt idx="5">
                  <c:v>Alimentos educación especial</c:v>
                </c:pt>
                <c:pt idx="6">
                  <c:v>Alimentos educación jóvenes y adultos (nocturna) </c:v>
                </c:pt>
              </c:strCache>
            </c:strRef>
          </c:cat>
          <c:val>
            <c:numRef>
              <c:f>Anual!$B$69:$H$69</c:f>
              <c:numCache>
                <c:formatCode>#,##0.00</c:formatCode>
                <c:ptCount val="7"/>
                <c:pt idx="0">
                  <c:v>105.44566426968619</c:v>
                </c:pt>
                <c:pt idx="1">
                  <c:v>127.87860202657912</c:v>
                </c:pt>
                <c:pt idx="2">
                  <c:v>86.454404048713243</c:v>
                </c:pt>
                <c:pt idx="3">
                  <c:v>87.320680492288119</c:v>
                </c:pt>
                <c:pt idx="4">
                  <c:v>84.91795490058729</c:v>
                </c:pt>
                <c:pt idx="5">
                  <c:v>77.71968438585796</c:v>
                </c:pt>
                <c:pt idx="6">
                  <c:v>83.203018178455977</c:v>
                </c:pt>
              </c:numCache>
            </c:numRef>
          </c:val>
          <c:extLst>
            <c:ext xmlns:c16="http://schemas.microsoft.com/office/drawing/2014/chart" uri="{C3380CC4-5D6E-409C-BE32-E72D297353CC}">
              <c16:uniqueId val="{00000000-65B0-4492-9098-452DC13717DF}"/>
            </c:ext>
          </c:extLst>
        </c:ser>
        <c:dLbls>
          <c:showLegendKey val="0"/>
          <c:showVal val="0"/>
          <c:showCatName val="0"/>
          <c:showSerName val="0"/>
          <c:showPercent val="0"/>
          <c:showBubbleSize val="0"/>
        </c:dLbls>
        <c:gapWidth val="100"/>
        <c:shape val="box"/>
        <c:axId val="244635216"/>
        <c:axId val="244637176"/>
        <c:axId val="0"/>
      </c:bar3DChart>
      <c:catAx>
        <c:axId val="244635216"/>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vert="horz"/>
          <a:lstStyle/>
          <a:p>
            <a:pPr>
              <a:defRPr/>
            </a:pPr>
            <a:endParaRPr lang="es-CR"/>
          </a:p>
        </c:txPr>
        <c:crossAx val="244637176"/>
        <c:crosses val="autoZero"/>
        <c:auto val="1"/>
        <c:lblAlgn val="ctr"/>
        <c:lblOffset val="100"/>
        <c:noMultiLvlLbl val="0"/>
      </c:catAx>
      <c:valAx>
        <c:axId val="24463717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vert="horz"/>
          <a:lstStyle/>
          <a:p>
            <a:pPr>
              <a:defRPr/>
            </a:pPr>
            <a:endParaRPr lang="es-CR"/>
          </a:p>
        </c:txPr>
        <c:crossAx val="244635216"/>
        <c:crosses val="autoZero"/>
        <c:crossBetween val="between"/>
      </c:valAx>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solidFill>
            <a:schemeClr val="tx1"/>
          </a:solidFill>
        </a:defRPr>
      </a:pPr>
      <a:endParaRPr lang="es-CR"/>
    </a:p>
  </c:txPr>
  <c:printSettings>
    <c:headerFooter/>
    <c:pageMargins b="0.75000000000000033" l="0.70000000000000029" r="0.70000000000000029" t="0.75000000000000033" header="0.30000000000000016" footer="0.30000000000000016"/>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sz="1400"/>
            </a:pPr>
            <a:r>
              <a:rPr lang="es-CR" sz="1400"/>
              <a:t>PANEA: Indicadores de giro de recursos 2019</a:t>
            </a:r>
          </a:p>
        </c:rich>
      </c:tx>
      <c:layout/>
      <c:overlay val="0"/>
      <c:spPr>
        <a:noFill/>
        <a:ln>
          <a:noFill/>
        </a:ln>
        <a:effectLst/>
      </c:spPr>
    </c:title>
    <c:autoTitleDeleted val="0"/>
    <c:plotArea>
      <c:layout>
        <c:manualLayout>
          <c:layoutTarget val="inner"/>
          <c:xMode val="edge"/>
          <c:yMode val="edge"/>
          <c:x val="4.7027723870478065E-2"/>
          <c:y val="0.24413526619932041"/>
          <c:w val="0.90892322125591751"/>
          <c:h val="0.52383310359110713"/>
        </c:manualLayout>
      </c:layout>
      <c:barChart>
        <c:barDir val="bar"/>
        <c:grouping val="clustered"/>
        <c:varyColors val="0"/>
        <c:ser>
          <c:idx val="0"/>
          <c:order val="0"/>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Pt>
            <c:idx val="0"/>
            <c:invertIfNegative val="0"/>
            <c:bubble3D val="0"/>
            <c:spPr>
              <a:solidFill>
                <a:srgbClr val="4071B9"/>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8-0AF5-459A-938E-1B1DF0882400}"/>
              </c:ext>
            </c:extLst>
          </c:dPt>
          <c:dPt>
            <c:idx val="1"/>
            <c:invertIfNegative val="0"/>
            <c:bubble3D val="0"/>
            <c:spPr>
              <a:solidFill>
                <a:srgbClr val="102D7C"/>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1-C40E-41EC-8D6F-BAD83C78D914}"/>
              </c:ext>
            </c:extLst>
          </c:dPt>
          <c:dLbls>
            <c:spPr>
              <a:noFill/>
              <a:ln>
                <a:noFill/>
              </a:ln>
              <a:effectLst/>
            </c:spPr>
            <c:txPr>
              <a:bodyPr/>
              <a:lstStyle/>
              <a:p>
                <a:pPr>
                  <a:defRPr sz="900"/>
                </a:pPr>
                <a:endParaRPr lang="es-C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Anual!$A$74:$A$75</c:f>
              <c:strCache>
                <c:ptCount val="2"/>
                <c:pt idx="0">
                  <c:v>Índice de giro efectivo (IGE)</c:v>
                </c:pt>
                <c:pt idx="1">
                  <c:v>Índice de uso de recursos (IUR) </c:v>
                </c:pt>
              </c:strCache>
            </c:strRef>
          </c:cat>
          <c:val>
            <c:numRef>
              <c:f>Anual!$B$74:$B$75</c:f>
              <c:numCache>
                <c:formatCode>#,##0.00</c:formatCode>
                <c:ptCount val="2"/>
                <c:pt idx="0">
                  <c:v>103.58459280030405</c:v>
                </c:pt>
                <c:pt idx="1">
                  <c:v>99.999999999617401</c:v>
                </c:pt>
              </c:numCache>
            </c:numRef>
          </c:val>
          <c:extLst>
            <c:ext xmlns:c16="http://schemas.microsoft.com/office/drawing/2014/chart" uri="{C3380CC4-5D6E-409C-BE32-E72D297353CC}">
              <c16:uniqueId val="{00000002-C40E-41EC-8D6F-BAD83C78D914}"/>
            </c:ext>
          </c:extLst>
        </c:ser>
        <c:dLbls>
          <c:showLegendKey val="0"/>
          <c:showVal val="0"/>
          <c:showCatName val="0"/>
          <c:showSerName val="0"/>
          <c:showPercent val="0"/>
          <c:showBubbleSize val="0"/>
        </c:dLbls>
        <c:gapWidth val="75"/>
        <c:overlap val="-25"/>
        <c:axId val="244637960"/>
        <c:axId val="244638352"/>
      </c:barChart>
      <c:catAx>
        <c:axId val="244637960"/>
        <c:scaling>
          <c:orientation val="minMax"/>
        </c:scaling>
        <c:delete val="1"/>
        <c:axPos val="l"/>
        <c:numFmt formatCode="General" sourceLinked="1"/>
        <c:majorTickMark val="none"/>
        <c:minorTickMark val="none"/>
        <c:tickLblPos val="low"/>
        <c:crossAx val="244638352"/>
        <c:crosses val="autoZero"/>
        <c:auto val="1"/>
        <c:lblAlgn val="ctr"/>
        <c:lblOffset val="100"/>
        <c:noMultiLvlLbl val="0"/>
      </c:catAx>
      <c:valAx>
        <c:axId val="244638352"/>
        <c:scaling>
          <c:orientation val="minMax"/>
          <c:min val="0"/>
        </c:scaling>
        <c:delete val="0"/>
        <c:axPos val="b"/>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vert="horz"/>
          <a:lstStyle/>
          <a:p>
            <a:pPr>
              <a:defRPr/>
            </a:pPr>
            <a:endParaRPr lang="es-CR"/>
          </a:p>
        </c:txPr>
        <c:crossAx val="244637960"/>
        <c:crosses val="autoZero"/>
        <c:crossBetween val="between"/>
      </c:valAx>
      <c:spPr>
        <a:noFill/>
        <a:ln>
          <a:noFill/>
        </a:ln>
        <a:effectLst/>
      </c:spPr>
    </c:plotArea>
    <c:legend>
      <c:legendPos val="b"/>
      <c:layout/>
      <c:overlay val="0"/>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solidFill>
            <a:schemeClr val="tx1"/>
          </a:solidFill>
        </a:defRPr>
      </a:pPr>
      <a:endParaRPr lang="es-CR"/>
    </a:p>
  </c:txPr>
  <c:printSettings>
    <c:headerFooter/>
    <c:pageMargins b="0.75000000000000033" l="0.70000000000000029" r="0.70000000000000029" t="0.75000000000000033" header="0.30000000000000016" footer="0.30000000000000016"/>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8" Type="http://schemas.openxmlformats.org/officeDocument/2006/relationships/image" Target="../media/image1.png"/><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10" Type="http://schemas.openxmlformats.org/officeDocument/2006/relationships/image" Target="../media/image3.png"/><Relationship Id="rId4" Type="http://schemas.openxmlformats.org/officeDocument/2006/relationships/chart" Target="../charts/chart4.xml"/><Relationship Id="rId9"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0</xdr:col>
      <xdr:colOff>0</xdr:colOff>
      <xdr:row>6</xdr:row>
      <xdr:rowOff>0</xdr:rowOff>
    </xdr:from>
    <xdr:ext cx="13822310" cy="381000"/>
    <xdr:pic>
      <xdr:nvPicPr>
        <xdr:cNvPr id="2" name="Imagen 1"/>
        <xdr:cNvPicPr>
          <a:picLocks noChangeAspect="1"/>
        </xdr:cNvPicPr>
      </xdr:nvPicPr>
      <xdr:blipFill>
        <a:blip xmlns:r="http://schemas.openxmlformats.org/officeDocument/2006/relationships" r:embed="rId1"/>
        <a:stretch>
          <a:fillRect/>
        </a:stretch>
      </xdr:blipFill>
      <xdr:spPr>
        <a:xfrm>
          <a:off x="0" y="1143000"/>
          <a:ext cx="13822310" cy="381000"/>
        </a:xfrm>
        <a:prstGeom prst="rect">
          <a:avLst/>
        </a:prstGeom>
      </xdr:spPr>
    </xdr:pic>
    <xdr:clientData/>
  </xdr:oneCellAnchor>
  <xdr:twoCellAnchor>
    <xdr:from>
      <xdr:col>0</xdr:col>
      <xdr:colOff>952503</xdr:colOff>
      <xdr:row>6</xdr:row>
      <xdr:rowOff>47626</xdr:rowOff>
    </xdr:from>
    <xdr:to>
      <xdr:col>7</xdr:col>
      <xdr:colOff>916782</xdr:colOff>
      <xdr:row>7</xdr:row>
      <xdr:rowOff>130969</xdr:rowOff>
    </xdr:to>
    <xdr:sp macro="" textlink="">
      <xdr:nvSpPr>
        <xdr:cNvPr id="3" name="CuadroTexto 2"/>
        <xdr:cNvSpPr txBox="1"/>
      </xdr:nvSpPr>
      <xdr:spPr>
        <a:xfrm>
          <a:off x="952503" y="1190626"/>
          <a:ext cx="12370592" cy="2738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s-CR" sz="1100" b="1">
              <a:solidFill>
                <a:schemeClr val="bg1"/>
              </a:solidFill>
              <a:effectLst/>
              <a:latin typeface="+mn-lt"/>
              <a:ea typeface="+mn-ea"/>
              <a:cs typeface="+mn-cs"/>
            </a:rPr>
            <a:t>                     Ministerio</a:t>
          </a:r>
          <a:r>
            <a:rPr lang="es-CR" sz="1100" b="1" baseline="0">
              <a:solidFill>
                <a:schemeClr val="bg1"/>
              </a:solidFill>
              <a:effectLst/>
              <a:latin typeface="+mn-lt"/>
              <a:ea typeface="+mn-ea"/>
              <a:cs typeface="+mn-cs"/>
            </a:rPr>
            <a:t> de Educación Pública          Programa  de Alimentación y Nutrición del Escolar y del Adolescente         </a:t>
          </a:r>
          <a:r>
            <a:rPr lang="es-CR" sz="1100" b="1">
              <a:solidFill>
                <a:schemeClr val="bg1"/>
              </a:solidFill>
              <a:effectLst/>
              <a:latin typeface="+mn-lt"/>
              <a:ea typeface="+mn-ea"/>
              <a:cs typeface="+mn-cs"/>
            </a:rPr>
            <a:t>Período</a:t>
          </a:r>
          <a:r>
            <a:rPr lang="es-CR" sz="1100" b="1" baseline="0">
              <a:solidFill>
                <a:schemeClr val="bg1"/>
              </a:solidFill>
              <a:effectLst/>
              <a:latin typeface="+mn-lt"/>
              <a:ea typeface="+mn-ea"/>
              <a:cs typeface="+mn-cs"/>
            </a:rPr>
            <a:t>:  I Trimestre 2019</a:t>
          </a:r>
          <a:r>
            <a:rPr lang="es-CR" sz="1100" b="1" baseline="0">
              <a:solidFill>
                <a:schemeClr val="dk1"/>
              </a:solidFill>
              <a:effectLst/>
              <a:latin typeface="+mn-lt"/>
              <a:ea typeface="+mn-ea"/>
              <a:cs typeface="+mn-cs"/>
            </a:rPr>
            <a:t>             </a:t>
          </a:r>
          <a:r>
            <a:rPr lang="es-CR" sz="1100" b="1" baseline="0">
              <a:solidFill>
                <a:schemeClr val="bg1"/>
              </a:solidFill>
              <a:effectLst/>
              <a:latin typeface="+mn-lt"/>
              <a:ea typeface="+mn-ea"/>
              <a:cs typeface="+mn-cs"/>
            </a:rPr>
            <a:t>Fecha Actualización:  16-08-2019</a:t>
          </a:r>
          <a:endParaRPr lang="es-CR">
            <a:solidFill>
              <a:schemeClr val="bg1"/>
            </a:solidFill>
            <a:effectLst/>
          </a:endParaRPr>
        </a:p>
        <a:p>
          <a:pPr marL="0" marR="0" indent="0" defTabSz="914400" eaLnBrk="1" fontAlgn="auto" latinLnBrk="0" hangingPunct="1">
            <a:lnSpc>
              <a:spcPct val="100000"/>
            </a:lnSpc>
            <a:spcBef>
              <a:spcPts val="0"/>
            </a:spcBef>
            <a:spcAft>
              <a:spcPts val="0"/>
            </a:spcAft>
            <a:buClrTx/>
            <a:buSzTx/>
            <a:buFontTx/>
            <a:buNone/>
            <a:tabLst/>
            <a:defRPr/>
          </a:pPr>
          <a:endParaRPr lang="es-CR">
            <a:solidFill>
              <a:schemeClr val="bg1"/>
            </a:solidFill>
            <a:effectLst/>
          </a:endParaRPr>
        </a:p>
        <a:p>
          <a:pPr marL="0" marR="0" indent="0" defTabSz="914400" eaLnBrk="1" fontAlgn="auto" latinLnBrk="0" hangingPunct="1">
            <a:lnSpc>
              <a:spcPct val="100000"/>
            </a:lnSpc>
            <a:spcBef>
              <a:spcPts val="0"/>
            </a:spcBef>
            <a:spcAft>
              <a:spcPts val="0"/>
            </a:spcAft>
            <a:buClrTx/>
            <a:buSzTx/>
            <a:buFontTx/>
            <a:buNone/>
            <a:tabLst/>
            <a:defRPr/>
          </a:pPr>
          <a:endParaRPr lang="es-CR" sz="1100" b="1" baseline="0">
            <a:solidFill>
              <a:schemeClr val="bg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s-CR">
            <a:solidFill>
              <a:schemeClr val="bg1"/>
            </a:solidFill>
            <a:effectLst/>
          </a:endParaRPr>
        </a:p>
        <a:p>
          <a:endParaRPr lang="es-CR" sz="1100">
            <a:solidFill>
              <a:schemeClr val="bg1"/>
            </a:solidFill>
          </a:endParaRPr>
        </a:p>
      </xdr:txBody>
    </xdr:sp>
    <xdr:clientData/>
  </xdr:twoCellAnchor>
  <xdr:twoCellAnchor editAs="oneCell">
    <xdr:from>
      <xdr:col>0</xdr:col>
      <xdr:colOff>0</xdr:colOff>
      <xdr:row>0</xdr:row>
      <xdr:rowOff>0</xdr:rowOff>
    </xdr:from>
    <xdr:to>
      <xdr:col>8</xdr:col>
      <xdr:colOff>23812</xdr:colOff>
      <xdr:row>6</xdr:row>
      <xdr:rowOff>0</xdr:rowOff>
    </xdr:to>
    <xdr:pic>
      <xdr:nvPicPr>
        <xdr:cNvPr id="4" name="Imagen 3"/>
        <xdr:cNvPicPr>
          <a:picLocks noChangeAspect="1"/>
        </xdr:cNvPicPr>
      </xdr:nvPicPr>
      <xdr:blipFill>
        <a:blip xmlns:r="http://schemas.openxmlformats.org/officeDocument/2006/relationships" r:embed="rId2"/>
        <a:stretch>
          <a:fillRect/>
        </a:stretch>
      </xdr:blipFill>
      <xdr:spPr>
        <a:xfrm>
          <a:off x="0" y="0"/>
          <a:ext cx="13811250" cy="1143000"/>
        </a:xfrm>
        <a:prstGeom prst="rect">
          <a:avLst/>
        </a:prstGeom>
      </xdr:spPr>
    </xdr:pic>
    <xdr:clientData/>
  </xdr:twoCellAnchor>
  <xdr:twoCellAnchor editAs="oneCell">
    <xdr:from>
      <xdr:col>0</xdr:col>
      <xdr:colOff>462643</xdr:colOff>
      <xdr:row>0</xdr:row>
      <xdr:rowOff>95250</xdr:rowOff>
    </xdr:from>
    <xdr:to>
      <xdr:col>1</xdr:col>
      <xdr:colOff>1274718</xdr:colOff>
      <xdr:row>5</xdr:row>
      <xdr:rowOff>136071</xdr:rowOff>
    </xdr:to>
    <xdr:pic>
      <xdr:nvPicPr>
        <xdr:cNvPr id="5" name="Imagen 4"/>
        <xdr:cNvPicPr>
          <a:picLocks noChangeAspect="1"/>
        </xdr:cNvPicPr>
      </xdr:nvPicPr>
      <xdr:blipFill>
        <a:blip xmlns:r="http://schemas.openxmlformats.org/officeDocument/2006/relationships" r:embed="rId3"/>
        <a:stretch>
          <a:fillRect/>
        </a:stretch>
      </xdr:blipFill>
      <xdr:spPr>
        <a:xfrm>
          <a:off x="462643" y="95250"/>
          <a:ext cx="4931638" cy="99332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0</xdr:col>
      <xdr:colOff>0</xdr:colOff>
      <xdr:row>6</xdr:row>
      <xdr:rowOff>0</xdr:rowOff>
    </xdr:from>
    <xdr:ext cx="13823156" cy="392906"/>
    <xdr:pic>
      <xdr:nvPicPr>
        <xdr:cNvPr id="2" name="Imagen 1"/>
        <xdr:cNvPicPr>
          <a:picLocks noChangeAspect="1"/>
        </xdr:cNvPicPr>
      </xdr:nvPicPr>
      <xdr:blipFill>
        <a:blip xmlns:r="http://schemas.openxmlformats.org/officeDocument/2006/relationships" r:embed="rId1"/>
        <a:stretch>
          <a:fillRect/>
        </a:stretch>
      </xdr:blipFill>
      <xdr:spPr>
        <a:xfrm>
          <a:off x="0" y="1143000"/>
          <a:ext cx="13823156" cy="392906"/>
        </a:xfrm>
        <a:prstGeom prst="rect">
          <a:avLst/>
        </a:prstGeom>
      </xdr:spPr>
    </xdr:pic>
    <xdr:clientData/>
  </xdr:oneCellAnchor>
  <xdr:twoCellAnchor>
    <xdr:from>
      <xdr:col>0</xdr:col>
      <xdr:colOff>904877</xdr:colOff>
      <xdr:row>6</xdr:row>
      <xdr:rowOff>35720</xdr:rowOff>
    </xdr:from>
    <xdr:to>
      <xdr:col>7</xdr:col>
      <xdr:colOff>1178718</xdr:colOff>
      <xdr:row>7</xdr:row>
      <xdr:rowOff>59532</xdr:rowOff>
    </xdr:to>
    <xdr:sp macro="" textlink="">
      <xdr:nvSpPr>
        <xdr:cNvPr id="3" name="CuadroTexto 2"/>
        <xdr:cNvSpPr txBox="1"/>
      </xdr:nvSpPr>
      <xdr:spPr>
        <a:xfrm>
          <a:off x="904877" y="1178720"/>
          <a:ext cx="12680154" cy="2143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s-CR" sz="1100" b="1">
              <a:solidFill>
                <a:schemeClr val="bg1"/>
              </a:solidFill>
              <a:effectLst/>
              <a:latin typeface="+mn-lt"/>
              <a:ea typeface="+mn-ea"/>
              <a:cs typeface="+mn-cs"/>
            </a:rPr>
            <a:t>                     Ministerio</a:t>
          </a:r>
          <a:r>
            <a:rPr lang="es-CR" sz="1100" b="1" baseline="0">
              <a:solidFill>
                <a:schemeClr val="bg1"/>
              </a:solidFill>
              <a:effectLst/>
              <a:latin typeface="+mn-lt"/>
              <a:ea typeface="+mn-ea"/>
              <a:cs typeface="+mn-cs"/>
            </a:rPr>
            <a:t> de Educación Pública          Programa  de Alimentación y Nutrición del Escolar y del Adolescente         </a:t>
          </a:r>
          <a:r>
            <a:rPr lang="es-CR" sz="1100" b="1">
              <a:solidFill>
                <a:schemeClr val="bg1"/>
              </a:solidFill>
              <a:effectLst/>
              <a:latin typeface="+mn-lt"/>
              <a:ea typeface="+mn-ea"/>
              <a:cs typeface="+mn-cs"/>
            </a:rPr>
            <a:t>Período</a:t>
          </a:r>
          <a:r>
            <a:rPr lang="es-CR" sz="1100" b="1" baseline="0">
              <a:solidFill>
                <a:schemeClr val="bg1"/>
              </a:solidFill>
              <a:effectLst/>
              <a:latin typeface="+mn-lt"/>
              <a:ea typeface="+mn-ea"/>
              <a:cs typeface="+mn-cs"/>
            </a:rPr>
            <a:t>:  II Trimestre 2019</a:t>
          </a:r>
          <a:r>
            <a:rPr lang="es-CR" sz="1100" b="1" baseline="0">
              <a:solidFill>
                <a:schemeClr val="dk1"/>
              </a:solidFill>
              <a:effectLst/>
              <a:latin typeface="+mn-lt"/>
              <a:ea typeface="+mn-ea"/>
              <a:cs typeface="+mn-cs"/>
            </a:rPr>
            <a:t>             </a:t>
          </a:r>
          <a:r>
            <a:rPr lang="es-CR" sz="1100" b="1" baseline="0">
              <a:solidFill>
                <a:schemeClr val="bg1"/>
              </a:solidFill>
              <a:effectLst/>
              <a:latin typeface="+mn-lt"/>
              <a:ea typeface="+mn-ea"/>
              <a:cs typeface="+mn-cs"/>
            </a:rPr>
            <a:t>Fecha Actualización:  16-08-2019</a:t>
          </a:r>
          <a:endParaRPr lang="es-CR">
            <a:solidFill>
              <a:schemeClr val="bg1"/>
            </a:solidFill>
            <a:effectLst/>
          </a:endParaRPr>
        </a:p>
        <a:p>
          <a:pPr marL="0" marR="0" indent="0" defTabSz="914400" eaLnBrk="1" fontAlgn="auto" latinLnBrk="0" hangingPunct="1">
            <a:lnSpc>
              <a:spcPct val="100000"/>
            </a:lnSpc>
            <a:spcBef>
              <a:spcPts val="0"/>
            </a:spcBef>
            <a:spcAft>
              <a:spcPts val="0"/>
            </a:spcAft>
            <a:buClrTx/>
            <a:buSzTx/>
            <a:buFontTx/>
            <a:buNone/>
            <a:tabLst/>
            <a:defRPr/>
          </a:pPr>
          <a:endParaRPr lang="es-CR" sz="1100" b="1" baseline="0">
            <a:solidFill>
              <a:schemeClr val="bg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s-CR">
            <a:solidFill>
              <a:schemeClr val="bg1"/>
            </a:solidFill>
            <a:effectLst/>
          </a:endParaRPr>
        </a:p>
        <a:p>
          <a:endParaRPr lang="es-CR" sz="1100">
            <a:solidFill>
              <a:schemeClr val="bg1"/>
            </a:solidFill>
          </a:endParaRPr>
        </a:p>
      </xdr:txBody>
    </xdr:sp>
    <xdr:clientData/>
  </xdr:twoCellAnchor>
  <xdr:twoCellAnchor editAs="oneCell">
    <xdr:from>
      <xdr:col>0</xdr:col>
      <xdr:colOff>0</xdr:colOff>
      <xdr:row>0</xdr:row>
      <xdr:rowOff>0</xdr:rowOff>
    </xdr:from>
    <xdr:to>
      <xdr:col>8</xdr:col>
      <xdr:colOff>23812</xdr:colOff>
      <xdr:row>6</xdr:row>
      <xdr:rowOff>0</xdr:rowOff>
    </xdr:to>
    <xdr:pic>
      <xdr:nvPicPr>
        <xdr:cNvPr id="4" name="Imagen 3"/>
        <xdr:cNvPicPr>
          <a:picLocks noChangeAspect="1"/>
        </xdr:cNvPicPr>
      </xdr:nvPicPr>
      <xdr:blipFill>
        <a:blip xmlns:r="http://schemas.openxmlformats.org/officeDocument/2006/relationships" r:embed="rId2"/>
        <a:stretch>
          <a:fillRect/>
        </a:stretch>
      </xdr:blipFill>
      <xdr:spPr>
        <a:xfrm>
          <a:off x="0" y="0"/>
          <a:ext cx="13811250" cy="1143000"/>
        </a:xfrm>
        <a:prstGeom prst="rect">
          <a:avLst/>
        </a:prstGeom>
      </xdr:spPr>
    </xdr:pic>
    <xdr:clientData/>
  </xdr:twoCellAnchor>
  <xdr:twoCellAnchor editAs="oneCell">
    <xdr:from>
      <xdr:col>0</xdr:col>
      <xdr:colOff>462643</xdr:colOff>
      <xdr:row>0</xdr:row>
      <xdr:rowOff>95250</xdr:rowOff>
    </xdr:from>
    <xdr:to>
      <xdr:col>1</xdr:col>
      <xdr:colOff>1274718</xdr:colOff>
      <xdr:row>5</xdr:row>
      <xdr:rowOff>136071</xdr:rowOff>
    </xdr:to>
    <xdr:pic>
      <xdr:nvPicPr>
        <xdr:cNvPr id="5" name="Imagen 4"/>
        <xdr:cNvPicPr>
          <a:picLocks noChangeAspect="1"/>
        </xdr:cNvPicPr>
      </xdr:nvPicPr>
      <xdr:blipFill>
        <a:blip xmlns:r="http://schemas.openxmlformats.org/officeDocument/2006/relationships" r:embed="rId3"/>
        <a:stretch>
          <a:fillRect/>
        </a:stretch>
      </xdr:blipFill>
      <xdr:spPr>
        <a:xfrm>
          <a:off x="462643" y="95250"/>
          <a:ext cx="4931638" cy="99332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oneCellAnchor>
    <xdr:from>
      <xdr:col>0</xdr:col>
      <xdr:colOff>0</xdr:colOff>
      <xdr:row>6</xdr:row>
      <xdr:rowOff>0</xdr:rowOff>
    </xdr:from>
    <xdr:ext cx="13822308" cy="381000"/>
    <xdr:pic>
      <xdr:nvPicPr>
        <xdr:cNvPr id="2" name="Imagen 1"/>
        <xdr:cNvPicPr>
          <a:picLocks noChangeAspect="1"/>
        </xdr:cNvPicPr>
      </xdr:nvPicPr>
      <xdr:blipFill>
        <a:blip xmlns:r="http://schemas.openxmlformats.org/officeDocument/2006/relationships" r:embed="rId1"/>
        <a:stretch>
          <a:fillRect/>
        </a:stretch>
      </xdr:blipFill>
      <xdr:spPr>
        <a:xfrm>
          <a:off x="0" y="1143000"/>
          <a:ext cx="13822308" cy="381000"/>
        </a:xfrm>
        <a:prstGeom prst="rect">
          <a:avLst/>
        </a:prstGeom>
      </xdr:spPr>
    </xdr:pic>
    <xdr:clientData/>
  </xdr:oneCellAnchor>
  <xdr:twoCellAnchor>
    <xdr:from>
      <xdr:col>0</xdr:col>
      <xdr:colOff>1369221</xdr:colOff>
      <xdr:row>6</xdr:row>
      <xdr:rowOff>59532</xdr:rowOff>
    </xdr:from>
    <xdr:to>
      <xdr:col>7</xdr:col>
      <xdr:colOff>1083470</xdr:colOff>
      <xdr:row>7</xdr:row>
      <xdr:rowOff>71437</xdr:rowOff>
    </xdr:to>
    <xdr:sp macro="" textlink="">
      <xdr:nvSpPr>
        <xdr:cNvPr id="3" name="CuadroTexto 2"/>
        <xdr:cNvSpPr txBox="1"/>
      </xdr:nvSpPr>
      <xdr:spPr>
        <a:xfrm>
          <a:off x="1369221" y="1202532"/>
          <a:ext cx="12120562" cy="20240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s-CR" sz="1100" b="1">
              <a:solidFill>
                <a:schemeClr val="bg1"/>
              </a:solidFill>
              <a:effectLst/>
              <a:latin typeface="+mn-lt"/>
              <a:ea typeface="+mn-ea"/>
              <a:cs typeface="+mn-cs"/>
            </a:rPr>
            <a:t>                     Ministerio</a:t>
          </a:r>
          <a:r>
            <a:rPr lang="es-CR" sz="1100" b="1" baseline="0">
              <a:solidFill>
                <a:schemeClr val="bg1"/>
              </a:solidFill>
              <a:effectLst/>
              <a:latin typeface="+mn-lt"/>
              <a:ea typeface="+mn-ea"/>
              <a:cs typeface="+mn-cs"/>
            </a:rPr>
            <a:t> de Educación Pública          Programa  de Alimentación y Nutrición del Escolar y del Adolescente         </a:t>
          </a:r>
          <a:r>
            <a:rPr lang="es-CR" sz="1100" b="1">
              <a:solidFill>
                <a:schemeClr val="bg1"/>
              </a:solidFill>
              <a:effectLst/>
              <a:latin typeface="+mn-lt"/>
              <a:ea typeface="+mn-ea"/>
              <a:cs typeface="+mn-cs"/>
            </a:rPr>
            <a:t>Período</a:t>
          </a:r>
          <a:r>
            <a:rPr lang="es-CR" sz="1100" b="1" baseline="0">
              <a:solidFill>
                <a:schemeClr val="bg1"/>
              </a:solidFill>
              <a:effectLst/>
              <a:latin typeface="+mn-lt"/>
              <a:ea typeface="+mn-ea"/>
              <a:cs typeface="+mn-cs"/>
            </a:rPr>
            <a:t>:  I Semestre 2019</a:t>
          </a:r>
          <a:r>
            <a:rPr lang="es-CR" sz="1100" b="1" baseline="0">
              <a:solidFill>
                <a:schemeClr val="dk1"/>
              </a:solidFill>
              <a:effectLst/>
              <a:latin typeface="+mn-lt"/>
              <a:ea typeface="+mn-ea"/>
              <a:cs typeface="+mn-cs"/>
            </a:rPr>
            <a:t>             </a:t>
          </a:r>
          <a:r>
            <a:rPr lang="es-CR" sz="1100" b="1" baseline="0">
              <a:solidFill>
                <a:schemeClr val="bg1"/>
              </a:solidFill>
              <a:effectLst/>
              <a:latin typeface="+mn-lt"/>
              <a:ea typeface="+mn-ea"/>
              <a:cs typeface="+mn-cs"/>
            </a:rPr>
            <a:t>Fecha Actualización:  22-08-2019</a:t>
          </a:r>
          <a:endParaRPr lang="es-CR">
            <a:solidFill>
              <a:schemeClr val="bg1"/>
            </a:solidFill>
            <a:effectLst/>
          </a:endParaRPr>
        </a:p>
        <a:p>
          <a:pPr marL="0" marR="0" indent="0" defTabSz="914400" eaLnBrk="1" fontAlgn="auto" latinLnBrk="0" hangingPunct="1">
            <a:lnSpc>
              <a:spcPct val="100000"/>
            </a:lnSpc>
            <a:spcBef>
              <a:spcPts val="0"/>
            </a:spcBef>
            <a:spcAft>
              <a:spcPts val="0"/>
            </a:spcAft>
            <a:buClrTx/>
            <a:buSzTx/>
            <a:buFontTx/>
            <a:buNone/>
            <a:tabLst/>
            <a:defRPr/>
          </a:pPr>
          <a:endParaRPr lang="es-CR" sz="1100" b="1" baseline="0">
            <a:solidFill>
              <a:schemeClr val="bg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s-CR">
            <a:solidFill>
              <a:schemeClr val="bg1"/>
            </a:solidFill>
            <a:effectLst/>
          </a:endParaRPr>
        </a:p>
        <a:p>
          <a:endParaRPr lang="es-CR" sz="1100">
            <a:solidFill>
              <a:schemeClr val="bg1"/>
            </a:solidFill>
          </a:endParaRPr>
        </a:p>
      </xdr:txBody>
    </xdr:sp>
    <xdr:clientData/>
  </xdr:twoCellAnchor>
  <xdr:twoCellAnchor editAs="oneCell">
    <xdr:from>
      <xdr:col>0</xdr:col>
      <xdr:colOff>0</xdr:colOff>
      <xdr:row>0</xdr:row>
      <xdr:rowOff>0</xdr:rowOff>
    </xdr:from>
    <xdr:to>
      <xdr:col>8</xdr:col>
      <xdr:colOff>23812</xdr:colOff>
      <xdr:row>6</xdr:row>
      <xdr:rowOff>0</xdr:rowOff>
    </xdr:to>
    <xdr:pic>
      <xdr:nvPicPr>
        <xdr:cNvPr id="4" name="Imagen 3"/>
        <xdr:cNvPicPr>
          <a:picLocks noChangeAspect="1"/>
        </xdr:cNvPicPr>
      </xdr:nvPicPr>
      <xdr:blipFill>
        <a:blip xmlns:r="http://schemas.openxmlformats.org/officeDocument/2006/relationships" r:embed="rId2"/>
        <a:stretch>
          <a:fillRect/>
        </a:stretch>
      </xdr:blipFill>
      <xdr:spPr>
        <a:xfrm>
          <a:off x="0" y="0"/>
          <a:ext cx="13811250" cy="1143000"/>
        </a:xfrm>
        <a:prstGeom prst="rect">
          <a:avLst/>
        </a:prstGeom>
      </xdr:spPr>
    </xdr:pic>
    <xdr:clientData/>
  </xdr:twoCellAnchor>
  <xdr:twoCellAnchor editAs="oneCell">
    <xdr:from>
      <xdr:col>0</xdr:col>
      <xdr:colOff>462643</xdr:colOff>
      <xdr:row>0</xdr:row>
      <xdr:rowOff>95250</xdr:rowOff>
    </xdr:from>
    <xdr:to>
      <xdr:col>1</xdr:col>
      <xdr:colOff>1274718</xdr:colOff>
      <xdr:row>5</xdr:row>
      <xdr:rowOff>136071</xdr:rowOff>
    </xdr:to>
    <xdr:pic>
      <xdr:nvPicPr>
        <xdr:cNvPr id="5" name="Imagen 4"/>
        <xdr:cNvPicPr>
          <a:picLocks noChangeAspect="1"/>
        </xdr:cNvPicPr>
      </xdr:nvPicPr>
      <xdr:blipFill>
        <a:blip xmlns:r="http://schemas.openxmlformats.org/officeDocument/2006/relationships" r:embed="rId3"/>
        <a:stretch>
          <a:fillRect/>
        </a:stretch>
      </xdr:blipFill>
      <xdr:spPr>
        <a:xfrm>
          <a:off x="462643" y="95250"/>
          <a:ext cx="4931638" cy="99332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oneCellAnchor>
    <xdr:from>
      <xdr:col>0</xdr:col>
      <xdr:colOff>0</xdr:colOff>
      <xdr:row>6</xdr:row>
      <xdr:rowOff>0</xdr:rowOff>
    </xdr:from>
    <xdr:ext cx="13823156" cy="381000"/>
    <xdr:pic>
      <xdr:nvPicPr>
        <xdr:cNvPr id="2" name="Imagen 1"/>
        <xdr:cNvPicPr>
          <a:picLocks noChangeAspect="1"/>
        </xdr:cNvPicPr>
      </xdr:nvPicPr>
      <xdr:blipFill>
        <a:blip xmlns:r="http://schemas.openxmlformats.org/officeDocument/2006/relationships" r:embed="rId1"/>
        <a:stretch>
          <a:fillRect/>
        </a:stretch>
      </xdr:blipFill>
      <xdr:spPr>
        <a:xfrm>
          <a:off x="0" y="1143000"/>
          <a:ext cx="13823156" cy="381000"/>
        </a:xfrm>
        <a:prstGeom prst="rect">
          <a:avLst/>
        </a:prstGeom>
      </xdr:spPr>
    </xdr:pic>
    <xdr:clientData/>
  </xdr:oneCellAnchor>
  <xdr:twoCellAnchor>
    <xdr:from>
      <xdr:col>0</xdr:col>
      <xdr:colOff>0</xdr:colOff>
      <xdr:row>6</xdr:row>
      <xdr:rowOff>59533</xdr:rowOff>
    </xdr:from>
    <xdr:to>
      <xdr:col>8</xdr:col>
      <xdr:colOff>309561</xdr:colOff>
      <xdr:row>7</xdr:row>
      <xdr:rowOff>142875</xdr:rowOff>
    </xdr:to>
    <xdr:sp macro="" textlink="">
      <xdr:nvSpPr>
        <xdr:cNvPr id="3" name="CuadroTexto 2"/>
        <xdr:cNvSpPr txBox="1"/>
      </xdr:nvSpPr>
      <xdr:spPr>
        <a:xfrm>
          <a:off x="0" y="1202533"/>
          <a:ext cx="14096999" cy="2738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algn="ctr" defTabSz="914400" eaLnBrk="1" fontAlgn="auto" latinLnBrk="0" hangingPunct="1">
            <a:lnSpc>
              <a:spcPct val="100000"/>
            </a:lnSpc>
            <a:spcBef>
              <a:spcPts val="0"/>
            </a:spcBef>
            <a:spcAft>
              <a:spcPts val="0"/>
            </a:spcAft>
            <a:buClrTx/>
            <a:buSzTx/>
            <a:buFontTx/>
            <a:buNone/>
            <a:tabLst/>
            <a:defRPr/>
          </a:pPr>
          <a:r>
            <a:rPr lang="es-CR" sz="1100" b="1">
              <a:solidFill>
                <a:schemeClr val="bg1"/>
              </a:solidFill>
              <a:effectLst/>
              <a:latin typeface="+mn-lt"/>
              <a:ea typeface="+mn-ea"/>
              <a:cs typeface="+mn-cs"/>
            </a:rPr>
            <a:t>                     Ministerio</a:t>
          </a:r>
          <a:r>
            <a:rPr lang="es-CR" sz="1100" b="1" baseline="0">
              <a:solidFill>
                <a:schemeClr val="bg1"/>
              </a:solidFill>
              <a:effectLst/>
              <a:latin typeface="+mn-lt"/>
              <a:ea typeface="+mn-ea"/>
              <a:cs typeface="+mn-cs"/>
            </a:rPr>
            <a:t> de Educación Pública          Programa  de Alimentación y Nutrición del Escolar y del Adolescente         </a:t>
          </a:r>
          <a:r>
            <a:rPr lang="es-CR" sz="1100" b="1">
              <a:solidFill>
                <a:schemeClr val="bg1"/>
              </a:solidFill>
              <a:effectLst/>
              <a:latin typeface="+mn-lt"/>
              <a:ea typeface="+mn-ea"/>
              <a:cs typeface="+mn-cs"/>
            </a:rPr>
            <a:t>Período</a:t>
          </a:r>
          <a:r>
            <a:rPr lang="es-CR" sz="1100" b="1" baseline="0">
              <a:solidFill>
                <a:schemeClr val="bg1"/>
              </a:solidFill>
              <a:effectLst/>
              <a:latin typeface="+mn-lt"/>
              <a:ea typeface="+mn-ea"/>
              <a:cs typeface="+mn-cs"/>
            </a:rPr>
            <a:t>:  III Trimestre 2019</a:t>
          </a:r>
          <a:r>
            <a:rPr lang="es-CR" sz="1100" b="1" baseline="0">
              <a:solidFill>
                <a:schemeClr val="dk1"/>
              </a:solidFill>
              <a:effectLst/>
              <a:latin typeface="+mn-lt"/>
              <a:ea typeface="+mn-ea"/>
              <a:cs typeface="+mn-cs"/>
            </a:rPr>
            <a:t>             </a:t>
          </a:r>
          <a:r>
            <a:rPr lang="es-CR" sz="1100" b="1" baseline="0">
              <a:solidFill>
                <a:schemeClr val="bg1"/>
              </a:solidFill>
              <a:effectLst/>
              <a:latin typeface="+mn-lt"/>
              <a:ea typeface="+mn-ea"/>
              <a:cs typeface="+mn-cs"/>
            </a:rPr>
            <a:t>Fecha Actualización:  12-11-2019</a:t>
          </a:r>
        </a:p>
        <a:p>
          <a:pPr marL="0" marR="0" indent="0" defTabSz="914400" eaLnBrk="1" fontAlgn="auto" latinLnBrk="0" hangingPunct="1">
            <a:lnSpc>
              <a:spcPct val="100000"/>
            </a:lnSpc>
            <a:spcBef>
              <a:spcPts val="0"/>
            </a:spcBef>
            <a:spcAft>
              <a:spcPts val="0"/>
            </a:spcAft>
            <a:buClrTx/>
            <a:buSzTx/>
            <a:buFontTx/>
            <a:buNone/>
            <a:tabLst/>
            <a:defRPr/>
          </a:pPr>
          <a:endParaRPr lang="es-CR">
            <a:solidFill>
              <a:schemeClr val="bg1"/>
            </a:solidFill>
            <a:effectLst/>
          </a:endParaRPr>
        </a:p>
        <a:p>
          <a:endParaRPr lang="es-CR" sz="1100">
            <a:solidFill>
              <a:schemeClr val="bg1"/>
            </a:solidFill>
          </a:endParaRPr>
        </a:p>
      </xdr:txBody>
    </xdr:sp>
    <xdr:clientData/>
  </xdr:twoCellAnchor>
  <xdr:twoCellAnchor editAs="oneCell">
    <xdr:from>
      <xdr:col>0</xdr:col>
      <xdr:colOff>0</xdr:colOff>
      <xdr:row>0</xdr:row>
      <xdr:rowOff>0</xdr:rowOff>
    </xdr:from>
    <xdr:to>
      <xdr:col>8</xdr:col>
      <xdr:colOff>23812</xdr:colOff>
      <xdr:row>6</xdr:row>
      <xdr:rowOff>0</xdr:rowOff>
    </xdr:to>
    <xdr:pic>
      <xdr:nvPicPr>
        <xdr:cNvPr id="4" name="Imagen 3"/>
        <xdr:cNvPicPr>
          <a:picLocks noChangeAspect="1"/>
        </xdr:cNvPicPr>
      </xdr:nvPicPr>
      <xdr:blipFill>
        <a:blip xmlns:r="http://schemas.openxmlformats.org/officeDocument/2006/relationships" r:embed="rId2"/>
        <a:stretch>
          <a:fillRect/>
        </a:stretch>
      </xdr:blipFill>
      <xdr:spPr>
        <a:xfrm>
          <a:off x="0" y="0"/>
          <a:ext cx="13811250" cy="1143000"/>
        </a:xfrm>
        <a:prstGeom prst="rect">
          <a:avLst/>
        </a:prstGeom>
      </xdr:spPr>
    </xdr:pic>
    <xdr:clientData/>
  </xdr:twoCellAnchor>
  <xdr:twoCellAnchor editAs="oneCell">
    <xdr:from>
      <xdr:col>0</xdr:col>
      <xdr:colOff>462643</xdr:colOff>
      <xdr:row>0</xdr:row>
      <xdr:rowOff>95250</xdr:rowOff>
    </xdr:from>
    <xdr:to>
      <xdr:col>1</xdr:col>
      <xdr:colOff>1274718</xdr:colOff>
      <xdr:row>5</xdr:row>
      <xdr:rowOff>136071</xdr:rowOff>
    </xdr:to>
    <xdr:pic>
      <xdr:nvPicPr>
        <xdr:cNvPr id="5" name="Imagen 4"/>
        <xdr:cNvPicPr>
          <a:picLocks noChangeAspect="1"/>
        </xdr:cNvPicPr>
      </xdr:nvPicPr>
      <xdr:blipFill>
        <a:blip xmlns:r="http://schemas.openxmlformats.org/officeDocument/2006/relationships" r:embed="rId3"/>
        <a:stretch>
          <a:fillRect/>
        </a:stretch>
      </xdr:blipFill>
      <xdr:spPr>
        <a:xfrm>
          <a:off x="462643" y="95250"/>
          <a:ext cx="4931638" cy="99332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oneCellAnchor>
    <xdr:from>
      <xdr:col>0</xdr:col>
      <xdr:colOff>0</xdr:colOff>
      <xdr:row>6</xdr:row>
      <xdr:rowOff>0</xdr:rowOff>
    </xdr:from>
    <xdr:ext cx="13823156" cy="381000"/>
    <xdr:pic>
      <xdr:nvPicPr>
        <xdr:cNvPr id="2" name="Imagen 1"/>
        <xdr:cNvPicPr>
          <a:picLocks noChangeAspect="1"/>
        </xdr:cNvPicPr>
      </xdr:nvPicPr>
      <xdr:blipFill>
        <a:blip xmlns:r="http://schemas.openxmlformats.org/officeDocument/2006/relationships" r:embed="rId1"/>
        <a:stretch>
          <a:fillRect/>
        </a:stretch>
      </xdr:blipFill>
      <xdr:spPr>
        <a:xfrm>
          <a:off x="0" y="1143000"/>
          <a:ext cx="13823156" cy="381000"/>
        </a:xfrm>
        <a:prstGeom prst="rect">
          <a:avLst/>
        </a:prstGeom>
      </xdr:spPr>
    </xdr:pic>
    <xdr:clientData/>
  </xdr:oneCellAnchor>
  <xdr:twoCellAnchor>
    <xdr:from>
      <xdr:col>0</xdr:col>
      <xdr:colOff>523877</xdr:colOff>
      <xdr:row>6</xdr:row>
      <xdr:rowOff>59532</xdr:rowOff>
    </xdr:from>
    <xdr:to>
      <xdr:col>7</xdr:col>
      <xdr:colOff>702468</xdr:colOff>
      <xdr:row>7</xdr:row>
      <xdr:rowOff>154781</xdr:rowOff>
    </xdr:to>
    <xdr:sp macro="" textlink="">
      <xdr:nvSpPr>
        <xdr:cNvPr id="3" name="CuadroTexto 2"/>
        <xdr:cNvSpPr txBox="1"/>
      </xdr:nvSpPr>
      <xdr:spPr>
        <a:xfrm>
          <a:off x="523877" y="1202532"/>
          <a:ext cx="12584904" cy="2857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algn="ctr" defTabSz="914400" eaLnBrk="1" fontAlgn="auto" latinLnBrk="0" hangingPunct="1">
            <a:lnSpc>
              <a:spcPct val="100000"/>
            </a:lnSpc>
            <a:spcBef>
              <a:spcPts val="0"/>
            </a:spcBef>
            <a:spcAft>
              <a:spcPts val="0"/>
            </a:spcAft>
            <a:buClrTx/>
            <a:buSzTx/>
            <a:buFontTx/>
            <a:buNone/>
            <a:tabLst/>
            <a:defRPr/>
          </a:pPr>
          <a:r>
            <a:rPr lang="es-CR" sz="1100" b="1">
              <a:solidFill>
                <a:schemeClr val="bg1"/>
              </a:solidFill>
              <a:effectLst/>
              <a:latin typeface="+mn-lt"/>
              <a:ea typeface="+mn-ea"/>
              <a:cs typeface="+mn-cs"/>
            </a:rPr>
            <a:t>                     Ministerio</a:t>
          </a:r>
          <a:r>
            <a:rPr lang="es-CR" sz="1100" b="1" baseline="0">
              <a:solidFill>
                <a:schemeClr val="bg1"/>
              </a:solidFill>
              <a:effectLst/>
              <a:latin typeface="+mn-lt"/>
              <a:ea typeface="+mn-ea"/>
              <a:cs typeface="+mn-cs"/>
            </a:rPr>
            <a:t> de Educación Pública          Programa  de Alimentación y Nutrición del Escolar y del Adolescente         </a:t>
          </a:r>
          <a:r>
            <a:rPr lang="es-CR" sz="1100" b="1">
              <a:solidFill>
                <a:schemeClr val="bg1"/>
              </a:solidFill>
              <a:effectLst/>
              <a:latin typeface="+mn-lt"/>
              <a:ea typeface="+mn-ea"/>
              <a:cs typeface="+mn-cs"/>
            </a:rPr>
            <a:t>Período</a:t>
          </a:r>
          <a:r>
            <a:rPr lang="es-CR" sz="1100" b="1" baseline="0">
              <a:solidFill>
                <a:schemeClr val="bg1"/>
              </a:solidFill>
              <a:effectLst/>
              <a:latin typeface="+mn-lt"/>
              <a:ea typeface="+mn-ea"/>
              <a:cs typeface="+mn-cs"/>
            </a:rPr>
            <a:t>:  III Trimestre Acumulado 2019</a:t>
          </a:r>
          <a:r>
            <a:rPr lang="es-CR" sz="1100" b="1" baseline="0">
              <a:solidFill>
                <a:schemeClr val="dk1"/>
              </a:solidFill>
              <a:effectLst/>
              <a:latin typeface="+mn-lt"/>
              <a:ea typeface="+mn-ea"/>
              <a:cs typeface="+mn-cs"/>
            </a:rPr>
            <a:t>          </a:t>
          </a:r>
          <a:r>
            <a:rPr lang="es-CR" sz="1100" b="1" baseline="0">
              <a:solidFill>
                <a:schemeClr val="bg1"/>
              </a:solidFill>
              <a:effectLst/>
              <a:latin typeface="+mn-lt"/>
              <a:ea typeface="+mn-ea"/>
              <a:cs typeface="+mn-cs"/>
            </a:rPr>
            <a:t>Fecha Actualización:  12-11-2019</a:t>
          </a:r>
          <a:endParaRPr lang="es-CR">
            <a:solidFill>
              <a:schemeClr val="bg1"/>
            </a:solidFill>
            <a:effectLst/>
          </a:endParaRPr>
        </a:p>
        <a:p>
          <a:pPr marL="0" marR="0" indent="0" defTabSz="914400" eaLnBrk="1" fontAlgn="auto" latinLnBrk="0" hangingPunct="1">
            <a:lnSpc>
              <a:spcPct val="100000"/>
            </a:lnSpc>
            <a:spcBef>
              <a:spcPts val="0"/>
            </a:spcBef>
            <a:spcAft>
              <a:spcPts val="0"/>
            </a:spcAft>
            <a:buClrTx/>
            <a:buSzTx/>
            <a:buFontTx/>
            <a:buNone/>
            <a:tabLst/>
            <a:defRPr/>
          </a:pPr>
          <a:endParaRPr lang="es-CR" sz="1100" b="1" baseline="0">
            <a:solidFill>
              <a:schemeClr val="bg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s-CR">
            <a:solidFill>
              <a:schemeClr val="bg1"/>
            </a:solidFill>
            <a:effectLst/>
          </a:endParaRPr>
        </a:p>
        <a:p>
          <a:endParaRPr lang="es-CR" sz="1100">
            <a:solidFill>
              <a:schemeClr val="bg1"/>
            </a:solidFill>
          </a:endParaRPr>
        </a:p>
      </xdr:txBody>
    </xdr:sp>
    <xdr:clientData/>
  </xdr:twoCellAnchor>
  <xdr:twoCellAnchor editAs="oneCell">
    <xdr:from>
      <xdr:col>0</xdr:col>
      <xdr:colOff>0</xdr:colOff>
      <xdr:row>0</xdr:row>
      <xdr:rowOff>0</xdr:rowOff>
    </xdr:from>
    <xdr:to>
      <xdr:col>8</xdr:col>
      <xdr:colOff>23812</xdr:colOff>
      <xdr:row>6</xdr:row>
      <xdr:rowOff>0</xdr:rowOff>
    </xdr:to>
    <xdr:pic>
      <xdr:nvPicPr>
        <xdr:cNvPr id="4" name="Imagen 3"/>
        <xdr:cNvPicPr>
          <a:picLocks noChangeAspect="1"/>
        </xdr:cNvPicPr>
      </xdr:nvPicPr>
      <xdr:blipFill>
        <a:blip xmlns:r="http://schemas.openxmlformats.org/officeDocument/2006/relationships" r:embed="rId2"/>
        <a:stretch>
          <a:fillRect/>
        </a:stretch>
      </xdr:blipFill>
      <xdr:spPr>
        <a:xfrm>
          <a:off x="0" y="0"/>
          <a:ext cx="13811250" cy="1143000"/>
        </a:xfrm>
        <a:prstGeom prst="rect">
          <a:avLst/>
        </a:prstGeom>
      </xdr:spPr>
    </xdr:pic>
    <xdr:clientData/>
  </xdr:twoCellAnchor>
  <xdr:twoCellAnchor editAs="oneCell">
    <xdr:from>
      <xdr:col>0</xdr:col>
      <xdr:colOff>462643</xdr:colOff>
      <xdr:row>0</xdr:row>
      <xdr:rowOff>95250</xdr:rowOff>
    </xdr:from>
    <xdr:to>
      <xdr:col>1</xdr:col>
      <xdr:colOff>1274718</xdr:colOff>
      <xdr:row>5</xdr:row>
      <xdr:rowOff>136071</xdr:rowOff>
    </xdr:to>
    <xdr:pic>
      <xdr:nvPicPr>
        <xdr:cNvPr id="5" name="Imagen 4"/>
        <xdr:cNvPicPr>
          <a:picLocks noChangeAspect="1"/>
        </xdr:cNvPicPr>
      </xdr:nvPicPr>
      <xdr:blipFill>
        <a:blip xmlns:r="http://schemas.openxmlformats.org/officeDocument/2006/relationships" r:embed="rId3"/>
        <a:stretch>
          <a:fillRect/>
        </a:stretch>
      </xdr:blipFill>
      <xdr:spPr>
        <a:xfrm>
          <a:off x="462643" y="95250"/>
          <a:ext cx="4931638" cy="99332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oneCellAnchor>
    <xdr:from>
      <xdr:col>0</xdr:col>
      <xdr:colOff>0</xdr:colOff>
      <xdr:row>6</xdr:row>
      <xdr:rowOff>0</xdr:rowOff>
    </xdr:from>
    <xdr:ext cx="13823156" cy="381000"/>
    <xdr:pic>
      <xdr:nvPicPr>
        <xdr:cNvPr id="2" name="Imagen 1"/>
        <xdr:cNvPicPr>
          <a:picLocks noChangeAspect="1"/>
        </xdr:cNvPicPr>
      </xdr:nvPicPr>
      <xdr:blipFill>
        <a:blip xmlns:r="http://schemas.openxmlformats.org/officeDocument/2006/relationships" r:embed="rId1"/>
        <a:stretch>
          <a:fillRect/>
        </a:stretch>
      </xdr:blipFill>
      <xdr:spPr>
        <a:xfrm>
          <a:off x="0" y="1143000"/>
          <a:ext cx="13823156" cy="381000"/>
        </a:xfrm>
        <a:prstGeom prst="rect">
          <a:avLst/>
        </a:prstGeom>
      </xdr:spPr>
    </xdr:pic>
    <xdr:clientData/>
  </xdr:oneCellAnchor>
  <xdr:twoCellAnchor>
    <xdr:from>
      <xdr:col>0</xdr:col>
      <xdr:colOff>523877</xdr:colOff>
      <xdr:row>6</xdr:row>
      <xdr:rowOff>59533</xdr:rowOff>
    </xdr:from>
    <xdr:to>
      <xdr:col>8</xdr:col>
      <xdr:colOff>238124</xdr:colOff>
      <xdr:row>7</xdr:row>
      <xdr:rowOff>119063</xdr:rowOff>
    </xdr:to>
    <xdr:sp macro="" textlink="">
      <xdr:nvSpPr>
        <xdr:cNvPr id="3" name="CuadroTexto 2"/>
        <xdr:cNvSpPr txBox="1"/>
      </xdr:nvSpPr>
      <xdr:spPr>
        <a:xfrm>
          <a:off x="523877" y="1202533"/>
          <a:ext cx="13501685" cy="2500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algn="ctr" defTabSz="914400" eaLnBrk="1" fontAlgn="auto" latinLnBrk="0" hangingPunct="1">
            <a:lnSpc>
              <a:spcPct val="100000"/>
            </a:lnSpc>
            <a:spcBef>
              <a:spcPts val="0"/>
            </a:spcBef>
            <a:spcAft>
              <a:spcPts val="0"/>
            </a:spcAft>
            <a:buClrTx/>
            <a:buSzTx/>
            <a:buFontTx/>
            <a:buNone/>
            <a:tabLst/>
            <a:defRPr/>
          </a:pPr>
          <a:r>
            <a:rPr lang="es-CR" sz="1100" b="1">
              <a:solidFill>
                <a:schemeClr val="bg1"/>
              </a:solidFill>
              <a:effectLst/>
              <a:latin typeface="+mn-lt"/>
              <a:ea typeface="+mn-ea"/>
              <a:cs typeface="+mn-cs"/>
            </a:rPr>
            <a:t>       Ministerio</a:t>
          </a:r>
          <a:r>
            <a:rPr lang="es-CR" sz="1100" b="1" baseline="0">
              <a:solidFill>
                <a:schemeClr val="bg1"/>
              </a:solidFill>
              <a:effectLst/>
              <a:latin typeface="+mn-lt"/>
              <a:ea typeface="+mn-ea"/>
              <a:cs typeface="+mn-cs"/>
            </a:rPr>
            <a:t> de Educación Pública          Programa  de Alimentación y Nutrición del Escolar y del Adolescente         </a:t>
          </a:r>
          <a:r>
            <a:rPr lang="es-CR" sz="1100" b="1">
              <a:solidFill>
                <a:schemeClr val="bg1"/>
              </a:solidFill>
              <a:effectLst/>
              <a:latin typeface="+mn-lt"/>
              <a:ea typeface="+mn-ea"/>
              <a:cs typeface="+mn-cs"/>
            </a:rPr>
            <a:t>Período</a:t>
          </a:r>
          <a:r>
            <a:rPr lang="es-CR" sz="1100" b="1" baseline="0">
              <a:solidFill>
                <a:schemeClr val="bg1"/>
              </a:solidFill>
              <a:effectLst/>
              <a:latin typeface="+mn-lt"/>
              <a:ea typeface="+mn-ea"/>
              <a:cs typeface="+mn-cs"/>
            </a:rPr>
            <a:t>:  IV Trimestre  2019</a:t>
          </a:r>
          <a:r>
            <a:rPr lang="es-CR" sz="1100" b="1" baseline="0">
              <a:solidFill>
                <a:schemeClr val="dk1"/>
              </a:solidFill>
              <a:effectLst/>
              <a:latin typeface="+mn-lt"/>
              <a:ea typeface="+mn-ea"/>
              <a:cs typeface="+mn-cs"/>
            </a:rPr>
            <a:t>          </a:t>
          </a:r>
          <a:r>
            <a:rPr lang="es-CR" sz="1100" b="1" baseline="0">
              <a:solidFill>
                <a:schemeClr val="bg1"/>
              </a:solidFill>
              <a:effectLst/>
              <a:latin typeface="+mn-lt"/>
              <a:ea typeface="+mn-ea"/>
              <a:cs typeface="+mn-cs"/>
            </a:rPr>
            <a:t>Fecha Actualización:  06 03-2020</a:t>
          </a:r>
          <a:endParaRPr lang="es-CR">
            <a:solidFill>
              <a:schemeClr val="bg1"/>
            </a:solidFill>
            <a:effectLst/>
          </a:endParaRPr>
        </a:p>
        <a:p>
          <a:pPr marL="0" marR="0" indent="0" defTabSz="914400" eaLnBrk="1" fontAlgn="auto" latinLnBrk="0" hangingPunct="1">
            <a:lnSpc>
              <a:spcPct val="100000"/>
            </a:lnSpc>
            <a:spcBef>
              <a:spcPts val="0"/>
            </a:spcBef>
            <a:spcAft>
              <a:spcPts val="0"/>
            </a:spcAft>
            <a:buClrTx/>
            <a:buSzTx/>
            <a:buFontTx/>
            <a:buNone/>
            <a:tabLst/>
            <a:defRPr/>
          </a:pPr>
          <a:endParaRPr lang="es-CR" sz="1100" b="1" baseline="0">
            <a:solidFill>
              <a:schemeClr val="bg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s-CR">
            <a:solidFill>
              <a:schemeClr val="bg1"/>
            </a:solidFill>
            <a:effectLst/>
          </a:endParaRPr>
        </a:p>
        <a:p>
          <a:endParaRPr lang="es-CR" sz="1100">
            <a:solidFill>
              <a:schemeClr val="bg1"/>
            </a:solidFill>
          </a:endParaRPr>
        </a:p>
      </xdr:txBody>
    </xdr:sp>
    <xdr:clientData/>
  </xdr:twoCellAnchor>
  <xdr:twoCellAnchor editAs="oneCell">
    <xdr:from>
      <xdr:col>0</xdr:col>
      <xdr:colOff>0</xdr:colOff>
      <xdr:row>0</xdr:row>
      <xdr:rowOff>0</xdr:rowOff>
    </xdr:from>
    <xdr:to>
      <xdr:col>8</xdr:col>
      <xdr:colOff>23812</xdr:colOff>
      <xdr:row>6</xdr:row>
      <xdr:rowOff>0</xdr:rowOff>
    </xdr:to>
    <xdr:pic>
      <xdr:nvPicPr>
        <xdr:cNvPr id="4" name="Imagen 3"/>
        <xdr:cNvPicPr>
          <a:picLocks noChangeAspect="1"/>
        </xdr:cNvPicPr>
      </xdr:nvPicPr>
      <xdr:blipFill>
        <a:blip xmlns:r="http://schemas.openxmlformats.org/officeDocument/2006/relationships" r:embed="rId2"/>
        <a:stretch>
          <a:fillRect/>
        </a:stretch>
      </xdr:blipFill>
      <xdr:spPr>
        <a:xfrm>
          <a:off x="0" y="0"/>
          <a:ext cx="13811250" cy="1143000"/>
        </a:xfrm>
        <a:prstGeom prst="rect">
          <a:avLst/>
        </a:prstGeom>
      </xdr:spPr>
    </xdr:pic>
    <xdr:clientData/>
  </xdr:twoCellAnchor>
  <xdr:twoCellAnchor editAs="oneCell">
    <xdr:from>
      <xdr:col>0</xdr:col>
      <xdr:colOff>462643</xdr:colOff>
      <xdr:row>0</xdr:row>
      <xdr:rowOff>95250</xdr:rowOff>
    </xdr:from>
    <xdr:to>
      <xdr:col>1</xdr:col>
      <xdr:colOff>1274718</xdr:colOff>
      <xdr:row>5</xdr:row>
      <xdr:rowOff>136071</xdr:rowOff>
    </xdr:to>
    <xdr:pic>
      <xdr:nvPicPr>
        <xdr:cNvPr id="5" name="Imagen 4"/>
        <xdr:cNvPicPr>
          <a:picLocks noChangeAspect="1"/>
        </xdr:cNvPicPr>
      </xdr:nvPicPr>
      <xdr:blipFill>
        <a:blip xmlns:r="http://schemas.openxmlformats.org/officeDocument/2006/relationships" r:embed="rId3"/>
        <a:stretch>
          <a:fillRect/>
        </a:stretch>
      </xdr:blipFill>
      <xdr:spPr>
        <a:xfrm>
          <a:off x="462643" y="95250"/>
          <a:ext cx="4931638" cy="993321"/>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9</xdr:col>
      <xdr:colOff>23812</xdr:colOff>
      <xdr:row>13</xdr:row>
      <xdr:rowOff>18786</xdr:rowOff>
    </xdr:from>
    <xdr:to>
      <xdr:col>18</xdr:col>
      <xdr:colOff>59531</xdr:colOff>
      <xdr:row>30</xdr:row>
      <xdr:rowOff>11906</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xdr:col>
      <xdr:colOff>232832</xdr:colOff>
      <xdr:row>13</xdr:row>
      <xdr:rowOff>32015</xdr:rowOff>
    </xdr:from>
    <xdr:to>
      <xdr:col>27</xdr:col>
      <xdr:colOff>285749</xdr:colOff>
      <xdr:row>30</xdr:row>
      <xdr:rowOff>47625</xdr:rowOff>
    </xdr:to>
    <xdr:graphicFrame macro="">
      <xdr:nvGraphicFramePr>
        <xdr:cNvPr id="3" name="Gráfico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1186392</xdr:colOff>
      <xdr:row>30</xdr:row>
      <xdr:rowOff>178594</xdr:rowOff>
    </xdr:from>
    <xdr:to>
      <xdr:col>18</xdr:col>
      <xdr:colOff>23813</xdr:colOff>
      <xdr:row>48</xdr:row>
      <xdr:rowOff>11906</xdr:rowOff>
    </xdr:to>
    <xdr:graphicFrame macro="">
      <xdr:nvGraphicFramePr>
        <xdr:cNvPr id="4" name="Gráfico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9</xdr:col>
      <xdr:colOff>67467</xdr:colOff>
      <xdr:row>67</xdr:row>
      <xdr:rowOff>188116</xdr:rowOff>
    </xdr:from>
    <xdr:to>
      <xdr:col>17</xdr:col>
      <xdr:colOff>654842</xdr:colOff>
      <xdr:row>82</xdr:row>
      <xdr:rowOff>166688</xdr:rowOff>
    </xdr:to>
    <xdr:graphicFrame macro="">
      <xdr:nvGraphicFramePr>
        <xdr:cNvPr id="6" name="Gráfico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18</xdr:col>
      <xdr:colOff>234155</xdr:colOff>
      <xdr:row>31</xdr:row>
      <xdr:rowOff>185471</xdr:rowOff>
    </xdr:from>
    <xdr:to>
      <xdr:col>29</xdr:col>
      <xdr:colOff>666749</xdr:colOff>
      <xdr:row>52</xdr:row>
      <xdr:rowOff>11906</xdr:rowOff>
    </xdr:to>
    <xdr:graphicFrame macro="">
      <xdr:nvGraphicFramePr>
        <xdr:cNvPr id="7" name="Gráfico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5288</xdr:colOff>
      <xdr:row>49</xdr:row>
      <xdr:rowOff>143137</xdr:rowOff>
    </xdr:from>
    <xdr:to>
      <xdr:col>18</xdr:col>
      <xdr:colOff>23811</xdr:colOff>
      <xdr:row>66</xdr:row>
      <xdr:rowOff>130968</xdr:rowOff>
    </xdr:to>
    <xdr:graphicFrame macro="">
      <xdr:nvGraphicFramePr>
        <xdr:cNvPr id="8" name="Gráfico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19</xdr:col>
      <xdr:colOff>63501</xdr:colOff>
      <xdr:row>52</xdr:row>
      <xdr:rowOff>151075</xdr:rowOff>
    </xdr:from>
    <xdr:to>
      <xdr:col>27</xdr:col>
      <xdr:colOff>130969</xdr:colOff>
      <xdr:row>69</xdr:row>
      <xdr:rowOff>178593</xdr:rowOff>
    </xdr:to>
    <xdr:graphicFrame macro="">
      <xdr:nvGraphicFramePr>
        <xdr:cNvPr id="9" name="Gráfico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oneCellAnchor>
    <xdr:from>
      <xdr:col>0</xdr:col>
      <xdr:colOff>0</xdr:colOff>
      <xdr:row>6</xdr:row>
      <xdr:rowOff>0</xdr:rowOff>
    </xdr:from>
    <xdr:ext cx="13823156" cy="381000"/>
    <xdr:pic>
      <xdr:nvPicPr>
        <xdr:cNvPr id="10" name="Imagen 9"/>
        <xdr:cNvPicPr>
          <a:picLocks noChangeAspect="1"/>
        </xdr:cNvPicPr>
      </xdr:nvPicPr>
      <xdr:blipFill>
        <a:blip xmlns:r="http://schemas.openxmlformats.org/officeDocument/2006/relationships" r:embed="rId8"/>
        <a:stretch>
          <a:fillRect/>
        </a:stretch>
      </xdr:blipFill>
      <xdr:spPr>
        <a:xfrm>
          <a:off x="0" y="1143000"/>
          <a:ext cx="13823156" cy="381000"/>
        </a:xfrm>
        <a:prstGeom prst="rect">
          <a:avLst/>
        </a:prstGeom>
      </xdr:spPr>
    </xdr:pic>
    <xdr:clientData/>
  </xdr:oneCellAnchor>
  <xdr:twoCellAnchor>
    <xdr:from>
      <xdr:col>0</xdr:col>
      <xdr:colOff>166690</xdr:colOff>
      <xdr:row>6</xdr:row>
      <xdr:rowOff>59532</xdr:rowOff>
    </xdr:from>
    <xdr:to>
      <xdr:col>7</xdr:col>
      <xdr:colOff>809625</xdr:colOff>
      <xdr:row>7</xdr:row>
      <xdr:rowOff>154781</xdr:rowOff>
    </xdr:to>
    <xdr:sp macro="" textlink="">
      <xdr:nvSpPr>
        <xdr:cNvPr id="11" name="CuadroTexto 10"/>
        <xdr:cNvSpPr txBox="1"/>
      </xdr:nvSpPr>
      <xdr:spPr>
        <a:xfrm>
          <a:off x="166690" y="1202532"/>
          <a:ext cx="13049248" cy="2857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algn="ctr" defTabSz="914400" eaLnBrk="1" fontAlgn="auto" latinLnBrk="0" hangingPunct="1">
            <a:lnSpc>
              <a:spcPct val="100000"/>
            </a:lnSpc>
            <a:spcBef>
              <a:spcPts val="0"/>
            </a:spcBef>
            <a:spcAft>
              <a:spcPts val="0"/>
            </a:spcAft>
            <a:buClrTx/>
            <a:buSzTx/>
            <a:buFontTx/>
            <a:buNone/>
            <a:tabLst/>
            <a:defRPr/>
          </a:pPr>
          <a:r>
            <a:rPr lang="es-CR" sz="1100" b="1">
              <a:solidFill>
                <a:schemeClr val="bg1"/>
              </a:solidFill>
              <a:effectLst/>
              <a:latin typeface="+mn-lt"/>
              <a:ea typeface="+mn-ea"/>
              <a:cs typeface="+mn-cs"/>
            </a:rPr>
            <a:t>                          Ministerio</a:t>
          </a:r>
          <a:r>
            <a:rPr lang="es-CR" sz="1100" b="1" baseline="0">
              <a:solidFill>
                <a:schemeClr val="bg1"/>
              </a:solidFill>
              <a:effectLst/>
              <a:latin typeface="+mn-lt"/>
              <a:ea typeface="+mn-ea"/>
              <a:cs typeface="+mn-cs"/>
            </a:rPr>
            <a:t> de Educación Pública          Programa  de Alimentación y Nutrición del Escolar y del Adolescente         </a:t>
          </a:r>
          <a:r>
            <a:rPr lang="es-CR" sz="1100" b="1">
              <a:solidFill>
                <a:schemeClr val="bg1"/>
              </a:solidFill>
              <a:effectLst/>
              <a:latin typeface="+mn-lt"/>
              <a:ea typeface="+mn-ea"/>
              <a:cs typeface="+mn-cs"/>
            </a:rPr>
            <a:t>Período</a:t>
          </a:r>
          <a:r>
            <a:rPr lang="es-CR" sz="1100" b="1" baseline="0">
              <a:solidFill>
                <a:schemeClr val="bg1"/>
              </a:solidFill>
              <a:effectLst/>
              <a:latin typeface="+mn-lt"/>
              <a:ea typeface="+mn-ea"/>
              <a:cs typeface="+mn-cs"/>
            </a:rPr>
            <a:t>:   Anual 2019</a:t>
          </a:r>
          <a:r>
            <a:rPr lang="es-CR" sz="1100" b="1" baseline="0">
              <a:solidFill>
                <a:schemeClr val="dk1"/>
              </a:solidFill>
              <a:effectLst/>
              <a:latin typeface="+mn-lt"/>
              <a:ea typeface="+mn-ea"/>
              <a:cs typeface="+mn-cs"/>
            </a:rPr>
            <a:t>          </a:t>
          </a:r>
          <a:r>
            <a:rPr lang="es-CR" sz="1100" b="1" baseline="0">
              <a:solidFill>
                <a:schemeClr val="bg1"/>
              </a:solidFill>
              <a:effectLst/>
              <a:latin typeface="+mn-lt"/>
              <a:ea typeface="+mn-ea"/>
              <a:cs typeface="+mn-cs"/>
            </a:rPr>
            <a:t>Fecha Actualización:  06-03-2020</a:t>
          </a:r>
          <a:endParaRPr lang="es-CR">
            <a:solidFill>
              <a:schemeClr val="bg1"/>
            </a:solidFill>
            <a:effectLst/>
          </a:endParaRPr>
        </a:p>
        <a:p>
          <a:pPr marL="0" marR="0" indent="0" defTabSz="914400" eaLnBrk="1" fontAlgn="auto" latinLnBrk="0" hangingPunct="1">
            <a:lnSpc>
              <a:spcPct val="100000"/>
            </a:lnSpc>
            <a:spcBef>
              <a:spcPts val="0"/>
            </a:spcBef>
            <a:spcAft>
              <a:spcPts val="0"/>
            </a:spcAft>
            <a:buClrTx/>
            <a:buSzTx/>
            <a:buFontTx/>
            <a:buNone/>
            <a:tabLst/>
            <a:defRPr/>
          </a:pPr>
          <a:endParaRPr lang="es-CR" sz="1100" b="1" baseline="0">
            <a:solidFill>
              <a:schemeClr val="bg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s-CR">
            <a:solidFill>
              <a:schemeClr val="bg1"/>
            </a:solidFill>
            <a:effectLst/>
          </a:endParaRPr>
        </a:p>
        <a:p>
          <a:endParaRPr lang="es-CR" sz="1100">
            <a:solidFill>
              <a:schemeClr val="bg1"/>
            </a:solidFill>
          </a:endParaRPr>
        </a:p>
      </xdr:txBody>
    </xdr:sp>
    <xdr:clientData/>
  </xdr:twoCellAnchor>
  <xdr:twoCellAnchor editAs="oneCell">
    <xdr:from>
      <xdr:col>0</xdr:col>
      <xdr:colOff>0</xdr:colOff>
      <xdr:row>0</xdr:row>
      <xdr:rowOff>0</xdr:rowOff>
    </xdr:from>
    <xdr:to>
      <xdr:col>8</xdr:col>
      <xdr:colOff>23812</xdr:colOff>
      <xdr:row>6</xdr:row>
      <xdr:rowOff>0</xdr:rowOff>
    </xdr:to>
    <xdr:pic>
      <xdr:nvPicPr>
        <xdr:cNvPr id="12" name="Imagen 11"/>
        <xdr:cNvPicPr>
          <a:picLocks noChangeAspect="1"/>
        </xdr:cNvPicPr>
      </xdr:nvPicPr>
      <xdr:blipFill>
        <a:blip xmlns:r="http://schemas.openxmlformats.org/officeDocument/2006/relationships" r:embed="rId9"/>
        <a:stretch>
          <a:fillRect/>
        </a:stretch>
      </xdr:blipFill>
      <xdr:spPr>
        <a:xfrm>
          <a:off x="0" y="0"/>
          <a:ext cx="13811250" cy="1143000"/>
        </a:xfrm>
        <a:prstGeom prst="rect">
          <a:avLst/>
        </a:prstGeom>
      </xdr:spPr>
    </xdr:pic>
    <xdr:clientData/>
  </xdr:twoCellAnchor>
  <xdr:twoCellAnchor editAs="oneCell">
    <xdr:from>
      <xdr:col>0</xdr:col>
      <xdr:colOff>462643</xdr:colOff>
      <xdr:row>0</xdr:row>
      <xdr:rowOff>95250</xdr:rowOff>
    </xdr:from>
    <xdr:to>
      <xdr:col>1</xdr:col>
      <xdr:colOff>1274718</xdr:colOff>
      <xdr:row>5</xdr:row>
      <xdr:rowOff>136071</xdr:rowOff>
    </xdr:to>
    <xdr:pic>
      <xdr:nvPicPr>
        <xdr:cNvPr id="13" name="Imagen 12"/>
        <xdr:cNvPicPr>
          <a:picLocks noChangeAspect="1"/>
        </xdr:cNvPicPr>
      </xdr:nvPicPr>
      <xdr:blipFill>
        <a:blip xmlns:r="http://schemas.openxmlformats.org/officeDocument/2006/relationships" r:embed="rId10"/>
        <a:stretch>
          <a:fillRect/>
        </a:stretch>
      </xdr:blipFill>
      <xdr:spPr>
        <a:xfrm>
          <a:off x="462643" y="95250"/>
          <a:ext cx="4931638" cy="993321"/>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9:R151"/>
  <sheetViews>
    <sheetView showGridLines="0" tabSelected="1" zoomScale="80" zoomScaleNormal="80" workbookViewId="0">
      <pane ySplit="10" topLeftCell="A11" activePane="bottomLeft" state="frozen"/>
      <selection pane="bottomLeft" activeCell="A9" sqref="A9:A10"/>
    </sheetView>
  </sheetViews>
  <sheetFormatPr baseColWidth="10" defaultColWidth="11.42578125" defaultRowHeight="15" x14ac:dyDescent="0.25"/>
  <cols>
    <col min="1" max="1" width="61.7109375" style="14" customWidth="1"/>
    <col min="2" max="8" width="20.7109375" style="14" customWidth="1"/>
    <col min="9" max="9" width="11.42578125" style="14"/>
    <col min="10" max="10" width="15.28515625" style="14" bestFit="1" customWidth="1"/>
    <col min="11" max="16384" width="11.42578125" style="14"/>
  </cols>
  <sheetData>
    <row r="9" spans="1:8" s="24" customFormat="1" x14ac:dyDescent="0.25">
      <c r="A9" s="63" t="s">
        <v>0</v>
      </c>
      <c r="B9" s="65" t="s">
        <v>1</v>
      </c>
      <c r="C9" s="67" t="s">
        <v>2</v>
      </c>
      <c r="D9" s="67"/>
      <c r="E9" s="67"/>
      <c r="F9" s="67"/>
      <c r="G9" s="67"/>
      <c r="H9" s="67"/>
    </row>
    <row r="10" spans="1:8" s="24" customFormat="1" ht="45.75" thickBot="1" x14ac:dyDescent="0.3">
      <c r="A10" s="64"/>
      <c r="B10" s="66"/>
      <c r="C10" s="25" t="s">
        <v>66</v>
      </c>
      <c r="D10" s="26" t="s">
        <v>33</v>
      </c>
      <c r="E10" s="25" t="s">
        <v>67</v>
      </c>
      <c r="F10" s="25" t="s">
        <v>68</v>
      </c>
      <c r="G10" s="25" t="s">
        <v>69</v>
      </c>
      <c r="H10" s="25" t="s">
        <v>70</v>
      </c>
    </row>
    <row r="11" spans="1:8" ht="15.75" thickTop="1" x14ac:dyDescent="0.25"/>
    <row r="12" spans="1:8" x14ac:dyDescent="0.25">
      <c r="A12" s="20" t="s">
        <v>3</v>
      </c>
    </row>
    <row r="13" spans="1:8" x14ac:dyDescent="0.25">
      <c r="A13" s="24"/>
    </row>
    <row r="14" spans="1:8" x14ac:dyDescent="0.25">
      <c r="A14" s="20" t="s">
        <v>4</v>
      </c>
    </row>
    <row r="15" spans="1:8" x14ac:dyDescent="0.25">
      <c r="A15" s="27" t="s">
        <v>38</v>
      </c>
      <c r="B15" s="12">
        <f>+C15+D15+G15+H15</f>
        <v>767873</v>
      </c>
      <c r="C15" s="33">
        <v>502626</v>
      </c>
      <c r="D15" s="12">
        <f>E15+F15</f>
        <v>209905</v>
      </c>
      <c r="E15" s="33">
        <v>134921</v>
      </c>
      <c r="F15" s="33">
        <v>74984</v>
      </c>
      <c r="G15" s="33">
        <v>4427</v>
      </c>
      <c r="H15" s="33">
        <v>50915</v>
      </c>
    </row>
    <row r="16" spans="1:8" x14ac:dyDescent="0.25">
      <c r="A16" s="27" t="s">
        <v>71</v>
      </c>
      <c r="B16" s="12">
        <f>C16+D16+G16+H16</f>
        <v>805652</v>
      </c>
      <c r="C16" s="33">
        <v>533598</v>
      </c>
      <c r="D16" s="12">
        <f>E16+F16</f>
        <v>210167</v>
      </c>
      <c r="E16" s="33">
        <v>134063</v>
      </c>
      <c r="F16" s="33">
        <v>76104</v>
      </c>
      <c r="G16" s="33">
        <v>4484</v>
      </c>
      <c r="H16" s="33">
        <v>57403</v>
      </c>
    </row>
    <row r="17" spans="1:10" x14ac:dyDescent="0.25">
      <c r="A17" s="27" t="s">
        <v>72</v>
      </c>
      <c r="B17" s="12">
        <f t="shared" ref="B17:B18" si="0">C17+D17+G17+H17</f>
        <v>804722</v>
      </c>
      <c r="C17" s="33">
        <v>532483</v>
      </c>
      <c r="D17" s="12">
        <f>E17+F17</f>
        <v>210167</v>
      </c>
      <c r="E17" s="33">
        <v>134063</v>
      </c>
      <c r="F17" s="33">
        <v>76104</v>
      </c>
      <c r="G17" s="33">
        <v>4484</v>
      </c>
      <c r="H17" s="33">
        <v>57588</v>
      </c>
    </row>
    <row r="18" spans="1:10" x14ac:dyDescent="0.25">
      <c r="A18" s="27" t="s">
        <v>73</v>
      </c>
      <c r="B18" s="12">
        <f t="shared" si="0"/>
        <v>805652</v>
      </c>
      <c r="C18" s="33">
        <f>C16</f>
        <v>533598</v>
      </c>
      <c r="D18" s="12">
        <f t="shared" ref="D18" si="1">D16</f>
        <v>210167</v>
      </c>
      <c r="E18" s="33">
        <v>134063</v>
      </c>
      <c r="F18" s="33">
        <v>76104</v>
      </c>
      <c r="G18" s="33">
        <v>4484</v>
      </c>
      <c r="H18" s="33">
        <v>57403</v>
      </c>
    </row>
    <row r="19" spans="1:10" x14ac:dyDescent="0.25">
      <c r="A19" s="24"/>
      <c r="B19" s="12"/>
      <c r="C19" s="12"/>
      <c r="D19" s="12"/>
      <c r="E19" s="12"/>
      <c r="F19" s="12"/>
      <c r="G19" s="12"/>
      <c r="H19" s="12"/>
    </row>
    <row r="20" spans="1:10" x14ac:dyDescent="0.25">
      <c r="A20" s="28" t="s">
        <v>5</v>
      </c>
      <c r="B20" s="12"/>
      <c r="C20" s="12"/>
      <c r="D20" s="12"/>
      <c r="E20" s="12"/>
      <c r="F20" s="12"/>
      <c r="G20" s="12"/>
      <c r="H20" s="12"/>
    </row>
    <row r="21" spans="1:10" x14ac:dyDescent="0.25">
      <c r="A21" s="27" t="s">
        <v>38</v>
      </c>
      <c r="B21" s="51">
        <f>C21+D21+G21+H21</f>
        <v>14762627595.440014</v>
      </c>
      <c r="C21" s="33">
        <v>9687220509.690012</v>
      </c>
      <c r="D21" s="12">
        <f>E21+F21</f>
        <v>4088539338.980001</v>
      </c>
      <c r="E21" s="12">
        <v>2637328919.5800004</v>
      </c>
      <c r="F21" s="12">
        <v>1451210419.4000006</v>
      </c>
      <c r="G21" s="12">
        <v>75541597.25999999</v>
      </c>
      <c r="H21" s="12">
        <v>911326149.50999987</v>
      </c>
      <c r="J21" s="10"/>
    </row>
    <row r="22" spans="1:10" x14ac:dyDescent="0.25">
      <c r="A22" s="27" t="s">
        <v>71</v>
      </c>
      <c r="B22" s="12">
        <f>C22+D22+G22+H22</f>
        <v>20660975360.639999</v>
      </c>
      <c r="C22" s="33">
        <v>13735509403.199999</v>
      </c>
      <c r="D22" s="12">
        <f>E22+F22</f>
        <v>5423605492.6000004</v>
      </c>
      <c r="E22" s="12">
        <v>3478584566.1999998</v>
      </c>
      <c r="F22" s="12">
        <v>1945020926.4000001</v>
      </c>
      <c r="G22" s="12">
        <v>99936932.640000001</v>
      </c>
      <c r="H22" s="12">
        <v>1401923532.1999998</v>
      </c>
    </row>
    <row r="23" spans="1:10" x14ac:dyDescent="0.25">
      <c r="A23" s="27" t="s">
        <v>72</v>
      </c>
      <c r="B23" s="12">
        <f>C23+D23+G23+H23</f>
        <v>20825451128.800018</v>
      </c>
      <c r="C23" s="33">
        <v>13725615238.140018</v>
      </c>
      <c r="D23" s="12">
        <f>E23+F23</f>
        <v>5590810088.0599985</v>
      </c>
      <c r="E23" s="12">
        <v>3572248248.9199982</v>
      </c>
      <c r="F23" s="12">
        <v>2018561839.1400003</v>
      </c>
      <c r="G23" s="12">
        <v>97972128.539999992</v>
      </c>
      <c r="H23" s="12">
        <v>1411053674.0600004</v>
      </c>
    </row>
    <row r="24" spans="1:10" x14ac:dyDescent="0.25">
      <c r="A24" s="27" t="s">
        <v>73</v>
      </c>
      <c r="B24" s="12">
        <f>C24+D24+G24+H24</f>
        <v>50469315913</v>
      </c>
      <c r="C24" s="33">
        <v>33791174372.239998</v>
      </c>
      <c r="D24" s="12">
        <f>E24+F24</f>
        <v>13127777455</v>
      </c>
      <c r="E24" s="12">
        <v>8412241781.3999996</v>
      </c>
      <c r="F24" s="12">
        <v>4715535673.6000004</v>
      </c>
      <c r="G24" s="12">
        <v>251861727.36000001</v>
      </c>
      <c r="H24" s="12">
        <v>3298502358.3999996</v>
      </c>
    </row>
    <row r="25" spans="1:10" x14ac:dyDescent="0.25">
      <c r="A25" s="27" t="s">
        <v>74</v>
      </c>
      <c r="B25" s="53">
        <f>B23</f>
        <v>20825451128.800018</v>
      </c>
      <c r="C25" s="53">
        <v>13725615238.140018</v>
      </c>
      <c r="D25" s="53">
        <f t="shared" ref="D25" si="2">D23</f>
        <v>5590810088.0599985</v>
      </c>
      <c r="E25" s="53">
        <v>3572248248.9199982</v>
      </c>
      <c r="F25" s="53">
        <v>2018561839.1400003</v>
      </c>
      <c r="G25" s="53">
        <v>97972128.539999992</v>
      </c>
      <c r="H25" s="53">
        <v>1411053674.0600004</v>
      </c>
    </row>
    <row r="26" spans="1:10" x14ac:dyDescent="0.25">
      <c r="A26" s="24"/>
      <c r="B26" s="12"/>
      <c r="C26" s="12"/>
      <c r="D26" s="12"/>
      <c r="E26" s="12"/>
      <c r="F26" s="12"/>
      <c r="G26" s="12"/>
      <c r="H26" s="12"/>
    </row>
    <row r="27" spans="1:10" x14ac:dyDescent="0.25">
      <c r="A27" s="28" t="s">
        <v>6</v>
      </c>
      <c r="B27" s="12"/>
      <c r="C27" s="12"/>
      <c r="D27" s="12"/>
      <c r="E27" s="12"/>
      <c r="F27" s="12"/>
      <c r="G27" s="12"/>
      <c r="H27" s="12"/>
    </row>
    <row r="28" spans="1:10" x14ac:dyDescent="0.25">
      <c r="A28" s="27" t="s">
        <v>71</v>
      </c>
      <c r="B28" s="12">
        <f>B22</f>
        <v>20660975360.639999</v>
      </c>
      <c r="C28" s="12"/>
      <c r="D28" s="12"/>
      <c r="E28" s="12"/>
      <c r="F28" s="12"/>
      <c r="G28" s="12"/>
      <c r="H28" s="12"/>
    </row>
    <row r="29" spans="1:10" x14ac:dyDescent="0.25">
      <c r="A29" s="27" t="s">
        <v>72</v>
      </c>
      <c r="B29" s="12">
        <v>20825451129</v>
      </c>
      <c r="C29" s="12"/>
      <c r="D29" s="12"/>
      <c r="E29" s="12"/>
      <c r="F29" s="12"/>
      <c r="G29" s="12"/>
      <c r="H29" s="12"/>
    </row>
    <row r="30" spans="1:10" x14ac:dyDescent="0.25">
      <c r="A30" s="24"/>
      <c r="B30" s="44"/>
      <c r="C30" s="44"/>
      <c r="D30" s="44"/>
      <c r="E30" s="54"/>
      <c r="F30" s="44"/>
      <c r="G30" s="44"/>
      <c r="H30" s="44"/>
    </row>
    <row r="31" spans="1:10" x14ac:dyDescent="0.25">
      <c r="A31" s="20" t="s">
        <v>7</v>
      </c>
      <c r="B31" s="44"/>
      <c r="C31" s="44"/>
      <c r="D31" s="44"/>
      <c r="E31" s="44"/>
      <c r="F31" s="44"/>
      <c r="G31" s="44"/>
      <c r="H31" s="44"/>
    </row>
    <row r="32" spans="1:10" s="24" customFormat="1" x14ac:dyDescent="0.25">
      <c r="A32" s="27" t="s">
        <v>39</v>
      </c>
      <c r="B32" s="49">
        <v>1.0304675706999999</v>
      </c>
      <c r="C32" s="49">
        <v>1.0304675706999999</v>
      </c>
      <c r="D32" s="49">
        <v>1.0304675706999999</v>
      </c>
      <c r="E32" s="49">
        <v>1.0304675706999999</v>
      </c>
      <c r="F32" s="49">
        <v>1.0304675706999999</v>
      </c>
      <c r="G32" s="49">
        <v>1.0304675706999999</v>
      </c>
      <c r="H32" s="49">
        <v>1.0304675706999999</v>
      </c>
    </row>
    <row r="33" spans="1:8" s="24" customFormat="1" x14ac:dyDescent="0.25">
      <c r="A33" s="27" t="s">
        <v>75</v>
      </c>
      <c r="B33" s="49">
        <v>1.0451016243</v>
      </c>
      <c r="C33" s="49">
        <v>1.0451016243</v>
      </c>
      <c r="D33" s="49">
        <v>1.0451016243</v>
      </c>
      <c r="E33" s="49">
        <v>1.0451016243</v>
      </c>
      <c r="F33" s="49">
        <v>1.0451016243</v>
      </c>
      <c r="G33" s="49">
        <v>1.0451016243</v>
      </c>
      <c r="H33" s="49">
        <v>1.0451016243</v>
      </c>
    </row>
    <row r="34" spans="1:8" x14ac:dyDescent="0.25">
      <c r="A34" s="27" t="s">
        <v>8</v>
      </c>
      <c r="B34" s="12">
        <f>C34+D34+G34+H34</f>
        <v>419493</v>
      </c>
      <c r="C34" s="12">
        <v>248096</v>
      </c>
      <c r="D34" s="12">
        <f>E34+F34</f>
        <v>147739</v>
      </c>
      <c r="E34" s="12">
        <v>127381</v>
      </c>
      <c r="F34" s="12">
        <v>20358</v>
      </c>
      <c r="G34" s="12">
        <v>1696</v>
      </c>
      <c r="H34" s="12">
        <v>21962</v>
      </c>
    </row>
    <row r="35" spans="1:8" x14ac:dyDescent="0.25">
      <c r="A35" s="24"/>
      <c r="B35" s="44"/>
      <c r="C35" s="44"/>
      <c r="D35" s="44"/>
      <c r="E35" s="44"/>
      <c r="F35" s="44"/>
      <c r="G35" s="44"/>
      <c r="H35" s="44"/>
    </row>
    <row r="36" spans="1:8" x14ac:dyDescent="0.25">
      <c r="A36" s="29" t="s">
        <v>9</v>
      </c>
      <c r="B36" s="44"/>
      <c r="C36" s="44"/>
      <c r="D36" s="44"/>
      <c r="E36" s="44"/>
      <c r="F36" s="44"/>
      <c r="G36" s="44"/>
      <c r="H36" s="44"/>
    </row>
    <row r="37" spans="1:8" x14ac:dyDescent="0.25">
      <c r="A37" s="27" t="s">
        <v>40</v>
      </c>
      <c r="B37" s="12">
        <f>B21/B32</f>
        <v>14326144766.89617</v>
      </c>
      <c r="C37" s="12">
        <f t="shared" ref="C37:G37" si="3">C21/C32</f>
        <v>9400800942.3425636</v>
      </c>
      <c r="D37" s="12">
        <f t="shared" ref="D37" si="4">D21/D32</f>
        <v>3967654543.657927</v>
      </c>
      <c r="E37" s="12">
        <f t="shared" si="3"/>
        <v>2559351690.9886398</v>
      </c>
      <c r="F37" s="12">
        <f t="shared" si="3"/>
        <v>1408302852.6692874</v>
      </c>
      <c r="G37" s="12">
        <f t="shared" si="3"/>
        <v>73308078.204425529</v>
      </c>
      <c r="H37" s="12">
        <f>H21/H32</f>
        <v>884381202.69125319</v>
      </c>
    </row>
    <row r="38" spans="1:8" x14ac:dyDescent="0.25">
      <c r="A38" s="27" t="s">
        <v>76</v>
      </c>
      <c r="B38" s="12">
        <f>B23/B33</f>
        <v>19926723530.593235</v>
      </c>
      <c r="C38" s="12">
        <f t="shared" ref="C38:H38" si="5">C23/C33</f>
        <v>13133282849.24762</v>
      </c>
      <c r="D38" s="12">
        <f t="shared" ref="D38" si="6">D23/D33</f>
        <v>5349537268.018959</v>
      </c>
      <c r="E38" s="12">
        <f t="shared" si="5"/>
        <v>3418086974.3769264</v>
      </c>
      <c r="F38" s="12">
        <f t="shared" si="5"/>
        <v>1931450293.6420329</v>
      </c>
      <c r="G38" s="12">
        <f t="shared" si="5"/>
        <v>93744116.612220243</v>
      </c>
      <c r="H38" s="12">
        <f t="shared" si="5"/>
        <v>1350159296.7144339</v>
      </c>
    </row>
    <row r="39" spans="1:8" x14ac:dyDescent="0.25">
      <c r="A39" s="27" t="s">
        <v>41</v>
      </c>
      <c r="B39" s="12">
        <f>B37/B15</f>
        <v>18656.919525619691</v>
      </c>
      <c r="C39" s="12">
        <f t="shared" ref="C39:H39" si="7">C37/C15</f>
        <v>18703.371776116961</v>
      </c>
      <c r="D39" s="12">
        <f t="shared" ref="D39" si="8">D37/D15</f>
        <v>18902.144034958324</v>
      </c>
      <c r="E39" s="12">
        <f t="shared" si="7"/>
        <v>18969.261204620776</v>
      </c>
      <c r="F39" s="12">
        <f t="shared" si="7"/>
        <v>18781.378062910586</v>
      </c>
      <c r="G39" s="12">
        <f t="shared" si="7"/>
        <v>16559.312899124809</v>
      </c>
      <c r="H39" s="12">
        <f t="shared" si="7"/>
        <v>17369.757491726468</v>
      </c>
    </row>
    <row r="40" spans="1:8" x14ac:dyDescent="0.25">
      <c r="A40" s="27" t="s">
        <v>77</v>
      </c>
      <c r="B40" s="12">
        <f>B38/B17</f>
        <v>24762.245260590906</v>
      </c>
      <c r="C40" s="12">
        <f t="shared" ref="C40:H40" si="9">C38/C17</f>
        <v>24664.229373045939</v>
      </c>
      <c r="D40" s="12">
        <f t="shared" ref="D40" si="10">D38/D17</f>
        <v>25453.745202714788</v>
      </c>
      <c r="E40" s="12">
        <f t="shared" si="9"/>
        <v>25496.124765050212</v>
      </c>
      <c r="F40" s="12">
        <f t="shared" si="9"/>
        <v>25379.090371623475</v>
      </c>
      <c r="G40" s="12">
        <f t="shared" si="9"/>
        <v>20906.359636980429</v>
      </c>
      <c r="H40" s="12">
        <f t="shared" si="9"/>
        <v>23445.149974203548</v>
      </c>
    </row>
    <row r="41" spans="1:8" x14ac:dyDescent="0.25">
      <c r="A41" s="24"/>
      <c r="B41" s="44"/>
      <c r="C41" s="44"/>
      <c r="D41" s="44"/>
      <c r="E41" s="44"/>
      <c r="F41" s="44"/>
      <c r="G41" s="44"/>
      <c r="H41" s="44"/>
    </row>
    <row r="42" spans="1:8" x14ac:dyDescent="0.25">
      <c r="A42" s="20" t="s">
        <v>10</v>
      </c>
      <c r="B42" s="44"/>
      <c r="C42" s="44"/>
      <c r="D42" s="44"/>
      <c r="E42" s="44"/>
      <c r="F42" s="44"/>
      <c r="G42" s="44"/>
      <c r="H42" s="44"/>
    </row>
    <row r="43" spans="1:8" x14ac:dyDescent="0.25">
      <c r="A43" s="24"/>
      <c r="B43" s="44"/>
      <c r="C43" s="44"/>
      <c r="D43" s="44"/>
      <c r="E43" s="44"/>
      <c r="F43" s="44"/>
      <c r="G43" s="44"/>
      <c r="H43" s="44"/>
    </row>
    <row r="44" spans="1:8" x14ac:dyDescent="0.25">
      <c r="A44" s="20" t="s">
        <v>11</v>
      </c>
      <c r="B44" s="44"/>
      <c r="C44" s="44"/>
      <c r="D44" s="44"/>
      <c r="E44" s="44"/>
      <c r="F44" s="44"/>
      <c r="G44" s="44"/>
      <c r="H44" s="44"/>
    </row>
    <row r="45" spans="1:8" x14ac:dyDescent="0.25">
      <c r="A45" s="24" t="s">
        <v>12</v>
      </c>
      <c r="B45" s="42">
        <f>(B16)/B34*100</f>
        <v>192.05374106361728</v>
      </c>
      <c r="C45" s="42">
        <f t="shared" ref="C45:H45" si="11">(C16)/C34*100</f>
        <v>215.07722816974075</v>
      </c>
      <c r="D45" s="42">
        <f t="shared" si="11"/>
        <v>142.25559940164749</v>
      </c>
      <c r="E45" s="42">
        <f t="shared" si="11"/>
        <v>105.24568028198868</v>
      </c>
      <c r="F45" s="42">
        <f t="shared" si="11"/>
        <v>373.82847038019452</v>
      </c>
      <c r="G45" s="42">
        <f t="shared" si="11"/>
        <v>264.38679245283021</v>
      </c>
      <c r="H45" s="42">
        <f t="shared" si="11"/>
        <v>261.37419178581183</v>
      </c>
    </row>
    <row r="46" spans="1:8" x14ac:dyDescent="0.25">
      <c r="A46" s="24" t="s">
        <v>13</v>
      </c>
      <c r="B46" s="42">
        <f>(B17)/B34*100</f>
        <v>191.83204487321601</v>
      </c>
      <c r="C46" s="42">
        <f t="shared" ref="C46:H46" si="12">(C17)/C34*100</f>
        <v>214.6278053656649</v>
      </c>
      <c r="D46" s="42">
        <f t="shared" si="12"/>
        <v>142.25559940164749</v>
      </c>
      <c r="E46" s="42">
        <f t="shared" si="12"/>
        <v>105.24568028198868</v>
      </c>
      <c r="F46" s="42">
        <f t="shared" si="12"/>
        <v>373.82847038019452</v>
      </c>
      <c r="G46" s="42">
        <f t="shared" si="12"/>
        <v>264.38679245283021</v>
      </c>
      <c r="H46" s="42">
        <f t="shared" si="12"/>
        <v>262.21655586922867</v>
      </c>
    </row>
    <row r="47" spans="1:8" x14ac:dyDescent="0.25">
      <c r="A47" s="24"/>
      <c r="B47" s="42"/>
      <c r="C47" s="42"/>
      <c r="D47" s="42"/>
      <c r="E47" s="42"/>
      <c r="F47" s="42"/>
      <c r="G47" s="42"/>
      <c r="H47" s="42"/>
    </row>
    <row r="48" spans="1:8" x14ac:dyDescent="0.25">
      <c r="A48" s="20" t="s">
        <v>14</v>
      </c>
      <c r="B48" s="42"/>
      <c r="C48" s="42"/>
      <c r="D48" s="42"/>
      <c r="E48" s="42"/>
      <c r="F48" s="42"/>
      <c r="G48" s="42"/>
      <c r="H48" s="42"/>
    </row>
    <row r="49" spans="1:18" x14ac:dyDescent="0.25">
      <c r="A49" s="24" t="s">
        <v>15</v>
      </c>
      <c r="B49" s="42">
        <f>B17/B16*100</f>
        <v>99.884565544428611</v>
      </c>
      <c r="C49" s="42">
        <f t="shared" ref="C49:H49" si="13">C17/C16*100</f>
        <v>99.791041195806585</v>
      </c>
      <c r="D49" s="42">
        <f t="shared" ref="D49" si="14">D17/D16*100</f>
        <v>100</v>
      </c>
      <c r="E49" s="42">
        <f t="shared" si="13"/>
        <v>100</v>
      </c>
      <c r="F49" s="42">
        <f t="shared" si="13"/>
        <v>100</v>
      </c>
      <c r="G49" s="42">
        <f t="shared" si="13"/>
        <v>100</v>
      </c>
      <c r="H49" s="42">
        <f t="shared" si="13"/>
        <v>100.32228280751877</v>
      </c>
    </row>
    <row r="50" spans="1:18" x14ac:dyDescent="0.25">
      <c r="A50" s="24" t="s">
        <v>16</v>
      </c>
      <c r="B50" s="42">
        <f>B23/B22*100</f>
        <v>100.79606971737331</v>
      </c>
      <c r="C50" s="42">
        <f t="shared" ref="C50:H50" si="15">C23/C22*100</f>
        <v>99.927966522612735</v>
      </c>
      <c r="D50" s="42">
        <f t="shared" ref="D50" si="16">D23/D22*100</f>
        <v>103.08290482573139</v>
      </c>
      <c r="E50" s="42">
        <f t="shared" si="15"/>
        <v>102.6925802991852</v>
      </c>
      <c r="F50" s="42">
        <f t="shared" si="15"/>
        <v>103.78098311138049</v>
      </c>
      <c r="G50" s="42">
        <f t="shared" si="15"/>
        <v>98.033955967932528</v>
      </c>
      <c r="H50" s="42">
        <f t="shared" si="15"/>
        <v>100.65125819278266</v>
      </c>
    </row>
    <row r="51" spans="1:18" x14ac:dyDescent="0.25">
      <c r="A51" s="24" t="s">
        <v>17</v>
      </c>
      <c r="B51" s="42">
        <f>AVERAGE(B49:B50)</f>
        <v>100.34031763090096</v>
      </c>
      <c r="C51" s="42">
        <f t="shared" ref="C51:H51" si="17">AVERAGE(C49:C50)</f>
        <v>99.859503859209667</v>
      </c>
      <c r="D51" s="42">
        <f t="shared" ref="D51" si="18">AVERAGE(D49:D50)</f>
        <v>101.5414524128657</v>
      </c>
      <c r="E51" s="42">
        <f t="shared" si="17"/>
        <v>101.34629014959259</v>
      </c>
      <c r="F51" s="42">
        <f t="shared" si="17"/>
        <v>101.89049155569025</v>
      </c>
      <c r="G51" s="42">
        <f t="shared" si="17"/>
        <v>99.016977983966257</v>
      </c>
      <c r="H51" s="42">
        <f t="shared" si="17"/>
        <v>100.48677050015073</v>
      </c>
    </row>
    <row r="52" spans="1:18" x14ac:dyDescent="0.25">
      <c r="A52" s="24"/>
      <c r="B52" s="42"/>
      <c r="C52" s="42"/>
      <c r="D52" s="42"/>
      <c r="E52" s="42"/>
      <c r="F52" s="42"/>
      <c r="G52" s="42"/>
      <c r="H52" s="42"/>
    </row>
    <row r="53" spans="1:18" x14ac:dyDescent="0.25">
      <c r="A53" s="20" t="s">
        <v>18</v>
      </c>
      <c r="B53" s="42"/>
      <c r="C53" s="42"/>
      <c r="D53" s="42"/>
      <c r="E53" s="42"/>
      <c r="F53" s="42"/>
      <c r="G53" s="42"/>
      <c r="H53" s="42"/>
    </row>
    <row r="54" spans="1:18" x14ac:dyDescent="0.25">
      <c r="A54" s="24" t="s">
        <v>19</v>
      </c>
      <c r="B54" s="42">
        <f>B17/B18*100</f>
        <v>99.884565544428611</v>
      </c>
      <c r="C54" s="42">
        <f t="shared" ref="C54:H54" si="19">C17/C18*100</f>
        <v>99.791041195806585</v>
      </c>
      <c r="D54" s="42">
        <f t="shared" si="19"/>
        <v>100</v>
      </c>
      <c r="E54" s="42">
        <f t="shared" si="19"/>
        <v>100</v>
      </c>
      <c r="F54" s="42">
        <f t="shared" si="19"/>
        <v>100</v>
      </c>
      <c r="G54" s="42">
        <f t="shared" si="19"/>
        <v>100</v>
      </c>
      <c r="H54" s="42">
        <f t="shared" si="19"/>
        <v>100.32228280751877</v>
      </c>
    </row>
    <row r="55" spans="1:18" x14ac:dyDescent="0.25">
      <c r="A55" s="24" t="s">
        <v>20</v>
      </c>
      <c r="B55" s="42">
        <f>B23/B24*100</f>
        <v>41.263589077964404</v>
      </c>
      <c r="C55" s="42">
        <f t="shared" ref="C55:H55" si="20">C23/C24*100</f>
        <v>40.618935249009382</v>
      </c>
      <c r="D55" s="42">
        <f t="shared" ref="D55" si="21">D23/D24*100</f>
        <v>42.587636081007886</v>
      </c>
      <c r="E55" s="42">
        <f t="shared" si="20"/>
        <v>42.46487846816845</v>
      </c>
      <c r="F55" s="42">
        <f t="shared" si="20"/>
        <v>42.806628533020117</v>
      </c>
      <c r="G55" s="42">
        <f t="shared" si="20"/>
        <v>38.899172798875853</v>
      </c>
      <c r="H55" s="42">
        <f t="shared" si="20"/>
        <v>42.778616497471859</v>
      </c>
    </row>
    <row r="56" spans="1:18" x14ac:dyDescent="0.25">
      <c r="A56" s="24" t="s">
        <v>21</v>
      </c>
      <c r="B56" s="42">
        <f>(B54+B55)/2</f>
        <v>70.574077311196504</v>
      </c>
      <c r="C56" s="42">
        <f t="shared" ref="C56:H56" si="22">(C54+C55)/2</f>
        <v>70.204988222407991</v>
      </c>
      <c r="D56" s="42">
        <f t="shared" ref="D56" si="23">(D54+D55)/2</f>
        <v>71.293818040503936</v>
      </c>
      <c r="E56" s="42">
        <f t="shared" si="22"/>
        <v>71.232439234084225</v>
      </c>
      <c r="F56" s="42">
        <f t="shared" si="22"/>
        <v>71.403314266510051</v>
      </c>
      <c r="G56" s="42">
        <f t="shared" si="22"/>
        <v>69.449586399437919</v>
      </c>
      <c r="H56" s="42">
        <f t="shared" si="22"/>
        <v>71.550449652495317</v>
      </c>
    </row>
    <row r="57" spans="1:18" x14ac:dyDescent="0.25">
      <c r="A57" s="24"/>
      <c r="B57" s="42"/>
      <c r="C57" s="42"/>
      <c r="D57" s="42"/>
      <c r="E57" s="42"/>
      <c r="F57" s="42"/>
      <c r="G57" s="42"/>
      <c r="H57" s="42"/>
    </row>
    <row r="58" spans="1:18" x14ac:dyDescent="0.25">
      <c r="A58" s="20" t="s">
        <v>32</v>
      </c>
      <c r="B58" s="42"/>
      <c r="C58" s="42"/>
      <c r="D58" s="42"/>
      <c r="E58" s="42"/>
      <c r="F58" s="42"/>
      <c r="G58" s="42"/>
      <c r="H58" s="42"/>
    </row>
    <row r="59" spans="1:18" x14ac:dyDescent="0.25">
      <c r="A59" s="24" t="s">
        <v>22</v>
      </c>
      <c r="B59" s="42">
        <f>B25/B23*100</f>
        <v>100</v>
      </c>
      <c r="C59" s="42">
        <f t="shared" ref="C59:H59" si="24">C25/C23*100</f>
        <v>100</v>
      </c>
      <c r="D59" s="42">
        <f t="shared" si="24"/>
        <v>100</v>
      </c>
      <c r="E59" s="42">
        <f t="shared" si="24"/>
        <v>100</v>
      </c>
      <c r="F59" s="42">
        <f t="shared" si="24"/>
        <v>100</v>
      </c>
      <c r="G59" s="42">
        <f t="shared" si="24"/>
        <v>100</v>
      </c>
      <c r="H59" s="42">
        <f t="shared" si="24"/>
        <v>100</v>
      </c>
    </row>
    <row r="60" spans="1:18" x14ac:dyDescent="0.25">
      <c r="A60" s="24"/>
      <c r="B60" s="42"/>
      <c r="C60" s="42"/>
      <c r="D60" s="42"/>
      <c r="E60" s="42"/>
      <c r="F60" s="42"/>
      <c r="G60" s="42"/>
      <c r="H60" s="42"/>
    </row>
    <row r="61" spans="1:18" x14ac:dyDescent="0.25">
      <c r="A61" s="20" t="s">
        <v>23</v>
      </c>
      <c r="B61" s="42"/>
      <c r="C61" s="42"/>
      <c r="D61" s="42"/>
      <c r="E61" s="42"/>
      <c r="F61" s="42"/>
      <c r="G61" s="42"/>
      <c r="H61" s="42"/>
    </row>
    <row r="62" spans="1:18" x14ac:dyDescent="0.25">
      <c r="A62" s="24" t="s">
        <v>24</v>
      </c>
      <c r="B62" s="42">
        <f>((B17/B15)-1)*100</f>
        <v>4.7988404332487189</v>
      </c>
      <c r="C62" s="42">
        <f t="shared" ref="C62:H62" si="25">((C17/C15)-1)*100</f>
        <v>5.9402020587872473</v>
      </c>
      <c r="D62" s="42">
        <f t="shared" ref="D62" si="26">((D17/D15)-1)*100</f>
        <v>0.12481837021509623</v>
      </c>
      <c r="E62" s="42">
        <f t="shared" si="25"/>
        <v>-0.63592769101918911</v>
      </c>
      <c r="F62" s="42">
        <f t="shared" si="25"/>
        <v>1.4936519790888614</v>
      </c>
      <c r="G62" s="42">
        <f t="shared" si="25"/>
        <v>1.2875536480686733</v>
      </c>
      <c r="H62" s="42">
        <f t="shared" si="25"/>
        <v>13.106157321025247</v>
      </c>
    </row>
    <row r="63" spans="1:18" x14ac:dyDescent="0.25">
      <c r="A63" s="24" t="s">
        <v>25</v>
      </c>
      <c r="B63" s="42">
        <f>((B38/B37)-1)*100</f>
        <v>39.093411764471917</v>
      </c>
      <c r="C63" s="42">
        <f t="shared" ref="C63:H63" si="27">((C38/C37)-1)*100</f>
        <v>39.703871295619273</v>
      </c>
      <c r="D63" s="42">
        <f t="shared" si="27"/>
        <v>34.828705703975515</v>
      </c>
      <c r="E63" s="42">
        <f t="shared" si="27"/>
        <v>33.552844121105132</v>
      </c>
      <c r="F63" s="42">
        <f t="shared" si="27"/>
        <v>37.147367839323444</v>
      </c>
      <c r="G63" s="42">
        <f t="shared" si="27"/>
        <v>27.87692558357233</v>
      </c>
      <c r="H63" s="42">
        <f t="shared" si="27"/>
        <v>52.667118274989932</v>
      </c>
      <c r="J63" s="5"/>
      <c r="K63" s="5"/>
      <c r="L63" s="5"/>
      <c r="M63" s="5"/>
      <c r="N63" s="5"/>
      <c r="O63" s="5"/>
      <c r="P63" s="5"/>
      <c r="Q63" s="5"/>
      <c r="R63" s="5"/>
    </row>
    <row r="64" spans="1:18" x14ac:dyDescent="0.25">
      <c r="A64" s="24" t="s">
        <v>26</v>
      </c>
      <c r="B64" s="42">
        <f>((B40/B39)-1)*100</f>
        <v>32.724189685158777</v>
      </c>
      <c r="C64" s="42">
        <f t="shared" ref="C64:H64" si="28">((C40/C39)-1)*100</f>
        <v>31.870497300067679</v>
      </c>
      <c r="D64" s="42">
        <f t="shared" ref="D64" si="29">((D40/D39)-1)*100</f>
        <v>34.66062450714422</v>
      </c>
      <c r="E64" s="42">
        <f t="shared" si="28"/>
        <v>34.407579135657308</v>
      </c>
      <c r="F64" s="42">
        <f t="shared" si="28"/>
        <v>35.129010696728557</v>
      </c>
      <c r="G64" s="42">
        <f t="shared" si="28"/>
        <v>26.251371444798121</v>
      </c>
      <c r="H64" s="42">
        <f t="shared" si="28"/>
        <v>34.976841129594938</v>
      </c>
    </row>
    <row r="65" spans="1:8" x14ac:dyDescent="0.25">
      <c r="A65" s="24"/>
      <c r="B65" s="42"/>
      <c r="C65" s="42"/>
      <c r="D65" s="42"/>
      <c r="E65" s="42"/>
      <c r="F65" s="42"/>
      <c r="G65" s="42"/>
      <c r="H65" s="42"/>
    </row>
    <row r="66" spans="1:8" x14ac:dyDescent="0.25">
      <c r="A66" s="20" t="s">
        <v>27</v>
      </c>
      <c r="B66" s="42"/>
      <c r="C66" s="42"/>
      <c r="D66" s="42"/>
      <c r="E66" s="42"/>
      <c r="F66" s="42"/>
      <c r="G66" s="42"/>
      <c r="H66" s="42"/>
    </row>
    <row r="67" spans="1:8" x14ac:dyDescent="0.25">
      <c r="A67" s="24" t="s">
        <v>34</v>
      </c>
      <c r="B67" s="42">
        <f t="shared" ref="B67:H68" si="30">B22/(B16*2)</f>
        <v>12822.518507147006</v>
      </c>
      <c r="C67" s="42">
        <f>C22/(C16*2)</f>
        <v>12870.653003946791</v>
      </c>
      <c r="D67" s="42">
        <f t="shared" si="30"/>
        <v>12903.085385907398</v>
      </c>
      <c r="E67" s="42">
        <f t="shared" si="30"/>
        <v>12973.69358510551</v>
      </c>
      <c r="F67" s="42">
        <f t="shared" si="30"/>
        <v>12778.703658152002</v>
      </c>
      <c r="G67" s="42">
        <f t="shared" si="30"/>
        <v>11143.725762711865</v>
      </c>
      <c r="H67" s="42">
        <f t="shared" si="30"/>
        <v>12211.2392401094</v>
      </c>
    </row>
    <row r="68" spans="1:8" x14ac:dyDescent="0.25">
      <c r="A68" s="24" t="s">
        <v>35</v>
      </c>
      <c r="B68" s="42">
        <f t="shared" si="30"/>
        <v>12939.531371579265</v>
      </c>
      <c r="C68" s="42">
        <f>C23/(C17*2)</f>
        <v>12888.313089939038</v>
      </c>
      <c r="D68" s="42">
        <f t="shared" si="30"/>
        <v>13300.875227937779</v>
      </c>
      <c r="E68" s="42">
        <f t="shared" si="30"/>
        <v>13323.020702654716</v>
      </c>
      <c r="F68" s="42">
        <f t="shared" si="30"/>
        <v>13261.864285320091</v>
      </c>
      <c r="G68" s="42">
        <f t="shared" si="30"/>
        <v>10924.635207404102</v>
      </c>
      <c r="H68" s="42">
        <f t="shared" si="30"/>
        <v>12251.282159998615</v>
      </c>
    </row>
    <row r="69" spans="1:8" x14ac:dyDescent="0.25">
      <c r="A69" s="24" t="s">
        <v>28</v>
      </c>
      <c r="B69" s="42">
        <f>(B68/B67)*B51</f>
        <v>101.2559808040514</v>
      </c>
      <c r="C69" s="42">
        <f>(C68/C67)*C51</f>
        <v>99.996523125035253</v>
      </c>
      <c r="D69" s="42">
        <f t="shared" ref="D69:H69" si="31">(D68/D67)*D51</f>
        <v>104.67187874941968</v>
      </c>
      <c r="E69" s="42">
        <f t="shared" si="31"/>
        <v>104.07512039211561</v>
      </c>
      <c r="F69" s="42">
        <f t="shared" si="31"/>
        <v>105.74295383351345</v>
      </c>
      <c r="G69" s="42">
        <f t="shared" si="31"/>
        <v>97.070260597578908</v>
      </c>
      <c r="H69" s="42">
        <f t="shared" si="31"/>
        <v>100.81628527108788</v>
      </c>
    </row>
    <row r="70" spans="1:8" x14ac:dyDescent="0.25">
      <c r="A70" s="24" t="s">
        <v>36</v>
      </c>
      <c r="B70" s="42">
        <f>B22/B16</f>
        <v>25645.037014294012</v>
      </c>
      <c r="C70" s="42">
        <f t="shared" ref="C70:H70" si="32">C22/C16</f>
        <v>25741.306007893581</v>
      </c>
      <c r="D70" s="42">
        <f t="shared" si="32"/>
        <v>25806.170771814795</v>
      </c>
      <c r="E70" s="42">
        <f t="shared" si="32"/>
        <v>25947.387170211019</v>
      </c>
      <c r="F70" s="42">
        <f t="shared" si="32"/>
        <v>25557.407316304005</v>
      </c>
      <c r="G70" s="42">
        <f t="shared" si="32"/>
        <v>22287.45152542373</v>
      </c>
      <c r="H70" s="42">
        <f t="shared" si="32"/>
        <v>24422.478480218801</v>
      </c>
    </row>
    <row r="71" spans="1:8" x14ac:dyDescent="0.25">
      <c r="A71" s="24" t="s">
        <v>37</v>
      </c>
      <c r="B71" s="42">
        <f>B23/B17</f>
        <v>25879.062743158531</v>
      </c>
      <c r="C71" s="42">
        <f t="shared" ref="C71:H71" si="33">C23/C17</f>
        <v>25776.626179878076</v>
      </c>
      <c r="D71" s="42">
        <f t="shared" si="33"/>
        <v>26601.750455875557</v>
      </c>
      <c r="E71" s="42">
        <f t="shared" si="33"/>
        <v>26646.041405309432</v>
      </c>
      <c r="F71" s="42">
        <f t="shared" si="33"/>
        <v>26523.728570640182</v>
      </c>
      <c r="G71" s="42">
        <f t="shared" si="33"/>
        <v>21849.270414808205</v>
      </c>
      <c r="H71" s="42">
        <f t="shared" si="33"/>
        <v>24502.564319997229</v>
      </c>
    </row>
    <row r="72" spans="1:8" x14ac:dyDescent="0.25">
      <c r="A72" s="24"/>
      <c r="B72" s="42"/>
      <c r="C72" s="42"/>
      <c r="D72" s="42"/>
      <c r="E72" s="42"/>
      <c r="F72" s="42"/>
      <c r="G72" s="42"/>
      <c r="H72" s="42"/>
    </row>
    <row r="73" spans="1:8" x14ac:dyDescent="0.25">
      <c r="A73" s="20" t="s">
        <v>29</v>
      </c>
      <c r="B73" s="42"/>
      <c r="C73" s="42"/>
      <c r="D73" s="42"/>
      <c r="E73" s="42"/>
      <c r="F73" s="42"/>
      <c r="G73" s="42"/>
      <c r="H73" s="42"/>
    </row>
    <row r="74" spans="1:8" x14ac:dyDescent="0.25">
      <c r="A74" s="24" t="s">
        <v>30</v>
      </c>
      <c r="B74" s="42">
        <f>(B29/B28)*100</f>
        <v>100.79606971834126</v>
      </c>
      <c r="C74" s="42"/>
      <c r="D74" s="42"/>
      <c r="E74" s="42"/>
      <c r="F74" s="42"/>
      <c r="G74" s="42"/>
      <c r="H74" s="42"/>
    </row>
    <row r="75" spans="1:8" x14ac:dyDescent="0.25">
      <c r="A75" s="24" t="s">
        <v>31</v>
      </c>
      <c r="B75" s="42">
        <f>(B23/B29)*100</f>
        <v>99.99999999903973</v>
      </c>
      <c r="C75" s="42"/>
      <c r="D75" s="42"/>
      <c r="E75" s="42"/>
      <c r="F75" s="42"/>
      <c r="G75" s="42"/>
      <c r="H75" s="42"/>
    </row>
    <row r="76" spans="1:8" ht="15.75" thickBot="1" x14ac:dyDescent="0.3">
      <c r="A76" s="21"/>
      <c r="B76" s="55"/>
      <c r="C76" s="55"/>
      <c r="D76" s="55"/>
      <c r="E76" s="55"/>
      <c r="F76" s="55"/>
      <c r="G76" s="55"/>
      <c r="H76" s="55"/>
    </row>
    <row r="77" spans="1:8" s="24" customFormat="1" ht="15.75" thickTop="1" x14ac:dyDescent="0.25">
      <c r="A77" s="68" t="s">
        <v>78</v>
      </c>
      <c r="B77" s="68"/>
      <c r="C77" s="68"/>
      <c r="D77" s="68"/>
      <c r="E77" s="68"/>
      <c r="F77" s="68"/>
    </row>
    <row r="78" spans="1:8" s="24" customFormat="1" ht="15" customHeight="1" x14ac:dyDescent="0.25">
      <c r="A78" s="69" t="s">
        <v>117</v>
      </c>
      <c r="B78" s="69"/>
      <c r="C78" s="69"/>
      <c r="D78" s="69"/>
      <c r="E78" s="69"/>
      <c r="F78" s="69"/>
      <c r="G78" s="69"/>
      <c r="H78" s="69"/>
    </row>
    <row r="79" spans="1:8" s="24" customFormat="1" x14ac:dyDescent="0.25">
      <c r="A79" s="24" t="s">
        <v>116</v>
      </c>
    </row>
    <row r="80" spans="1:8" s="24" customFormat="1" x14ac:dyDescent="0.25">
      <c r="B80" s="30"/>
      <c r="C80" s="30"/>
      <c r="D80" s="30"/>
      <c r="E80" s="30"/>
    </row>
    <row r="85" spans="1:1" x14ac:dyDescent="0.25">
      <c r="A85" s="23"/>
    </row>
    <row r="86" spans="1:1" x14ac:dyDescent="0.25">
      <c r="A86" s="23"/>
    </row>
    <row r="87" spans="1:1" x14ac:dyDescent="0.25">
      <c r="A87" s="23"/>
    </row>
    <row r="88" spans="1:1" x14ac:dyDescent="0.25">
      <c r="A88" s="23"/>
    </row>
    <row r="89" spans="1:1" x14ac:dyDescent="0.25">
      <c r="A89" s="23"/>
    </row>
    <row r="149" spans="8:13" x14ac:dyDescent="0.25">
      <c r="H149" s="15"/>
      <c r="I149" s="15"/>
      <c r="J149" s="15"/>
      <c r="K149" s="15"/>
      <c r="L149" s="15"/>
      <c r="M149" s="15"/>
    </row>
    <row r="150" spans="8:13" x14ac:dyDescent="0.25">
      <c r="H150" s="15"/>
      <c r="I150" s="15"/>
      <c r="J150" s="15"/>
      <c r="K150" s="15"/>
      <c r="L150" s="15"/>
      <c r="M150" s="15"/>
    </row>
    <row r="151" spans="8:13" x14ac:dyDescent="0.25">
      <c r="H151" s="15"/>
      <c r="I151" s="15"/>
      <c r="J151" s="15"/>
      <c r="K151" s="15"/>
      <c r="L151" s="15"/>
      <c r="M151" s="15"/>
    </row>
  </sheetData>
  <mergeCells count="5">
    <mergeCell ref="A9:A10"/>
    <mergeCell ref="B9:B10"/>
    <mergeCell ref="C9:H9"/>
    <mergeCell ref="A77:F77"/>
    <mergeCell ref="A78:H78"/>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9:I89"/>
  <sheetViews>
    <sheetView showGridLines="0" zoomScale="80" zoomScaleNormal="80" workbookViewId="0">
      <pane ySplit="10" topLeftCell="A11" activePane="bottomLeft" state="frozen"/>
      <selection pane="bottomLeft" activeCell="A9" sqref="A9:A10"/>
    </sheetView>
  </sheetViews>
  <sheetFormatPr baseColWidth="10" defaultColWidth="11.42578125" defaultRowHeight="15" x14ac:dyDescent="0.25"/>
  <cols>
    <col min="1" max="1" width="61.85546875" style="14" customWidth="1"/>
    <col min="2" max="8" width="20.7109375" style="14" customWidth="1"/>
    <col min="9" max="9" width="17.85546875" style="14" bestFit="1" customWidth="1"/>
    <col min="10" max="16384" width="11.42578125" style="14"/>
  </cols>
  <sheetData>
    <row r="9" spans="1:8" s="24" customFormat="1" x14ac:dyDescent="0.25">
      <c r="A9" s="63" t="s">
        <v>0</v>
      </c>
      <c r="B9" s="65" t="s">
        <v>1</v>
      </c>
      <c r="C9" s="67" t="s">
        <v>2</v>
      </c>
      <c r="D9" s="67"/>
      <c r="E9" s="67"/>
      <c r="F9" s="67"/>
      <c r="G9" s="67"/>
      <c r="H9" s="67"/>
    </row>
    <row r="10" spans="1:8" s="24" customFormat="1" ht="45.75" customHeight="1" thickBot="1" x14ac:dyDescent="0.3">
      <c r="A10" s="64"/>
      <c r="B10" s="66"/>
      <c r="C10" s="25" t="s">
        <v>66</v>
      </c>
      <c r="D10" s="26" t="s">
        <v>33</v>
      </c>
      <c r="E10" s="25" t="s">
        <v>67</v>
      </c>
      <c r="F10" s="25" t="s">
        <v>68</v>
      </c>
      <c r="G10" s="25" t="s">
        <v>69</v>
      </c>
      <c r="H10" s="25" t="s">
        <v>70</v>
      </c>
    </row>
    <row r="11" spans="1:8" ht="15.75" thickTop="1" x14ac:dyDescent="0.25"/>
    <row r="12" spans="1:8" x14ac:dyDescent="0.25">
      <c r="A12" s="20" t="s">
        <v>3</v>
      </c>
    </row>
    <row r="13" spans="1:8" x14ac:dyDescent="0.25">
      <c r="A13" s="24"/>
    </row>
    <row r="14" spans="1:8" x14ac:dyDescent="0.25">
      <c r="A14" s="20" t="s">
        <v>4</v>
      </c>
    </row>
    <row r="15" spans="1:8" x14ac:dyDescent="0.25">
      <c r="A15" s="27" t="s">
        <v>42</v>
      </c>
      <c r="B15" s="12">
        <f>C15+D15+G15+H15</f>
        <v>771521</v>
      </c>
      <c r="C15" s="33">
        <v>502841</v>
      </c>
      <c r="D15" s="12">
        <f>E15+F15</f>
        <v>209080</v>
      </c>
      <c r="E15" s="33">
        <v>134529</v>
      </c>
      <c r="F15" s="33">
        <v>74551</v>
      </c>
      <c r="G15" s="33">
        <v>4427</v>
      </c>
      <c r="H15" s="33">
        <v>55173</v>
      </c>
    </row>
    <row r="16" spans="1:8" x14ac:dyDescent="0.25">
      <c r="A16" s="27" t="s">
        <v>79</v>
      </c>
      <c r="B16" s="12">
        <f>C16+D16+G16+H16</f>
        <v>805652</v>
      </c>
      <c r="C16" s="33">
        <v>533598</v>
      </c>
      <c r="D16" s="12">
        <f>E16+F16</f>
        <v>210167</v>
      </c>
      <c r="E16" s="33">
        <v>134063</v>
      </c>
      <c r="F16" s="33">
        <v>76104</v>
      </c>
      <c r="G16" s="33">
        <v>4484</v>
      </c>
      <c r="H16" s="33">
        <v>57403</v>
      </c>
    </row>
    <row r="17" spans="1:9" x14ac:dyDescent="0.25">
      <c r="A17" s="27" t="s">
        <v>80</v>
      </c>
      <c r="B17" s="12">
        <f t="shared" ref="B17" si="0">C17+D17+G17+H17</f>
        <v>806446</v>
      </c>
      <c r="C17" s="33">
        <v>533597</v>
      </c>
      <c r="D17" s="12">
        <f>E17+F17</f>
        <v>210100</v>
      </c>
      <c r="E17" s="33">
        <v>134063</v>
      </c>
      <c r="F17" s="33">
        <v>76037</v>
      </c>
      <c r="G17" s="33">
        <v>4484</v>
      </c>
      <c r="H17" s="33">
        <v>58265</v>
      </c>
    </row>
    <row r="18" spans="1:9" x14ac:dyDescent="0.25">
      <c r="A18" s="27" t="s">
        <v>73</v>
      </c>
      <c r="B18" s="12">
        <f>C18+D18+G18+H18</f>
        <v>805652</v>
      </c>
      <c r="C18" s="33">
        <f>C16</f>
        <v>533598</v>
      </c>
      <c r="D18" s="12">
        <f t="shared" ref="D18" si="1">E18+F18</f>
        <v>210167</v>
      </c>
      <c r="E18" s="33">
        <f t="shared" ref="E18:H18" si="2">E16</f>
        <v>134063</v>
      </c>
      <c r="F18" s="33">
        <f t="shared" si="2"/>
        <v>76104</v>
      </c>
      <c r="G18" s="33">
        <f t="shared" si="2"/>
        <v>4484</v>
      </c>
      <c r="H18" s="33">
        <f t="shared" si="2"/>
        <v>57403</v>
      </c>
    </row>
    <row r="19" spans="1:9" x14ac:dyDescent="0.25">
      <c r="A19" s="24"/>
      <c r="B19" s="12"/>
      <c r="C19" s="12"/>
      <c r="D19" s="12"/>
      <c r="E19" s="12"/>
      <c r="F19" s="12"/>
      <c r="G19" s="12"/>
      <c r="H19" s="12"/>
    </row>
    <row r="20" spans="1:9" x14ac:dyDescent="0.25">
      <c r="A20" s="28" t="s">
        <v>5</v>
      </c>
      <c r="B20" s="12"/>
      <c r="C20" s="12"/>
      <c r="D20" s="12"/>
      <c r="E20" s="12"/>
      <c r="F20" s="12"/>
      <c r="G20" s="12"/>
      <c r="H20" s="12"/>
    </row>
    <row r="21" spans="1:9" x14ac:dyDescent="0.25">
      <c r="A21" s="27" t="s">
        <v>42</v>
      </c>
      <c r="B21" s="12">
        <f>C21+D21+G21+H21</f>
        <v>36461038616.960052</v>
      </c>
      <c r="C21" s="33">
        <v>24260179155.190052</v>
      </c>
      <c r="D21" s="12">
        <f>E21+F21</f>
        <v>9439119016.9099979</v>
      </c>
      <c r="E21" s="33">
        <v>6104561603.9099989</v>
      </c>
      <c r="F21" s="33">
        <v>3334557412.9999995</v>
      </c>
      <c r="G21" s="33">
        <v>167664125.59999999</v>
      </c>
      <c r="H21" s="33">
        <v>2594076319.2599998</v>
      </c>
    </row>
    <row r="22" spans="1:9" x14ac:dyDescent="0.25">
      <c r="A22" s="27" t="s">
        <v>79</v>
      </c>
      <c r="B22" s="12">
        <f>C22+D22+G22+H22</f>
        <v>28571709477.360004</v>
      </c>
      <c r="C22" s="33">
        <v>19171567469.040001</v>
      </c>
      <c r="D22" s="12">
        <f>E22+F22</f>
        <v>7404944462.3999996</v>
      </c>
      <c r="E22" s="33">
        <v>4733814715.1999998</v>
      </c>
      <c r="F22" s="33">
        <v>2671129747.2000003</v>
      </c>
      <c r="G22" s="33">
        <v>143344794.72</v>
      </c>
      <c r="H22" s="33">
        <v>1851852751.1999998</v>
      </c>
    </row>
    <row r="23" spans="1:9" x14ac:dyDescent="0.25">
      <c r="A23" s="27" t="s">
        <v>80</v>
      </c>
      <c r="B23" s="12">
        <f t="shared" ref="B23" si="3">C23+D23+G23+H23</f>
        <v>28290915817.530067</v>
      </c>
      <c r="C23" s="33">
        <v>20489519560.65007</v>
      </c>
      <c r="D23" s="12">
        <f>E23+F23</f>
        <v>6175369873.2099953</v>
      </c>
      <c r="E23" s="33">
        <v>3970180304.8499951</v>
      </c>
      <c r="F23" s="33">
        <v>2205189568.3599997</v>
      </c>
      <c r="G23" s="33">
        <v>114417128.54000001</v>
      </c>
      <c r="H23" s="33">
        <v>1511609255.1300001</v>
      </c>
    </row>
    <row r="24" spans="1:9" x14ac:dyDescent="0.25">
      <c r="A24" s="27" t="s">
        <v>73</v>
      </c>
      <c r="B24" s="12">
        <f>C24+D24+G24+H24</f>
        <v>50469315913</v>
      </c>
      <c r="C24" s="33">
        <v>33791174372.239998</v>
      </c>
      <c r="D24" s="12">
        <f>E24+F24</f>
        <v>13127777455</v>
      </c>
      <c r="E24" s="33">
        <v>8412241781.3999996</v>
      </c>
      <c r="F24" s="33">
        <v>4715535673.6000004</v>
      </c>
      <c r="G24" s="33">
        <v>251861727.36000001</v>
      </c>
      <c r="H24" s="33">
        <v>3298502358.3999996</v>
      </c>
      <c r="I24" s="10"/>
    </row>
    <row r="25" spans="1:9" x14ac:dyDescent="0.25">
      <c r="A25" s="27" t="s">
        <v>81</v>
      </c>
      <c r="B25" s="12">
        <f>B23</f>
        <v>28290915817.530067</v>
      </c>
      <c r="C25" s="33">
        <f t="shared" ref="C25" si="4">C23</f>
        <v>20489519560.65007</v>
      </c>
      <c r="D25" s="12">
        <f t="shared" ref="D25:H25" si="5">D23</f>
        <v>6175369873.2099953</v>
      </c>
      <c r="E25" s="33">
        <f t="shared" si="5"/>
        <v>3970180304.8499951</v>
      </c>
      <c r="F25" s="33">
        <f t="shared" si="5"/>
        <v>2205189568.3599997</v>
      </c>
      <c r="G25" s="33">
        <f t="shared" si="5"/>
        <v>114417128.54000001</v>
      </c>
      <c r="H25" s="33">
        <f t="shared" si="5"/>
        <v>1511609255.1300001</v>
      </c>
      <c r="I25" s="10"/>
    </row>
    <row r="26" spans="1:9" x14ac:dyDescent="0.25">
      <c r="A26" s="24"/>
      <c r="B26" s="12"/>
      <c r="C26" s="12"/>
      <c r="D26" s="12"/>
      <c r="E26" s="12"/>
      <c r="F26" s="12"/>
      <c r="G26" s="12"/>
      <c r="H26" s="12"/>
    </row>
    <row r="27" spans="1:9" x14ac:dyDescent="0.25">
      <c r="A27" s="28" t="s">
        <v>6</v>
      </c>
      <c r="B27" s="12"/>
      <c r="C27" s="12"/>
      <c r="D27" s="12"/>
      <c r="E27" s="12"/>
      <c r="F27" s="12"/>
      <c r="G27" s="12"/>
      <c r="H27" s="12"/>
    </row>
    <row r="28" spans="1:9" x14ac:dyDescent="0.25">
      <c r="A28" s="27" t="s">
        <v>79</v>
      </c>
      <c r="B28" s="12">
        <f>B22</f>
        <v>28571709477.360004</v>
      </c>
      <c r="C28" s="12"/>
      <c r="D28" s="12"/>
      <c r="E28" s="12"/>
      <c r="F28" s="12"/>
      <c r="G28" s="12"/>
      <c r="H28" s="12"/>
      <c r="I28" s="16"/>
    </row>
    <row r="29" spans="1:9" x14ac:dyDescent="0.25">
      <c r="A29" s="27" t="s">
        <v>80</v>
      </c>
      <c r="B29" s="12">
        <v>28290915817.530102</v>
      </c>
      <c r="C29" s="12"/>
      <c r="D29" s="12"/>
      <c r="E29" s="12"/>
      <c r="F29" s="12"/>
      <c r="G29" s="12"/>
      <c r="H29" s="12"/>
    </row>
    <row r="30" spans="1:9" x14ac:dyDescent="0.25">
      <c r="A30" s="24"/>
      <c r="B30" s="44"/>
      <c r="C30" s="44"/>
      <c r="D30" s="44"/>
      <c r="E30" s="44"/>
      <c r="F30" s="44"/>
      <c r="G30" s="44"/>
      <c r="H30" s="44"/>
    </row>
    <row r="31" spans="1:9" x14ac:dyDescent="0.25">
      <c r="A31" s="20" t="s">
        <v>7</v>
      </c>
      <c r="B31" s="44"/>
      <c r="C31" s="44"/>
      <c r="D31" s="44"/>
      <c r="E31" s="44"/>
      <c r="F31" s="44"/>
      <c r="G31" s="44"/>
      <c r="H31" s="44"/>
    </row>
    <row r="32" spans="1:9" s="24" customFormat="1" x14ac:dyDescent="0.25">
      <c r="A32" s="27" t="s">
        <v>43</v>
      </c>
      <c r="B32" s="56">
        <v>1.0303325644000001</v>
      </c>
      <c r="C32" s="56">
        <v>1.0303325644000001</v>
      </c>
      <c r="D32" s="56">
        <v>1.0303325644000001</v>
      </c>
      <c r="E32" s="56">
        <v>1.0303325644000001</v>
      </c>
      <c r="F32" s="56">
        <v>1.0303325644000001</v>
      </c>
      <c r="G32" s="56">
        <v>1.0303325644000001</v>
      </c>
      <c r="H32" s="56">
        <v>1.0303325644000001</v>
      </c>
    </row>
    <row r="33" spans="1:8" s="24" customFormat="1" x14ac:dyDescent="0.25">
      <c r="A33" s="27" t="s">
        <v>82</v>
      </c>
      <c r="B33" s="56">
        <v>1.0552807376</v>
      </c>
      <c r="C33" s="56">
        <v>1.0552807376</v>
      </c>
      <c r="D33" s="56">
        <v>1.0552807376</v>
      </c>
      <c r="E33" s="56">
        <v>1.0552807376</v>
      </c>
      <c r="F33" s="56">
        <v>1.0552807376</v>
      </c>
      <c r="G33" s="56">
        <v>1.0552807376</v>
      </c>
      <c r="H33" s="56">
        <v>1.0552807376</v>
      </c>
    </row>
    <row r="34" spans="1:8" x14ac:dyDescent="0.25">
      <c r="A34" s="27" t="s">
        <v>8</v>
      </c>
      <c r="B34" s="12">
        <f>C34+D34+G34+H34</f>
        <v>419493</v>
      </c>
      <c r="C34" s="33">
        <v>248096</v>
      </c>
      <c r="D34" s="12">
        <f>E34+F34</f>
        <v>147739</v>
      </c>
      <c r="E34" s="33">
        <v>127381</v>
      </c>
      <c r="F34" s="33">
        <v>20358</v>
      </c>
      <c r="G34" s="33">
        <v>1696</v>
      </c>
      <c r="H34" s="33">
        <v>21962</v>
      </c>
    </row>
    <row r="35" spans="1:8" x14ac:dyDescent="0.25">
      <c r="A35" s="24"/>
      <c r="B35" s="44"/>
      <c r="C35" s="44"/>
      <c r="D35" s="44"/>
      <c r="E35" s="44"/>
      <c r="F35" s="44"/>
      <c r="G35" s="44"/>
      <c r="H35" s="44"/>
    </row>
    <row r="36" spans="1:8" x14ac:dyDescent="0.25">
      <c r="A36" s="29" t="s">
        <v>9</v>
      </c>
      <c r="B36" s="44"/>
      <c r="C36" s="44"/>
      <c r="D36" s="44"/>
      <c r="E36" s="44"/>
      <c r="F36" s="44"/>
      <c r="G36" s="44"/>
      <c r="H36" s="44"/>
    </row>
    <row r="37" spans="1:8" x14ac:dyDescent="0.25">
      <c r="A37" s="27" t="s">
        <v>44</v>
      </c>
      <c r="B37" s="12">
        <f t="shared" ref="B37:H37" si="6">B21/B32</f>
        <v>35387640725.684174</v>
      </c>
      <c r="C37" s="12">
        <f t="shared" si="6"/>
        <v>23545969518.412369</v>
      </c>
      <c r="D37" s="12">
        <f t="shared" ref="D37" si="7">D21/D32</f>
        <v>9161235258.4495258</v>
      </c>
      <c r="E37" s="12">
        <f t="shared" si="6"/>
        <v>5924845836.0285892</v>
      </c>
      <c r="F37" s="12">
        <f t="shared" si="6"/>
        <v>3236389422.4209375</v>
      </c>
      <c r="G37" s="12">
        <f t="shared" si="6"/>
        <v>162728163.1126906</v>
      </c>
      <c r="H37" s="12">
        <f t="shared" si="6"/>
        <v>2517707785.7095823</v>
      </c>
    </row>
    <row r="38" spans="1:8" x14ac:dyDescent="0.25">
      <c r="A38" s="27" t="s">
        <v>83</v>
      </c>
      <c r="B38" s="12">
        <f t="shared" ref="B38:H38" si="8">B23/B33</f>
        <v>26808900048.598846</v>
      </c>
      <c r="C38" s="12">
        <f t="shared" si="8"/>
        <v>19416178871.272587</v>
      </c>
      <c r="D38" s="12">
        <f t="shared" ref="D38" si="9">D23/D33</f>
        <v>5851873964.130619</v>
      </c>
      <c r="E38" s="12">
        <f t="shared" si="8"/>
        <v>3762202950.7326007</v>
      </c>
      <c r="F38" s="12">
        <f t="shared" si="8"/>
        <v>2089671013.3980179</v>
      </c>
      <c r="G38" s="12">
        <f t="shared" si="8"/>
        <v>108423402.85696504</v>
      </c>
      <c r="H38" s="12">
        <f t="shared" si="8"/>
        <v>1432423810.3386757</v>
      </c>
    </row>
    <row r="39" spans="1:8" x14ac:dyDescent="0.25">
      <c r="A39" s="27" t="s">
        <v>45</v>
      </c>
      <c r="B39" s="12">
        <f>B37/B15</f>
        <v>45867.372016684152</v>
      </c>
      <c r="C39" s="12">
        <f t="shared" ref="C39:H39" si="10">C37/C15</f>
        <v>46825.874418379506</v>
      </c>
      <c r="D39" s="12">
        <f t="shared" ref="D39" si="11">D37/D15</f>
        <v>43816.889508559048</v>
      </c>
      <c r="E39" s="12">
        <f>E37/E15</f>
        <v>44041.402493355257</v>
      </c>
      <c r="F39" s="12">
        <f t="shared" si="10"/>
        <v>43411.750646147433</v>
      </c>
      <c r="G39" s="12">
        <f t="shared" si="10"/>
        <v>36758.112291097947</v>
      </c>
      <c r="H39" s="12">
        <f t="shared" si="10"/>
        <v>45632.968765693047</v>
      </c>
    </row>
    <row r="40" spans="1:8" x14ac:dyDescent="0.25">
      <c r="A40" s="27" t="s">
        <v>84</v>
      </c>
      <c r="B40" s="12">
        <f t="shared" ref="B40:H40" si="12">B38/B17</f>
        <v>33243.267433403904</v>
      </c>
      <c r="C40" s="12">
        <f t="shared" si="12"/>
        <v>36387.346389264909</v>
      </c>
      <c r="D40" s="12">
        <f t="shared" ref="D40" si="13">D38/D17</f>
        <v>27852.803256214276</v>
      </c>
      <c r="E40" s="12">
        <f t="shared" si="12"/>
        <v>28062.94764948271</v>
      </c>
      <c r="F40" s="12">
        <f t="shared" si="12"/>
        <v>27482.291692176412</v>
      </c>
      <c r="G40" s="12">
        <f t="shared" si="12"/>
        <v>24180.063081392738</v>
      </c>
      <c r="H40" s="12">
        <f t="shared" si="12"/>
        <v>24584.635893566905</v>
      </c>
    </row>
    <row r="41" spans="1:8" x14ac:dyDescent="0.25">
      <c r="A41" s="24"/>
      <c r="B41" s="44"/>
      <c r="C41" s="44"/>
      <c r="D41" s="44"/>
      <c r="E41" s="44"/>
      <c r="F41" s="44"/>
      <c r="G41" s="44"/>
      <c r="H41" s="44"/>
    </row>
    <row r="42" spans="1:8" x14ac:dyDescent="0.25">
      <c r="A42" s="20" t="s">
        <v>10</v>
      </c>
      <c r="B42" s="44"/>
      <c r="C42" s="44"/>
      <c r="D42" s="44"/>
      <c r="E42" s="44"/>
      <c r="F42" s="44"/>
      <c r="G42" s="44"/>
      <c r="H42" s="44"/>
    </row>
    <row r="43" spans="1:8" x14ac:dyDescent="0.25">
      <c r="A43" s="24"/>
      <c r="B43" s="44"/>
      <c r="C43" s="44"/>
      <c r="D43" s="44"/>
      <c r="E43" s="44"/>
      <c r="F43" s="44"/>
      <c r="G43" s="44"/>
      <c r="H43" s="44"/>
    </row>
    <row r="44" spans="1:8" x14ac:dyDescent="0.25">
      <c r="A44" s="20" t="s">
        <v>11</v>
      </c>
      <c r="B44" s="44"/>
      <c r="C44" s="44"/>
      <c r="D44" s="44"/>
      <c r="E44" s="44"/>
      <c r="F44" s="44"/>
      <c r="G44" s="44"/>
      <c r="H44" s="44"/>
    </row>
    <row r="45" spans="1:8" x14ac:dyDescent="0.25">
      <c r="A45" s="24" t="s">
        <v>12</v>
      </c>
      <c r="B45" s="52">
        <f>(B16)/B34*100</f>
        <v>192.05374106361728</v>
      </c>
      <c r="C45" s="52">
        <f t="shared" ref="C45:H45" si="14">(C16)/C34*100</f>
        <v>215.07722816974075</v>
      </c>
      <c r="D45" s="52">
        <f t="shared" si="14"/>
        <v>142.25559940164749</v>
      </c>
      <c r="E45" s="52">
        <f t="shared" si="14"/>
        <v>105.24568028198868</v>
      </c>
      <c r="F45" s="52">
        <f t="shared" si="14"/>
        <v>373.82847038019452</v>
      </c>
      <c r="G45" s="52">
        <f t="shared" si="14"/>
        <v>264.38679245283021</v>
      </c>
      <c r="H45" s="52">
        <f t="shared" si="14"/>
        <v>261.37419178581183</v>
      </c>
    </row>
    <row r="46" spans="1:8" x14ac:dyDescent="0.25">
      <c r="A46" s="24" t="s">
        <v>13</v>
      </c>
      <c r="B46" s="52">
        <f>(B17)/B34*100</f>
        <v>192.24301716595986</v>
      </c>
      <c r="C46" s="52">
        <f t="shared" ref="C46:H46" si="15">(C17)/C34*100</f>
        <v>215.0768250999613</v>
      </c>
      <c r="D46" s="52">
        <f t="shared" si="15"/>
        <v>142.21024915560548</v>
      </c>
      <c r="E46" s="52">
        <f t="shared" si="15"/>
        <v>105.24568028198868</v>
      </c>
      <c r="F46" s="52">
        <f t="shared" si="15"/>
        <v>373.49936143039588</v>
      </c>
      <c r="G46" s="52">
        <f t="shared" si="15"/>
        <v>264.38679245283021</v>
      </c>
      <c r="H46" s="52">
        <f t="shared" si="15"/>
        <v>265.29915308259723</v>
      </c>
    </row>
    <row r="47" spans="1:8" x14ac:dyDescent="0.25">
      <c r="A47" s="24"/>
      <c r="B47" s="52"/>
      <c r="C47" s="52"/>
      <c r="D47" s="52"/>
      <c r="E47" s="52"/>
      <c r="F47" s="52"/>
      <c r="G47" s="52"/>
      <c r="H47" s="52"/>
    </row>
    <row r="48" spans="1:8" x14ac:dyDescent="0.25">
      <c r="A48" s="20" t="s">
        <v>14</v>
      </c>
      <c r="B48" s="52"/>
      <c r="C48" s="52"/>
      <c r="D48" s="52"/>
      <c r="E48" s="52"/>
      <c r="F48" s="52"/>
      <c r="G48" s="52"/>
      <c r="H48" s="52"/>
    </row>
    <row r="49" spans="1:8" x14ac:dyDescent="0.25">
      <c r="A49" s="24" t="s">
        <v>15</v>
      </c>
      <c r="B49" s="52">
        <f>B17/B16*100</f>
        <v>100.09855371798247</v>
      </c>
      <c r="C49" s="52">
        <f t="shared" ref="C49:H49" si="16">C17/C16*100</f>
        <v>99.999812593000726</v>
      </c>
      <c r="D49" s="52">
        <f t="shared" ref="D49" si="17">D17/D16*100</f>
        <v>99.968120589816664</v>
      </c>
      <c r="E49" s="52">
        <f t="shared" si="16"/>
        <v>100</v>
      </c>
      <c r="F49" s="52">
        <f t="shared" si="16"/>
        <v>99.911962577525486</v>
      </c>
      <c r="G49" s="52">
        <f t="shared" si="16"/>
        <v>100</v>
      </c>
      <c r="H49" s="52">
        <f t="shared" si="16"/>
        <v>101.50166367611449</v>
      </c>
    </row>
    <row r="50" spans="1:8" x14ac:dyDescent="0.25">
      <c r="A50" s="24" t="s">
        <v>16</v>
      </c>
      <c r="B50" s="52">
        <f>B23/B22*100</f>
        <v>99.017231852884279</v>
      </c>
      <c r="C50" s="52">
        <f t="shared" ref="C50:H50" si="18">C23/C22*100</f>
        <v>106.87451401007466</v>
      </c>
      <c r="D50" s="52">
        <f t="shared" ref="D50" si="19">D23/D22*100</f>
        <v>83.395221997499092</v>
      </c>
      <c r="E50" s="52">
        <f t="shared" si="18"/>
        <v>83.868519232533117</v>
      </c>
      <c r="F50" s="52">
        <f t="shared" si="18"/>
        <v>82.556437802079046</v>
      </c>
      <c r="G50" s="52">
        <f t="shared" si="18"/>
        <v>79.819521011205651</v>
      </c>
      <c r="H50" s="52">
        <f t="shared" si="18"/>
        <v>81.626860135098639</v>
      </c>
    </row>
    <row r="51" spans="1:8" x14ac:dyDescent="0.25">
      <c r="A51" s="24" t="s">
        <v>17</v>
      </c>
      <c r="B51" s="52">
        <f>AVERAGE(B49:B50)</f>
        <v>99.557892785433381</v>
      </c>
      <c r="C51" s="52">
        <f t="shared" ref="C51:H51" si="20">AVERAGE(C49:C50)</f>
        <v>103.43716330153769</v>
      </c>
      <c r="D51" s="52">
        <f t="shared" ref="D51" si="21">AVERAGE(D49:D50)</f>
        <v>91.681671293657871</v>
      </c>
      <c r="E51" s="52">
        <f t="shared" si="20"/>
        <v>91.934259616266559</v>
      </c>
      <c r="F51" s="52">
        <f t="shared" si="20"/>
        <v>91.234200189802266</v>
      </c>
      <c r="G51" s="52">
        <f t="shared" si="20"/>
        <v>89.909760505602833</v>
      </c>
      <c r="H51" s="52">
        <f t="shared" si="20"/>
        <v>91.564261905606571</v>
      </c>
    </row>
    <row r="52" spans="1:8" x14ac:dyDescent="0.25">
      <c r="A52" s="24"/>
      <c r="B52" s="52"/>
      <c r="C52" s="52"/>
      <c r="D52" s="52"/>
      <c r="E52" s="52"/>
      <c r="F52" s="52"/>
      <c r="G52" s="52"/>
      <c r="H52" s="52"/>
    </row>
    <row r="53" spans="1:8" x14ac:dyDescent="0.25">
      <c r="A53" s="20" t="s">
        <v>18</v>
      </c>
      <c r="B53" s="52"/>
      <c r="C53" s="52"/>
      <c r="D53" s="52"/>
      <c r="E53" s="52"/>
      <c r="F53" s="52"/>
      <c r="G53" s="52"/>
      <c r="H53" s="52"/>
    </row>
    <row r="54" spans="1:8" x14ac:dyDescent="0.25">
      <c r="A54" s="24" t="s">
        <v>19</v>
      </c>
      <c r="B54" s="52">
        <f>B17/B18*100</f>
        <v>100.09855371798247</v>
      </c>
      <c r="C54" s="52">
        <f t="shared" ref="C54:H54" si="22">C17/C18*100</f>
        <v>99.999812593000726</v>
      </c>
      <c r="D54" s="52">
        <f t="shared" si="22"/>
        <v>99.968120589816664</v>
      </c>
      <c r="E54" s="52">
        <f t="shared" si="22"/>
        <v>100</v>
      </c>
      <c r="F54" s="52">
        <f t="shared" si="22"/>
        <v>99.911962577525486</v>
      </c>
      <c r="G54" s="52">
        <f t="shared" si="22"/>
        <v>100</v>
      </c>
      <c r="H54" s="52">
        <f t="shared" si="22"/>
        <v>101.50166367611449</v>
      </c>
    </row>
    <row r="55" spans="1:8" x14ac:dyDescent="0.25">
      <c r="A55" s="24" t="s">
        <v>20</v>
      </c>
      <c r="B55" s="52">
        <f>B23/B24*100</f>
        <v>56.055675227099378</v>
      </c>
      <c r="C55" s="52">
        <f t="shared" ref="C55:H55" si="23">C23/C24*100</f>
        <v>60.635713144916757</v>
      </c>
      <c r="D55" s="52">
        <f t="shared" ref="D55" si="24">D23/D24*100</f>
        <v>47.040482628367307</v>
      </c>
      <c r="E55" s="52">
        <f t="shared" si="23"/>
        <v>47.195270987435428</v>
      </c>
      <c r="F55" s="52">
        <f t="shared" si="23"/>
        <v>46.764349185306507</v>
      </c>
      <c r="G55" s="52">
        <f t="shared" si="23"/>
        <v>45.428549124677929</v>
      </c>
      <c r="H55" s="52">
        <f t="shared" si="23"/>
        <v>45.827138831067401</v>
      </c>
    </row>
    <row r="56" spans="1:8" x14ac:dyDescent="0.25">
      <c r="A56" s="24" t="s">
        <v>21</v>
      </c>
      <c r="B56" s="52">
        <f>(B54+B55)/2</f>
        <v>78.077114472540927</v>
      </c>
      <c r="C56" s="52">
        <f t="shared" ref="C56:H56" si="25">(C54+C55)/2</f>
        <v>80.317762868958738</v>
      </c>
      <c r="D56" s="52">
        <f t="shared" ref="D56" si="26">(D54+D55)/2</f>
        <v>73.504301609091982</v>
      </c>
      <c r="E56" s="52">
        <f t="shared" si="25"/>
        <v>73.597635493717718</v>
      </c>
      <c r="F56" s="52">
        <f t="shared" si="25"/>
        <v>73.338155881416</v>
      </c>
      <c r="G56" s="52">
        <f t="shared" si="25"/>
        <v>72.714274562338971</v>
      </c>
      <c r="H56" s="52">
        <f t="shared" si="25"/>
        <v>73.664401253590938</v>
      </c>
    </row>
    <row r="57" spans="1:8" x14ac:dyDescent="0.25">
      <c r="A57" s="24"/>
      <c r="B57" s="52"/>
      <c r="C57" s="52"/>
      <c r="D57" s="52"/>
      <c r="E57" s="52"/>
      <c r="F57" s="52"/>
      <c r="G57" s="52"/>
      <c r="H57" s="52"/>
    </row>
    <row r="58" spans="1:8" x14ac:dyDescent="0.25">
      <c r="A58" s="20" t="s">
        <v>32</v>
      </c>
      <c r="B58" s="52"/>
      <c r="C58" s="52"/>
      <c r="D58" s="52"/>
      <c r="E58" s="52"/>
      <c r="F58" s="52"/>
      <c r="G58" s="52"/>
      <c r="H58" s="52"/>
    </row>
    <row r="59" spans="1:8" x14ac:dyDescent="0.25">
      <c r="A59" s="24" t="s">
        <v>22</v>
      </c>
      <c r="B59" s="52">
        <f>B25/B23*100</f>
        <v>100</v>
      </c>
      <c r="C59" s="52">
        <f>C25/C23*100</f>
        <v>100</v>
      </c>
      <c r="D59" s="52">
        <f>D25/D23*100</f>
        <v>100</v>
      </c>
      <c r="E59" s="52">
        <f t="shared" ref="E59:H59" si="27">E25/E23*100</f>
        <v>100</v>
      </c>
      <c r="F59" s="52">
        <f t="shared" si="27"/>
        <v>100</v>
      </c>
      <c r="G59" s="52">
        <f t="shared" si="27"/>
        <v>100</v>
      </c>
      <c r="H59" s="52">
        <f t="shared" si="27"/>
        <v>100</v>
      </c>
    </row>
    <row r="60" spans="1:8" x14ac:dyDescent="0.25">
      <c r="A60" s="24"/>
      <c r="B60" s="52"/>
      <c r="C60" s="52"/>
      <c r="D60" s="52"/>
      <c r="E60" s="52"/>
      <c r="F60" s="52"/>
      <c r="G60" s="52"/>
      <c r="H60" s="52"/>
    </row>
    <row r="61" spans="1:8" x14ac:dyDescent="0.25">
      <c r="A61" s="20" t="s">
        <v>23</v>
      </c>
      <c r="B61" s="52"/>
      <c r="C61" s="52"/>
      <c r="D61" s="52"/>
      <c r="E61" s="52"/>
      <c r="F61" s="52"/>
      <c r="G61" s="52"/>
      <c r="H61" s="52"/>
    </row>
    <row r="62" spans="1:8" x14ac:dyDescent="0.25">
      <c r="A62" s="24" t="s">
        <v>24</v>
      </c>
      <c r="B62" s="52">
        <f>((B17/B15)-1)*100</f>
        <v>4.5267724404131515</v>
      </c>
      <c r="C62" s="52">
        <f t="shared" ref="C62:H62" si="28">((C17/C15)-1)*100</f>
        <v>6.1164463518289081</v>
      </c>
      <c r="D62" s="52">
        <f t="shared" ref="D62" si="29">((D17/D15)-1)*100</f>
        <v>0.48785154008035292</v>
      </c>
      <c r="E62" s="52">
        <f t="shared" si="28"/>
        <v>-0.34639371436642197</v>
      </c>
      <c r="F62" s="52">
        <f t="shared" si="28"/>
        <v>1.993266354576062</v>
      </c>
      <c r="G62" s="52">
        <f t="shared" si="28"/>
        <v>1.2875536480686733</v>
      </c>
      <c r="H62" s="52">
        <f t="shared" si="28"/>
        <v>5.604190455476421</v>
      </c>
    </row>
    <row r="63" spans="1:8" x14ac:dyDescent="0.25">
      <c r="A63" s="24" t="s">
        <v>25</v>
      </c>
      <c r="B63" s="52">
        <f>((B38/B37)-1)*100</f>
        <v>-24.242194453101582</v>
      </c>
      <c r="C63" s="52">
        <f t="shared" ref="C63:H63" si="30">((C38/C37)-1)*100</f>
        <v>-17.539267788104407</v>
      </c>
      <c r="D63" s="52">
        <f t="shared" si="30"/>
        <v>-36.123527024007387</v>
      </c>
      <c r="E63" s="52">
        <f t="shared" si="30"/>
        <v>-36.501251596203609</v>
      </c>
      <c r="F63" s="52">
        <f t="shared" si="30"/>
        <v>-35.432028082860697</v>
      </c>
      <c r="G63" s="52">
        <f t="shared" si="30"/>
        <v>-33.371457783935696</v>
      </c>
      <c r="H63" s="52">
        <f t="shared" si="30"/>
        <v>-43.106034049341979</v>
      </c>
    </row>
    <row r="64" spans="1:8" x14ac:dyDescent="0.25">
      <c r="A64" s="24" t="s">
        <v>26</v>
      </c>
      <c r="B64" s="52">
        <f>((B40/B39)-1)*100</f>
        <v>-27.523060572749316</v>
      </c>
      <c r="C64" s="52">
        <f>((C40/C39)-1)*100</f>
        <v>-22.292222321036668</v>
      </c>
      <c r="D64" s="52">
        <f>((D40/D39)-1)*100</f>
        <v>-36.433636507279687</v>
      </c>
      <c r="E64" s="52">
        <f t="shared" ref="E64:H64" si="31">((E40/E39)-1)*100</f>
        <v>-36.280531362013946</v>
      </c>
      <c r="F64" s="52">
        <f t="shared" si="31"/>
        <v>-36.693887523249835</v>
      </c>
      <c r="G64" s="52">
        <f t="shared" si="31"/>
        <v>-34.218430778207697</v>
      </c>
      <c r="H64" s="52">
        <f t="shared" si="31"/>
        <v>-46.125276179599162</v>
      </c>
    </row>
    <row r="65" spans="1:8" x14ac:dyDescent="0.25">
      <c r="A65" s="24"/>
      <c r="B65" s="52"/>
      <c r="C65" s="52"/>
      <c r="D65" s="52"/>
      <c r="E65" s="52"/>
      <c r="F65" s="52"/>
      <c r="G65" s="52"/>
      <c r="H65" s="52"/>
    </row>
    <row r="66" spans="1:8" x14ac:dyDescent="0.25">
      <c r="A66" s="20" t="s">
        <v>27</v>
      </c>
      <c r="B66" s="52"/>
      <c r="C66" s="52"/>
      <c r="D66" s="52"/>
      <c r="E66" s="52"/>
      <c r="F66" s="52"/>
      <c r="G66" s="52"/>
      <c r="H66" s="52"/>
    </row>
    <row r="67" spans="1:8" x14ac:dyDescent="0.25">
      <c r="A67" s="24" t="s">
        <v>34</v>
      </c>
      <c r="B67" s="52">
        <f>B22/(B16*3)</f>
        <v>11821.361033200441</v>
      </c>
      <c r="C67" s="52">
        <f>C22/(C16*3)</f>
        <v>11976.286436006132</v>
      </c>
      <c r="D67" s="52">
        <f t="shared" ref="D67:H67" si="32">D22/(D16*3)</f>
        <v>11744.540393115951</v>
      </c>
      <c r="E67" s="52">
        <f t="shared" si="32"/>
        <v>11770.124780140679</v>
      </c>
      <c r="F67" s="52">
        <f t="shared" si="32"/>
        <v>11699.471544202672</v>
      </c>
      <c r="G67" s="52">
        <f t="shared" si="32"/>
        <v>10656.021016949153</v>
      </c>
      <c r="H67" s="52">
        <f t="shared" si="32"/>
        <v>10753.518986812534</v>
      </c>
    </row>
    <row r="68" spans="1:8" x14ac:dyDescent="0.25">
      <c r="A68" s="24" t="s">
        <v>35</v>
      </c>
      <c r="B68" s="52">
        <f>B23/(B17*3)</f>
        <v>11693.65992578551</v>
      </c>
      <c r="C68" s="52">
        <f>C23/(C17*3)</f>
        <v>12799.62191232339</v>
      </c>
      <c r="D68" s="52">
        <f t="shared" ref="D68:H68" si="33">D23/(D17*3)</f>
        <v>9797.5089214818272</v>
      </c>
      <c r="E68" s="52">
        <f t="shared" si="33"/>
        <v>9871.4293649254341</v>
      </c>
      <c r="F68" s="52">
        <f t="shared" si="33"/>
        <v>9667.1776826194255</v>
      </c>
      <c r="G68" s="52">
        <f t="shared" si="33"/>
        <v>8505.5849345822189</v>
      </c>
      <c r="H68" s="52">
        <f t="shared" si="33"/>
        <v>8647.8975664635727</v>
      </c>
    </row>
    <row r="69" spans="1:8" x14ac:dyDescent="0.25">
      <c r="A69" s="24" t="s">
        <v>28</v>
      </c>
      <c r="B69" s="52">
        <f>(B68/B67)*B51</f>
        <v>98.482411449156587</v>
      </c>
      <c r="C69" s="52">
        <f t="shared" ref="C69:H69" si="34">(C68/C67)*C51</f>
        <v>110.54817275933902</v>
      </c>
      <c r="D69" s="52">
        <f t="shared" si="34"/>
        <v>76.482515481192166</v>
      </c>
      <c r="E69" s="52">
        <f t="shared" si="34"/>
        <v>77.103902207555464</v>
      </c>
      <c r="F69" s="52">
        <f t="shared" si="34"/>
        <v>75.386073690099892</v>
      </c>
      <c r="G69" s="52">
        <f t="shared" si="34"/>
        <v>71.765540177894337</v>
      </c>
      <c r="H69" s="52">
        <f t="shared" si="34"/>
        <v>73.635277780193718</v>
      </c>
    </row>
    <row r="70" spans="1:8" x14ac:dyDescent="0.25">
      <c r="A70" s="24" t="s">
        <v>36</v>
      </c>
      <c r="B70" s="52">
        <f>B22/B16</f>
        <v>35464.083099601325</v>
      </c>
      <c r="C70" s="52">
        <f t="shared" ref="C70:H70" si="35">C22/C16</f>
        <v>35928.8593080184</v>
      </c>
      <c r="D70" s="52">
        <f t="shared" si="35"/>
        <v>35233.621179347851</v>
      </c>
      <c r="E70" s="52">
        <f t="shared" si="35"/>
        <v>35310.374340422037</v>
      </c>
      <c r="F70" s="52">
        <f t="shared" si="35"/>
        <v>35098.414632608015</v>
      </c>
      <c r="G70" s="52">
        <f t="shared" si="35"/>
        <v>31968.063050847457</v>
      </c>
      <c r="H70" s="52">
        <f t="shared" si="35"/>
        <v>32260.556960437603</v>
      </c>
    </row>
    <row r="71" spans="1:8" x14ac:dyDescent="0.25">
      <c r="A71" s="24" t="s">
        <v>37</v>
      </c>
      <c r="B71" s="52">
        <f>B23/B17</f>
        <v>35080.979777356537</v>
      </c>
      <c r="C71" s="52">
        <f t="shared" ref="C71:H71" si="36">C23/C17</f>
        <v>38398.865736970169</v>
      </c>
      <c r="D71" s="52">
        <f t="shared" si="36"/>
        <v>29392.52676444548</v>
      </c>
      <c r="E71" s="52">
        <f t="shared" si="36"/>
        <v>29614.288094776301</v>
      </c>
      <c r="F71" s="52">
        <f t="shared" si="36"/>
        <v>29001.533047858276</v>
      </c>
      <c r="G71" s="52">
        <f t="shared" si="36"/>
        <v>25516.754803746655</v>
      </c>
      <c r="H71" s="52">
        <f t="shared" si="36"/>
        <v>25943.692699390718</v>
      </c>
    </row>
    <row r="72" spans="1:8" x14ac:dyDescent="0.25">
      <c r="A72" s="24"/>
      <c r="B72" s="52"/>
      <c r="C72" s="52"/>
      <c r="D72" s="52"/>
      <c r="E72" s="52"/>
      <c r="F72" s="52"/>
      <c r="G72" s="52"/>
      <c r="H72" s="52"/>
    </row>
    <row r="73" spans="1:8" x14ac:dyDescent="0.25">
      <c r="A73" s="20" t="s">
        <v>29</v>
      </c>
      <c r="B73" s="52"/>
      <c r="C73" s="52"/>
      <c r="D73" s="52"/>
      <c r="E73" s="52"/>
      <c r="F73" s="52"/>
      <c r="G73" s="52"/>
      <c r="H73" s="52"/>
    </row>
    <row r="74" spans="1:8" x14ac:dyDescent="0.25">
      <c r="A74" s="24" t="s">
        <v>30</v>
      </c>
      <c r="B74" s="52">
        <f>(B29/B28)*100</f>
        <v>99.017231852884407</v>
      </c>
      <c r="C74" s="52"/>
      <c r="D74" s="52"/>
      <c r="E74" s="52"/>
      <c r="F74" s="52"/>
      <c r="G74" s="52"/>
      <c r="H74" s="52"/>
    </row>
    <row r="75" spans="1:8" x14ac:dyDescent="0.25">
      <c r="A75" s="24" t="s">
        <v>31</v>
      </c>
      <c r="B75" s="52">
        <f>(B23/B29)*100</f>
        <v>99.999999999999872</v>
      </c>
      <c r="C75" s="52"/>
      <c r="D75" s="52"/>
      <c r="E75" s="52"/>
      <c r="F75" s="52"/>
      <c r="G75" s="52"/>
      <c r="H75" s="52"/>
    </row>
    <row r="76" spans="1:8" ht="15.75" thickBot="1" x14ac:dyDescent="0.3">
      <c r="A76" s="21"/>
      <c r="B76" s="55"/>
      <c r="C76" s="55"/>
      <c r="D76" s="55"/>
      <c r="E76" s="55"/>
      <c r="F76" s="55"/>
      <c r="G76" s="55"/>
      <c r="H76" s="55"/>
    </row>
    <row r="77" spans="1:8" s="24" customFormat="1" ht="15.75" thickTop="1" x14ac:dyDescent="0.25">
      <c r="A77" s="68" t="s">
        <v>78</v>
      </c>
      <c r="B77" s="68"/>
      <c r="C77" s="68"/>
      <c r="D77" s="68"/>
      <c r="E77" s="68"/>
      <c r="F77" s="68"/>
    </row>
    <row r="78" spans="1:8" s="24" customFormat="1" ht="15" customHeight="1" x14ac:dyDescent="0.25">
      <c r="A78" s="69" t="s">
        <v>117</v>
      </c>
      <c r="B78" s="69"/>
      <c r="C78" s="69"/>
      <c r="D78" s="69"/>
      <c r="E78" s="69"/>
      <c r="F78" s="69"/>
      <c r="G78" s="69"/>
      <c r="H78" s="69"/>
    </row>
    <row r="80" spans="1:8" x14ac:dyDescent="0.25">
      <c r="B80" s="22"/>
      <c r="C80" s="22"/>
      <c r="D80" s="22"/>
      <c r="E80" s="22"/>
    </row>
    <row r="85" spans="1:1" x14ac:dyDescent="0.25">
      <c r="A85" s="23"/>
    </row>
    <row r="86" spans="1:1" x14ac:dyDescent="0.25">
      <c r="A86" s="23"/>
    </row>
    <row r="87" spans="1:1" x14ac:dyDescent="0.25">
      <c r="A87" s="23"/>
    </row>
    <row r="88" spans="1:1" x14ac:dyDescent="0.25">
      <c r="A88" s="23"/>
    </row>
    <row r="89" spans="1:1" x14ac:dyDescent="0.25">
      <c r="A89" s="23"/>
    </row>
  </sheetData>
  <mergeCells count="5">
    <mergeCell ref="A9:A10"/>
    <mergeCell ref="B9:B10"/>
    <mergeCell ref="C9:H9"/>
    <mergeCell ref="A77:F77"/>
    <mergeCell ref="A78:H78"/>
  </mergeCells>
  <pageMargins left="0.7" right="0.7" top="0.75" bottom="0.75" header="0.3" footer="0.3"/>
  <ignoredErrors>
    <ignoredError sqref="D18" formula="1"/>
  </ignoredErrors>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9:I89"/>
  <sheetViews>
    <sheetView showGridLines="0" zoomScale="80" zoomScaleNormal="80" workbookViewId="0">
      <pane ySplit="10" topLeftCell="A11" activePane="bottomLeft" state="frozen"/>
      <selection pane="bottomLeft" activeCell="A9" sqref="A9:A10"/>
    </sheetView>
  </sheetViews>
  <sheetFormatPr baseColWidth="10" defaultColWidth="11.42578125" defaultRowHeight="15" x14ac:dyDescent="0.25"/>
  <cols>
    <col min="1" max="1" width="61.7109375" customWidth="1"/>
    <col min="2" max="8" width="20.7109375" customWidth="1"/>
    <col min="9" max="9" width="17.85546875" bestFit="1" customWidth="1"/>
  </cols>
  <sheetData>
    <row r="9" spans="1:8" s="24" customFormat="1" x14ac:dyDescent="0.25">
      <c r="A9" s="63" t="s">
        <v>0</v>
      </c>
      <c r="B9" s="65" t="s">
        <v>1</v>
      </c>
      <c r="C9" s="67" t="s">
        <v>2</v>
      </c>
      <c r="D9" s="67"/>
      <c r="E9" s="67"/>
      <c r="F9" s="67"/>
      <c r="G9" s="67"/>
      <c r="H9" s="67"/>
    </row>
    <row r="10" spans="1:8" s="24" customFormat="1" ht="45.75" customHeight="1" thickBot="1" x14ac:dyDescent="0.3">
      <c r="A10" s="64"/>
      <c r="B10" s="66"/>
      <c r="C10" s="25" t="s">
        <v>66</v>
      </c>
      <c r="D10" s="26" t="s">
        <v>33</v>
      </c>
      <c r="E10" s="25" t="s">
        <v>67</v>
      </c>
      <c r="F10" s="25" t="s">
        <v>68</v>
      </c>
      <c r="G10" s="25" t="s">
        <v>69</v>
      </c>
      <c r="H10" s="25" t="s">
        <v>70</v>
      </c>
    </row>
    <row r="11" spans="1:8" ht="15.75" thickTop="1" x14ac:dyDescent="0.25"/>
    <row r="12" spans="1:8" x14ac:dyDescent="0.25">
      <c r="A12" s="1" t="s">
        <v>3</v>
      </c>
    </row>
    <row r="13" spans="1:8" x14ac:dyDescent="0.25">
      <c r="A13" s="34"/>
    </row>
    <row r="14" spans="1:8" x14ac:dyDescent="0.25">
      <c r="A14" s="1" t="s">
        <v>4</v>
      </c>
    </row>
    <row r="15" spans="1:8" x14ac:dyDescent="0.25">
      <c r="A15" s="35" t="s">
        <v>54</v>
      </c>
      <c r="B15" s="12">
        <f>(+'I Trimestre'!B15+'II trimestre'!B15)/2</f>
        <v>769697</v>
      </c>
      <c r="C15" s="12">
        <f>(+'I Trimestre'!C15+'II trimestre'!C15)/2</f>
        <v>502733.5</v>
      </c>
      <c r="D15" s="12">
        <f>(+'I Trimestre'!D15+'II trimestre'!D15)/2</f>
        <v>209492.5</v>
      </c>
      <c r="E15" s="12">
        <f>(+'I Trimestre'!E15+'II trimestre'!E15)/2</f>
        <v>134725</v>
      </c>
      <c r="F15" s="12">
        <f>(+'I Trimestre'!F15+'II trimestre'!F15)/2</f>
        <v>74767.5</v>
      </c>
      <c r="G15" s="12">
        <f>(+'I Trimestre'!G15+'II trimestre'!G15)/2</f>
        <v>4427</v>
      </c>
      <c r="H15" s="12">
        <f>(+'I Trimestre'!H15+'II trimestre'!H15)/2</f>
        <v>53044</v>
      </c>
    </row>
    <row r="16" spans="1:8" x14ac:dyDescent="0.25">
      <c r="A16" s="35" t="s">
        <v>85</v>
      </c>
      <c r="B16" s="12">
        <f>(+'I Trimestre'!B16+'II trimestre'!B16)/2</f>
        <v>805652</v>
      </c>
      <c r="C16" s="12">
        <f>(+'I Trimestre'!C16+'II trimestre'!C16)/2</f>
        <v>533598</v>
      </c>
      <c r="D16" s="12">
        <f>(+'I Trimestre'!D16+'II trimestre'!D16)/2</f>
        <v>210167</v>
      </c>
      <c r="E16" s="12">
        <f>(+'I Trimestre'!E16+'II trimestre'!E16)/2</f>
        <v>134063</v>
      </c>
      <c r="F16" s="12">
        <f>(+'I Trimestre'!F16+'II trimestre'!F16)/2</f>
        <v>76104</v>
      </c>
      <c r="G16" s="12">
        <f>(+'I Trimestre'!G16+'II trimestre'!G16)/2</f>
        <v>4484</v>
      </c>
      <c r="H16" s="12">
        <f>(+'I Trimestre'!H16+'II trimestre'!H16)/2</f>
        <v>57403</v>
      </c>
    </row>
    <row r="17" spans="1:9" x14ac:dyDescent="0.25">
      <c r="A17" s="35" t="s">
        <v>86</v>
      </c>
      <c r="B17" s="12">
        <f>(+'I Trimestre'!B17+'II trimestre'!B17)/2</f>
        <v>805584</v>
      </c>
      <c r="C17" s="12">
        <f>(+'I Trimestre'!C17+'II trimestre'!C17)/2</f>
        <v>533040</v>
      </c>
      <c r="D17" s="12">
        <f>(+'I Trimestre'!D17+'II trimestre'!D17)/2</f>
        <v>210133.5</v>
      </c>
      <c r="E17" s="12">
        <f>(+'I Trimestre'!E17+'II trimestre'!E17)/2</f>
        <v>134063</v>
      </c>
      <c r="F17" s="12">
        <f>(+'I Trimestre'!F17+'II trimestre'!F17)/2</f>
        <v>76070.5</v>
      </c>
      <c r="G17" s="12">
        <f>(+'I Trimestre'!G17+'II trimestre'!G17)/2</f>
        <v>4484</v>
      </c>
      <c r="H17" s="12">
        <f>(+'I Trimestre'!H17+'II trimestre'!H17)/2</f>
        <v>57926.5</v>
      </c>
    </row>
    <row r="18" spans="1:9" x14ac:dyDescent="0.25">
      <c r="A18" s="35" t="s">
        <v>73</v>
      </c>
      <c r="B18" s="12">
        <f>+'II trimestre'!B18</f>
        <v>805652</v>
      </c>
      <c r="C18" s="12">
        <f>+'II trimestre'!C18</f>
        <v>533598</v>
      </c>
      <c r="D18" s="12">
        <f>+'II trimestre'!D18</f>
        <v>210167</v>
      </c>
      <c r="E18" s="12">
        <f>+'II trimestre'!E18</f>
        <v>134063</v>
      </c>
      <c r="F18" s="12">
        <f>+'II trimestre'!F18</f>
        <v>76104</v>
      </c>
      <c r="G18" s="12">
        <f>+'II trimestre'!G18</f>
        <v>4484</v>
      </c>
      <c r="H18" s="12">
        <f>+'II trimestre'!H18</f>
        <v>57403</v>
      </c>
    </row>
    <row r="19" spans="1:9" x14ac:dyDescent="0.25">
      <c r="A19" s="34"/>
      <c r="B19" s="57"/>
      <c r="C19" s="57"/>
      <c r="D19" s="57"/>
      <c r="E19" s="57"/>
      <c r="F19" s="57"/>
      <c r="G19" s="57"/>
      <c r="H19" s="57"/>
    </row>
    <row r="20" spans="1:9" x14ac:dyDescent="0.25">
      <c r="A20" s="36" t="s">
        <v>5</v>
      </c>
      <c r="B20" s="57"/>
      <c r="C20" s="57"/>
      <c r="D20" s="57"/>
      <c r="E20" s="57"/>
      <c r="F20" s="57"/>
      <c r="G20" s="57"/>
      <c r="H20" s="57"/>
    </row>
    <row r="21" spans="1:9" x14ac:dyDescent="0.25">
      <c r="A21" s="35" t="s">
        <v>54</v>
      </c>
      <c r="B21" s="12">
        <f>+'I Trimestre'!B21+'II trimestre'!B21</f>
        <v>51223666212.40007</v>
      </c>
      <c r="C21" s="12">
        <f>+'I Trimestre'!C21+'II trimestre'!C21</f>
        <v>33947399664.880066</v>
      </c>
      <c r="D21" s="12">
        <f>+'I Trimestre'!D21+'II trimestre'!D21</f>
        <v>13527658355.889999</v>
      </c>
      <c r="E21" s="12">
        <f>+'I Trimestre'!E21+'II trimestre'!E21</f>
        <v>8741890523.4899998</v>
      </c>
      <c r="F21" s="12">
        <f>+'I Trimestre'!F21+'II trimestre'!F21</f>
        <v>4785767832.3999996</v>
      </c>
      <c r="G21" s="12">
        <f>+'I Trimestre'!G21+'II trimestre'!G21</f>
        <v>243205722.85999998</v>
      </c>
      <c r="H21" s="12">
        <f>+'I Trimestre'!H21+'II trimestre'!H21</f>
        <v>3505402468.7699995</v>
      </c>
    </row>
    <row r="22" spans="1:9" x14ac:dyDescent="0.25">
      <c r="A22" s="35" t="s">
        <v>85</v>
      </c>
      <c r="B22" s="12">
        <f>+'I Trimestre'!B22+'II trimestre'!B22</f>
        <v>49232684838</v>
      </c>
      <c r="C22" s="12">
        <f>+'I Trimestre'!C22+'II trimestre'!C22</f>
        <v>32907076872.239998</v>
      </c>
      <c r="D22" s="12">
        <f>+'I Trimestre'!D22+'II trimestre'!D22</f>
        <v>12828549955</v>
      </c>
      <c r="E22" s="12">
        <f>+'I Trimestre'!E22+'II trimestre'!E22</f>
        <v>8212399281.3999996</v>
      </c>
      <c r="F22" s="12">
        <f>+'I Trimestre'!F22+'II trimestre'!F22</f>
        <v>4616150673.6000004</v>
      </c>
      <c r="G22" s="12">
        <f>+'I Trimestre'!G22+'II trimestre'!G22</f>
        <v>243281727.36000001</v>
      </c>
      <c r="H22" s="12">
        <f>+'I Trimestre'!H22+'II trimestre'!H22</f>
        <v>3253776283.3999996</v>
      </c>
    </row>
    <row r="23" spans="1:9" x14ac:dyDescent="0.25">
      <c r="A23" s="35" t="s">
        <v>86</v>
      </c>
      <c r="B23" s="12">
        <f>+'I Trimestre'!B23+'II trimestre'!B23</f>
        <v>49116366946.330086</v>
      </c>
      <c r="C23" s="12">
        <f>+'I Trimestre'!C23+'II trimestre'!C23</f>
        <v>34215134798.790089</v>
      </c>
      <c r="D23" s="12">
        <f>+'I Trimestre'!D23+'II trimestre'!D23</f>
        <v>11766179961.269993</v>
      </c>
      <c r="E23" s="12">
        <f>+'I Trimestre'!E23+'II trimestre'!E23</f>
        <v>7542428553.7699928</v>
      </c>
      <c r="F23" s="12">
        <f>+'I Trimestre'!F23+'II trimestre'!F23</f>
        <v>4223751407.5</v>
      </c>
      <c r="G23" s="12">
        <f>+'I Trimestre'!G23+'II trimestre'!G23</f>
        <v>212389257.07999998</v>
      </c>
      <c r="H23" s="12">
        <f>+'I Trimestre'!H23+'II trimestre'!H23</f>
        <v>2922662929.1900005</v>
      </c>
    </row>
    <row r="24" spans="1:9" x14ac:dyDescent="0.25">
      <c r="A24" s="35" t="s">
        <v>73</v>
      </c>
      <c r="B24" s="12">
        <f>+'II trimestre'!B24</f>
        <v>50469315913</v>
      </c>
      <c r="C24" s="12">
        <f>+'II trimestre'!C24</f>
        <v>33791174372.239998</v>
      </c>
      <c r="D24" s="12">
        <f>+'II trimestre'!D24</f>
        <v>13127777455</v>
      </c>
      <c r="E24" s="12">
        <f>+'II trimestre'!E24</f>
        <v>8412241781.3999996</v>
      </c>
      <c r="F24" s="12">
        <f>+'II trimestre'!F24</f>
        <v>4715535673.6000004</v>
      </c>
      <c r="G24" s="12">
        <f>+'II trimestre'!G24</f>
        <v>251861727.36000001</v>
      </c>
      <c r="H24" s="12">
        <f>+'II trimestre'!H24</f>
        <v>3298502358.3999996</v>
      </c>
      <c r="I24" s="4"/>
    </row>
    <row r="25" spans="1:9" x14ac:dyDescent="0.25">
      <c r="A25" s="35" t="s">
        <v>87</v>
      </c>
      <c r="B25" s="12">
        <f>B23</f>
        <v>49116366946.330086</v>
      </c>
      <c r="C25" s="12">
        <f t="shared" ref="C25:H25" si="0">C23</f>
        <v>34215134798.790089</v>
      </c>
      <c r="D25" s="12">
        <f t="shared" si="0"/>
        <v>11766179961.269993</v>
      </c>
      <c r="E25" s="12">
        <f t="shared" si="0"/>
        <v>7542428553.7699928</v>
      </c>
      <c r="F25" s="12">
        <f t="shared" si="0"/>
        <v>4223751407.5</v>
      </c>
      <c r="G25" s="12">
        <f t="shared" si="0"/>
        <v>212389257.07999998</v>
      </c>
      <c r="H25" s="12">
        <f t="shared" si="0"/>
        <v>2922662929.1900005</v>
      </c>
      <c r="I25" s="4"/>
    </row>
    <row r="26" spans="1:9" x14ac:dyDescent="0.25">
      <c r="A26" s="34"/>
      <c r="B26" s="57"/>
      <c r="C26" s="57"/>
      <c r="D26" s="57"/>
      <c r="E26" s="57"/>
      <c r="F26" s="57"/>
      <c r="G26" s="57"/>
      <c r="H26" s="57"/>
    </row>
    <row r="27" spans="1:9" x14ac:dyDescent="0.25">
      <c r="A27" s="36" t="s">
        <v>6</v>
      </c>
      <c r="B27" s="57"/>
      <c r="C27" s="57"/>
      <c r="D27" s="57"/>
      <c r="E27" s="57"/>
      <c r="F27" s="57"/>
      <c r="G27" s="57"/>
      <c r="H27" s="57"/>
    </row>
    <row r="28" spans="1:9" x14ac:dyDescent="0.25">
      <c r="A28" s="35" t="s">
        <v>85</v>
      </c>
      <c r="B28" s="12">
        <f>'I Trimestre'!B28+'II trimestre'!B28</f>
        <v>49232684838</v>
      </c>
      <c r="C28" s="57"/>
      <c r="D28" s="57"/>
      <c r="E28" s="57"/>
      <c r="F28" s="57"/>
      <c r="G28" s="57"/>
      <c r="H28" s="57"/>
      <c r="I28" s="8"/>
    </row>
    <row r="29" spans="1:9" x14ac:dyDescent="0.25">
      <c r="A29" s="35" t="s">
        <v>86</v>
      </c>
      <c r="B29" s="12">
        <f>'I Trimestre'!B29+'II trimestre'!B29</f>
        <v>49116366946.530106</v>
      </c>
      <c r="C29" s="57"/>
      <c r="D29" s="57"/>
      <c r="E29" s="57"/>
      <c r="F29" s="57"/>
      <c r="G29" s="57"/>
      <c r="H29" s="57"/>
    </row>
    <row r="30" spans="1:9" x14ac:dyDescent="0.25">
      <c r="A30" s="34"/>
      <c r="B30" s="58"/>
      <c r="C30" s="58"/>
      <c r="D30" s="58"/>
      <c r="E30" s="58"/>
      <c r="F30" s="58"/>
      <c r="G30" s="58"/>
      <c r="H30" s="58"/>
    </row>
    <row r="31" spans="1:9" x14ac:dyDescent="0.25">
      <c r="A31" s="1" t="s">
        <v>7</v>
      </c>
      <c r="B31" s="58"/>
      <c r="C31" s="58"/>
      <c r="D31" s="58"/>
      <c r="E31" s="58"/>
      <c r="F31" s="58"/>
      <c r="G31" s="58"/>
      <c r="H31" s="58"/>
    </row>
    <row r="32" spans="1:9" s="34" customFormat="1" x14ac:dyDescent="0.25">
      <c r="A32" s="27" t="s">
        <v>55</v>
      </c>
      <c r="B32" s="56">
        <v>1.0303325644000001</v>
      </c>
      <c r="C32" s="56">
        <v>1.0303325644000001</v>
      </c>
      <c r="D32" s="56">
        <v>1.0303325644000001</v>
      </c>
      <c r="E32" s="56">
        <v>1.0303325644000001</v>
      </c>
      <c r="F32" s="56">
        <v>1.0303325644000001</v>
      </c>
      <c r="G32" s="56">
        <v>1.0303325644000001</v>
      </c>
      <c r="H32" s="56">
        <v>1.0303325644000001</v>
      </c>
    </row>
    <row r="33" spans="1:8" s="34" customFormat="1" x14ac:dyDescent="0.25">
      <c r="A33" s="27" t="s">
        <v>88</v>
      </c>
      <c r="B33" s="56">
        <v>1.0552807376</v>
      </c>
      <c r="C33" s="56">
        <v>1.0552807376</v>
      </c>
      <c r="D33" s="56">
        <v>1.0552807376</v>
      </c>
      <c r="E33" s="56">
        <v>1.0552807376</v>
      </c>
      <c r="F33" s="56">
        <v>1.0552807376</v>
      </c>
      <c r="G33" s="56">
        <v>1.0552807376</v>
      </c>
      <c r="H33" s="56">
        <v>1.0552807376</v>
      </c>
    </row>
    <row r="34" spans="1:8" s="14" customFormat="1" x14ac:dyDescent="0.25">
      <c r="A34" s="27" t="s">
        <v>8</v>
      </c>
      <c r="B34" s="12">
        <f>C34+D34+G34+H34</f>
        <v>419493</v>
      </c>
      <c r="C34" s="33">
        <v>248096</v>
      </c>
      <c r="D34" s="12">
        <f>E34+F34</f>
        <v>147739</v>
      </c>
      <c r="E34" s="33">
        <v>127381</v>
      </c>
      <c r="F34" s="33">
        <v>20358</v>
      </c>
      <c r="G34" s="33">
        <v>1696</v>
      </c>
      <c r="H34" s="33">
        <v>21962</v>
      </c>
    </row>
    <row r="35" spans="1:8" x14ac:dyDescent="0.25">
      <c r="A35" s="34"/>
      <c r="B35" s="58"/>
      <c r="C35" s="58"/>
      <c r="D35" s="58"/>
      <c r="E35" s="58"/>
      <c r="F35" s="58"/>
      <c r="G35" s="58"/>
      <c r="H35" s="58"/>
    </row>
    <row r="36" spans="1:8" x14ac:dyDescent="0.25">
      <c r="A36" s="36" t="s">
        <v>9</v>
      </c>
      <c r="B36" s="58"/>
      <c r="C36" s="58"/>
      <c r="D36" s="58"/>
      <c r="E36" s="58"/>
      <c r="F36" s="58"/>
      <c r="G36" s="58"/>
      <c r="H36" s="58"/>
    </row>
    <row r="37" spans="1:8" x14ac:dyDescent="0.25">
      <c r="A37" s="35" t="s">
        <v>56</v>
      </c>
      <c r="B37" s="57">
        <f>B21/B32</f>
        <v>49715662672.691963</v>
      </c>
      <c r="C37" s="57">
        <f t="shared" ref="C37:H37" si="1">C21/C32</f>
        <v>32948002264.345459</v>
      </c>
      <c r="D37" s="57">
        <f t="shared" ref="D37" si="2">D21/D32</f>
        <v>13129409690.90659</v>
      </c>
      <c r="E37" s="57">
        <f t="shared" si="1"/>
        <v>8484532883.4003401</v>
      </c>
      <c r="F37" s="57">
        <f>F21/F32</f>
        <v>4644876807.5062494</v>
      </c>
      <c r="G37" s="57">
        <f t="shared" si="1"/>
        <v>236045847.00438684</v>
      </c>
      <c r="H37" s="57">
        <f t="shared" si="1"/>
        <v>3402204870.4355202</v>
      </c>
    </row>
    <row r="38" spans="1:8" x14ac:dyDescent="0.25">
      <c r="A38" s="35" t="s">
        <v>89</v>
      </c>
      <c r="B38" s="57">
        <f>B23/B33</f>
        <v>46543412758.612724</v>
      </c>
      <c r="C38" s="57">
        <f t="shared" ref="C38:H38" si="3">C23/C33</f>
        <v>32422779626.021378</v>
      </c>
      <c r="D38" s="57">
        <f t="shared" ref="D38" si="4">D23/D33</f>
        <v>11149810227.778379</v>
      </c>
      <c r="E38" s="57">
        <f t="shared" si="3"/>
        <v>7147319462.0452938</v>
      </c>
      <c r="F38" s="57">
        <f t="shared" si="3"/>
        <v>4002490765.7330861</v>
      </c>
      <c r="G38" s="57">
        <f t="shared" si="3"/>
        <v>201263274.79740781</v>
      </c>
      <c r="H38" s="57">
        <f t="shared" si="3"/>
        <v>2769559630.0155573</v>
      </c>
    </row>
    <row r="39" spans="1:8" x14ac:dyDescent="0.25">
      <c r="A39" s="35" t="s">
        <v>57</v>
      </c>
      <c r="B39" s="57">
        <f>B37/B15</f>
        <v>64591.212740457559</v>
      </c>
      <c r="C39" s="57">
        <f t="shared" ref="C39:H39" si="5">C37/C15</f>
        <v>65537.709868837977</v>
      </c>
      <c r="D39" s="57">
        <f t="shared" ref="D39" si="6">D37/D15</f>
        <v>62672.45696579395</v>
      </c>
      <c r="E39" s="57">
        <f t="shared" si="5"/>
        <v>62976.677553537505</v>
      </c>
      <c r="F39" s="57">
        <f t="shared" si="5"/>
        <v>62124.276022419494</v>
      </c>
      <c r="G39" s="57">
        <f t="shared" si="5"/>
        <v>53319.594986308301</v>
      </c>
      <c r="H39" s="57">
        <f t="shared" si="5"/>
        <v>64139.297006928588</v>
      </c>
    </row>
    <row r="40" spans="1:8" x14ac:dyDescent="0.25">
      <c r="A40" s="35" t="s">
        <v>90</v>
      </c>
      <c r="B40" s="57">
        <f>B38/B17</f>
        <v>57775.989541267852</v>
      </c>
      <c r="C40" s="57">
        <f t="shared" ref="C40:H40" si="7">C38/C17</f>
        <v>60826.166190194694</v>
      </c>
      <c r="D40" s="57">
        <f t="shared" ref="D40" si="8">D38/D17</f>
        <v>53060.603034634551</v>
      </c>
      <c r="E40" s="57">
        <f t="shared" si="7"/>
        <v>53313.139807741834</v>
      </c>
      <c r="F40" s="57">
        <f t="shared" si="7"/>
        <v>52615.544340225002</v>
      </c>
      <c r="G40" s="57">
        <f t="shared" si="7"/>
        <v>44884.762443668107</v>
      </c>
      <c r="H40" s="57">
        <f t="shared" si="7"/>
        <v>47811.616963143941</v>
      </c>
    </row>
    <row r="41" spans="1:8" x14ac:dyDescent="0.25">
      <c r="A41" s="34"/>
      <c r="B41" s="58"/>
      <c r="C41" s="58"/>
      <c r="D41" s="58"/>
      <c r="E41" s="58"/>
      <c r="F41" s="58"/>
      <c r="G41" s="58"/>
      <c r="H41" s="58"/>
    </row>
    <row r="42" spans="1:8" x14ac:dyDescent="0.25">
      <c r="A42" s="1" t="s">
        <v>10</v>
      </c>
      <c r="B42" s="58"/>
      <c r="C42" s="58"/>
      <c r="D42" s="58"/>
      <c r="E42" s="58"/>
      <c r="F42" s="58"/>
      <c r="G42" s="58"/>
      <c r="H42" s="58"/>
    </row>
    <row r="43" spans="1:8" x14ac:dyDescent="0.25">
      <c r="A43" s="34"/>
      <c r="B43" s="58"/>
      <c r="C43" s="58"/>
      <c r="D43" s="58"/>
      <c r="E43" s="58"/>
      <c r="F43" s="58"/>
      <c r="G43" s="58"/>
      <c r="H43" s="58"/>
    </row>
    <row r="44" spans="1:8" x14ac:dyDescent="0.25">
      <c r="A44" s="1" t="s">
        <v>11</v>
      </c>
      <c r="B44" s="58"/>
      <c r="C44" s="58"/>
      <c r="D44" s="58"/>
      <c r="E44" s="58"/>
      <c r="F44" s="58"/>
      <c r="G44" s="58"/>
      <c r="H44" s="58"/>
    </row>
    <row r="45" spans="1:8" x14ac:dyDescent="0.25">
      <c r="A45" s="34" t="s">
        <v>12</v>
      </c>
      <c r="B45" s="59">
        <f>((B16)/B34)*100</f>
        <v>192.05374106361728</v>
      </c>
      <c r="C45" s="59">
        <f t="shared" ref="C45:H45" si="9">((C16)/C34)*100</f>
        <v>215.07722816974075</v>
      </c>
      <c r="D45" s="59">
        <f t="shared" si="9"/>
        <v>142.25559940164749</v>
      </c>
      <c r="E45" s="59">
        <f t="shared" si="9"/>
        <v>105.24568028198868</v>
      </c>
      <c r="F45" s="59">
        <f t="shared" si="9"/>
        <v>373.82847038019452</v>
      </c>
      <c r="G45" s="59">
        <f t="shared" si="9"/>
        <v>264.38679245283021</v>
      </c>
      <c r="H45" s="59">
        <f t="shared" si="9"/>
        <v>261.37419178581183</v>
      </c>
    </row>
    <row r="46" spans="1:8" x14ac:dyDescent="0.25">
      <c r="A46" s="34" t="s">
        <v>13</v>
      </c>
      <c r="B46" s="59">
        <f>((B17)/B34)*100</f>
        <v>192.03753101958793</v>
      </c>
      <c r="C46" s="59">
        <f t="shared" ref="C46:H46" si="10">((C17)/C34)*100</f>
        <v>214.85231523281308</v>
      </c>
      <c r="D46" s="59">
        <f t="shared" si="10"/>
        <v>142.23292427862651</v>
      </c>
      <c r="E46" s="59">
        <f t="shared" si="10"/>
        <v>105.24568028198868</v>
      </c>
      <c r="F46" s="59">
        <f t="shared" si="10"/>
        <v>373.6639159052952</v>
      </c>
      <c r="G46" s="59">
        <f t="shared" si="10"/>
        <v>264.38679245283021</v>
      </c>
      <c r="H46" s="59">
        <f t="shared" si="10"/>
        <v>263.75785447591295</v>
      </c>
    </row>
    <row r="47" spans="1:8" x14ac:dyDescent="0.25">
      <c r="A47" s="34"/>
      <c r="B47" s="59"/>
      <c r="C47" s="59"/>
      <c r="D47" s="59"/>
      <c r="E47" s="59"/>
      <c r="F47" s="59"/>
      <c r="G47" s="59"/>
      <c r="H47" s="59"/>
    </row>
    <row r="48" spans="1:8" x14ac:dyDescent="0.25">
      <c r="A48" s="1" t="s">
        <v>14</v>
      </c>
      <c r="B48" s="59"/>
      <c r="C48" s="59"/>
      <c r="D48" s="59"/>
      <c r="E48" s="59"/>
      <c r="F48" s="59"/>
      <c r="G48" s="59"/>
      <c r="H48" s="59"/>
    </row>
    <row r="49" spans="1:8" x14ac:dyDescent="0.25">
      <c r="A49" s="34" t="s">
        <v>15</v>
      </c>
      <c r="B49" s="59">
        <f>B17/B16*100</f>
        <v>99.991559631205533</v>
      </c>
      <c r="C49" s="59">
        <f t="shared" ref="C49:H49" si="11">C17/C16*100</f>
        <v>99.895426894403656</v>
      </c>
      <c r="D49" s="59">
        <f t="shared" ref="D49" si="12">D17/D16*100</f>
        <v>99.984060294908346</v>
      </c>
      <c r="E49" s="59">
        <f t="shared" si="11"/>
        <v>100</v>
      </c>
      <c r="F49" s="59">
        <f t="shared" si="11"/>
        <v>99.955981288762743</v>
      </c>
      <c r="G49" s="59">
        <f t="shared" si="11"/>
        <v>100</v>
      </c>
      <c r="H49" s="59">
        <f t="shared" si="11"/>
        <v>100.91197324181663</v>
      </c>
    </row>
    <row r="50" spans="1:8" x14ac:dyDescent="0.25">
      <c r="A50" s="34" t="s">
        <v>16</v>
      </c>
      <c r="B50" s="59">
        <f>B23/B22*100</f>
        <v>99.763738475663772</v>
      </c>
      <c r="C50" s="59">
        <f t="shared" ref="C50:H50" si="13">C23/C22*100</f>
        <v>103.97500492562301</v>
      </c>
      <c r="D50" s="59">
        <f t="shared" ref="D50" si="14">D23/D22*100</f>
        <v>91.718705563320952</v>
      </c>
      <c r="E50" s="59">
        <f t="shared" si="13"/>
        <v>91.841961104504477</v>
      </c>
      <c r="F50" s="59">
        <f t="shared" si="13"/>
        <v>91.499426820182634</v>
      </c>
      <c r="G50" s="59">
        <f t="shared" si="13"/>
        <v>87.301771236486488</v>
      </c>
      <c r="H50" s="59">
        <f t="shared" si="13"/>
        <v>89.823720951582885</v>
      </c>
    </row>
    <row r="51" spans="1:8" x14ac:dyDescent="0.25">
      <c r="A51" s="34" t="s">
        <v>17</v>
      </c>
      <c r="B51" s="59">
        <f>AVERAGE(B49:B50)</f>
        <v>99.877649053434652</v>
      </c>
      <c r="C51" s="59">
        <f t="shared" ref="C51:H51" si="15">AVERAGE(C49:C50)</f>
        <v>101.93521591001334</v>
      </c>
      <c r="D51" s="59">
        <f t="shared" ref="D51" si="16">AVERAGE(D49:D50)</f>
        <v>95.851382929114649</v>
      </c>
      <c r="E51" s="59">
        <f t="shared" si="15"/>
        <v>95.920980552252246</v>
      </c>
      <c r="F51" s="59">
        <f t="shared" si="15"/>
        <v>95.727704054472696</v>
      </c>
      <c r="G51" s="59">
        <f t="shared" si="15"/>
        <v>93.650885618243251</v>
      </c>
      <c r="H51" s="59">
        <f t="shared" si="15"/>
        <v>95.367847096699762</v>
      </c>
    </row>
    <row r="52" spans="1:8" x14ac:dyDescent="0.25">
      <c r="A52" s="34"/>
      <c r="B52" s="59"/>
      <c r="C52" s="59"/>
      <c r="D52" s="59"/>
      <c r="E52" s="59"/>
      <c r="F52" s="59"/>
      <c r="G52" s="59"/>
      <c r="H52" s="59"/>
    </row>
    <row r="53" spans="1:8" x14ac:dyDescent="0.25">
      <c r="A53" s="1" t="s">
        <v>18</v>
      </c>
      <c r="B53" s="59"/>
      <c r="C53" s="59"/>
      <c r="D53" s="59"/>
      <c r="E53" s="59"/>
      <c r="F53" s="59"/>
      <c r="G53" s="59"/>
      <c r="H53" s="59"/>
    </row>
    <row r="54" spans="1:8" x14ac:dyDescent="0.25">
      <c r="A54" s="34" t="s">
        <v>19</v>
      </c>
      <c r="B54" s="59">
        <f>B17/B18*100</f>
        <v>99.991559631205533</v>
      </c>
      <c r="C54" s="59">
        <f t="shared" ref="C54:H54" si="17">C17/C18*100</f>
        <v>99.895426894403656</v>
      </c>
      <c r="D54" s="59">
        <f t="shared" si="17"/>
        <v>99.984060294908346</v>
      </c>
      <c r="E54" s="59">
        <f t="shared" si="17"/>
        <v>100</v>
      </c>
      <c r="F54" s="59">
        <f t="shared" si="17"/>
        <v>99.955981288762743</v>
      </c>
      <c r="G54" s="59">
        <f t="shared" si="17"/>
        <v>100</v>
      </c>
      <c r="H54" s="59">
        <f t="shared" si="17"/>
        <v>100.91197324181663</v>
      </c>
    </row>
    <row r="55" spans="1:8" x14ac:dyDescent="0.25">
      <c r="A55" s="34" t="s">
        <v>20</v>
      </c>
      <c r="B55" s="59">
        <f>B23/B24*100</f>
        <v>97.319264305063783</v>
      </c>
      <c r="C55" s="59">
        <f t="shared" ref="C55:H55" si="18">C23/C24*100</f>
        <v>101.25464839392615</v>
      </c>
      <c r="D55" s="59">
        <f t="shared" ref="D55" si="19">D23/D24*100</f>
        <v>89.628118709375187</v>
      </c>
      <c r="E55" s="59">
        <f t="shared" si="18"/>
        <v>89.660149455603872</v>
      </c>
      <c r="F55" s="59">
        <f t="shared" si="18"/>
        <v>89.570977718326631</v>
      </c>
      <c r="G55" s="59">
        <f t="shared" si="18"/>
        <v>84.327721923553781</v>
      </c>
      <c r="H55" s="59">
        <f t="shared" si="18"/>
        <v>88.605755328539246</v>
      </c>
    </row>
    <row r="56" spans="1:8" x14ac:dyDescent="0.25">
      <c r="A56" s="34" t="s">
        <v>21</v>
      </c>
      <c r="B56" s="59">
        <f>(B54+B55)/2</f>
        <v>98.655411968134658</v>
      </c>
      <c r="C56" s="59">
        <f t="shared" ref="C56:H56" si="20">(C54+C55)/2</f>
        <v>100.57503764416489</v>
      </c>
      <c r="D56" s="59">
        <f t="shared" ref="D56" si="21">(D54+D55)/2</f>
        <v>94.806089502141759</v>
      </c>
      <c r="E56" s="59">
        <f t="shared" si="20"/>
        <v>94.830074727801929</v>
      </c>
      <c r="F56" s="59">
        <f t="shared" si="20"/>
        <v>94.763479503544687</v>
      </c>
      <c r="G56" s="59">
        <f t="shared" si="20"/>
        <v>92.163860961776891</v>
      </c>
      <c r="H56" s="59">
        <f t="shared" si="20"/>
        <v>94.758864285177935</v>
      </c>
    </row>
    <row r="57" spans="1:8" x14ac:dyDescent="0.25">
      <c r="A57" s="34"/>
      <c r="B57" s="59"/>
      <c r="C57" s="59"/>
      <c r="D57" s="59"/>
      <c r="E57" s="59"/>
      <c r="F57" s="59"/>
      <c r="G57" s="59"/>
      <c r="H57" s="59"/>
    </row>
    <row r="58" spans="1:8" x14ac:dyDescent="0.25">
      <c r="A58" s="34" t="s">
        <v>32</v>
      </c>
      <c r="B58" s="59"/>
      <c r="C58" s="59"/>
      <c r="D58" s="59"/>
      <c r="E58" s="59"/>
      <c r="F58" s="59"/>
      <c r="G58" s="59"/>
      <c r="H58" s="59"/>
    </row>
    <row r="59" spans="1:8" x14ac:dyDescent="0.25">
      <c r="A59" s="34" t="s">
        <v>22</v>
      </c>
      <c r="B59" s="59">
        <f>B25/B23*100</f>
        <v>100</v>
      </c>
      <c r="C59" s="59">
        <f>C25/C23*100</f>
        <v>100</v>
      </c>
      <c r="D59" s="59">
        <f>D25/D23*100</f>
        <v>100</v>
      </c>
      <c r="E59" s="59">
        <f t="shared" ref="E59:H59" si="22">E25/E23*100</f>
        <v>100</v>
      </c>
      <c r="F59" s="59">
        <f t="shared" si="22"/>
        <v>100</v>
      </c>
      <c r="G59" s="59">
        <f t="shared" si="22"/>
        <v>100</v>
      </c>
      <c r="H59" s="59">
        <f t="shared" si="22"/>
        <v>100</v>
      </c>
    </row>
    <row r="60" spans="1:8" x14ac:dyDescent="0.25">
      <c r="A60" s="34"/>
      <c r="B60" s="59"/>
      <c r="C60" s="59"/>
      <c r="D60" s="59"/>
      <c r="E60" s="59"/>
      <c r="F60" s="59"/>
      <c r="G60" s="59"/>
      <c r="H60" s="59"/>
    </row>
    <row r="61" spans="1:8" x14ac:dyDescent="0.25">
      <c r="A61" s="1" t="s">
        <v>23</v>
      </c>
      <c r="B61" s="59"/>
      <c r="C61" s="59"/>
      <c r="D61" s="59"/>
      <c r="E61" s="59"/>
      <c r="F61" s="59"/>
      <c r="G61" s="59"/>
      <c r="H61" s="59"/>
    </row>
    <row r="62" spans="1:8" x14ac:dyDescent="0.25">
      <c r="A62" s="34" t="s">
        <v>24</v>
      </c>
      <c r="B62" s="59">
        <f>((B17/B15)-1)*100</f>
        <v>4.6624840684061475</v>
      </c>
      <c r="C62" s="59">
        <f t="shared" ref="C62:H62" si="23">((C17/C15)-1)*100</f>
        <v>6.0283430485535527</v>
      </c>
      <c r="D62" s="59">
        <f t="shared" ref="D62" si="24">((D17/D15)-1)*100</f>
        <v>0.30597754096208796</v>
      </c>
      <c r="E62" s="59">
        <f t="shared" si="23"/>
        <v>-0.4913713119317098</v>
      </c>
      <c r="F62" s="59">
        <f t="shared" si="23"/>
        <v>1.7427358143578431</v>
      </c>
      <c r="G62" s="59">
        <f t="shared" si="23"/>
        <v>1.2875536480686733</v>
      </c>
      <c r="H62" s="59">
        <f t="shared" si="23"/>
        <v>9.2046225774828461</v>
      </c>
    </row>
    <row r="63" spans="1:8" x14ac:dyDescent="0.25">
      <c r="A63" s="34" t="s">
        <v>25</v>
      </c>
      <c r="B63" s="59">
        <f>((B38/B37)-1)*100</f>
        <v>-6.3807857394239331</v>
      </c>
      <c r="C63" s="59">
        <f t="shared" ref="C63:H63" si="25">((C38/C37)-1)*100</f>
        <v>-1.5940955512572907</v>
      </c>
      <c r="D63" s="59">
        <f t="shared" si="25"/>
        <v>-15.077596858747411</v>
      </c>
      <c r="E63" s="59">
        <f t="shared" si="25"/>
        <v>-15.7606015526353</v>
      </c>
      <c r="F63" s="59">
        <f t="shared" si="25"/>
        <v>-13.82999094260261</v>
      </c>
      <c r="G63" s="59">
        <f t="shared" si="25"/>
        <v>-14.735515429904012</v>
      </c>
      <c r="H63" s="59">
        <f t="shared" si="25"/>
        <v>-18.595154157749981</v>
      </c>
    </row>
    <row r="64" spans="1:8" x14ac:dyDescent="0.25">
      <c r="A64" s="34" t="s">
        <v>26</v>
      </c>
      <c r="B64" s="59">
        <f>((B40/B39)-1)*100</f>
        <v>-10.551316363380337</v>
      </c>
      <c r="C64" s="59">
        <f t="shared" ref="C64:H64" si="26">((C40/C39)-1)*100</f>
        <v>-7.1890575488105952</v>
      </c>
      <c r="D64" s="59">
        <f t="shared" ref="D64" si="27">((D40/D39)-1)*100</f>
        <v>-15.336647702204276</v>
      </c>
      <c r="E64" s="59">
        <f t="shared" si="26"/>
        <v>-15.34462934723817</v>
      </c>
      <c r="F64" s="59">
        <f t="shared" si="26"/>
        <v>-15.305983893901587</v>
      </c>
      <c r="G64" s="59">
        <f t="shared" si="26"/>
        <v>-15.819385996473034</v>
      </c>
      <c r="H64" s="59">
        <f t="shared" si="26"/>
        <v>-25.456593392379812</v>
      </c>
    </row>
    <row r="65" spans="1:8" x14ac:dyDescent="0.25">
      <c r="A65" s="34"/>
      <c r="B65" s="42"/>
      <c r="C65" s="42"/>
      <c r="D65" s="42"/>
      <c r="E65" s="42"/>
      <c r="F65" s="42"/>
      <c r="G65" s="59"/>
      <c r="H65" s="59"/>
    </row>
    <row r="66" spans="1:8" x14ac:dyDescent="0.25">
      <c r="A66" s="1" t="s">
        <v>27</v>
      </c>
      <c r="B66" s="59"/>
      <c r="C66" s="59"/>
      <c r="D66" s="59"/>
      <c r="E66" s="59"/>
      <c r="F66" s="59"/>
      <c r="G66" s="59"/>
      <c r="H66" s="59"/>
    </row>
    <row r="67" spans="1:8" x14ac:dyDescent="0.25">
      <c r="A67" s="34" t="s">
        <v>34</v>
      </c>
      <c r="B67" s="59">
        <f>B22/(B16*5)</f>
        <v>12221.824022779067</v>
      </c>
      <c r="C67" s="59">
        <f t="shared" ref="B67:H68" si="28">C22/(C16*5)</f>
        <v>12334.033063182394</v>
      </c>
      <c r="D67" s="59">
        <f t="shared" si="28"/>
        <v>12207.958390232528</v>
      </c>
      <c r="E67" s="59">
        <f t="shared" si="28"/>
        <v>12251.552302126611</v>
      </c>
      <c r="F67" s="59">
        <f t="shared" si="28"/>
        <v>12131.164389782403</v>
      </c>
      <c r="G67" s="59">
        <f t="shared" si="28"/>
        <v>10851.102915254238</v>
      </c>
      <c r="H67" s="59">
        <f t="shared" si="28"/>
        <v>11336.607088131281</v>
      </c>
    </row>
    <row r="68" spans="1:8" x14ac:dyDescent="0.25">
      <c r="A68" s="34" t="s">
        <v>35</v>
      </c>
      <c r="B68" s="59">
        <f t="shared" si="28"/>
        <v>12193.977771735805</v>
      </c>
      <c r="C68" s="59">
        <f t="shared" si="28"/>
        <v>12837.736304513766</v>
      </c>
      <c r="D68" s="59">
        <f t="shared" si="28"/>
        <v>11198.76646157799</v>
      </c>
      <c r="E68" s="59">
        <f t="shared" si="28"/>
        <v>11252.065900017145</v>
      </c>
      <c r="F68" s="59">
        <f t="shared" si="28"/>
        <v>11104.834088115629</v>
      </c>
      <c r="G68" s="59">
        <f t="shared" si="28"/>
        <v>9473.2050437109719</v>
      </c>
      <c r="H68" s="59">
        <f t="shared" si="28"/>
        <v>10090.935682943042</v>
      </c>
    </row>
    <row r="69" spans="1:8" x14ac:dyDescent="0.25">
      <c r="A69" s="34" t="s">
        <v>28</v>
      </c>
      <c r="B69" s="59">
        <f>(B68/B67)*B51</f>
        <v>99.650087432193089</v>
      </c>
      <c r="C69" s="59">
        <f t="shared" ref="C69:H69" si="29">(C68/C67)*C51</f>
        <v>106.09809583717634</v>
      </c>
      <c r="D69" s="59">
        <f t="shared" si="29"/>
        <v>87.927663097317662</v>
      </c>
      <c r="E69" s="59">
        <f t="shared" si="29"/>
        <v>88.095709649858804</v>
      </c>
      <c r="F69" s="59">
        <f t="shared" si="29"/>
        <v>87.628873618801961</v>
      </c>
      <c r="G69" s="59">
        <f t="shared" si="29"/>
        <v>81.758881923382347</v>
      </c>
      <c r="H69" s="59">
        <f t="shared" si="29"/>
        <v>84.888785841494396</v>
      </c>
    </row>
    <row r="70" spans="1:8" x14ac:dyDescent="0.25">
      <c r="A70" s="34" t="s">
        <v>36</v>
      </c>
      <c r="B70" s="59">
        <f>B22/B16</f>
        <v>61109.120113895333</v>
      </c>
      <c r="C70" s="59">
        <f t="shared" ref="C70:H71" si="30">C22/C16</f>
        <v>61670.165315911974</v>
      </c>
      <c r="D70" s="59">
        <f t="shared" si="30"/>
        <v>61039.791951162646</v>
      </c>
      <c r="E70" s="59">
        <f t="shared" si="30"/>
        <v>61257.761510633056</v>
      </c>
      <c r="F70" s="59">
        <f t="shared" si="30"/>
        <v>60655.821948912017</v>
      </c>
      <c r="G70" s="59">
        <f t="shared" si="30"/>
        <v>54255.514576271191</v>
      </c>
      <c r="H70" s="59">
        <f t="shared" si="30"/>
        <v>56683.035440656407</v>
      </c>
    </row>
    <row r="71" spans="1:8" x14ac:dyDescent="0.25">
      <c r="A71" s="34" t="s">
        <v>37</v>
      </c>
      <c r="B71" s="59">
        <f>B23/B17</f>
        <v>60969.888858679027</v>
      </c>
      <c r="C71" s="59">
        <f t="shared" si="30"/>
        <v>64188.681522568826</v>
      </c>
      <c r="D71" s="59">
        <f t="shared" si="30"/>
        <v>55993.832307889948</v>
      </c>
      <c r="E71" s="59">
        <f t="shared" si="30"/>
        <v>56260.329500085725</v>
      </c>
      <c r="F71" s="59">
        <f t="shared" si="30"/>
        <v>55524.170440578149</v>
      </c>
      <c r="G71" s="59">
        <f t="shared" si="30"/>
        <v>47366.02521855486</v>
      </c>
      <c r="H71" s="59">
        <f t="shared" si="30"/>
        <v>50454.678414715207</v>
      </c>
    </row>
    <row r="72" spans="1:8" x14ac:dyDescent="0.25">
      <c r="A72" s="34"/>
      <c r="B72" s="59"/>
      <c r="C72" s="59"/>
      <c r="D72" s="59"/>
      <c r="E72" s="59"/>
      <c r="F72" s="59"/>
      <c r="G72" s="59"/>
      <c r="H72" s="59"/>
    </row>
    <row r="73" spans="1:8" x14ac:dyDescent="0.25">
      <c r="A73" s="1" t="s">
        <v>29</v>
      </c>
      <c r="B73" s="59"/>
      <c r="C73" s="59"/>
      <c r="D73" s="59"/>
      <c r="E73" s="59"/>
      <c r="F73" s="59"/>
      <c r="G73" s="59"/>
      <c r="H73" s="59"/>
    </row>
    <row r="74" spans="1:8" x14ac:dyDescent="0.25">
      <c r="A74" s="34" t="s">
        <v>30</v>
      </c>
      <c r="B74" s="42">
        <f>(B29/B28)*100</f>
        <v>99.763738476070046</v>
      </c>
      <c r="C74" s="59"/>
      <c r="D74" s="59"/>
      <c r="E74" s="59"/>
      <c r="F74" s="59"/>
      <c r="G74" s="59"/>
      <c r="H74" s="59"/>
    </row>
    <row r="75" spans="1:8" x14ac:dyDescent="0.25">
      <c r="A75" s="34" t="s">
        <v>31</v>
      </c>
      <c r="B75" s="42">
        <f>(B23/B29)*100</f>
        <v>99.99999999959276</v>
      </c>
      <c r="C75" s="59"/>
      <c r="D75" s="59"/>
      <c r="E75" s="59"/>
      <c r="F75" s="59"/>
      <c r="G75" s="59"/>
      <c r="H75" s="59"/>
    </row>
    <row r="76" spans="1:8" ht="15.75" thickBot="1" x14ac:dyDescent="0.3">
      <c r="A76" s="6"/>
      <c r="B76" s="6"/>
      <c r="C76" s="6"/>
      <c r="D76" s="6"/>
      <c r="E76" s="6"/>
      <c r="F76" s="6"/>
      <c r="G76" s="6"/>
      <c r="H76" s="6"/>
    </row>
    <row r="77" spans="1:8" s="24" customFormat="1" ht="15.75" thickTop="1" x14ac:dyDescent="0.25">
      <c r="A77" s="68" t="s">
        <v>78</v>
      </c>
      <c r="B77" s="68"/>
      <c r="C77" s="68"/>
      <c r="D77" s="68"/>
      <c r="E77" s="68"/>
      <c r="F77" s="68"/>
    </row>
    <row r="78" spans="1:8" s="24" customFormat="1" ht="15" customHeight="1" x14ac:dyDescent="0.25">
      <c r="A78" s="69" t="s">
        <v>117</v>
      </c>
      <c r="B78" s="69"/>
      <c r="C78" s="69"/>
      <c r="D78" s="69"/>
      <c r="E78" s="69"/>
      <c r="F78" s="69"/>
      <c r="G78" s="69"/>
      <c r="H78" s="69"/>
    </row>
    <row r="79" spans="1:8" s="24" customFormat="1" x14ac:dyDescent="0.25">
      <c r="A79" s="24" t="s">
        <v>119</v>
      </c>
    </row>
    <row r="80" spans="1:8" x14ac:dyDescent="0.25">
      <c r="B80" s="7"/>
      <c r="C80" s="7"/>
      <c r="D80" s="7"/>
      <c r="E80" s="7"/>
    </row>
    <row r="85" spans="1:1" x14ac:dyDescent="0.25">
      <c r="A85" s="11"/>
    </row>
    <row r="86" spans="1:1" x14ac:dyDescent="0.25">
      <c r="A86" s="11"/>
    </row>
    <row r="87" spans="1:1" x14ac:dyDescent="0.25">
      <c r="A87" s="11"/>
    </row>
    <row r="88" spans="1:1" x14ac:dyDescent="0.25">
      <c r="A88" s="11"/>
    </row>
    <row r="89" spans="1:1" x14ac:dyDescent="0.25">
      <c r="A89" s="11"/>
    </row>
  </sheetData>
  <mergeCells count="5">
    <mergeCell ref="A9:A10"/>
    <mergeCell ref="B9:B10"/>
    <mergeCell ref="C9:H9"/>
    <mergeCell ref="A77:F77"/>
    <mergeCell ref="A78:H78"/>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9:I89"/>
  <sheetViews>
    <sheetView showGridLines="0" zoomScale="80" zoomScaleNormal="80" workbookViewId="0">
      <pane ySplit="10" topLeftCell="A11" activePane="bottomLeft" state="frozen"/>
      <selection pane="bottomLeft" activeCell="A9" sqref="A9:A10"/>
    </sheetView>
  </sheetViews>
  <sheetFormatPr baseColWidth="10" defaultColWidth="11.42578125" defaultRowHeight="15" x14ac:dyDescent="0.25"/>
  <cols>
    <col min="1" max="1" width="61.85546875" style="14" customWidth="1"/>
    <col min="2" max="8" width="20.7109375" style="14" customWidth="1"/>
    <col min="9" max="9" width="17.85546875" style="14" bestFit="1" customWidth="1"/>
    <col min="10" max="16384" width="11.42578125" style="14"/>
  </cols>
  <sheetData>
    <row r="9" spans="1:8" s="24" customFormat="1" x14ac:dyDescent="0.25">
      <c r="A9" s="63" t="s">
        <v>0</v>
      </c>
      <c r="B9" s="65" t="s">
        <v>1</v>
      </c>
      <c r="C9" s="67" t="s">
        <v>2</v>
      </c>
      <c r="D9" s="67"/>
      <c r="E9" s="67"/>
      <c r="F9" s="67"/>
      <c r="G9" s="67"/>
      <c r="H9" s="67"/>
    </row>
    <row r="10" spans="1:8" s="24" customFormat="1" ht="45.75" customHeight="1" thickBot="1" x14ac:dyDescent="0.3">
      <c r="A10" s="64"/>
      <c r="B10" s="66"/>
      <c r="C10" s="25" t="s">
        <v>66</v>
      </c>
      <c r="D10" s="26" t="s">
        <v>33</v>
      </c>
      <c r="E10" s="25" t="s">
        <v>67</v>
      </c>
      <c r="F10" s="25" t="s">
        <v>68</v>
      </c>
      <c r="G10" s="25" t="s">
        <v>69</v>
      </c>
      <c r="H10" s="25" t="s">
        <v>70</v>
      </c>
    </row>
    <row r="11" spans="1:8" ht="15.75" thickTop="1" x14ac:dyDescent="0.25"/>
    <row r="12" spans="1:8" x14ac:dyDescent="0.25">
      <c r="A12" s="20" t="s">
        <v>3</v>
      </c>
    </row>
    <row r="13" spans="1:8" x14ac:dyDescent="0.25">
      <c r="A13" s="24"/>
    </row>
    <row r="14" spans="1:8" x14ac:dyDescent="0.25">
      <c r="A14" s="20" t="s">
        <v>4</v>
      </c>
    </row>
    <row r="15" spans="1:8" x14ac:dyDescent="0.25">
      <c r="A15" s="27" t="s">
        <v>46</v>
      </c>
      <c r="B15" s="12">
        <f>C15+D15+G15+H15</f>
        <v>772347</v>
      </c>
      <c r="C15" s="33">
        <v>502834</v>
      </c>
      <c r="D15" s="12">
        <f>E15+F15</f>
        <v>209695</v>
      </c>
      <c r="E15" s="33">
        <v>135144</v>
      </c>
      <c r="F15" s="33">
        <v>74551</v>
      </c>
      <c r="G15" s="33">
        <v>4427</v>
      </c>
      <c r="H15" s="33">
        <v>55391</v>
      </c>
    </row>
    <row r="16" spans="1:8" x14ac:dyDescent="0.25">
      <c r="A16" s="27" t="s">
        <v>91</v>
      </c>
      <c r="B16" s="12">
        <f>C16+D16+G16+H16</f>
        <v>0</v>
      </c>
      <c r="C16" s="33">
        <v>0</v>
      </c>
      <c r="D16" s="12">
        <f>E16+F16</f>
        <v>0</v>
      </c>
      <c r="E16" s="33">
        <v>0</v>
      </c>
      <c r="F16" s="33">
        <v>0</v>
      </c>
      <c r="G16" s="33">
        <v>0</v>
      </c>
      <c r="H16" s="33">
        <v>0</v>
      </c>
    </row>
    <row r="17" spans="1:9" x14ac:dyDescent="0.25">
      <c r="A17" s="27" t="s">
        <v>92</v>
      </c>
      <c r="B17" s="12">
        <f t="shared" ref="B17" si="0">C17+D17+G17+H17</f>
        <v>0</v>
      </c>
      <c r="C17" s="33">
        <v>0</v>
      </c>
      <c r="D17" s="12">
        <f>E17+F17</f>
        <v>0</v>
      </c>
      <c r="E17" s="33">
        <v>0</v>
      </c>
      <c r="F17" s="33">
        <v>0</v>
      </c>
      <c r="G17" s="33">
        <v>0</v>
      </c>
      <c r="H17" s="33">
        <v>0</v>
      </c>
    </row>
    <row r="18" spans="1:9" x14ac:dyDescent="0.25">
      <c r="A18" s="27" t="s">
        <v>73</v>
      </c>
      <c r="B18" s="12">
        <f>C18+D18+G18+H18</f>
        <v>805652</v>
      </c>
      <c r="C18" s="33">
        <v>533598</v>
      </c>
      <c r="D18" s="12">
        <f t="shared" ref="D18" si="1">E18+F18</f>
        <v>210167</v>
      </c>
      <c r="E18" s="33">
        <v>134063</v>
      </c>
      <c r="F18" s="33">
        <v>76104</v>
      </c>
      <c r="G18" s="33">
        <v>4484</v>
      </c>
      <c r="H18" s="33">
        <v>57403</v>
      </c>
    </row>
    <row r="19" spans="1:9" x14ac:dyDescent="0.25">
      <c r="A19" s="24"/>
      <c r="B19" s="12"/>
      <c r="C19" s="12"/>
      <c r="D19" s="12"/>
      <c r="E19" s="12"/>
      <c r="F19" s="12"/>
      <c r="G19" s="12"/>
      <c r="H19" s="12"/>
    </row>
    <row r="20" spans="1:9" x14ac:dyDescent="0.25">
      <c r="A20" s="28" t="s">
        <v>5</v>
      </c>
      <c r="B20" s="12"/>
      <c r="C20" s="12"/>
      <c r="D20" s="12"/>
      <c r="E20" s="12"/>
      <c r="F20" s="12"/>
      <c r="G20" s="12"/>
      <c r="H20" s="12"/>
    </row>
    <row r="21" spans="1:9" x14ac:dyDescent="0.25">
      <c r="A21" s="27" t="s">
        <v>46</v>
      </c>
      <c r="B21" s="12">
        <f>C21+D21+G21+H21</f>
        <v>29682089631.050053</v>
      </c>
      <c r="C21" s="33">
        <v>19601376321.530056</v>
      </c>
      <c r="D21" s="12">
        <f>E21+F21</f>
        <v>7913598167.8599977</v>
      </c>
      <c r="E21" s="33">
        <v>5079495678.2599983</v>
      </c>
      <c r="F21" s="33">
        <v>2834102489.5999994</v>
      </c>
      <c r="G21" s="33">
        <v>144920640.63</v>
      </c>
      <c r="H21" s="33">
        <v>2022194501.0300002</v>
      </c>
    </row>
    <row r="22" spans="1:9" x14ac:dyDescent="0.25">
      <c r="A22" s="27" t="s">
        <v>91</v>
      </c>
      <c r="B22" s="12">
        <f>C22+D22+G22+H22</f>
        <v>1236631075</v>
      </c>
      <c r="C22" s="33">
        <v>884097500</v>
      </c>
      <c r="D22" s="12">
        <f>E22+F22</f>
        <v>299227500</v>
      </c>
      <c r="E22" s="33">
        <v>199842500</v>
      </c>
      <c r="F22" s="33">
        <v>99385000</v>
      </c>
      <c r="G22" s="33">
        <v>8580000</v>
      </c>
      <c r="H22" s="33">
        <v>44726075</v>
      </c>
    </row>
    <row r="23" spans="1:9" x14ac:dyDescent="0.25">
      <c r="A23" s="27" t="s">
        <v>92</v>
      </c>
      <c r="B23" s="12">
        <f t="shared" ref="B23" si="2">C23+D23+G23+H23</f>
        <v>1352948966.6700001</v>
      </c>
      <c r="C23" s="33">
        <v>1215463337.71</v>
      </c>
      <c r="D23" s="12">
        <f>E23+F23</f>
        <v>137485628.96000001</v>
      </c>
      <c r="E23" s="33">
        <v>137485628.96000001</v>
      </c>
      <c r="F23" s="33">
        <v>0</v>
      </c>
      <c r="G23" s="33">
        <v>0</v>
      </c>
      <c r="H23" s="33">
        <v>0</v>
      </c>
    </row>
    <row r="24" spans="1:9" x14ac:dyDescent="0.25">
      <c r="A24" s="27" t="s">
        <v>73</v>
      </c>
      <c r="B24" s="12">
        <f>C24+D24+G24+H24</f>
        <v>50469315913</v>
      </c>
      <c r="C24" s="33">
        <v>33791174372.239998</v>
      </c>
      <c r="D24" s="12">
        <f>E24+F24</f>
        <v>13127777455</v>
      </c>
      <c r="E24" s="33">
        <v>8412241781.3999996</v>
      </c>
      <c r="F24" s="33">
        <v>4715535673.6000004</v>
      </c>
      <c r="G24" s="33">
        <v>251861727.36000001</v>
      </c>
      <c r="H24" s="33">
        <v>3298502358.3999996</v>
      </c>
      <c r="I24" s="10"/>
    </row>
    <row r="25" spans="1:9" x14ac:dyDescent="0.25">
      <c r="A25" s="27" t="s">
        <v>93</v>
      </c>
      <c r="B25" s="12">
        <f>B23</f>
        <v>1352948966.6700001</v>
      </c>
      <c r="C25" s="33">
        <f t="shared" ref="C25" si="3">C23</f>
        <v>1215463337.71</v>
      </c>
      <c r="D25" s="12">
        <f t="shared" ref="D25:H25" si="4">D23</f>
        <v>137485628.96000001</v>
      </c>
      <c r="E25" s="33">
        <f t="shared" si="4"/>
        <v>137485628.96000001</v>
      </c>
      <c r="F25" s="33">
        <f t="shared" si="4"/>
        <v>0</v>
      </c>
      <c r="G25" s="33">
        <f t="shared" si="4"/>
        <v>0</v>
      </c>
      <c r="H25" s="33">
        <f t="shared" si="4"/>
        <v>0</v>
      </c>
      <c r="I25" s="10"/>
    </row>
    <row r="26" spans="1:9" x14ac:dyDescent="0.25">
      <c r="A26" s="28"/>
      <c r="B26" s="12"/>
      <c r="C26" s="12"/>
      <c r="D26" s="12"/>
      <c r="E26" s="12"/>
      <c r="F26" s="12"/>
      <c r="G26" s="12"/>
      <c r="H26" s="12"/>
    </row>
    <row r="27" spans="1:9" x14ac:dyDescent="0.25">
      <c r="A27" s="28" t="s">
        <v>6</v>
      </c>
      <c r="B27" s="12"/>
      <c r="C27" s="12"/>
      <c r="D27" s="12"/>
      <c r="E27" s="12"/>
      <c r="F27" s="12"/>
      <c r="G27" s="12"/>
      <c r="H27" s="12"/>
    </row>
    <row r="28" spans="1:9" x14ac:dyDescent="0.25">
      <c r="A28" s="27" t="s">
        <v>91</v>
      </c>
      <c r="B28" s="12">
        <f>B22</f>
        <v>1236631075</v>
      </c>
      <c r="C28" s="12"/>
      <c r="D28" s="12"/>
      <c r="E28" s="12"/>
      <c r="F28" s="12"/>
      <c r="G28" s="12"/>
      <c r="H28" s="12"/>
      <c r="I28" s="16"/>
    </row>
    <row r="29" spans="1:9" x14ac:dyDescent="0.25">
      <c r="A29" s="27" t="s">
        <v>92</v>
      </c>
      <c r="B29" s="12">
        <v>1352948966.6700001</v>
      </c>
      <c r="C29" s="12"/>
      <c r="D29" s="12"/>
      <c r="E29" s="12"/>
      <c r="F29" s="12"/>
      <c r="G29" s="12"/>
      <c r="H29" s="12"/>
    </row>
    <row r="30" spans="1:9" x14ac:dyDescent="0.25">
      <c r="A30" s="24"/>
      <c r="B30" s="44"/>
      <c r="C30" s="44"/>
      <c r="D30" s="44"/>
      <c r="E30" s="44"/>
      <c r="F30" s="44"/>
      <c r="G30" s="44"/>
      <c r="H30" s="44"/>
    </row>
    <row r="31" spans="1:9" x14ac:dyDescent="0.25">
      <c r="A31" s="20" t="s">
        <v>7</v>
      </c>
      <c r="B31" s="44"/>
      <c r="C31" s="44"/>
      <c r="D31" s="44"/>
      <c r="E31" s="44"/>
      <c r="F31" s="44"/>
      <c r="G31" s="44"/>
      <c r="H31" s="44"/>
    </row>
    <row r="32" spans="1:9" s="24" customFormat="1" x14ac:dyDescent="0.25">
      <c r="A32" s="27" t="s">
        <v>47</v>
      </c>
      <c r="B32" s="49">
        <v>1.0347772084</v>
      </c>
      <c r="C32" s="49">
        <v>1.0347772084</v>
      </c>
      <c r="D32" s="49">
        <v>1.0347772084</v>
      </c>
      <c r="E32" s="49">
        <v>1.0347772084</v>
      </c>
      <c r="F32" s="49">
        <v>1.0347772084</v>
      </c>
      <c r="G32" s="49">
        <v>1.0347772084</v>
      </c>
      <c r="H32" s="49">
        <v>1.0347772084</v>
      </c>
    </row>
    <row r="33" spans="1:8" s="24" customFormat="1" x14ac:dyDescent="0.25">
      <c r="A33" s="27" t="s">
        <v>94</v>
      </c>
      <c r="B33" s="49">
        <v>1.060947463</v>
      </c>
      <c r="C33" s="49">
        <v>1.060947463</v>
      </c>
      <c r="D33" s="49">
        <v>1.060947463</v>
      </c>
      <c r="E33" s="49">
        <v>1.060947463</v>
      </c>
      <c r="F33" s="49">
        <v>1.060947463</v>
      </c>
      <c r="G33" s="49">
        <v>1.060947463</v>
      </c>
      <c r="H33" s="49">
        <v>1.060947463</v>
      </c>
    </row>
    <row r="34" spans="1:8" x14ac:dyDescent="0.25">
      <c r="A34" s="27" t="s">
        <v>8</v>
      </c>
      <c r="B34" s="12">
        <f>C34+D34+G34+H34</f>
        <v>419493</v>
      </c>
      <c r="C34" s="33">
        <v>248096</v>
      </c>
      <c r="D34" s="12">
        <f>E34+F34</f>
        <v>147739</v>
      </c>
      <c r="E34" s="33">
        <v>127381</v>
      </c>
      <c r="F34" s="33">
        <v>20358</v>
      </c>
      <c r="G34" s="33">
        <v>1696</v>
      </c>
      <c r="H34" s="33">
        <v>21962</v>
      </c>
    </row>
    <row r="35" spans="1:8" x14ac:dyDescent="0.25">
      <c r="A35" s="24"/>
      <c r="B35" s="44"/>
      <c r="C35" s="44"/>
      <c r="D35" s="44"/>
      <c r="E35" s="44"/>
      <c r="F35" s="44"/>
      <c r="G35" s="44"/>
      <c r="H35" s="44"/>
    </row>
    <row r="36" spans="1:8" x14ac:dyDescent="0.25">
      <c r="A36" s="29" t="s">
        <v>9</v>
      </c>
      <c r="B36" s="44"/>
      <c r="C36" s="44"/>
      <c r="D36" s="44"/>
      <c r="E36" s="44"/>
      <c r="F36" s="44"/>
      <c r="G36" s="44"/>
      <c r="H36" s="44"/>
    </row>
    <row r="37" spans="1:8" x14ac:dyDescent="0.25">
      <c r="A37" s="27" t="s">
        <v>48</v>
      </c>
      <c r="B37" s="12">
        <f>B21/B32</f>
        <v>28684522030.539585</v>
      </c>
      <c r="C37" s="12">
        <f t="shared" ref="C37:H37" si="5">C21/C32</f>
        <v>18942605386.369328</v>
      </c>
      <c r="D37" s="12">
        <f t="shared" ref="D37" si="6">D21/D32</f>
        <v>7647634779.3707342</v>
      </c>
      <c r="E37" s="12">
        <f t="shared" si="5"/>
        <v>4908781945.5494671</v>
      </c>
      <c r="F37" s="12">
        <f t="shared" si="5"/>
        <v>2738852833.8212667</v>
      </c>
      <c r="G37" s="12">
        <f t="shared" si="5"/>
        <v>140050089.48165774</v>
      </c>
      <c r="H37" s="12">
        <f t="shared" si="5"/>
        <v>1954231775.3178687</v>
      </c>
    </row>
    <row r="38" spans="1:8" x14ac:dyDescent="0.25">
      <c r="A38" s="27" t="s">
        <v>95</v>
      </c>
      <c r="B38" s="12">
        <f>B23/B33</f>
        <v>1275227109.5915709</v>
      </c>
      <c r="C38" s="12">
        <f t="shared" ref="C38:H38" si="7">C23/C33</f>
        <v>1145639515.714644</v>
      </c>
      <c r="D38" s="12">
        <f t="shared" ref="D38" si="8">D23/D33</f>
        <v>129587593.87692697</v>
      </c>
      <c r="E38" s="12">
        <f t="shared" si="7"/>
        <v>129587593.87692697</v>
      </c>
      <c r="F38" s="12">
        <f t="shared" si="7"/>
        <v>0</v>
      </c>
      <c r="G38" s="12">
        <f t="shared" si="7"/>
        <v>0</v>
      </c>
      <c r="H38" s="12">
        <f t="shared" si="7"/>
        <v>0</v>
      </c>
    </row>
    <row r="39" spans="1:8" x14ac:dyDescent="0.25">
      <c r="A39" s="27" t="s">
        <v>49</v>
      </c>
      <c r="B39" s="12">
        <f>B37/B15</f>
        <v>37139.423122689135</v>
      </c>
      <c r="C39" s="12">
        <f>C37/C15</f>
        <v>37671.687647154584</v>
      </c>
      <c r="D39" s="12">
        <f>D37/D15</f>
        <v>36470.277209140579</v>
      </c>
      <c r="E39" s="12">
        <f t="shared" ref="E39:H39" si="9">E37/E15</f>
        <v>36322.603634267645</v>
      </c>
      <c r="F39" s="12">
        <f t="shared" si="9"/>
        <v>36737.975799402644</v>
      </c>
      <c r="G39" s="12">
        <f t="shared" si="9"/>
        <v>31635.439232360004</v>
      </c>
      <c r="H39" s="12">
        <f t="shared" si="9"/>
        <v>35280.673310066049</v>
      </c>
    </row>
    <row r="40" spans="1:8" x14ac:dyDescent="0.25">
      <c r="A40" s="27" t="s">
        <v>96</v>
      </c>
      <c r="B40" s="12" t="s">
        <v>118</v>
      </c>
      <c r="C40" s="12" t="s">
        <v>118</v>
      </c>
      <c r="D40" s="12" t="s">
        <v>118</v>
      </c>
      <c r="E40" s="12" t="s">
        <v>118</v>
      </c>
      <c r="F40" s="12" t="s">
        <v>118</v>
      </c>
      <c r="G40" s="12" t="s">
        <v>118</v>
      </c>
      <c r="H40" s="12" t="s">
        <v>118</v>
      </c>
    </row>
    <row r="41" spans="1:8" x14ac:dyDescent="0.25">
      <c r="A41" s="24"/>
      <c r="B41" s="44"/>
      <c r="C41" s="44"/>
      <c r="D41" s="44"/>
      <c r="E41" s="44"/>
      <c r="F41" s="44"/>
      <c r="G41" s="44"/>
      <c r="H41" s="44"/>
    </row>
    <row r="42" spans="1:8" x14ac:dyDescent="0.25">
      <c r="A42" s="20" t="s">
        <v>10</v>
      </c>
      <c r="B42" s="44"/>
      <c r="C42" s="44"/>
      <c r="D42" s="44"/>
      <c r="E42" s="44"/>
      <c r="F42" s="44"/>
      <c r="G42" s="44"/>
      <c r="H42" s="44"/>
    </row>
    <row r="43" spans="1:8" x14ac:dyDescent="0.25">
      <c r="A43" s="24"/>
      <c r="B43" s="44"/>
      <c r="C43" s="44"/>
      <c r="D43" s="44"/>
      <c r="E43" s="44"/>
      <c r="F43" s="44"/>
      <c r="G43" s="44"/>
      <c r="H43" s="44"/>
    </row>
    <row r="44" spans="1:8" x14ac:dyDescent="0.25">
      <c r="A44" s="20" t="s">
        <v>11</v>
      </c>
      <c r="B44" s="44"/>
      <c r="C44" s="44"/>
      <c r="D44" s="44"/>
      <c r="E44" s="44"/>
      <c r="F44" s="44"/>
      <c r="G44" s="44"/>
      <c r="H44" s="44"/>
    </row>
    <row r="45" spans="1:8" x14ac:dyDescent="0.25">
      <c r="A45" s="24" t="s">
        <v>12</v>
      </c>
      <c r="B45" s="42" t="s">
        <v>118</v>
      </c>
      <c r="C45" s="42" t="s">
        <v>118</v>
      </c>
      <c r="D45" s="42" t="s">
        <v>118</v>
      </c>
      <c r="E45" s="42" t="s">
        <v>118</v>
      </c>
      <c r="F45" s="42" t="s">
        <v>118</v>
      </c>
      <c r="G45" s="42" t="s">
        <v>118</v>
      </c>
      <c r="H45" s="42" t="s">
        <v>118</v>
      </c>
    </row>
    <row r="46" spans="1:8" x14ac:dyDescent="0.25">
      <c r="A46" s="24" t="s">
        <v>13</v>
      </c>
      <c r="B46" s="42" t="s">
        <v>118</v>
      </c>
      <c r="C46" s="42" t="s">
        <v>118</v>
      </c>
      <c r="D46" s="42" t="s">
        <v>118</v>
      </c>
      <c r="E46" s="42" t="s">
        <v>118</v>
      </c>
      <c r="F46" s="42" t="s">
        <v>118</v>
      </c>
      <c r="G46" s="42" t="s">
        <v>118</v>
      </c>
      <c r="H46" s="42" t="s">
        <v>118</v>
      </c>
    </row>
    <row r="47" spans="1:8" x14ac:dyDescent="0.25">
      <c r="A47" s="24"/>
      <c r="B47" s="42"/>
      <c r="C47" s="42"/>
      <c r="D47" s="42"/>
      <c r="E47" s="42"/>
      <c r="F47" s="42"/>
      <c r="G47" s="42"/>
      <c r="H47" s="42"/>
    </row>
    <row r="48" spans="1:8" x14ac:dyDescent="0.25">
      <c r="A48" s="20" t="s">
        <v>14</v>
      </c>
      <c r="B48" s="42"/>
      <c r="C48" s="42"/>
      <c r="D48" s="42"/>
      <c r="E48" s="42"/>
      <c r="F48" s="42"/>
      <c r="G48" s="42"/>
      <c r="H48" s="42"/>
    </row>
    <row r="49" spans="1:8" x14ac:dyDescent="0.25">
      <c r="A49" s="24" t="s">
        <v>15</v>
      </c>
      <c r="B49" s="42" t="s">
        <v>118</v>
      </c>
      <c r="C49" s="42" t="s">
        <v>118</v>
      </c>
      <c r="D49" s="42" t="s">
        <v>118</v>
      </c>
      <c r="E49" s="42" t="s">
        <v>118</v>
      </c>
      <c r="F49" s="42" t="s">
        <v>118</v>
      </c>
      <c r="G49" s="42" t="s">
        <v>118</v>
      </c>
      <c r="H49" s="42" t="s">
        <v>118</v>
      </c>
    </row>
    <row r="50" spans="1:8" x14ac:dyDescent="0.25">
      <c r="A50" s="24" t="s">
        <v>16</v>
      </c>
      <c r="B50" s="42">
        <f>B23/B22*100</f>
        <v>109.40603014282171</v>
      </c>
      <c r="C50" s="42">
        <f t="shared" ref="C50:H50" si="10">C23/C22*100</f>
        <v>137.48068937079904</v>
      </c>
      <c r="D50" s="42">
        <f t="shared" ref="D50" si="11">D23/D22*100</f>
        <v>45.946856141230334</v>
      </c>
      <c r="E50" s="42">
        <f t="shared" si="10"/>
        <v>68.796992111287651</v>
      </c>
      <c r="F50" s="42">
        <f t="shared" si="10"/>
        <v>0</v>
      </c>
      <c r="G50" s="42">
        <f t="shared" si="10"/>
        <v>0</v>
      </c>
      <c r="H50" s="42">
        <f t="shared" si="10"/>
        <v>0</v>
      </c>
    </row>
    <row r="51" spans="1:8" x14ac:dyDescent="0.25">
      <c r="A51" s="24" t="s">
        <v>17</v>
      </c>
      <c r="B51" s="42" t="s">
        <v>118</v>
      </c>
      <c r="C51" s="42" t="s">
        <v>118</v>
      </c>
      <c r="D51" s="42" t="s">
        <v>118</v>
      </c>
      <c r="E51" s="42" t="s">
        <v>118</v>
      </c>
      <c r="F51" s="42" t="s">
        <v>118</v>
      </c>
      <c r="G51" s="42" t="s">
        <v>118</v>
      </c>
      <c r="H51" s="42" t="s">
        <v>118</v>
      </c>
    </row>
    <row r="52" spans="1:8" x14ac:dyDescent="0.25">
      <c r="A52" s="24"/>
      <c r="B52" s="42"/>
      <c r="C52" s="42"/>
      <c r="D52" s="42"/>
      <c r="E52" s="42"/>
      <c r="F52" s="42"/>
      <c r="G52" s="42"/>
      <c r="H52" s="42"/>
    </row>
    <row r="53" spans="1:8" x14ac:dyDescent="0.25">
      <c r="A53" s="20" t="s">
        <v>18</v>
      </c>
      <c r="B53" s="42"/>
      <c r="C53" s="42"/>
      <c r="D53" s="42"/>
      <c r="E53" s="42"/>
      <c r="F53" s="42"/>
      <c r="G53" s="42"/>
      <c r="H53" s="42"/>
    </row>
    <row r="54" spans="1:8" x14ac:dyDescent="0.25">
      <c r="A54" s="24" t="s">
        <v>19</v>
      </c>
      <c r="B54" s="42">
        <f>B17/B18*100</f>
        <v>0</v>
      </c>
      <c r="C54" s="42">
        <f t="shared" ref="C54:H54" si="12">C17/C18*100</f>
        <v>0</v>
      </c>
      <c r="D54" s="42">
        <f t="shared" si="12"/>
        <v>0</v>
      </c>
      <c r="E54" s="42">
        <f t="shared" si="12"/>
        <v>0</v>
      </c>
      <c r="F54" s="42">
        <f t="shared" si="12"/>
        <v>0</v>
      </c>
      <c r="G54" s="42">
        <f t="shared" si="12"/>
        <v>0</v>
      </c>
      <c r="H54" s="42">
        <f t="shared" si="12"/>
        <v>0</v>
      </c>
    </row>
    <row r="55" spans="1:8" x14ac:dyDescent="0.25">
      <c r="A55" s="24" t="s">
        <v>20</v>
      </c>
      <c r="B55" s="42">
        <f>B23/B24*100</f>
        <v>2.6807356949363847</v>
      </c>
      <c r="C55" s="42">
        <f t="shared" ref="C55:H55" si="13">C23/C24*100</f>
        <v>3.5969845981692874</v>
      </c>
      <c r="D55" s="42">
        <f t="shared" ref="D55" si="14">D23/D24*100</f>
        <v>1.0472879314970076</v>
      </c>
      <c r="E55" s="42">
        <f t="shared" si="13"/>
        <v>1.6343518473754457</v>
      </c>
      <c r="F55" s="42">
        <f t="shared" si="13"/>
        <v>0</v>
      </c>
      <c r="G55" s="42">
        <f t="shared" si="13"/>
        <v>0</v>
      </c>
      <c r="H55" s="42">
        <f t="shared" si="13"/>
        <v>0</v>
      </c>
    </row>
    <row r="56" spans="1:8" x14ac:dyDescent="0.25">
      <c r="A56" s="24" t="s">
        <v>21</v>
      </c>
      <c r="B56" s="42">
        <f>(B54+B55)/2</f>
        <v>1.3403678474681924</v>
      </c>
      <c r="C56" s="42">
        <f t="shared" ref="C56:H56" si="15">(C54+C55)/2</f>
        <v>1.7984922990846437</v>
      </c>
      <c r="D56" s="42">
        <f t="shared" ref="D56" si="16">(D54+D55)/2</f>
        <v>0.5236439657485038</v>
      </c>
      <c r="E56" s="42">
        <f t="shared" si="15"/>
        <v>0.81717592368772285</v>
      </c>
      <c r="F56" s="42">
        <f t="shared" si="15"/>
        <v>0</v>
      </c>
      <c r="G56" s="42">
        <f t="shared" si="15"/>
        <v>0</v>
      </c>
      <c r="H56" s="42">
        <f t="shared" si="15"/>
        <v>0</v>
      </c>
    </row>
    <row r="57" spans="1:8" x14ac:dyDescent="0.25">
      <c r="A57" s="24"/>
      <c r="B57" s="42"/>
      <c r="C57" s="42"/>
      <c r="D57" s="42"/>
      <c r="E57" s="42"/>
      <c r="F57" s="42"/>
      <c r="G57" s="42"/>
      <c r="H57" s="42"/>
    </row>
    <row r="58" spans="1:8" x14ac:dyDescent="0.25">
      <c r="A58" s="20" t="s">
        <v>32</v>
      </c>
      <c r="B58" s="42"/>
      <c r="C58" s="42"/>
      <c r="D58" s="42"/>
      <c r="E58" s="42"/>
      <c r="F58" s="42"/>
      <c r="G58" s="42"/>
      <c r="H58" s="42"/>
    </row>
    <row r="59" spans="1:8" x14ac:dyDescent="0.25">
      <c r="A59" s="24" t="s">
        <v>22</v>
      </c>
      <c r="B59" s="42">
        <f>B25/B23*100</f>
        <v>100</v>
      </c>
      <c r="C59" s="42">
        <f>C25/C23*100</f>
        <v>100</v>
      </c>
      <c r="D59" s="42">
        <f>D25/D23*100</f>
        <v>100</v>
      </c>
      <c r="E59" s="42" t="s">
        <v>118</v>
      </c>
      <c r="F59" s="42" t="s">
        <v>118</v>
      </c>
      <c r="G59" s="42" t="s">
        <v>118</v>
      </c>
      <c r="H59" s="42" t="s">
        <v>118</v>
      </c>
    </row>
    <row r="60" spans="1:8" x14ac:dyDescent="0.25">
      <c r="A60" s="24"/>
      <c r="B60" s="42"/>
      <c r="C60" s="42"/>
      <c r="D60" s="42"/>
      <c r="E60" s="42"/>
      <c r="F60" s="42"/>
      <c r="G60" s="42"/>
      <c r="H60" s="42"/>
    </row>
    <row r="61" spans="1:8" x14ac:dyDescent="0.25">
      <c r="A61" s="20" t="s">
        <v>23</v>
      </c>
      <c r="B61" s="42"/>
      <c r="C61" s="42"/>
      <c r="D61" s="42"/>
      <c r="E61" s="42"/>
      <c r="F61" s="42"/>
      <c r="G61" s="42"/>
      <c r="H61" s="42"/>
    </row>
    <row r="62" spans="1:8" x14ac:dyDescent="0.25">
      <c r="A62" s="43" t="s">
        <v>24</v>
      </c>
      <c r="B62" s="61">
        <f>((B17/B15)-1)*100</f>
        <v>-100</v>
      </c>
      <c r="C62" s="61">
        <f t="shared" ref="C62:H62" si="17">((C17/C15)-1)*100</f>
        <v>-100</v>
      </c>
      <c r="D62" s="61">
        <f t="shared" ref="D62" si="18">((D17/D15)-1)*100</f>
        <v>-100</v>
      </c>
      <c r="E62" s="61">
        <f t="shared" si="17"/>
        <v>-100</v>
      </c>
      <c r="F62" s="61">
        <f t="shared" si="17"/>
        <v>-100</v>
      </c>
      <c r="G62" s="61">
        <f>((G17/G15)-1)*100</f>
        <v>-100</v>
      </c>
      <c r="H62" s="61">
        <f t="shared" si="17"/>
        <v>-100</v>
      </c>
    </row>
    <row r="63" spans="1:8" x14ac:dyDescent="0.25">
      <c r="A63" s="43" t="s">
        <v>25</v>
      </c>
      <c r="B63" s="61">
        <f>((B38/B37)-1)*100</f>
        <v>-95.554302392649689</v>
      </c>
      <c r="C63" s="61">
        <f t="shared" ref="C63:H63" si="19">((C38/C37)-1)*100</f>
        <v>-93.952048874232361</v>
      </c>
      <c r="D63" s="61">
        <f t="shared" si="19"/>
        <v>-98.305520626763126</v>
      </c>
      <c r="E63" s="61">
        <f t="shared" si="19"/>
        <v>-97.360086569043531</v>
      </c>
      <c r="F63" s="61">
        <f t="shared" si="19"/>
        <v>-100</v>
      </c>
      <c r="G63" s="61">
        <f t="shared" si="19"/>
        <v>-100</v>
      </c>
      <c r="H63" s="61">
        <f t="shared" si="19"/>
        <v>-100</v>
      </c>
    </row>
    <row r="64" spans="1:8" x14ac:dyDescent="0.25">
      <c r="A64" s="43" t="s">
        <v>26</v>
      </c>
      <c r="B64" s="61" t="s">
        <v>118</v>
      </c>
      <c r="C64" s="61" t="s">
        <v>118</v>
      </c>
      <c r="D64" s="61" t="s">
        <v>118</v>
      </c>
      <c r="E64" s="61" t="s">
        <v>118</v>
      </c>
      <c r="F64" s="61" t="s">
        <v>118</v>
      </c>
      <c r="G64" s="61" t="s">
        <v>118</v>
      </c>
      <c r="H64" s="61" t="s">
        <v>118</v>
      </c>
    </row>
    <row r="65" spans="1:8" x14ac:dyDescent="0.25">
      <c r="A65" s="24"/>
      <c r="B65" s="42"/>
      <c r="C65" s="42"/>
      <c r="D65" s="42"/>
      <c r="E65" s="42"/>
      <c r="F65" s="42"/>
      <c r="G65" s="42"/>
      <c r="H65" s="42"/>
    </row>
    <row r="66" spans="1:8" x14ac:dyDescent="0.25">
      <c r="A66" s="20" t="s">
        <v>27</v>
      </c>
      <c r="B66" s="42"/>
      <c r="C66" s="42"/>
      <c r="D66" s="42"/>
      <c r="E66" s="42"/>
      <c r="F66" s="42"/>
      <c r="G66" s="42"/>
      <c r="H66" s="42"/>
    </row>
    <row r="67" spans="1:8" x14ac:dyDescent="0.25">
      <c r="A67" s="24" t="s">
        <v>34</v>
      </c>
      <c r="B67" s="42" t="s">
        <v>118</v>
      </c>
      <c r="C67" s="42" t="s">
        <v>118</v>
      </c>
      <c r="D67" s="42" t="s">
        <v>118</v>
      </c>
      <c r="E67" s="42" t="s">
        <v>118</v>
      </c>
      <c r="F67" s="42" t="s">
        <v>118</v>
      </c>
      <c r="G67" s="42" t="s">
        <v>118</v>
      </c>
      <c r="H67" s="42" t="s">
        <v>118</v>
      </c>
    </row>
    <row r="68" spans="1:8" x14ac:dyDescent="0.25">
      <c r="A68" s="24" t="s">
        <v>35</v>
      </c>
      <c r="B68" s="42" t="s">
        <v>118</v>
      </c>
      <c r="C68" s="42" t="s">
        <v>118</v>
      </c>
      <c r="D68" s="42" t="s">
        <v>118</v>
      </c>
      <c r="E68" s="42" t="s">
        <v>118</v>
      </c>
      <c r="F68" s="42" t="s">
        <v>118</v>
      </c>
      <c r="G68" s="42" t="s">
        <v>118</v>
      </c>
      <c r="H68" s="42" t="s">
        <v>118</v>
      </c>
    </row>
    <row r="69" spans="1:8" x14ac:dyDescent="0.25">
      <c r="A69" s="24" t="s">
        <v>28</v>
      </c>
      <c r="B69" s="42" t="s">
        <v>118</v>
      </c>
      <c r="C69" s="42" t="s">
        <v>118</v>
      </c>
      <c r="D69" s="42" t="s">
        <v>118</v>
      </c>
      <c r="E69" s="42" t="s">
        <v>118</v>
      </c>
      <c r="F69" s="42" t="s">
        <v>118</v>
      </c>
      <c r="G69" s="42" t="s">
        <v>118</v>
      </c>
      <c r="H69" s="42" t="s">
        <v>118</v>
      </c>
    </row>
    <row r="70" spans="1:8" x14ac:dyDescent="0.25">
      <c r="A70" s="24" t="s">
        <v>36</v>
      </c>
      <c r="B70" s="42" t="s">
        <v>118</v>
      </c>
      <c r="C70" s="42" t="s">
        <v>118</v>
      </c>
      <c r="D70" s="42" t="s">
        <v>118</v>
      </c>
      <c r="E70" s="42" t="s">
        <v>118</v>
      </c>
      <c r="F70" s="42" t="s">
        <v>118</v>
      </c>
      <c r="G70" s="42" t="s">
        <v>118</v>
      </c>
      <c r="H70" s="42" t="s">
        <v>118</v>
      </c>
    </row>
    <row r="71" spans="1:8" x14ac:dyDescent="0.25">
      <c r="A71" s="24" t="s">
        <v>37</v>
      </c>
      <c r="B71" s="42" t="s">
        <v>118</v>
      </c>
      <c r="C71" s="42" t="s">
        <v>118</v>
      </c>
      <c r="D71" s="42" t="s">
        <v>118</v>
      </c>
      <c r="E71" s="42" t="s">
        <v>118</v>
      </c>
      <c r="F71" s="42" t="s">
        <v>118</v>
      </c>
      <c r="G71" s="42" t="s">
        <v>118</v>
      </c>
      <c r="H71" s="42" t="s">
        <v>118</v>
      </c>
    </row>
    <row r="72" spans="1:8" x14ac:dyDescent="0.25">
      <c r="A72" s="24"/>
      <c r="B72" s="42"/>
      <c r="C72" s="42"/>
      <c r="D72" s="42"/>
      <c r="E72" s="42"/>
      <c r="F72" s="42"/>
      <c r="G72" s="42"/>
      <c r="H72" s="42"/>
    </row>
    <row r="73" spans="1:8" x14ac:dyDescent="0.25">
      <c r="A73" s="20" t="s">
        <v>29</v>
      </c>
      <c r="B73" s="42"/>
      <c r="C73" s="42"/>
      <c r="D73" s="42"/>
      <c r="E73" s="42"/>
      <c r="F73" s="42"/>
      <c r="G73" s="42"/>
      <c r="H73" s="42"/>
    </row>
    <row r="74" spans="1:8" x14ac:dyDescent="0.25">
      <c r="A74" s="24" t="s">
        <v>30</v>
      </c>
      <c r="B74" s="42">
        <f>(B29/B28)*100</f>
        <v>109.40603014282171</v>
      </c>
      <c r="C74" s="42"/>
      <c r="D74" s="42"/>
      <c r="E74" s="42"/>
      <c r="F74" s="42"/>
      <c r="G74" s="42"/>
      <c r="H74" s="42"/>
    </row>
    <row r="75" spans="1:8" x14ac:dyDescent="0.25">
      <c r="A75" s="24" t="s">
        <v>31</v>
      </c>
      <c r="B75" s="42">
        <f>(B23/B29)*100</f>
        <v>100</v>
      </c>
      <c r="C75" s="42"/>
      <c r="D75" s="42"/>
      <c r="E75" s="42"/>
      <c r="F75" s="42"/>
      <c r="G75" s="42"/>
      <c r="H75" s="42"/>
    </row>
    <row r="76" spans="1:8" ht="15.75" thickBot="1" x14ac:dyDescent="0.3">
      <c r="A76" s="21"/>
      <c r="B76" s="21"/>
      <c r="C76" s="21"/>
      <c r="D76" s="21"/>
      <c r="E76" s="21"/>
      <c r="F76" s="21"/>
      <c r="G76" s="21"/>
      <c r="H76" s="21"/>
    </row>
    <row r="77" spans="1:8" s="24" customFormat="1" ht="15.75" thickTop="1" x14ac:dyDescent="0.25">
      <c r="A77" s="68" t="s">
        <v>78</v>
      </c>
      <c r="B77" s="68"/>
      <c r="C77" s="68"/>
      <c r="D77" s="68"/>
      <c r="E77" s="68"/>
      <c r="F77" s="68"/>
    </row>
    <row r="78" spans="1:8" s="24" customFormat="1" ht="15" customHeight="1" x14ac:dyDescent="0.25">
      <c r="A78" s="69" t="s">
        <v>117</v>
      </c>
      <c r="B78" s="69"/>
      <c r="C78" s="69"/>
      <c r="D78" s="69"/>
      <c r="E78" s="69"/>
      <c r="F78" s="69"/>
      <c r="G78" s="69"/>
      <c r="H78" s="69"/>
    </row>
    <row r="80" spans="1:8" x14ac:dyDescent="0.25">
      <c r="B80" s="22"/>
      <c r="C80" s="22"/>
      <c r="D80" s="22"/>
      <c r="E80" s="22"/>
    </row>
    <row r="85" spans="1:1" x14ac:dyDescent="0.25">
      <c r="A85" s="23"/>
    </row>
    <row r="86" spans="1:1" x14ac:dyDescent="0.25">
      <c r="A86" s="23"/>
    </row>
    <row r="87" spans="1:1" x14ac:dyDescent="0.25">
      <c r="A87" s="23"/>
    </row>
    <row r="88" spans="1:1" x14ac:dyDescent="0.25">
      <c r="A88" s="23"/>
    </row>
    <row r="89" spans="1:1" x14ac:dyDescent="0.25">
      <c r="A89" s="23"/>
    </row>
  </sheetData>
  <mergeCells count="5">
    <mergeCell ref="A9:A10"/>
    <mergeCell ref="B9:B10"/>
    <mergeCell ref="C9:H9"/>
    <mergeCell ref="A77:F77"/>
    <mergeCell ref="A78:H78"/>
  </mergeCells>
  <pageMargins left="0.7" right="0.7" top="0.75" bottom="0.75" header="0.3" footer="0.3"/>
  <pageSetup paperSize="9" orientation="portrait" r:id="rId1"/>
  <ignoredErrors>
    <ignoredError sqref="D18" formula="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9:I89"/>
  <sheetViews>
    <sheetView showGridLines="0" zoomScale="80" zoomScaleNormal="80" workbookViewId="0">
      <pane ySplit="10" topLeftCell="A11" activePane="bottomLeft" state="frozen"/>
      <selection pane="bottomLeft" activeCell="A9" sqref="A9:A10"/>
    </sheetView>
  </sheetViews>
  <sheetFormatPr baseColWidth="10" defaultColWidth="11.42578125" defaultRowHeight="15" x14ac:dyDescent="0.25"/>
  <cols>
    <col min="1" max="1" width="61.7109375" customWidth="1"/>
    <col min="2" max="8" width="20.7109375" customWidth="1"/>
    <col min="9" max="9" width="17.85546875" bestFit="1" customWidth="1"/>
  </cols>
  <sheetData>
    <row r="9" spans="1:8" s="24" customFormat="1" x14ac:dyDescent="0.25">
      <c r="A9" s="63" t="s">
        <v>0</v>
      </c>
      <c r="B9" s="65" t="s">
        <v>1</v>
      </c>
      <c r="C9" s="67" t="s">
        <v>2</v>
      </c>
      <c r="D9" s="67"/>
      <c r="E9" s="67"/>
      <c r="F9" s="67"/>
      <c r="G9" s="67"/>
      <c r="H9" s="67"/>
    </row>
    <row r="10" spans="1:8" s="24" customFormat="1" ht="45.75" customHeight="1" thickBot="1" x14ac:dyDescent="0.3">
      <c r="A10" s="64"/>
      <c r="B10" s="66"/>
      <c r="C10" s="25" t="s">
        <v>66</v>
      </c>
      <c r="D10" s="26" t="s">
        <v>33</v>
      </c>
      <c r="E10" s="25" t="s">
        <v>67</v>
      </c>
      <c r="F10" s="25" t="s">
        <v>68</v>
      </c>
      <c r="G10" s="25" t="s">
        <v>69</v>
      </c>
      <c r="H10" s="25" t="s">
        <v>70</v>
      </c>
    </row>
    <row r="11" spans="1:8" ht="15" customHeight="1" thickTop="1" x14ac:dyDescent="0.25"/>
    <row r="12" spans="1:8" x14ac:dyDescent="0.25">
      <c r="A12" s="20" t="s">
        <v>3</v>
      </c>
    </row>
    <row r="13" spans="1:8" x14ac:dyDescent="0.25">
      <c r="A13" s="24"/>
    </row>
    <row r="14" spans="1:8" x14ac:dyDescent="0.25">
      <c r="A14" s="20" t="s">
        <v>4</v>
      </c>
    </row>
    <row r="15" spans="1:8" x14ac:dyDescent="0.25">
      <c r="A15" s="27" t="s">
        <v>58</v>
      </c>
      <c r="B15" s="9">
        <f>(+'I Trimestre'!B15+'II trimestre'!B15+'III Trimestre'!B15)/3</f>
        <v>770580.33333333337</v>
      </c>
      <c r="C15" s="9">
        <f>(+'I Trimestre'!C15+'II trimestre'!C15+'III Trimestre'!C15)/3</f>
        <v>502767</v>
      </c>
      <c r="D15" s="9">
        <f>(+'I Trimestre'!D15+'II trimestre'!D15+'III Trimestre'!D15)/3</f>
        <v>209560</v>
      </c>
      <c r="E15" s="9">
        <f>(+'I Trimestre'!E15+'II trimestre'!E15+'III Trimestre'!E15)/3</f>
        <v>134864.66666666666</v>
      </c>
      <c r="F15" s="9">
        <f>(+'I Trimestre'!F15+'II trimestre'!F15+'III Trimestre'!F15)/3</f>
        <v>74695.333333333328</v>
      </c>
      <c r="G15" s="9">
        <f>(+'I Trimestre'!G15+'II trimestre'!G15+'III Trimestre'!G15)/3</f>
        <v>4427</v>
      </c>
      <c r="H15" s="9">
        <f>(+'I Trimestre'!H15+'II trimestre'!H15+'III Trimestre'!H15)/3</f>
        <v>53826.333333333336</v>
      </c>
    </row>
    <row r="16" spans="1:8" x14ac:dyDescent="0.25">
      <c r="A16" s="27" t="s">
        <v>97</v>
      </c>
      <c r="B16" s="9">
        <f>(+'I Trimestre'!B16+'II trimestre'!B16+'III Trimestre'!B16)/2</f>
        <v>805652</v>
      </c>
      <c r="C16" s="9">
        <f>(+'I Trimestre'!C16+'II trimestre'!C16+'III Trimestre'!C16)/2</f>
        <v>533598</v>
      </c>
      <c r="D16" s="9">
        <f>(+'I Trimestre'!D16+'II trimestre'!D16+'III Trimestre'!D16)/2</f>
        <v>210167</v>
      </c>
      <c r="E16" s="9">
        <f>(+'I Trimestre'!E16+'II trimestre'!E16+'III Trimestre'!E16)/2</f>
        <v>134063</v>
      </c>
      <c r="F16" s="9">
        <f>(+'I Trimestre'!F16+'II trimestre'!F16+'III Trimestre'!F16)/2</f>
        <v>76104</v>
      </c>
      <c r="G16" s="9">
        <f>(+'I Trimestre'!G16+'II trimestre'!G16+'III Trimestre'!G16)/2</f>
        <v>4484</v>
      </c>
      <c r="H16" s="9">
        <f>(+'I Trimestre'!H16+'II trimestre'!H16+'III Trimestre'!H16)/2</f>
        <v>57403</v>
      </c>
    </row>
    <row r="17" spans="1:9" x14ac:dyDescent="0.25">
      <c r="A17" s="27" t="s">
        <v>98</v>
      </c>
      <c r="B17" s="9">
        <f>(+'I Trimestre'!B17+'II trimestre'!B17+'III Trimestre'!B17)/2</f>
        <v>805584</v>
      </c>
      <c r="C17" s="9">
        <f>(+'I Trimestre'!C17+'II trimestre'!C17+'III Trimestre'!C17)/2</f>
        <v>533040</v>
      </c>
      <c r="D17" s="9">
        <f>(+'I Trimestre'!D17+'II trimestre'!D17+'III Trimestre'!D17)/2</f>
        <v>210133.5</v>
      </c>
      <c r="E17" s="9">
        <f>(+'I Trimestre'!E17+'II trimestre'!E17+'III Trimestre'!E17)/2</f>
        <v>134063</v>
      </c>
      <c r="F17" s="9">
        <f>(+'I Trimestre'!F17+'II trimestre'!F17+'III Trimestre'!F17)/2</f>
        <v>76070.5</v>
      </c>
      <c r="G17" s="9">
        <f>(+'I Trimestre'!G17+'II trimestre'!G17+'III Trimestre'!G17)/2</f>
        <v>4484</v>
      </c>
      <c r="H17" s="9">
        <f>(+'I Trimestre'!H17+'II trimestre'!H17+'III Trimestre'!H17)/2</f>
        <v>57926.5</v>
      </c>
    </row>
    <row r="18" spans="1:9" x14ac:dyDescent="0.25">
      <c r="A18" s="27" t="s">
        <v>73</v>
      </c>
      <c r="B18" s="9">
        <f>+'III Trimestre'!B18</f>
        <v>805652</v>
      </c>
      <c r="C18" s="9">
        <f>+'III Trimestre'!C18</f>
        <v>533598</v>
      </c>
      <c r="D18" s="9">
        <f>+'III Trimestre'!D18</f>
        <v>210167</v>
      </c>
      <c r="E18" s="9">
        <f>+'III Trimestre'!E18</f>
        <v>134063</v>
      </c>
      <c r="F18" s="9">
        <f>+'III Trimestre'!F18</f>
        <v>76104</v>
      </c>
      <c r="G18" s="9">
        <f>+'III Trimestre'!G18</f>
        <v>4484</v>
      </c>
      <c r="H18" s="9">
        <f>+'III Trimestre'!H18</f>
        <v>57403</v>
      </c>
    </row>
    <row r="19" spans="1:9" x14ac:dyDescent="0.25">
      <c r="A19" s="24"/>
      <c r="B19" s="3"/>
      <c r="C19" s="3"/>
      <c r="D19" s="3"/>
      <c r="E19" s="3"/>
      <c r="F19" s="3"/>
      <c r="G19" s="3"/>
      <c r="H19" s="3"/>
    </row>
    <row r="20" spans="1:9" x14ac:dyDescent="0.25">
      <c r="A20" s="28" t="s">
        <v>5</v>
      </c>
      <c r="B20" s="3"/>
      <c r="C20" s="3"/>
      <c r="D20" s="3"/>
      <c r="E20" s="3"/>
      <c r="F20" s="3"/>
      <c r="G20" s="3"/>
      <c r="H20" s="3"/>
    </row>
    <row r="21" spans="1:9" x14ac:dyDescent="0.25">
      <c r="A21" s="27" t="s">
        <v>58</v>
      </c>
      <c r="B21" s="9">
        <f>+'I Trimestre'!B21+'II trimestre'!B21+'III Trimestre'!B21</f>
        <v>80905755843.450119</v>
      </c>
      <c r="C21" s="9">
        <f>+'I Trimestre'!C21+'II trimestre'!C21+'III Trimestre'!C21</f>
        <v>53548775986.410126</v>
      </c>
      <c r="D21" s="9">
        <f>+'I Trimestre'!D21+'II trimestre'!D21+'III Trimestre'!D21</f>
        <v>21441256523.749996</v>
      </c>
      <c r="E21" s="9">
        <f>+'I Trimestre'!E21+'II trimestre'!E21+'III Trimestre'!E21</f>
        <v>13821386201.749998</v>
      </c>
      <c r="F21" s="9">
        <f>+'I Trimestre'!F21+'II trimestre'!F21+'III Trimestre'!F21</f>
        <v>7619870321.999999</v>
      </c>
      <c r="G21" s="9">
        <f>+'I Trimestre'!G21+'II trimestre'!G21+'III Trimestre'!G21</f>
        <v>388126363.49000001</v>
      </c>
      <c r="H21" s="9">
        <f>+'I Trimestre'!H21+'II trimestre'!H21+'III Trimestre'!H21</f>
        <v>5527596969.7999992</v>
      </c>
    </row>
    <row r="22" spans="1:9" x14ac:dyDescent="0.25">
      <c r="A22" s="27" t="s">
        <v>97</v>
      </c>
      <c r="B22" s="9">
        <f>+'I Trimestre'!B22+'II trimestre'!B22+'III Trimestre'!B22</f>
        <v>50469315913</v>
      </c>
      <c r="C22" s="9">
        <f>+'I Trimestre'!C22+'II trimestre'!C22+'III Trimestre'!C22</f>
        <v>33791174372.239998</v>
      </c>
      <c r="D22" s="9">
        <f>+'I Trimestre'!D22+'II trimestre'!D22+'III Trimestre'!D22</f>
        <v>13127777455</v>
      </c>
      <c r="E22" s="9">
        <f>+'I Trimestre'!E22+'II trimestre'!E22+'III Trimestre'!E22</f>
        <v>8412241781.3999996</v>
      </c>
      <c r="F22" s="9">
        <f>+'I Trimestre'!F22+'II trimestre'!F22+'III Trimestre'!F22</f>
        <v>4715535673.6000004</v>
      </c>
      <c r="G22" s="9">
        <f>+'I Trimestre'!G22+'II trimestre'!G22+'III Trimestre'!G22</f>
        <v>251861727.36000001</v>
      </c>
      <c r="H22" s="9">
        <f>+'I Trimestre'!H22+'II trimestre'!H22+'III Trimestre'!H22</f>
        <v>3298502358.3999996</v>
      </c>
    </row>
    <row r="23" spans="1:9" x14ac:dyDescent="0.25">
      <c r="A23" s="27" t="s">
        <v>98</v>
      </c>
      <c r="B23" s="9">
        <f>+'I Trimestre'!B23+'II trimestre'!B23+'III Trimestre'!B23</f>
        <v>50469315913.000084</v>
      </c>
      <c r="C23" s="9">
        <f>+'I Trimestre'!C23+'II trimestre'!C23+'III Trimestre'!C23</f>
        <v>35430598136.500092</v>
      </c>
      <c r="D23" s="9">
        <f>+'I Trimestre'!D23+'II trimestre'!D23+'III Trimestre'!D23</f>
        <v>11903665590.229992</v>
      </c>
      <c r="E23" s="9">
        <f>+'I Trimestre'!E23+'II trimestre'!E23+'III Trimestre'!E23</f>
        <v>7679914182.7299929</v>
      </c>
      <c r="F23" s="9">
        <f>+'I Trimestre'!F23+'II trimestre'!F23+'III Trimestre'!F23</f>
        <v>4223751407.5</v>
      </c>
      <c r="G23" s="9">
        <f>+'I Trimestre'!G23+'II trimestre'!G23+'III Trimestre'!G23</f>
        <v>212389257.07999998</v>
      </c>
      <c r="H23" s="9">
        <f>+'I Trimestre'!H23+'II trimestre'!H23+'III Trimestre'!H23</f>
        <v>2922662929.1900005</v>
      </c>
    </row>
    <row r="24" spans="1:9" x14ac:dyDescent="0.25">
      <c r="A24" s="27" t="s">
        <v>73</v>
      </c>
      <c r="B24" s="9">
        <f>+'III Trimestre'!B24</f>
        <v>50469315913</v>
      </c>
      <c r="C24" s="9">
        <f>+'III Trimestre'!C24</f>
        <v>33791174372.239998</v>
      </c>
      <c r="D24" s="9">
        <f>+'III Trimestre'!D24</f>
        <v>13127777455</v>
      </c>
      <c r="E24" s="9">
        <f>+'III Trimestre'!E24</f>
        <v>8412241781.3999996</v>
      </c>
      <c r="F24" s="9">
        <f>+'III Trimestre'!F24</f>
        <v>4715535673.6000004</v>
      </c>
      <c r="G24" s="9">
        <f>+'III Trimestre'!G24</f>
        <v>251861727.36000001</v>
      </c>
      <c r="H24" s="9">
        <f>+'III Trimestre'!H24</f>
        <v>3298502358.3999996</v>
      </c>
      <c r="I24" s="4"/>
    </row>
    <row r="25" spans="1:9" x14ac:dyDescent="0.25">
      <c r="A25" s="27" t="s">
        <v>99</v>
      </c>
      <c r="B25" s="9">
        <f>B23</f>
        <v>50469315913.000084</v>
      </c>
      <c r="C25" s="9">
        <f t="shared" ref="C25:H25" si="0">C23</f>
        <v>35430598136.500092</v>
      </c>
      <c r="D25" s="9">
        <f t="shared" si="0"/>
        <v>11903665590.229992</v>
      </c>
      <c r="E25" s="9">
        <f t="shared" si="0"/>
        <v>7679914182.7299929</v>
      </c>
      <c r="F25" s="9">
        <f t="shared" si="0"/>
        <v>4223751407.5</v>
      </c>
      <c r="G25" s="9">
        <f t="shared" si="0"/>
        <v>212389257.07999998</v>
      </c>
      <c r="H25" s="9">
        <f t="shared" si="0"/>
        <v>2922662929.1900005</v>
      </c>
      <c r="I25" s="4"/>
    </row>
    <row r="26" spans="1:9" x14ac:dyDescent="0.25">
      <c r="A26" s="24"/>
      <c r="B26" s="3"/>
      <c r="C26" s="3"/>
      <c r="D26" s="3"/>
      <c r="E26" s="3"/>
      <c r="F26" s="3"/>
      <c r="G26" s="3"/>
      <c r="H26" s="3"/>
    </row>
    <row r="27" spans="1:9" x14ac:dyDescent="0.25">
      <c r="A27" s="28" t="s">
        <v>6</v>
      </c>
      <c r="B27" s="3"/>
      <c r="C27" s="3"/>
      <c r="D27" s="3"/>
      <c r="E27" s="3"/>
      <c r="F27" s="3"/>
      <c r="G27" s="3"/>
      <c r="H27" s="3"/>
    </row>
    <row r="28" spans="1:9" x14ac:dyDescent="0.25">
      <c r="A28" s="27" t="s">
        <v>97</v>
      </c>
      <c r="B28" s="9">
        <f>'I Trimestre'!B28+'II trimestre'!B28+'III Trimestre'!B28</f>
        <v>50469315913</v>
      </c>
      <c r="C28" s="3"/>
      <c r="D28" s="3"/>
      <c r="E28" s="3"/>
      <c r="F28" s="3"/>
      <c r="G28" s="3"/>
      <c r="H28" s="3"/>
      <c r="I28" s="8"/>
    </row>
    <row r="29" spans="1:9" x14ac:dyDescent="0.25">
      <c r="A29" s="27" t="s">
        <v>98</v>
      </c>
      <c r="B29" s="9">
        <f>'I Trimestre'!B29+'II trimestre'!B29+'III Trimestre'!B29</f>
        <v>50469315913.200104</v>
      </c>
      <c r="C29" s="3"/>
      <c r="D29" s="3"/>
      <c r="E29" s="3"/>
      <c r="F29" s="3"/>
      <c r="G29" s="3"/>
      <c r="H29" s="3"/>
    </row>
    <row r="30" spans="1:9" x14ac:dyDescent="0.25">
      <c r="A30" s="24"/>
    </row>
    <row r="31" spans="1:9" x14ac:dyDescent="0.25">
      <c r="A31" s="20" t="s">
        <v>7</v>
      </c>
    </row>
    <row r="32" spans="1:9" s="34" customFormat="1" x14ac:dyDescent="0.25">
      <c r="A32" s="27" t="s">
        <v>59</v>
      </c>
      <c r="B32" s="40">
        <v>1.0347772084</v>
      </c>
      <c r="C32" s="40">
        <v>1.0347772084</v>
      </c>
      <c r="D32" s="40">
        <v>1.0347772084</v>
      </c>
      <c r="E32" s="40">
        <v>1.0347772084</v>
      </c>
      <c r="F32" s="40">
        <v>1.0347772084</v>
      </c>
      <c r="G32" s="40">
        <v>1.0347772084</v>
      </c>
      <c r="H32" s="40">
        <v>1.0347772084</v>
      </c>
    </row>
    <row r="33" spans="1:8" s="34" customFormat="1" x14ac:dyDescent="0.25">
      <c r="A33" s="27" t="s">
        <v>100</v>
      </c>
      <c r="B33" s="40">
        <v>1.060947463</v>
      </c>
      <c r="C33" s="40">
        <v>1.060947463</v>
      </c>
      <c r="D33" s="40">
        <v>1.060947463</v>
      </c>
      <c r="E33" s="40">
        <v>1.060947463</v>
      </c>
      <c r="F33" s="40">
        <v>1.060947463</v>
      </c>
      <c r="G33" s="40">
        <v>1.060947463</v>
      </c>
      <c r="H33" s="40">
        <v>1.060947463</v>
      </c>
    </row>
    <row r="34" spans="1:8" s="14" customFormat="1" x14ac:dyDescent="0.25">
      <c r="A34" s="27" t="s">
        <v>8</v>
      </c>
      <c r="B34" s="9">
        <f>C34+D34+G34+H34</f>
        <v>419493</v>
      </c>
      <c r="C34" s="31">
        <v>248096</v>
      </c>
      <c r="D34" s="9">
        <f>E34+F34</f>
        <v>147739</v>
      </c>
      <c r="E34" s="33">
        <v>127381</v>
      </c>
      <c r="F34" s="33">
        <v>20358</v>
      </c>
      <c r="G34" s="31">
        <v>1696</v>
      </c>
      <c r="H34" s="31">
        <v>21962</v>
      </c>
    </row>
    <row r="35" spans="1:8" x14ac:dyDescent="0.25">
      <c r="A35" s="24"/>
    </row>
    <row r="36" spans="1:8" x14ac:dyDescent="0.25">
      <c r="A36" s="29" t="s">
        <v>9</v>
      </c>
    </row>
    <row r="37" spans="1:8" x14ac:dyDescent="0.25">
      <c r="A37" s="27" t="s">
        <v>60</v>
      </c>
      <c r="B37" s="3">
        <f>B21/B32</f>
        <v>78186642676.976578</v>
      </c>
      <c r="C37" s="3">
        <f t="shared" ref="C37:H37" si="1">C21/C32</f>
        <v>51749087196.468758</v>
      </c>
      <c r="D37" s="3">
        <f t="shared" ref="D37" si="2">D21/D32</f>
        <v>20720650155.121834</v>
      </c>
      <c r="E37" s="3">
        <f t="shared" si="1"/>
        <v>13356871498.08894</v>
      </c>
      <c r="F37" s="3">
        <f t="shared" si="1"/>
        <v>7363778657.0328941</v>
      </c>
      <c r="G37" s="3">
        <f t="shared" si="1"/>
        <v>375082056.63915938</v>
      </c>
      <c r="H37" s="3">
        <f t="shared" si="1"/>
        <v>5341823268.7468224</v>
      </c>
    </row>
    <row r="38" spans="1:8" x14ac:dyDescent="0.25">
      <c r="A38" s="27" t="s">
        <v>101</v>
      </c>
      <c r="B38" s="3">
        <f>B23/B33</f>
        <v>47570042507.373512</v>
      </c>
      <c r="C38" s="3">
        <f t="shared" ref="C38:H38" si="3">C23/C33</f>
        <v>33395242810.906361</v>
      </c>
      <c r="D38" s="3">
        <f t="shared" ref="D38" si="4">D23/D33</f>
        <v>11219844530.821968</v>
      </c>
      <c r="E38" s="3">
        <f t="shared" si="3"/>
        <v>7238731841.6444464</v>
      </c>
      <c r="F38" s="3">
        <f t="shared" si="3"/>
        <v>3981112689.1775227</v>
      </c>
      <c r="G38" s="3">
        <f t="shared" si="3"/>
        <v>200188288.75789487</v>
      </c>
      <c r="H38" s="3">
        <f t="shared" si="3"/>
        <v>2754766876.8872871</v>
      </c>
    </row>
    <row r="39" spans="1:8" x14ac:dyDescent="0.25">
      <c r="A39" s="27" t="s">
        <v>61</v>
      </c>
      <c r="B39" s="3">
        <f>B37/B15</f>
        <v>101464.62256408902</v>
      </c>
      <c r="C39" s="3">
        <f t="shared" ref="C39:H39" si="5">C37/C15</f>
        <v>102928.56769928965</v>
      </c>
      <c r="D39" s="3">
        <f t="shared" ref="D39" si="6">D37/D15</f>
        <v>98876.933360955503</v>
      </c>
      <c r="E39" s="3">
        <f t="shared" si="5"/>
        <v>99039.072488140751</v>
      </c>
      <c r="F39" s="3">
        <f t="shared" si="5"/>
        <v>98584.186299450579</v>
      </c>
      <c r="G39" s="3">
        <f t="shared" si="5"/>
        <v>84726.012342254209</v>
      </c>
      <c r="H39" s="3">
        <f t="shared" si="5"/>
        <v>99241.819717984792</v>
      </c>
    </row>
    <row r="40" spans="1:8" x14ac:dyDescent="0.25">
      <c r="A40" s="27" t="s">
        <v>102</v>
      </c>
      <c r="B40" s="3">
        <f>B38/B17</f>
        <v>59050.381471545501</v>
      </c>
      <c r="C40" s="3">
        <f t="shared" ref="C40:H40" si="7">C38/C17</f>
        <v>62650.53806638594</v>
      </c>
      <c r="D40" s="3">
        <f t="shared" ref="D40" si="8">D38/D17</f>
        <v>53393.887841881318</v>
      </c>
      <c r="E40" s="3">
        <f t="shared" si="7"/>
        <v>53995.001168439063</v>
      </c>
      <c r="F40" s="3">
        <f t="shared" si="7"/>
        <v>52334.514551337546</v>
      </c>
      <c r="G40" s="3">
        <f t="shared" si="7"/>
        <v>44645.024254659875</v>
      </c>
      <c r="H40" s="3">
        <f t="shared" si="7"/>
        <v>47556.245878609741</v>
      </c>
    </row>
    <row r="41" spans="1:8" x14ac:dyDescent="0.25">
      <c r="A41" s="24"/>
    </row>
    <row r="42" spans="1:8" x14ac:dyDescent="0.25">
      <c r="A42" s="20" t="s">
        <v>10</v>
      </c>
    </row>
    <row r="43" spans="1:8" x14ac:dyDescent="0.25">
      <c r="A43" s="24"/>
    </row>
    <row r="44" spans="1:8" x14ac:dyDescent="0.25">
      <c r="A44" s="20" t="s">
        <v>11</v>
      </c>
    </row>
    <row r="45" spans="1:8" x14ac:dyDescent="0.25">
      <c r="A45" s="24" t="s">
        <v>12</v>
      </c>
      <c r="B45" s="4">
        <f>((B16)/B34)*100</f>
        <v>192.05374106361728</v>
      </c>
      <c r="C45" s="4">
        <f t="shared" ref="C45:H45" si="9">((C16)/C34)*100</f>
        <v>215.07722816974075</v>
      </c>
      <c r="D45" s="4">
        <f t="shared" si="9"/>
        <v>142.25559940164749</v>
      </c>
      <c r="E45" s="4">
        <f t="shared" si="9"/>
        <v>105.24568028198868</v>
      </c>
      <c r="F45" s="4">
        <f t="shared" si="9"/>
        <v>373.82847038019452</v>
      </c>
      <c r="G45" s="4">
        <f t="shared" si="9"/>
        <v>264.38679245283021</v>
      </c>
      <c r="H45" s="4">
        <f t="shared" si="9"/>
        <v>261.37419178581183</v>
      </c>
    </row>
    <row r="46" spans="1:8" x14ac:dyDescent="0.25">
      <c r="A46" s="24" t="s">
        <v>13</v>
      </c>
      <c r="B46" s="4">
        <f>((B17)/B34)*100</f>
        <v>192.03753101958793</v>
      </c>
      <c r="C46" s="4">
        <f t="shared" ref="C46:H46" si="10">((C17)/C34)*100</f>
        <v>214.85231523281308</v>
      </c>
      <c r="D46" s="4">
        <f t="shared" si="10"/>
        <v>142.23292427862651</v>
      </c>
      <c r="E46" s="4">
        <f t="shared" si="10"/>
        <v>105.24568028198868</v>
      </c>
      <c r="F46" s="4">
        <f t="shared" si="10"/>
        <v>373.6639159052952</v>
      </c>
      <c r="G46" s="4">
        <f t="shared" si="10"/>
        <v>264.38679245283021</v>
      </c>
      <c r="H46" s="4">
        <f t="shared" si="10"/>
        <v>263.75785447591295</v>
      </c>
    </row>
    <row r="47" spans="1:8" x14ac:dyDescent="0.25">
      <c r="A47" s="24"/>
      <c r="B47" s="4"/>
      <c r="C47" s="4"/>
      <c r="D47" s="4"/>
      <c r="E47" s="4"/>
      <c r="F47" s="4"/>
      <c r="G47" s="4"/>
      <c r="H47" s="4"/>
    </row>
    <row r="48" spans="1:8" x14ac:dyDescent="0.25">
      <c r="A48" s="20" t="s">
        <v>14</v>
      </c>
      <c r="B48" s="4"/>
      <c r="C48" s="4"/>
      <c r="D48" s="4"/>
      <c r="E48" s="4"/>
      <c r="F48" s="4"/>
      <c r="G48" s="4"/>
      <c r="H48" s="4"/>
    </row>
    <row r="49" spans="1:8" x14ac:dyDescent="0.25">
      <c r="A49" s="24" t="s">
        <v>15</v>
      </c>
      <c r="B49" s="4">
        <f>B17/B16*100</f>
        <v>99.991559631205533</v>
      </c>
      <c r="C49" s="4">
        <f t="shared" ref="C49:G49" si="11">C17/C16*100</f>
        <v>99.895426894403656</v>
      </c>
      <c r="D49" s="4">
        <f t="shared" ref="D49" si="12">D17/D16*100</f>
        <v>99.984060294908346</v>
      </c>
      <c r="E49" s="4">
        <f t="shared" si="11"/>
        <v>100</v>
      </c>
      <c r="F49" s="4">
        <f t="shared" si="11"/>
        <v>99.955981288762743</v>
      </c>
      <c r="G49" s="4">
        <f t="shared" si="11"/>
        <v>100</v>
      </c>
      <c r="H49" s="4">
        <f>H17/H16*100</f>
        <v>100.91197324181663</v>
      </c>
    </row>
    <row r="50" spans="1:8" x14ac:dyDescent="0.25">
      <c r="A50" s="24" t="s">
        <v>16</v>
      </c>
      <c r="B50" s="4">
        <f>B23/B22*100</f>
        <v>100.00000000000016</v>
      </c>
      <c r="C50" s="4">
        <f t="shared" ref="C50:G50" si="13">C23/C22*100</f>
        <v>104.85163299209543</v>
      </c>
      <c r="D50" s="4">
        <f t="shared" ref="D50" si="14">D23/D22*100</f>
        <v>90.675406640872197</v>
      </c>
      <c r="E50" s="4">
        <f t="shared" si="13"/>
        <v>91.294501302979313</v>
      </c>
      <c r="F50" s="4">
        <f t="shared" si="13"/>
        <v>89.570977718326631</v>
      </c>
      <c r="G50" s="4">
        <f t="shared" si="13"/>
        <v>84.327721923553781</v>
      </c>
      <c r="H50" s="4">
        <f>H23/H22*100</f>
        <v>88.605755328539246</v>
      </c>
    </row>
    <row r="51" spans="1:8" x14ac:dyDescent="0.25">
      <c r="A51" s="24" t="s">
        <v>17</v>
      </c>
      <c r="B51" s="4">
        <f>AVERAGE(B49:B50)</f>
        <v>99.995779815602845</v>
      </c>
      <c r="C51" s="4">
        <f t="shared" ref="C51:G51" si="15">AVERAGE(C49:C50)</f>
        <v>102.37352994324954</v>
      </c>
      <c r="D51" s="4">
        <f t="shared" ref="D51" si="16">AVERAGE(D49:D50)</f>
        <v>95.329733467890264</v>
      </c>
      <c r="E51" s="4">
        <f t="shared" si="15"/>
        <v>95.647250651489657</v>
      </c>
      <c r="F51" s="4">
        <f t="shared" si="15"/>
        <v>94.763479503544687</v>
      </c>
      <c r="G51" s="4">
        <f t="shared" si="15"/>
        <v>92.163860961776891</v>
      </c>
      <c r="H51" s="4">
        <f>AVERAGE(H49:H50)</f>
        <v>94.758864285177935</v>
      </c>
    </row>
    <row r="52" spans="1:8" x14ac:dyDescent="0.25">
      <c r="A52" s="24"/>
      <c r="B52" s="4"/>
      <c r="C52" s="4"/>
      <c r="D52" s="4"/>
      <c r="E52" s="4"/>
      <c r="F52" s="4"/>
      <c r="G52" s="4"/>
      <c r="H52" s="4"/>
    </row>
    <row r="53" spans="1:8" x14ac:dyDescent="0.25">
      <c r="A53" s="20" t="s">
        <v>18</v>
      </c>
      <c r="B53" s="4"/>
      <c r="C53" s="4"/>
      <c r="D53" s="4"/>
      <c r="E53" s="4"/>
      <c r="F53" s="4"/>
      <c r="G53" s="4"/>
      <c r="H53" s="4"/>
    </row>
    <row r="54" spans="1:8" x14ac:dyDescent="0.25">
      <c r="A54" s="24" t="s">
        <v>19</v>
      </c>
      <c r="B54" s="4">
        <f>B17/B18*100</f>
        <v>99.991559631205533</v>
      </c>
      <c r="C54" s="4">
        <f t="shared" ref="C54:H54" si="17">C17/C18*100</f>
        <v>99.895426894403656</v>
      </c>
      <c r="D54" s="4">
        <f t="shared" si="17"/>
        <v>99.984060294908346</v>
      </c>
      <c r="E54" s="4">
        <f t="shared" si="17"/>
        <v>100</v>
      </c>
      <c r="F54" s="4">
        <f t="shared" si="17"/>
        <v>99.955981288762743</v>
      </c>
      <c r="G54" s="4">
        <f t="shared" si="17"/>
        <v>100</v>
      </c>
      <c r="H54" s="4">
        <f t="shared" si="17"/>
        <v>100.91197324181663</v>
      </c>
    </row>
    <row r="55" spans="1:8" x14ac:dyDescent="0.25">
      <c r="A55" s="24" t="s">
        <v>20</v>
      </c>
      <c r="B55" s="4">
        <f>B23/B24*100</f>
        <v>100.00000000000016</v>
      </c>
      <c r="C55" s="4">
        <f t="shared" ref="C55:H55" si="18">C23/C24*100</f>
        <v>104.85163299209543</v>
      </c>
      <c r="D55" s="4">
        <f t="shared" si="18"/>
        <v>90.675406640872197</v>
      </c>
      <c r="E55" s="4">
        <f t="shared" si="18"/>
        <v>91.294501302979313</v>
      </c>
      <c r="F55" s="4">
        <f t="shared" si="18"/>
        <v>89.570977718326631</v>
      </c>
      <c r="G55" s="4">
        <f t="shared" si="18"/>
        <v>84.327721923553781</v>
      </c>
      <c r="H55" s="4">
        <f t="shared" si="18"/>
        <v>88.605755328539246</v>
      </c>
    </row>
    <row r="56" spans="1:8" x14ac:dyDescent="0.25">
      <c r="A56" s="24" t="s">
        <v>21</v>
      </c>
      <c r="B56" s="4">
        <f>(B54+B55)/2</f>
        <v>99.995779815602845</v>
      </c>
      <c r="C56" s="4">
        <f t="shared" ref="C56:H56" si="19">(C54+C55)/2</f>
        <v>102.37352994324954</v>
      </c>
      <c r="D56" s="4">
        <f t="shared" si="19"/>
        <v>95.329733467890264</v>
      </c>
      <c r="E56" s="4">
        <f t="shared" si="19"/>
        <v>95.647250651489657</v>
      </c>
      <c r="F56" s="4">
        <f t="shared" si="19"/>
        <v>94.763479503544687</v>
      </c>
      <c r="G56" s="4">
        <f t="shared" si="19"/>
        <v>92.163860961776891</v>
      </c>
      <c r="H56" s="4">
        <f t="shared" si="19"/>
        <v>94.758864285177935</v>
      </c>
    </row>
    <row r="57" spans="1:8" x14ac:dyDescent="0.25">
      <c r="A57" s="24"/>
      <c r="B57" s="4"/>
      <c r="C57" s="4"/>
      <c r="D57" s="4"/>
      <c r="E57" s="4"/>
      <c r="F57" s="4"/>
      <c r="G57" s="4"/>
      <c r="H57" s="4"/>
    </row>
    <row r="58" spans="1:8" x14ac:dyDescent="0.25">
      <c r="A58" s="20" t="s">
        <v>32</v>
      </c>
      <c r="B58" s="4"/>
      <c r="C58" s="4"/>
      <c r="D58" s="4"/>
      <c r="E58" s="4"/>
      <c r="F58" s="4"/>
      <c r="G58" s="4"/>
      <c r="H58" s="4"/>
    </row>
    <row r="59" spans="1:8" x14ac:dyDescent="0.25">
      <c r="A59" s="24" t="s">
        <v>22</v>
      </c>
      <c r="B59" s="4">
        <f>B25/B23*100</f>
        <v>100</v>
      </c>
      <c r="C59" s="4">
        <f t="shared" ref="C59:H59" si="20">C25/C23*100</f>
        <v>100</v>
      </c>
      <c r="D59" s="4">
        <f t="shared" si="20"/>
        <v>100</v>
      </c>
      <c r="E59" s="4">
        <f t="shared" si="20"/>
        <v>100</v>
      </c>
      <c r="F59" s="4">
        <f t="shared" si="20"/>
        <v>100</v>
      </c>
      <c r="G59" s="4">
        <f t="shared" si="20"/>
        <v>100</v>
      </c>
      <c r="H59" s="4">
        <f t="shared" si="20"/>
        <v>100</v>
      </c>
    </row>
    <row r="60" spans="1:8" x14ac:dyDescent="0.25">
      <c r="A60" s="24"/>
      <c r="B60" s="4"/>
      <c r="C60" s="4"/>
      <c r="D60" s="4"/>
      <c r="E60" s="4"/>
      <c r="F60" s="4"/>
      <c r="G60" s="4"/>
      <c r="H60" s="4"/>
    </row>
    <row r="61" spans="1:8" x14ac:dyDescent="0.25">
      <c r="A61" s="20" t="s">
        <v>23</v>
      </c>
      <c r="B61" s="4"/>
      <c r="C61" s="4"/>
      <c r="D61" s="4"/>
      <c r="E61" s="4"/>
      <c r="F61" s="4"/>
      <c r="G61" s="4"/>
      <c r="H61" s="4"/>
    </row>
    <row r="62" spans="1:8" x14ac:dyDescent="0.25">
      <c r="A62" s="43" t="s">
        <v>24</v>
      </c>
      <c r="B62" s="4">
        <f>((B17/B15)-1)*100</f>
        <v>4.542507140722063</v>
      </c>
      <c r="C62" s="4">
        <f t="shared" ref="C62:H62" si="21">((C17/C15)-1)*100</f>
        <v>6.0212782461856129</v>
      </c>
      <c r="D62" s="4">
        <f t="shared" ref="D62" si="22">((D17/D15)-1)*100</f>
        <v>0.27366863905324834</v>
      </c>
      <c r="E62" s="4">
        <f t="shared" si="21"/>
        <v>-0.59442305125630979</v>
      </c>
      <c r="F62" s="4">
        <f t="shared" si="21"/>
        <v>1.8410342457806372</v>
      </c>
      <c r="G62" s="4">
        <f t="shared" si="21"/>
        <v>1.2875536480686733</v>
      </c>
      <c r="H62" s="4">
        <f t="shared" si="21"/>
        <v>7.6173991664550744</v>
      </c>
    </row>
    <row r="63" spans="1:8" x14ac:dyDescent="0.25">
      <c r="A63" s="43" t="s">
        <v>25</v>
      </c>
      <c r="B63" s="4">
        <f>((B38/B37)-1)*100</f>
        <v>-39.158351249450249</v>
      </c>
      <c r="C63" s="4">
        <f t="shared" ref="C63:H63" si="23">((C38/C37)-1)*100</f>
        <v>-35.466991554615909</v>
      </c>
      <c r="D63" s="4">
        <f t="shared" si="23"/>
        <v>-45.851870251047167</v>
      </c>
      <c r="E63" s="4">
        <f t="shared" si="23"/>
        <v>-45.805184674568878</v>
      </c>
      <c r="F63" s="4">
        <f t="shared" si="23"/>
        <v>-45.936551401157374</v>
      </c>
      <c r="G63" s="4">
        <f t="shared" si="23"/>
        <v>-46.628135040199417</v>
      </c>
      <c r="H63" s="4">
        <f t="shared" si="23"/>
        <v>-48.430213088394666</v>
      </c>
    </row>
    <row r="64" spans="1:8" x14ac:dyDescent="0.25">
      <c r="A64" s="43" t="s">
        <v>26</v>
      </c>
      <c r="B64" s="4">
        <f>((B40/B39)-1)*100</f>
        <v>-41.801999574534484</v>
      </c>
      <c r="C64" s="4">
        <f t="shared" ref="C64:H64" si="24">((C40/C39)-1)*100</f>
        <v>-39.132021880045734</v>
      </c>
      <c r="D64" s="4">
        <f t="shared" ref="D64" si="25">((D40/D39)-1)*100</f>
        <v>-45.999652267769989</v>
      </c>
      <c r="E64" s="4">
        <f t="shared" si="24"/>
        <v>-45.481111836033605</v>
      </c>
      <c r="F64" s="4">
        <f t="shared" si="24"/>
        <v>-46.913884958819999</v>
      </c>
      <c r="G64" s="4">
        <f t="shared" si="24"/>
        <v>-47.306590950705363</v>
      </c>
      <c r="H64" s="4">
        <f t="shared" si="24"/>
        <v>-52.080437446884595</v>
      </c>
    </row>
    <row r="65" spans="1:8" x14ac:dyDescent="0.25">
      <c r="A65" s="24"/>
      <c r="B65" s="10"/>
      <c r="C65" s="10"/>
      <c r="D65" s="10"/>
      <c r="E65" s="10"/>
      <c r="F65" s="10"/>
      <c r="G65" s="4"/>
      <c r="H65" s="4"/>
    </row>
    <row r="66" spans="1:8" s="34" customFormat="1" x14ac:dyDescent="0.25">
      <c r="A66" s="20" t="s">
        <v>27</v>
      </c>
      <c r="B66" s="60"/>
      <c r="C66" s="60"/>
      <c r="D66" s="60"/>
      <c r="E66" s="60"/>
      <c r="F66" s="60"/>
      <c r="G66" s="60"/>
      <c r="H66" s="60"/>
    </row>
    <row r="67" spans="1:8" s="34" customFormat="1" x14ac:dyDescent="0.25">
      <c r="A67" s="24" t="s">
        <v>34</v>
      </c>
      <c r="B67" s="60">
        <f t="shared" ref="B67:H68" si="26">B22/(B16*5)</f>
        <v>12528.812915005487</v>
      </c>
      <c r="C67" s="60">
        <f t="shared" si="26"/>
        <v>12665.405182268298</v>
      </c>
      <c r="D67" s="60">
        <f t="shared" si="26"/>
        <v>12492.710515923052</v>
      </c>
      <c r="E67" s="60">
        <f t="shared" si="26"/>
        <v>12549.6845235449</v>
      </c>
      <c r="F67" s="60">
        <f t="shared" si="26"/>
        <v>12392.346456428048</v>
      </c>
      <c r="G67" s="60">
        <f t="shared" si="26"/>
        <v>11233.796938447815</v>
      </c>
      <c r="H67" s="60">
        <f t="shared" si="26"/>
        <v>11492.438926188526</v>
      </c>
    </row>
    <row r="68" spans="1:8" s="34" customFormat="1" x14ac:dyDescent="0.25">
      <c r="A68" s="24" t="s">
        <v>35</v>
      </c>
      <c r="B68" s="60">
        <f t="shared" si="26"/>
        <v>12529.870482283681</v>
      </c>
      <c r="C68" s="60">
        <f t="shared" si="26"/>
        <v>13293.785883423418</v>
      </c>
      <c r="D68" s="60">
        <f t="shared" si="26"/>
        <v>11329.621969110105</v>
      </c>
      <c r="E68" s="60">
        <f t="shared" si="26"/>
        <v>11457.171900867492</v>
      </c>
      <c r="F68" s="60">
        <f t="shared" si="26"/>
        <v>11104.834088115629</v>
      </c>
      <c r="G68" s="60">
        <f t="shared" si="26"/>
        <v>9473.2050437109719</v>
      </c>
      <c r="H68" s="60">
        <f t="shared" si="26"/>
        <v>10090.935682943042</v>
      </c>
    </row>
    <row r="69" spans="1:8" s="34" customFormat="1" x14ac:dyDescent="0.25">
      <c r="A69" s="24" t="s">
        <v>28</v>
      </c>
      <c r="B69" s="60">
        <f>(B68/B67)*B51</f>
        <v>100.00422054062668</v>
      </c>
      <c r="C69" s="60">
        <f t="shared" ref="C69:F69" si="27">(C68/C67)*C51</f>
        <v>107.45268450638392</v>
      </c>
      <c r="D69" s="60">
        <f t="shared" si="27"/>
        <v>86.454404048713243</v>
      </c>
      <c r="E69" s="60">
        <f t="shared" si="27"/>
        <v>87.320680492288119</v>
      </c>
      <c r="F69" s="60">
        <f t="shared" si="27"/>
        <v>84.91795490058729</v>
      </c>
      <c r="G69" s="60">
        <f>(G68/G67)*G51</f>
        <v>77.71968438585796</v>
      </c>
      <c r="H69" s="60">
        <f>(H68/H67)*H51</f>
        <v>83.203018178455977</v>
      </c>
    </row>
    <row r="70" spans="1:8" s="34" customFormat="1" x14ac:dyDescent="0.25">
      <c r="A70" s="24" t="s">
        <v>36</v>
      </c>
      <c r="B70" s="60">
        <f>B22/B16</f>
        <v>62644.064575027434</v>
      </c>
      <c r="C70" s="60">
        <f t="shared" ref="C70:G71" si="28">C22/C16</f>
        <v>63327.025911341494</v>
      </c>
      <c r="D70" s="60">
        <f t="shared" si="28"/>
        <v>62463.552579615258</v>
      </c>
      <c r="E70" s="60">
        <f t="shared" si="28"/>
        <v>62748.4226177245</v>
      </c>
      <c r="F70" s="60">
        <f t="shared" si="28"/>
        <v>61961.732282140234</v>
      </c>
      <c r="G70" s="60">
        <f t="shared" si="28"/>
        <v>56168.984692239079</v>
      </c>
      <c r="H70" s="60">
        <f>H22/H16</f>
        <v>57462.194630942628</v>
      </c>
    </row>
    <row r="71" spans="1:8" s="34" customFormat="1" x14ac:dyDescent="0.25">
      <c r="A71" s="24" t="s">
        <v>37</v>
      </c>
      <c r="B71" s="60">
        <f>B23/B17</f>
        <v>62649.352411418404</v>
      </c>
      <c r="C71" s="60">
        <f t="shared" si="28"/>
        <v>66468.929417117091</v>
      </c>
      <c r="D71" s="60">
        <f t="shared" si="28"/>
        <v>56648.109845550527</v>
      </c>
      <c r="E71" s="60">
        <f t="shared" si="28"/>
        <v>57285.859504337459</v>
      </c>
      <c r="F71" s="60">
        <f t="shared" si="28"/>
        <v>55524.170440578149</v>
      </c>
      <c r="G71" s="60">
        <f t="shared" si="28"/>
        <v>47366.02521855486</v>
      </c>
      <c r="H71" s="60">
        <f>H23/H17</f>
        <v>50454.678414715207</v>
      </c>
    </row>
    <row r="72" spans="1:8" x14ac:dyDescent="0.25">
      <c r="A72" s="24"/>
      <c r="B72" s="4"/>
      <c r="C72" s="4"/>
      <c r="D72" s="4"/>
      <c r="E72" s="4"/>
      <c r="F72" s="4"/>
      <c r="G72" s="4"/>
      <c r="H72" s="4"/>
    </row>
    <row r="73" spans="1:8" x14ac:dyDescent="0.25">
      <c r="A73" s="20" t="s">
        <v>29</v>
      </c>
      <c r="B73" s="4"/>
      <c r="C73" s="4"/>
      <c r="D73" s="4"/>
      <c r="E73" s="4"/>
      <c r="F73" s="4"/>
      <c r="G73" s="4"/>
      <c r="H73" s="4"/>
    </row>
    <row r="74" spans="1:8" x14ac:dyDescent="0.25">
      <c r="A74" s="24" t="s">
        <v>30</v>
      </c>
      <c r="B74" s="10">
        <f>(B29/B28)*100</f>
        <v>100.00000000039648</v>
      </c>
      <c r="C74" s="4"/>
      <c r="D74" s="4"/>
      <c r="E74" s="4"/>
      <c r="F74" s="4"/>
      <c r="G74" s="4"/>
      <c r="H74" s="4"/>
    </row>
    <row r="75" spans="1:8" x14ac:dyDescent="0.25">
      <c r="A75" s="24" t="s">
        <v>31</v>
      </c>
      <c r="B75" s="10">
        <f>(B23/B29)*100</f>
        <v>99.999999999603688</v>
      </c>
      <c r="C75" s="4"/>
      <c r="D75" s="4"/>
      <c r="E75" s="4"/>
      <c r="F75" s="4"/>
      <c r="G75" s="4"/>
      <c r="H75" s="4"/>
    </row>
    <row r="76" spans="1:8" ht="15.75" thickBot="1" x14ac:dyDescent="0.3">
      <c r="A76" s="6"/>
      <c r="B76" s="6"/>
      <c r="C76" s="6"/>
      <c r="D76" s="6"/>
      <c r="E76" s="6"/>
      <c r="F76" s="6"/>
      <c r="G76" s="6"/>
      <c r="H76" s="6"/>
    </row>
    <row r="77" spans="1:8" s="24" customFormat="1" ht="15.75" thickTop="1" x14ac:dyDescent="0.25">
      <c r="A77" s="68" t="s">
        <v>78</v>
      </c>
      <c r="B77" s="68"/>
      <c r="C77" s="68"/>
      <c r="D77" s="68"/>
      <c r="E77" s="68"/>
      <c r="F77" s="68"/>
    </row>
    <row r="78" spans="1:8" s="24" customFormat="1" ht="15" customHeight="1" x14ac:dyDescent="0.25">
      <c r="A78" s="69" t="s">
        <v>117</v>
      </c>
      <c r="B78" s="69"/>
      <c r="C78" s="69"/>
      <c r="D78" s="69"/>
      <c r="E78" s="69"/>
      <c r="F78" s="69"/>
      <c r="G78" s="69"/>
      <c r="H78" s="69"/>
    </row>
    <row r="79" spans="1:8" s="24" customFormat="1" x14ac:dyDescent="0.25">
      <c r="A79" s="24" t="s">
        <v>119</v>
      </c>
    </row>
    <row r="80" spans="1:8" x14ac:dyDescent="0.25">
      <c r="A80" t="s">
        <v>120</v>
      </c>
      <c r="B80" s="7"/>
      <c r="C80" s="7"/>
      <c r="D80" s="7"/>
      <c r="E80" s="7"/>
    </row>
    <row r="85" spans="1:1" x14ac:dyDescent="0.25">
      <c r="A85" s="11"/>
    </row>
    <row r="86" spans="1:1" x14ac:dyDescent="0.25">
      <c r="A86" s="11"/>
    </row>
    <row r="87" spans="1:1" x14ac:dyDescent="0.25">
      <c r="A87" s="11"/>
    </row>
    <row r="88" spans="1:1" x14ac:dyDescent="0.25">
      <c r="A88" s="11"/>
    </row>
    <row r="89" spans="1:1" x14ac:dyDescent="0.25">
      <c r="A89" s="11"/>
    </row>
  </sheetData>
  <mergeCells count="5">
    <mergeCell ref="A9:A10"/>
    <mergeCell ref="B9:B10"/>
    <mergeCell ref="C9:H9"/>
    <mergeCell ref="A78:H78"/>
    <mergeCell ref="A77:F77"/>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9:K90"/>
  <sheetViews>
    <sheetView showGridLines="0" zoomScale="80" zoomScaleNormal="80" workbookViewId="0">
      <pane ySplit="10" topLeftCell="A11" activePane="bottomLeft" state="frozen"/>
      <selection pane="bottomLeft" activeCell="A9" sqref="A9:A10"/>
    </sheetView>
  </sheetViews>
  <sheetFormatPr baseColWidth="10" defaultColWidth="20.7109375" defaultRowHeight="15" x14ac:dyDescent="0.25"/>
  <cols>
    <col min="1" max="1" width="61.7109375" style="14" customWidth="1"/>
    <col min="2" max="8" width="20.7109375" style="14" customWidth="1"/>
    <col min="9" max="16384" width="20.7109375" style="14"/>
  </cols>
  <sheetData>
    <row r="9" spans="1:8" s="24" customFormat="1" x14ac:dyDescent="0.25">
      <c r="A9" s="63" t="s">
        <v>0</v>
      </c>
      <c r="B9" s="65" t="s">
        <v>1</v>
      </c>
      <c r="C9" s="67" t="s">
        <v>2</v>
      </c>
      <c r="D9" s="67"/>
      <c r="E9" s="67"/>
      <c r="F9" s="67"/>
      <c r="G9" s="67"/>
      <c r="H9" s="67"/>
    </row>
    <row r="10" spans="1:8" s="24" customFormat="1" ht="45.75" customHeight="1" thickBot="1" x14ac:dyDescent="0.3">
      <c r="A10" s="64"/>
      <c r="B10" s="66"/>
      <c r="C10" s="25" t="s">
        <v>66</v>
      </c>
      <c r="D10" s="26" t="s">
        <v>33</v>
      </c>
      <c r="E10" s="25" t="s">
        <v>67</v>
      </c>
      <c r="F10" s="25" t="s">
        <v>68</v>
      </c>
      <c r="G10" s="25" t="s">
        <v>69</v>
      </c>
      <c r="H10" s="25" t="s">
        <v>70</v>
      </c>
    </row>
    <row r="11" spans="1:8" ht="15.75" thickTop="1" x14ac:dyDescent="0.25"/>
    <row r="12" spans="1:8" x14ac:dyDescent="0.25">
      <c r="A12" s="20" t="s">
        <v>3</v>
      </c>
    </row>
    <row r="14" spans="1:8" x14ac:dyDescent="0.25">
      <c r="A14" s="20" t="s">
        <v>4</v>
      </c>
    </row>
    <row r="15" spans="1:8" s="24" customFormat="1" x14ac:dyDescent="0.25">
      <c r="A15" s="27" t="s">
        <v>50</v>
      </c>
      <c r="B15" s="33">
        <f>C15+D15+G15+H15</f>
        <v>806048</v>
      </c>
      <c r="C15" s="33">
        <v>533799</v>
      </c>
      <c r="D15" s="33">
        <f>E15+F15</f>
        <v>210176</v>
      </c>
      <c r="E15" s="33">
        <v>134072</v>
      </c>
      <c r="F15" s="33">
        <v>76104</v>
      </c>
      <c r="G15" s="33">
        <v>4484</v>
      </c>
      <c r="H15" s="33">
        <v>57589</v>
      </c>
    </row>
    <row r="16" spans="1:8" s="24" customFormat="1" x14ac:dyDescent="0.25">
      <c r="A16" s="27" t="s">
        <v>103</v>
      </c>
      <c r="B16" s="33">
        <f>C16+D16+G16+H16</f>
        <v>0</v>
      </c>
      <c r="C16" s="33">
        <v>0</v>
      </c>
      <c r="D16" s="33">
        <f>E16+F16</f>
        <v>0</v>
      </c>
      <c r="E16" s="33">
        <v>0</v>
      </c>
      <c r="F16" s="33">
        <v>0</v>
      </c>
      <c r="G16" s="33">
        <v>0</v>
      </c>
      <c r="H16" s="33">
        <v>0</v>
      </c>
    </row>
    <row r="17" spans="1:11" s="24" customFormat="1" x14ac:dyDescent="0.25">
      <c r="A17" s="27" t="s">
        <v>104</v>
      </c>
      <c r="B17" s="33">
        <f t="shared" ref="B17" si="0">C17+D17+G17+H17</f>
        <v>269667</v>
      </c>
      <c r="C17" s="33">
        <v>269667</v>
      </c>
      <c r="D17" s="33">
        <f>E17+F17</f>
        <v>0</v>
      </c>
      <c r="E17" s="33">
        <v>0</v>
      </c>
      <c r="F17" s="33">
        <v>0</v>
      </c>
      <c r="G17" s="33">
        <v>0</v>
      </c>
      <c r="H17" s="33">
        <v>0</v>
      </c>
    </row>
    <row r="18" spans="1:11" s="24" customFormat="1" x14ac:dyDescent="0.25">
      <c r="A18" s="27" t="s">
        <v>73</v>
      </c>
      <c r="B18" s="33">
        <f>C18+D18+G18+H18</f>
        <v>805652</v>
      </c>
      <c r="C18" s="33">
        <v>533598</v>
      </c>
      <c r="D18" s="33">
        <f t="shared" ref="D18" si="1">E18+F18</f>
        <v>210167</v>
      </c>
      <c r="E18" s="33">
        <v>134063</v>
      </c>
      <c r="F18" s="33">
        <v>76104</v>
      </c>
      <c r="G18" s="33">
        <v>4484</v>
      </c>
      <c r="H18" s="33">
        <v>57403</v>
      </c>
    </row>
    <row r="19" spans="1:11" x14ac:dyDescent="0.25">
      <c r="B19" s="46"/>
      <c r="C19" s="46"/>
      <c r="D19" s="46"/>
      <c r="E19" s="46"/>
      <c r="F19" s="46"/>
      <c r="G19" s="46"/>
      <c r="H19" s="46"/>
    </row>
    <row r="20" spans="1:11" x14ac:dyDescent="0.25">
      <c r="A20" s="28" t="s">
        <v>5</v>
      </c>
      <c r="B20" s="46"/>
      <c r="C20" s="46"/>
      <c r="D20" s="46"/>
      <c r="E20" s="46"/>
      <c r="F20" s="46"/>
      <c r="G20" s="46"/>
      <c r="H20" s="46"/>
    </row>
    <row r="21" spans="1:11" s="24" customFormat="1" x14ac:dyDescent="0.25">
      <c r="A21" s="27" t="s">
        <v>50</v>
      </c>
      <c r="B21" s="33">
        <f>C21+D21+G21+H21</f>
        <v>17484207381.280041</v>
      </c>
      <c r="C21" s="33">
        <v>12764160403.770046</v>
      </c>
      <c r="D21" s="33">
        <f>E21+F21</f>
        <v>3771512036.3299961</v>
      </c>
      <c r="E21" s="33">
        <v>2425620687.1899967</v>
      </c>
      <c r="F21" s="33">
        <v>1345891349.1399996</v>
      </c>
      <c r="G21" s="33">
        <v>71622800.25999999</v>
      </c>
      <c r="H21" s="33">
        <v>876912140.9199996</v>
      </c>
    </row>
    <row r="22" spans="1:11" s="24" customFormat="1" x14ac:dyDescent="0.25">
      <c r="A22" s="27" t="s">
        <v>103</v>
      </c>
      <c r="B22" s="33">
        <f>C22+D22+G22+H22</f>
        <v>0</v>
      </c>
      <c r="C22" s="33">
        <v>0</v>
      </c>
      <c r="D22" s="33">
        <f>E22+F22</f>
        <v>0</v>
      </c>
      <c r="E22" s="33">
        <v>0</v>
      </c>
      <c r="F22" s="33">
        <v>0</v>
      </c>
      <c r="G22" s="33">
        <v>0</v>
      </c>
      <c r="H22" s="33">
        <v>0</v>
      </c>
    </row>
    <row r="23" spans="1:11" s="24" customFormat="1" x14ac:dyDescent="0.25">
      <c r="A23" s="27" t="s">
        <v>104</v>
      </c>
      <c r="B23" s="33">
        <f t="shared" ref="B23" si="2">C23+D23+G23+H23</f>
        <v>1809119464.3800001</v>
      </c>
      <c r="C23" s="33">
        <v>1809119464.3800001</v>
      </c>
      <c r="D23" s="33">
        <f>E23+F23</f>
        <v>0</v>
      </c>
      <c r="E23" s="33">
        <v>0</v>
      </c>
      <c r="F23" s="33">
        <v>0</v>
      </c>
      <c r="G23" s="33">
        <v>0</v>
      </c>
      <c r="H23" s="33">
        <v>0</v>
      </c>
    </row>
    <row r="24" spans="1:11" s="24" customFormat="1" x14ac:dyDescent="0.25">
      <c r="A24" s="27" t="s">
        <v>73</v>
      </c>
      <c r="B24" s="33">
        <f>C24+D24+G24+H24</f>
        <v>50469315913</v>
      </c>
      <c r="C24" s="33">
        <v>33791174372.239998</v>
      </c>
      <c r="D24" s="33">
        <f>E24+F24</f>
        <v>13127777455</v>
      </c>
      <c r="E24" s="33">
        <v>8412241781.3999996</v>
      </c>
      <c r="F24" s="33">
        <v>4715535673.6000004</v>
      </c>
      <c r="G24" s="33">
        <v>251861727.36000001</v>
      </c>
      <c r="H24" s="33">
        <v>3298502358.3999996</v>
      </c>
      <c r="I24" s="39"/>
      <c r="J24" s="39"/>
      <c r="K24" s="39"/>
    </row>
    <row r="25" spans="1:11" s="24" customFormat="1" x14ac:dyDescent="0.25">
      <c r="A25" s="27" t="s">
        <v>105</v>
      </c>
      <c r="B25" s="33">
        <f>B23</f>
        <v>1809119464.3800001</v>
      </c>
      <c r="C25" s="33">
        <f t="shared" ref="C25:H25" si="3">C23</f>
        <v>1809119464.3800001</v>
      </c>
      <c r="D25" s="33">
        <f t="shared" si="3"/>
        <v>0</v>
      </c>
      <c r="E25" s="33">
        <f t="shared" si="3"/>
        <v>0</v>
      </c>
      <c r="F25" s="33">
        <f t="shared" si="3"/>
        <v>0</v>
      </c>
      <c r="G25" s="33">
        <f t="shared" si="3"/>
        <v>0</v>
      </c>
      <c r="H25" s="33">
        <f t="shared" si="3"/>
        <v>0</v>
      </c>
      <c r="I25" s="39"/>
      <c r="J25" s="39"/>
      <c r="K25" s="39"/>
    </row>
    <row r="26" spans="1:11" x14ac:dyDescent="0.25">
      <c r="B26" s="46"/>
      <c r="C26" s="46"/>
      <c r="D26" s="46"/>
      <c r="E26" s="46"/>
      <c r="F26" s="46"/>
      <c r="G26" s="46"/>
      <c r="H26" s="46"/>
    </row>
    <row r="27" spans="1:11" x14ac:dyDescent="0.25">
      <c r="A27" s="29" t="s">
        <v>6</v>
      </c>
      <c r="B27" s="46"/>
      <c r="C27" s="46"/>
      <c r="D27" s="46"/>
      <c r="E27" s="46"/>
      <c r="F27" s="46"/>
      <c r="G27" s="46"/>
      <c r="H27" s="46"/>
    </row>
    <row r="28" spans="1:11" s="24" customFormat="1" x14ac:dyDescent="0.25">
      <c r="A28" s="27" t="s">
        <v>103</v>
      </c>
      <c r="B28" s="33">
        <f>B22</f>
        <v>0</v>
      </c>
      <c r="C28" s="33"/>
      <c r="D28" s="33"/>
      <c r="E28" s="33"/>
      <c r="F28" s="33"/>
      <c r="G28" s="33"/>
      <c r="H28" s="33"/>
      <c r="I28" s="16"/>
      <c r="J28" s="16"/>
      <c r="K28" s="16"/>
    </row>
    <row r="29" spans="1:11" x14ac:dyDescent="0.25">
      <c r="A29" s="13" t="s">
        <v>104</v>
      </c>
      <c r="B29" s="33">
        <v>1809119464.3800006</v>
      </c>
      <c r="C29" s="46"/>
      <c r="D29" s="46"/>
      <c r="E29" s="46"/>
      <c r="F29" s="46"/>
      <c r="G29" s="46"/>
      <c r="H29" s="46"/>
    </row>
    <row r="30" spans="1:11" x14ac:dyDescent="0.25">
      <c r="B30" s="45"/>
      <c r="C30" s="45"/>
      <c r="D30" s="45"/>
      <c r="E30" s="45"/>
      <c r="F30" s="45"/>
      <c r="G30" s="45"/>
      <c r="H30" s="45"/>
    </row>
    <row r="31" spans="1:11" x14ac:dyDescent="0.25">
      <c r="A31" s="20" t="s">
        <v>7</v>
      </c>
      <c r="B31" s="45"/>
      <c r="C31" s="45"/>
      <c r="D31" s="45"/>
      <c r="E31" s="45"/>
      <c r="F31" s="45"/>
      <c r="G31" s="45"/>
      <c r="H31" s="45"/>
    </row>
    <row r="32" spans="1:11" s="24" customFormat="1" x14ac:dyDescent="0.25">
      <c r="A32" s="27" t="s">
        <v>51</v>
      </c>
      <c r="B32" s="49">
        <v>1.0451999999999999</v>
      </c>
      <c r="C32" s="49">
        <v>1.0451999999999999</v>
      </c>
      <c r="D32" s="49">
        <v>1.0451999999999999</v>
      </c>
      <c r="E32" s="49">
        <v>1.0451999999999999</v>
      </c>
      <c r="F32" s="49">
        <v>1.0451999999999999</v>
      </c>
      <c r="G32" s="49">
        <v>1.0451999999999999</v>
      </c>
      <c r="H32" s="49">
        <v>1.0451999999999999</v>
      </c>
    </row>
    <row r="33" spans="1:8" s="24" customFormat="1" x14ac:dyDescent="0.25">
      <c r="A33" s="27" t="s">
        <v>106</v>
      </c>
      <c r="B33" s="49">
        <v>1.0610999999999999</v>
      </c>
      <c r="C33" s="49">
        <v>1.0610999999999999</v>
      </c>
      <c r="D33" s="49">
        <v>1.0610999999999999</v>
      </c>
      <c r="E33" s="49">
        <v>1.0610999999999999</v>
      </c>
      <c r="F33" s="49">
        <v>1.0610999999999999</v>
      </c>
      <c r="G33" s="49">
        <v>1.0610999999999999</v>
      </c>
      <c r="H33" s="49">
        <v>1.0610999999999999</v>
      </c>
    </row>
    <row r="34" spans="1:8" s="24" customFormat="1" x14ac:dyDescent="0.25">
      <c r="A34" s="27" t="s">
        <v>8</v>
      </c>
      <c r="B34" s="33">
        <f>C34+D34+G34+H34</f>
        <v>419493</v>
      </c>
      <c r="C34" s="33">
        <v>248096</v>
      </c>
      <c r="D34" s="33">
        <f>E34+F34</f>
        <v>147739</v>
      </c>
      <c r="E34" s="33">
        <v>127381</v>
      </c>
      <c r="F34" s="33">
        <v>20358</v>
      </c>
      <c r="G34" s="33">
        <v>1696</v>
      </c>
      <c r="H34" s="33">
        <v>21962</v>
      </c>
    </row>
    <row r="35" spans="1:8" x14ac:dyDescent="0.25">
      <c r="B35" s="45"/>
      <c r="C35" s="45"/>
      <c r="D35" s="45"/>
      <c r="E35" s="45"/>
      <c r="F35" s="45"/>
      <c r="G35" s="45"/>
      <c r="H35" s="45"/>
    </row>
    <row r="36" spans="1:8" x14ac:dyDescent="0.25">
      <c r="A36" s="29" t="s">
        <v>9</v>
      </c>
      <c r="B36" s="45"/>
      <c r="C36" s="45"/>
      <c r="D36" s="45"/>
      <c r="E36" s="45"/>
      <c r="F36" s="45"/>
      <c r="G36" s="45"/>
      <c r="H36" s="45"/>
    </row>
    <row r="37" spans="1:8" x14ac:dyDescent="0.25">
      <c r="A37" s="13" t="s">
        <v>52</v>
      </c>
      <c r="B37" s="33">
        <f>B21/B32</f>
        <v>16728097379.716841</v>
      </c>
      <c r="C37" s="33">
        <f t="shared" ref="C37:H37" si="4">C21/C32</f>
        <v>12212170305.941492</v>
      </c>
      <c r="D37" s="33">
        <f t="shared" si="4"/>
        <v>3608411821.9766517</v>
      </c>
      <c r="E37" s="33">
        <f t="shared" si="4"/>
        <v>2320723964.0164533</v>
      </c>
      <c r="F37" s="33">
        <f t="shared" si="4"/>
        <v>1287687857.9601989</v>
      </c>
      <c r="G37" s="33">
        <f t="shared" si="4"/>
        <v>68525449.923459619</v>
      </c>
      <c r="H37" s="33">
        <f t="shared" si="4"/>
        <v>838989801.8752389</v>
      </c>
    </row>
    <row r="38" spans="1:8" x14ac:dyDescent="0.25">
      <c r="A38" s="13" t="s">
        <v>107</v>
      </c>
      <c r="B38" s="33">
        <f>B23/B33</f>
        <v>1704947191.0093303</v>
      </c>
      <c r="C38" s="33">
        <f t="shared" ref="C38:H38" si="5">C23/C33</f>
        <v>1704947191.0093303</v>
      </c>
      <c r="D38" s="33">
        <f t="shared" si="5"/>
        <v>0</v>
      </c>
      <c r="E38" s="33">
        <f t="shared" si="5"/>
        <v>0</v>
      </c>
      <c r="F38" s="33">
        <f t="shared" si="5"/>
        <v>0</v>
      </c>
      <c r="G38" s="33">
        <f t="shared" si="5"/>
        <v>0</v>
      </c>
      <c r="H38" s="33">
        <f t="shared" si="5"/>
        <v>0</v>
      </c>
    </row>
    <row r="39" spans="1:8" x14ac:dyDescent="0.25">
      <c r="A39" s="13" t="s">
        <v>53</v>
      </c>
      <c r="B39" s="33">
        <f>B37/B15</f>
        <v>20753.227326061031</v>
      </c>
      <c r="C39" s="33">
        <f t="shared" ref="C39:H39" si="6">C37/C15</f>
        <v>22877.844106005243</v>
      </c>
      <c r="D39" s="33">
        <f t="shared" si="6"/>
        <v>17168.524579289031</v>
      </c>
      <c r="E39" s="33">
        <f t="shared" si="6"/>
        <v>17309.53490674006</v>
      </c>
      <c r="F39" s="33">
        <f t="shared" si="6"/>
        <v>16920.107457692091</v>
      </c>
      <c r="G39" s="33">
        <f t="shared" si="6"/>
        <v>15282.214523519095</v>
      </c>
      <c r="H39" s="33">
        <f t="shared" si="6"/>
        <v>14568.577365039138</v>
      </c>
    </row>
    <row r="40" spans="1:8" x14ac:dyDescent="0.25">
      <c r="A40" s="13" t="s">
        <v>108</v>
      </c>
      <c r="B40" s="33">
        <f>B38/B17</f>
        <v>6322.4168734377226</v>
      </c>
      <c r="C40" s="33">
        <f t="shared" ref="C40" si="7">C38/C17</f>
        <v>6322.4168734377226</v>
      </c>
      <c r="D40" s="33" t="s">
        <v>118</v>
      </c>
      <c r="E40" s="33" t="s">
        <v>118</v>
      </c>
      <c r="F40" s="33" t="s">
        <v>118</v>
      </c>
      <c r="G40" s="33" t="s">
        <v>118</v>
      </c>
      <c r="H40" s="33" t="s">
        <v>118</v>
      </c>
    </row>
    <row r="41" spans="1:8" x14ac:dyDescent="0.25">
      <c r="B41" s="48"/>
      <c r="C41" s="48"/>
      <c r="D41" s="48"/>
      <c r="E41" s="48"/>
      <c r="F41" s="48"/>
      <c r="G41" s="48"/>
      <c r="H41" s="48"/>
    </row>
    <row r="42" spans="1:8" x14ac:dyDescent="0.25">
      <c r="A42" s="20" t="s">
        <v>10</v>
      </c>
      <c r="B42" s="48"/>
      <c r="C42" s="48"/>
      <c r="D42" s="48"/>
      <c r="E42" s="48"/>
      <c r="F42" s="48"/>
      <c r="G42" s="48"/>
      <c r="H42" s="48"/>
    </row>
    <row r="43" spans="1:8" x14ac:dyDescent="0.25">
      <c r="B43" s="48"/>
      <c r="C43" s="48"/>
      <c r="D43" s="48"/>
      <c r="E43" s="48"/>
      <c r="F43" s="48"/>
      <c r="G43" s="48"/>
      <c r="H43" s="48"/>
    </row>
    <row r="44" spans="1:8" x14ac:dyDescent="0.25">
      <c r="A44" s="20" t="s">
        <v>11</v>
      </c>
      <c r="B44" s="48"/>
      <c r="C44" s="48"/>
      <c r="D44" s="48"/>
      <c r="E44" s="48"/>
      <c r="F44" s="48"/>
      <c r="G44" s="48"/>
      <c r="H44" s="48"/>
    </row>
    <row r="45" spans="1:8" x14ac:dyDescent="0.25">
      <c r="A45" s="14" t="s">
        <v>12</v>
      </c>
      <c r="B45" s="47">
        <f>(B16)/B34*100</f>
        <v>0</v>
      </c>
      <c r="C45" s="47">
        <f t="shared" ref="C45:H45" si="8">(C16)/C34*100</f>
        <v>0</v>
      </c>
      <c r="D45" s="47">
        <f t="shared" si="8"/>
        <v>0</v>
      </c>
      <c r="E45" s="47">
        <f t="shared" si="8"/>
        <v>0</v>
      </c>
      <c r="F45" s="47">
        <f t="shared" si="8"/>
        <v>0</v>
      </c>
      <c r="G45" s="47">
        <f t="shared" si="8"/>
        <v>0</v>
      </c>
      <c r="H45" s="47">
        <f t="shared" si="8"/>
        <v>0</v>
      </c>
    </row>
    <row r="46" spans="1:8" x14ac:dyDescent="0.25">
      <c r="A46" s="14" t="s">
        <v>13</v>
      </c>
      <c r="B46" s="47">
        <f>(B17)/B34*100</f>
        <v>64.284028577354093</v>
      </c>
      <c r="C46" s="47">
        <f t="shared" ref="C46:H46" si="9">(C17)/C34*100</f>
        <v>108.6946182123049</v>
      </c>
      <c r="D46" s="47">
        <f t="shared" si="9"/>
        <v>0</v>
      </c>
      <c r="E46" s="47">
        <f t="shared" si="9"/>
        <v>0</v>
      </c>
      <c r="F46" s="47">
        <f t="shared" si="9"/>
        <v>0</v>
      </c>
      <c r="G46" s="47">
        <f t="shared" si="9"/>
        <v>0</v>
      </c>
      <c r="H46" s="47">
        <f t="shared" si="9"/>
        <v>0</v>
      </c>
    </row>
    <row r="47" spans="1:8" x14ac:dyDescent="0.25">
      <c r="B47" s="47"/>
      <c r="C47" s="47"/>
      <c r="D47" s="47"/>
      <c r="E47" s="47"/>
      <c r="F47" s="47"/>
      <c r="G47" s="47"/>
      <c r="H47" s="47"/>
    </row>
    <row r="48" spans="1:8" x14ac:dyDescent="0.25">
      <c r="A48" s="20" t="s">
        <v>14</v>
      </c>
      <c r="B48" s="47"/>
      <c r="C48" s="47"/>
      <c r="D48" s="47"/>
      <c r="E48" s="47"/>
      <c r="F48" s="47"/>
      <c r="G48" s="47"/>
      <c r="H48" s="47"/>
    </row>
    <row r="49" spans="1:8" x14ac:dyDescent="0.25">
      <c r="A49" s="14" t="s">
        <v>15</v>
      </c>
      <c r="B49" s="47" t="s">
        <v>118</v>
      </c>
      <c r="C49" s="47" t="s">
        <v>118</v>
      </c>
      <c r="D49" s="47" t="s">
        <v>118</v>
      </c>
      <c r="E49" s="47" t="s">
        <v>118</v>
      </c>
      <c r="F49" s="47" t="s">
        <v>118</v>
      </c>
      <c r="G49" s="47" t="s">
        <v>118</v>
      </c>
      <c r="H49" s="47" t="s">
        <v>118</v>
      </c>
    </row>
    <row r="50" spans="1:8" x14ac:dyDescent="0.25">
      <c r="A50" s="14" t="s">
        <v>16</v>
      </c>
      <c r="B50" s="47" t="s">
        <v>118</v>
      </c>
      <c r="C50" s="47" t="s">
        <v>118</v>
      </c>
      <c r="D50" s="47" t="s">
        <v>118</v>
      </c>
      <c r="E50" s="47" t="s">
        <v>118</v>
      </c>
      <c r="F50" s="47" t="s">
        <v>118</v>
      </c>
      <c r="G50" s="47" t="s">
        <v>118</v>
      </c>
      <c r="H50" s="47" t="s">
        <v>118</v>
      </c>
    </row>
    <row r="51" spans="1:8" x14ac:dyDescent="0.25">
      <c r="A51" s="14" t="s">
        <v>17</v>
      </c>
      <c r="B51" s="47" t="s">
        <v>118</v>
      </c>
      <c r="C51" s="47" t="s">
        <v>118</v>
      </c>
      <c r="D51" s="47" t="s">
        <v>118</v>
      </c>
      <c r="E51" s="47" t="s">
        <v>118</v>
      </c>
      <c r="F51" s="47" t="s">
        <v>118</v>
      </c>
      <c r="G51" s="47" t="s">
        <v>118</v>
      </c>
      <c r="H51" s="47" t="s">
        <v>118</v>
      </c>
    </row>
    <row r="52" spans="1:8" x14ac:dyDescent="0.25">
      <c r="B52" s="47"/>
      <c r="C52" s="47"/>
      <c r="D52" s="47"/>
      <c r="E52" s="47"/>
      <c r="F52" s="47"/>
      <c r="G52" s="47"/>
      <c r="H52" s="47"/>
    </row>
    <row r="53" spans="1:8" x14ac:dyDescent="0.25">
      <c r="A53" s="20" t="s">
        <v>18</v>
      </c>
      <c r="B53" s="47"/>
      <c r="C53" s="47"/>
      <c r="D53" s="47"/>
      <c r="E53" s="47"/>
      <c r="F53" s="47"/>
      <c r="G53" s="47"/>
      <c r="H53" s="47"/>
    </row>
    <row r="54" spans="1:8" x14ac:dyDescent="0.25">
      <c r="A54" s="14" t="s">
        <v>19</v>
      </c>
      <c r="B54" s="47">
        <f>B17/B18*100</f>
        <v>33.471896054375833</v>
      </c>
      <c r="C54" s="47">
        <f t="shared" ref="C54:H54" si="10">C17/C18*100</f>
        <v>50.537483273925311</v>
      </c>
      <c r="D54" s="47">
        <f t="shared" si="10"/>
        <v>0</v>
      </c>
      <c r="E54" s="47">
        <f t="shared" si="10"/>
        <v>0</v>
      </c>
      <c r="F54" s="47">
        <f t="shared" si="10"/>
        <v>0</v>
      </c>
      <c r="G54" s="47">
        <f t="shared" si="10"/>
        <v>0</v>
      </c>
      <c r="H54" s="47">
        <f t="shared" si="10"/>
        <v>0</v>
      </c>
    </row>
    <row r="55" spans="1:8" x14ac:dyDescent="0.25">
      <c r="A55" s="14" t="s">
        <v>20</v>
      </c>
      <c r="B55" s="47">
        <f>B23/B24*100</f>
        <v>3.5845927999075635</v>
      </c>
      <c r="C55" s="47">
        <f t="shared" ref="C55:H55" si="11">C23/C24*100</f>
        <v>5.3538224047821821</v>
      </c>
      <c r="D55" s="47">
        <f t="shared" si="11"/>
        <v>0</v>
      </c>
      <c r="E55" s="47">
        <f t="shared" si="11"/>
        <v>0</v>
      </c>
      <c r="F55" s="47">
        <f t="shared" si="11"/>
        <v>0</v>
      </c>
      <c r="G55" s="47">
        <f t="shared" si="11"/>
        <v>0</v>
      </c>
      <c r="H55" s="47">
        <f t="shared" si="11"/>
        <v>0</v>
      </c>
    </row>
    <row r="56" spans="1:8" x14ac:dyDescent="0.25">
      <c r="A56" s="14" t="s">
        <v>21</v>
      </c>
      <c r="B56" s="47">
        <f>(B54+B55)/2</f>
        <v>18.528244427141697</v>
      </c>
      <c r="C56" s="47">
        <f t="shared" ref="C56:H56" si="12">(C54+C55)/2</f>
        <v>27.945652839353748</v>
      </c>
      <c r="D56" s="47">
        <f t="shared" si="12"/>
        <v>0</v>
      </c>
      <c r="E56" s="47">
        <f t="shared" si="12"/>
        <v>0</v>
      </c>
      <c r="F56" s="47">
        <f t="shared" si="12"/>
        <v>0</v>
      </c>
      <c r="G56" s="47">
        <f t="shared" si="12"/>
        <v>0</v>
      </c>
      <c r="H56" s="47">
        <f t="shared" si="12"/>
        <v>0</v>
      </c>
    </row>
    <row r="57" spans="1:8" x14ac:dyDescent="0.25">
      <c r="B57" s="47"/>
      <c r="C57" s="47"/>
      <c r="D57" s="47"/>
      <c r="E57" s="47"/>
      <c r="F57" s="47"/>
      <c r="G57" s="47"/>
      <c r="H57" s="47"/>
    </row>
    <row r="58" spans="1:8" x14ac:dyDescent="0.25">
      <c r="A58" s="20" t="s">
        <v>32</v>
      </c>
      <c r="B58" s="47"/>
      <c r="C58" s="47"/>
      <c r="D58" s="47"/>
      <c r="E58" s="47"/>
      <c r="F58" s="47"/>
      <c r="G58" s="47"/>
      <c r="H58" s="47"/>
    </row>
    <row r="59" spans="1:8" x14ac:dyDescent="0.25">
      <c r="A59" s="14" t="s">
        <v>22</v>
      </c>
      <c r="B59" s="47">
        <f>B25/B23*100</f>
        <v>100</v>
      </c>
      <c r="C59" s="47">
        <f>C25/C23*100</f>
        <v>100</v>
      </c>
      <c r="D59" s="47" t="s">
        <v>118</v>
      </c>
      <c r="E59" s="47" t="s">
        <v>118</v>
      </c>
      <c r="F59" s="47" t="s">
        <v>118</v>
      </c>
      <c r="G59" s="47" t="s">
        <v>118</v>
      </c>
      <c r="H59" s="47" t="s">
        <v>118</v>
      </c>
    </row>
    <row r="60" spans="1:8" x14ac:dyDescent="0.25">
      <c r="B60" s="47"/>
      <c r="C60" s="47"/>
      <c r="D60" s="47"/>
      <c r="E60" s="47"/>
      <c r="F60" s="47"/>
      <c r="G60" s="47"/>
      <c r="H60" s="47"/>
    </row>
    <row r="61" spans="1:8" x14ac:dyDescent="0.25">
      <c r="A61" s="20" t="s">
        <v>23</v>
      </c>
      <c r="B61" s="47"/>
      <c r="C61" s="47"/>
      <c r="D61" s="47"/>
      <c r="E61" s="47"/>
      <c r="F61" s="47"/>
      <c r="G61" s="47"/>
      <c r="H61" s="47"/>
    </row>
    <row r="62" spans="1:8" x14ac:dyDescent="0.25">
      <c r="A62" s="43" t="s">
        <v>24</v>
      </c>
      <c r="B62" s="47">
        <f>((B17/B15)-1)*100</f>
        <v>-66.544548215490892</v>
      </c>
      <c r="C62" s="47">
        <f t="shared" ref="C62:H62" si="13">((C17/C15)-1)*100</f>
        <v>-49.481546424777868</v>
      </c>
      <c r="D62" s="47">
        <f t="shared" si="13"/>
        <v>-100</v>
      </c>
      <c r="E62" s="47">
        <f t="shared" si="13"/>
        <v>-100</v>
      </c>
      <c r="F62" s="47">
        <f t="shared" si="13"/>
        <v>-100</v>
      </c>
      <c r="G62" s="47">
        <f t="shared" si="13"/>
        <v>-100</v>
      </c>
      <c r="H62" s="47">
        <f t="shared" si="13"/>
        <v>-100</v>
      </c>
    </row>
    <row r="63" spans="1:8" x14ac:dyDescent="0.25">
      <c r="A63" s="43" t="s">
        <v>25</v>
      </c>
      <c r="B63" s="47">
        <f>((B38/B37)-1)*100</f>
        <v>-89.807883393382127</v>
      </c>
      <c r="C63" s="47">
        <f t="shared" ref="C63:H63" si="14">((C38/C37)-1)*100</f>
        <v>-86.038950094072661</v>
      </c>
      <c r="D63" s="47">
        <f t="shared" si="14"/>
        <v>-100</v>
      </c>
      <c r="E63" s="47">
        <f t="shared" si="14"/>
        <v>-100</v>
      </c>
      <c r="F63" s="47">
        <f t="shared" si="14"/>
        <v>-100</v>
      </c>
      <c r="G63" s="47">
        <f t="shared" si="14"/>
        <v>-100</v>
      </c>
      <c r="H63" s="47">
        <f t="shared" si="14"/>
        <v>-100</v>
      </c>
    </row>
    <row r="64" spans="1:8" x14ac:dyDescent="0.25">
      <c r="A64" s="43" t="s">
        <v>26</v>
      </c>
      <c r="B64" s="47">
        <f>((B40/B39)-1)*100</f>
        <v>-69.535259388315481</v>
      </c>
      <c r="C64" s="47">
        <f>((C40/C39)-1)*100</f>
        <v>-72.364455128977198</v>
      </c>
      <c r="D64" s="47" t="s">
        <v>118</v>
      </c>
      <c r="E64" s="47" t="s">
        <v>118</v>
      </c>
      <c r="F64" s="47" t="s">
        <v>118</v>
      </c>
      <c r="G64" s="47" t="s">
        <v>118</v>
      </c>
      <c r="H64" s="47" t="s">
        <v>118</v>
      </c>
    </row>
    <row r="65" spans="1:8" x14ac:dyDescent="0.25">
      <c r="B65" s="47"/>
      <c r="C65" s="47"/>
      <c r="D65" s="47"/>
      <c r="E65" s="47"/>
      <c r="F65" s="47"/>
      <c r="G65" s="47"/>
      <c r="H65" s="47"/>
    </row>
    <row r="66" spans="1:8" x14ac:dyDescent="0.25">
      <c r="A66" s="20" t="s">
        <v>27</v>
      </c>
      <c r="B66" s="47"/>
      <c r="C66" s="47"/>
      <c r="D66" s="47"/>
      <c r="E66" s="47"/>
      <c r="F66" s="47"/>
      <c r="G66" s="47"/>
      <c r="H66" s="47"/>
    </row>
    <row r="67" spans="1:8" x14ac:dyDescent="0.25">
      <c r="A67" s="14" t="s">
        <v>34</v>
      </c>
      <c r="B67" s="47" t="s">
        <v>118</v>
      </c>
      <c r="C67" s="47" t="s">
        <v>118</v>
      </c>
      <c r="D67" s="47" t="s">
        <v>118</v>
      </c>
      <c r="E67" s="47" t="s">
        <v>118</v>
      </c>
      <c r="F67" s="47" t="s">
        <v>118</v>
      </c>
      <c r="G67" s="47" t="s">
        <v>118</v>
      </c>
      <c r="H67" s="47" t="s">
        <v>118</v>
      </c>
    </row>
    <row r="68" spans="1:8" x14ac:dyDescent="0.25">
      <c r="A68" s="14" t="s">
        <v>35</v>
      </c>
      <c r="B68" s="47">
        <f>B23/(B17*1)</f>
        <v>6708.716544404766</v>
      </c>
      <c r="C68" s="47">
        <f>C23/(C17*1)</f>
        <v>6708.716544404766</v>
      </c>
      <c r="D68" s="47" t="s">
        <v>118</v>
      </c>
      <c r="E68" s="47" t="s">
        <v>118</v>
      </c>
      <c r="F68" s="47" t="s">
        <v>118</v>
      </c>
      <c r="G68" s="47" t="s">
        <v>118</v>
      </c>
      <c r="H68" s="47" t="s">
        <v>118</v>
      </c>
    </row>
    <row r="69" spans="1:8" x14ac:dyDescent="0.25">
      <c r="A69" s="14" t="s">
        <v>28</v>
      </c>
      <c r="B69" s="47" t="s">
        <v>118</v>
      </c>
      <c r="C69" s="47" t="s">
        <v>118</v>
      </c>
      <c r="D69" s="47" t="s">
        <v>118</v>
      </c>
      <c r="E69" s="47" t="s">
        <v>118</v>
      </c>
      <c r="F69" s="47" t="s">
        <v>118</v>
      </c>
      <c r="G69" s="47" t="s">
        <v>118</v>
      </c>
      <c r="H69" s="47" t="s">
        <v>118</v>
      </c>
    </row>
    <row r="70" spans="1:8" x14ac:dyDescent="0.25">
      <c r="A70" s="14" t="s">
        <v>36</v>
      </c>
      <c r="B70" s="47" t="s">
        <v>118</v>
      </c>
      <c r="C70" s="47" t="s">
        <v>118</v>
      </c>
      <c r="D70" s="47" t="s">
        <v>118</v>
      </c>
      <c r="E70" s="47" t="s">
        <v>118</v>
      </c>
      <c r="F70" s="47" t="s">
        <v>118</v>
      </c>
      <c r="G70" s="47" t="s">
        <v>118</v>
      </c>
      <c r="H70" s="47" t="s">
        <v>118</v>
      </c>
    </row>
    <row r="71" spans="1:8" x14ac:dyDescent="0.25">
      <c r="A71" s="14" t="s">
        <v>37</v>
      </c>
      <c r="B71" s="47">
        <f>B23/B17</f>
        <v>6708.716544404766</v>
      </c>
      <c r="C71" s="47">
        <f t="shared" ref="C71" si="15">C23/C17</f>
        <v>6708.716544404766</v>
      </c>
      <c r="D71" s="47" t="s">
        <v>118</v>
      </c>
      <c r="E71" s="47" t="s">
        <v>118</v>
      </c>
      <c r="F71" s="47" t="s">
        <v>118</v>
      </c>
      <c r="G71" s="47" t="s">
        <v>118</v>
      </c>
      <c r="H71" s="47" t="s">
        <v>118</v>
      </c>
    </row>
    <row r="72" spans="1:8" x14ac:dyDescent="0.25">
      <c r="B72" s="47"/>
      <c r="C72" s="47"/>
      <c r="D72" s="47"/>
      <c r="E72" s="47"/>
      <c r="F72" s="47"/>
      <c r="G72" s="47"/>
      <c r="H72" s="47"/>
    </row>
    <row r="73" spans="1:8" x14ac:dyDescent="0.25">
      <c r="A73" s="20" t="s">
        <v>29</v>
      </c>
      <c r="B73" s="47"/>
      <c r="C73" s="47"/>
      <c r="D73" s="47"/>
      <c r="E73" s="47"/>
      <c r="F73" s="47"/>
      <c r="G73" s="47"/>
      <c r="H73" s="47"/>
    </row>
    <row r="74" spans="1:8" x14ac:dyDescent="0.25">
      <c r="A74" s="14" t="s">
        <v>30</v>
      </c>
      <c r="B74" s="47" t="s">
        <v>118</v>
      </c>
      <c r="C74" s="47"/>
      <c r="D74" s="47"/>
      <c r="E74" s="47"/>
      <c r="F74" s="47"/>
      <c r="G74" s="47"/>
      <c r="H74" s="47"/>
    </row>
    <row r="75" spans="1:8" x14ac:dyDescent="0.25">
      <c r="A75" s="14" t="s">
        <v>31</v>
      </c>
      <c r="B75" s="47">
        <f>(B23/B29)*100</f>
        <v>99.999999999999972</v>
      </c>
      <c r="C75" s="47"/>
      <c r="D75" s="47"/>
      <c r="E75" s="47"/>
      <c r="F75" s="47"/>
      <c r="G75" s="47"/>
      <c r="H75" s="47"/>
    </row>
    <row r="76" spans="1:8" ht="15.75" thickBot="1" x14ac:dyDescent="0.3">
      <c r="A76" s="21"/>
      <c r="B76" s="21"/>
      <c r="C76" s="21"/>
      <c r="D76" s="21"/>
      <c r="E76" s="21"/>
      <c r="F76" s="21"/>
      <c r="G76" s="21"/>
      <c r="H76" s="21"/>
    </row>
    <row r="77" spans="1:8" s="24" customFormat="1" ht="15.75" thickTop="1" x14ac:dyDescent="0.25">
      <c r="A77" s="68" t="s">
        <v>78</v>
      </c>
      <c r="B77" s="68"/>
      <c r="C77" s="68"/>
      <c r="D77" s="68"/>
      <c r="E77" s="68"/>
      <c r="F77" s="68"/>
    </row>
    <row r="78" spans="1:8" s="24" customFormat="1" ht="15" customHeight="1" x14ac:dyDescent="0.25">
      <c r="A78" s="69" t="s">
        <v>117</v>
      </c>
      <c r="B78" s="69"/>
      <c r="C78" s="69"/>
      <c r="D78" s="69"/>
      <c r="E78" s="69"/>
      <c r="F78" s="69"/>
      <c r="G78" s="69"/>
      <c r="H78" s="69"/>
    </row>
    <row r="79" spans="1:8" s="24" customFormat="1" x14ac:dyDescent="0.25">
      <c r="A79" s="24" t="s">
        <v>121</v>
      </c>
    </row>
    <row r="80" spans="1:8" customFormat="1" x14ac:dyDescent="0.25">
      <c r="B80" s="7"/>
      <c r="C80" s="7"/>
      <c r="D80" s="7"/>
      <c r="E80" s="7"/>
    </row>
    <row r="85" spans="1:1" x14ac:dyDescent="0.25">
      <c r="A85" s="23"/>
    </row>
    <row r="86" spans="1:1" x14ac:dyDescent="0.25">
      <c r="A86" s="23"/>
    </row>
    <row r="87" spans="1:1" x14ac:dyDescent="0.25">
      <c r="A87" s="23"/>
    </row>
    <row r="88" spans="1:1" x14ac:dyDescent="0.25">
      <c r="A88" s="23"/>
    </row>
    <row r="89" spans="1:1" x14ac:dyDescent="0.25">
      <c r="A89" s="23"/>
    </row>
    <row r="90" spans="1:1" x14ac:dyDescent="0.25">
      <c r="A90" s="19"/>
    </row>
  </sheetData>
  <mergeCells count="5">
    <mergeCell ref="A9:A10"/>
    <mergeCell ref="B9:B10"/>
    <mergeCell ref="C9:H9"/>
    <mergeCell ref="A77:F77"/>
    <mergeCell ref="A78:H78"/>
  </mergeCells>
  <pageMargins left="0.7" right="0.7" top="0.75" bottom="0.75" header="0.3" footer="0.3"/>
  <pageSetup orientation="portrait" r:id="rId1"/>
  <ignoredErrors>
    <ignoredError sqref="D18" formula="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9:I90"/>
  <sheetViews>
    <sheetView showGridLines="0" zoomScale="80" zoomScaleNormal="80" workbookViewId="0">
      <pane ySplit="10" topLeftCell="A11" activePane="bottomLeft" state="frozen"/>
      <selection pane="bottomLeft" activeCell="A9" sqref="A9:A10"/>
    </sheetView>
  </sheetViews>
  <sheetFormatPr baseColWidth="10" defaultColWidth="11.42578125" defaultRowHeight="15" x14ac:dyDescent="0.25"/>
  <cols>
    <col min="1" max="1" width="61.85546875" customWidth="1"/>
    <col min="2" max="8" width="20.7109375" customWidth="1"/>
    <col min="9" max="9" width="17.85546875" bestFit="1" customWidth="1"/>
  </cols>
  <sheetData>
    <row r="9" spans="1:9" s="24" customFormat="1" x14ac:dyDescent="0.25">
      <c r="A9" s="63" t="s">
        <v>0</v>
      </c>
      <c r="B9" s="65" t="s">
        <v>1</v>
      </c>
      <c r="C9" s="67" t="s">
        <v>2</v>
      </c>
      <c r="D9" s="67"/>
      <c r="E9" s="67"/>
      <c r="F9" s="67"/>
      <c r="G9" s="67"/>
      <c r="H9" s="67"/>
    </row>
    <row r="10" spans="1:9" s="24" customFormat="1" ht="45.75" customHeight="1" thickBot="1" x14ac:dyDescent="0.3">
      <c r="A10" s="64"/>
      <c r="B10" s="66"/>
      <c r="C10" s="25" t="s">
        <v>66</v>
      </c>
      <c r="D10" s="26" t="s">
        <v>33</v>
      </c>
      <c r="E10" s="25" t="s">
        <v>67</v>
      </c>
      <c r="F10" s="25" t="s">
        <v>68</v>
      </c>
      <c r="G10" s="25" t="s">
        <v>69</v>
      </c>
      <c r="H10" s="25" t="s">
        <v>70</v>
      </c>
    </row>
    <row r="11" spans="1:9" ht="15.75" thickTop="1" x14ac:dyDescent="0.25"/>
    <row r="12" spans="1:9" x14ac:dyDescent="0.25">
      <c r="A12" s="1" t="s">
        <v>3</v>
      </c>
    </row>
    <row r="14" spans="1:9" x14ac:dyDescent="0.25">
      <c r="A14" s="1" t="s">
        <v>4</v>
      </c>
    </row>
    <row r="15" spans="1:9" x14ac:dyDescent="0.25">
      <c r="A15" s="2" t="s">
        <v>62</v>
      </c>
      <c r="B15" s="31">
        <f>(+'I Trimestre'!B15+'II trimestre'!B15+'III Trimestre'!B15+'IV Trimestre'!B15)/4</f>
        <v>779447.25</v>
      </c>
      <c r="C15" s="31">
        <f>(+'I Trimestre'!C15+'II trimestre'!C15+'III Trimestre'!C15+'IV Trimestre'!C15)/4</f>
        <v>510525</v>
      </c>
      <c r="D15" s="31">
        <f>(+'I Trimestre'!D15+'II trimestre'!D15+'III Trimestre'!D15+'IV Trimestre'!D15)/4</f>
        <v>209714</v>
      </c>
      <c r="E15" s="31">
        <f>(+'I Trimestre'!E15+'II trimestre'!E15+'III Trimestre'!E15+'IV Trimestre'!E15)/4</f>
        <v>134666.5</v>
      </c>
      <c r="F15" s="31">
        <f>(+'I Trimestre'!F15+'II trimestre'!F15+'III Trimestre'!F15+'IV Trimestre'!F15)/4</f>
        <v>75047.5</v>
      </c>
      <c r="G15" s="31">
        <f>(+'I Trimestre'!G15+'II trimestre'!G15+'III Trimestre'!G15+'IV Trimestre'!G15)/4</f>
        <v>4441.25</v>
      </c>
      <c r="H15" s="31">
        <f>(+'I Trimestre'!H15+'II trimestre'!H15+'III Trimestre'!H15+'IV Trimestre'!H15)/4</f>
        <v>54767</v>
      </c>
      <c r="I15" s="17"/>
    </row>
    <row r="16" spans="1:9" x14ac:dyDescent="0.25">
      <c r="A16" s="2" t="s">
        <v>109</v>
      </c>
      <c r="B16" s="31">
        <f>(+'I Trimestre'!B16+'II trimestre'!B16+'III Trimestre'!B16+'IV Trimestre'!B16)/2</f>
        <v>805652</v>
      </c>
      <c r="C16" s="31">
        <f>(+'I Trimestre'!C16+'II trimestre'!C16+'III Trimestre'!C16+'IV Trimestre'!C16)/2</f>
        <v>533598</v>
      </c>
      <c r="D16" s="31">
        <f>(+'I Trimestre'!D16+'II trimestre'!D16+'III Trimestre'!D16+'IV Trimestre'!D16)/2</f>
        <v>210167</v>
      </c>
      <c r="E16" s="31">
        <f>(+'I Trimestre'!E16+'II trimestre'!E16+'III Trimestre'!E16+'IV Trimestre'!E16)/2</f>
        <v>134063</v>
      </c>
      <c r="F16" s="31">
        <f>(+'I Trimestre'!F16+'II trimestre'!F16+'III Trimestre'!F16+'IV Trimestre'!F16)/2</f>
        <v>76104</v>
      </c>
      <c r="G16" s="31">
        <f>(+'I Trimestre'!G16+'II trimestre'!G16+'III Trimestre'!G16+'IV Trimestre'!G16)/2</f>
        <v>4484</v>
      </c>
      <c r="H16" s="31">
        <f>(+'I Trimestre'!H16+'II trimestre'!H16+'III Trimestre'!H16+'IV Trimestre'!H16)/2</f>
        <v>57403</v>
      </c>
      <c r="I16" s="17"/>
    </row>
    <row r="17" spans="1:9" x14ac:dyDescent="0.25">
      <c r="A17" s="2" t="s">
        <v>110</v>
      </c>
      <c r="B17" s="31">
        <f>(+'I Trimestre'!B17+'II trimestre'!B17)/2</f>
        <v>805584</v>
      </c>
      <c r="C17" s="31">
        <f>(+'I Trimestre'!C17+'II trimestre'!C17+'III Trimestre'!C17+'IV Trimestre'!C17)/3</f>
        <v>445249</v>
      </c>
      <c r="D17" s="31">
        <f>(+'I Trimestre'!D17+'II trimestre'!D17+'III Trimestre'!D17+'IV Trimestre'!D17)/2</f>
        <v>210133.5</v>
      </c>
      <c r="E17" s="31">
        <f>(+'I Trimestre'!E17+'II trimestre'!E17+'III Trimestre'!E17+'IV Trimestre'!E17)/2</f>
        <v>134063</v>
      </c>
      <c r="F17" s="31">
        <f>(+'I Trimestre'!F17+'II trimestre'!F17+'III Trimestre'!F17+'IV Trimestre'!F17)/2</f>
        <v>76070.5</v>
      </c>
      <c r="G17" s="31">
        <f>(+'I Trimestre'!G17+'II trimestre'!G17+'III Trimestre'!G17+'IV Trimestre'!G17)/2</f>
        <v>4484</v>
      </c>
      <c r="H17" s="31">
        <f>(+'I Trimestre'!H17+'II trimestre'!H17+'III Trimestre'!H17+'IV Trimestre'!H17)/2</f>
        <v>57926.5</v>
      </c>
      <c r="I17" s="17"/>
    </row>
    <row r="18" spans="1:9" x14ac:dyDescent="0.25">
      <c r="A18" s="2" t="s">
        <v>73</v>
      </c>
      <c r="B18" s="31">
        <f>+'IV Trimestre'!B18</f>
        <v>805652</v>
      </c>
      <c r="C18" s="31">
        <f>+'IV Trimestre'!C18</f>
        <v>533598</v>
      </c>
      <c r="D18" s="31">
        <f>+'IV Trimestre'!D18</f>
        <v>210167</v>
      </c>
      <c r="E18" s="31">
        <f>+'IV Trimestre'!E18</f>
        <v>134063</v>
      </c>
      <c r="F18" s="31">
        <f>+'IV Trimestre'!F18</f>
        <v>76104</v>
      </c>
      <c r="G18" s="31">
        <f>+'IV Trimestre'!G18</f>
        <v>4484</v>
      </c>
      <c r="H18" s="31">
        <f>+'IV Trimestre'!H18</f>
        <v>57403</v>
      </c>
      <c r="I18" s="17"/>
    </row>
    <row r="19" spans="1:9" x14ac:dyDescent="0.25">
      <c r="B19" s="31"/>
      <c r="C19" s="31"/>
      <c r="D19" s="31"/>
      <c r="E19" s="31"/>
      <c r="F19" s="31"/>
      <c r="G19" s="31"/>
      <c r="H19" s="31"/>
    </row>
    <row r="20" spans="1:9" x14ac:dyDescent="0.25">
      <c r="A20" s="36" t="s">
        <v>5</v>
      </c>
      <c r="B20" s="31"/>
      <c r="C20" s="31"/>
      <c r="D20" s="31"/>
      <c r="E20" s="31"/>
      <c r="F20" s="31"/>
      <c r="G20" s="31"/>
      <c r="H20" s="31"/>
    </row>
    <row r="21" spans="1:9" x14ac:dyDescent="0.25">
      <c r="A21" s="2" t="s">
        <v>111</v>
      </c>
      <c r="B21" s="31">
        <f>+'I Trimestre'!B21+'II trimestre'!B21+'III Trimestre'!B21+'IV Trimestre'!B21</f>
        <v>98389963224.730164</v>
      </c>
      <c r="C21" s="31">
        <f>+'I Trimestre'!C21+'II trimestre'!C21+'III Trimestre'!C21+'IV Trimestre'!C21</f>
        <v>66312936390.180176</v>
      </c>
      <c r="D21" s="31">
        <f>+'I Trimestre'!D21+'II trimestre'!D21+'III Trimestre'!D21+'IV Trimestre'!D21</f>
        <v>25212768560.079994</v>
      </c>
      <c r="E21" s="31">
        <f>+'I Trimestre'!E21+'II trimestre'!E21+'III Trimestre'!E21+'IV Trimestre'!E21</f>
        <v>16247006888.939995</v>
      </c>
      <c r="F21" s="31">
        <f>+'I Trimestre'!F21+'II trimestre'!F21+'III Trimestre'!F21+'IV Trimestre'!F21</f>
        <v>8965761671.1399994</v>
      </c>
      <c r="G21" s="31">
        <f>+'I Trimestre'!G21+'II trimestre'!G21+'III Trimestre'!G21+'IV Trimestre'!G21</f>
        <v>459749163.75</v>
      </c>
      <c r="H21" s="31">
        <f>+'I Trimestre'!H21+'II trimestre'!H21+'III Trimestre'!H21+'IV Trimestre'!H21</f>
        <v>6404509110.7199993</v>
      </c>
      <c r="I21" s="17"/>
    </row>
    <row r="22" spans="1:9" x14ac:dyDescent="0.25">
      <c r="A22" s="18" t="s">
        <v>109</v>
      </c>
      <c r="B22" s="31">
        <f>+'I Trimestre'!B22+'II trimestre'!B22+'III Trimestre'!B22+'IV Trimestre'!B22</f>
        <v>50469315913</v>
      </c>
      <c r="C22" s="31">
        <f>+'I Trimestre'!C22+'II trimestre'!C22+'III Trimestre'!C22+'IV Trimestre'!C22</f>
        <v>33791174372.239998</v>
      </c>
      <c r="D22" s="31">
        <f>+'I Trimestre'!D22+'II trimestre'!D22+'III Trimestre'!D22+'IV Trimestre'!D22</f>
        <v>13127777455</v>
      </c>
      <c r="E22" s="31">
        <f>+'I Trimestre'!E22+'II trimestre'!E22+'III Trimestre'!E22+'IV Trimestre'!E22</f>
        <v>8412241781.3999996</v>
      </c>
      <c r="F22" s="31">
        <f>+'I Trimestre'!F22+'II trimestre'!F22+'III Trimestre'!F22+'IV Trimestre'!F22</f>
        <v>4715535673.6000004</v>
      </c>
      <c r="G22" s="31">
        <f>+'I Trimestre'!G22+'II trimestre'!G22+'III Trimestre'!G22+'IV Trimestre'!G22</f>
        <v>251861727.36000001</v>
      </c>
      <c r="H22" s="31">
        <f>+'I Trimestre'!H22+'II trimestre'!H22+'III Trimestre'!H22+'IV Trimestre'!H22</f>
        <v>3298502358.3999996</v>
      </c>
      <c r="I22" s="17"/>
    </row>
    <row r="23" spans="1:9" x14ac:dyDescent="0.25">
      <c r="A23" s="2" t="s">
        <v>110</v>
      </c>
      <c r="B23" s="31">
        <f>+'I Trimestre'!B23+'II trimestre'!B23+'III Trimestre'!B23+'IV Trimestre'!B23</f>
        <v>52278435377.380081</v>
      </c>
      <c r="C23" s="31">
        <f>+'I Trimestre'!C23+'II trimestre'!C23+'III Trimestre'!C23+'IV Trimestre'!C23</f>
        <v>37239717600.880089</v>
      </c>
      <c r="D23" s="31">
        <f>+'I Trimestre'!D23+'II trimestre'!D23+'III Trimestre'!D23+'IV Trimestre'!D23</f>
        <v>11903665590.229992</v>
      </c>
      <c r="E23" s="31">
        <f>+'I Trimestre'!E23+'II trimestre'!E23+'III Trimestre'!E23+'IV Trimestre'!E23</f>
        <v>7679914182.7299929</v>
      </c>
      <c r="F23" s="31">
        <f>+'I Trimestre'!F23+'II trimestre'!F23+'III Trimestre'!F23+'IV Trimestre'!F23</f>
        <v>4223751407.5</v>
      </c>
      <c r="G23" s="31">
        <f>+'I Trimestre'!G23+'II trimestre'!G23+'III Trimestre'!G23+'IV Trimestre'!G23</f>
        <v>212389257.07999998</v>
      </c>
      <c r="H23" s="31">
        <f>+'I Trimestre'!H23+'II trimestre'!H23+'III Trimestre'!H23+'IV Trimestre'!H23</f>
        <v>2922662929.1900005</v>
      </c>
      <c r="I23" s="17"/>
    </row>
    <row r="24" spans="1:9" x14ac:dyDescent="0.25">
      <c r="A24" s="18" t="s">
        <v>73</v>
      </c>
      <c r="B24" s="31">
        <f>C24+D24+G24+H24</f>
        <v>50469315913</v>
      </c>
      <c r="C24" s="31">
        <f>+'IV Trimestre'!C24</f>
        <v>33791174372.239998</v>
      </c>
      <c r="D24" s="31">
        <f>+'IV Trimestre'!D24</f>
        <v>13127777455</v>
      </c>
      <c r="E24" s="31">
        <f>+'IV Trimestre'!E24</f>
        <v>8412241781.3999996</v>
      </c>
      <c r="F24" s="31">
        <f>+'IV Trimestre'!F24</f>
        <v>4715535673.6000004</v>
      </c>
      <c r="G24" s="31">
        <f>+'IV Trimestre'!G24</f>
        <v>251861727.36000001</v>
      </c>
      <c r="H24" s="31">
        <f>+'IV Trimestre'!H24</f>
        <v>3298502358.3999996</v>
      </c>
      <c r="I24" s="17"/>
    </row>
    <row r="25" spans="1:9" x14ac:dyDescent="0.25">
      <c r="A25" s="2" t="s">
        <v>112</v>
      </c>
      <c r="B25" s="31">
        <f>B23</f>
        <v>52278435377.380081</v>
      </c>
      <c r="C25" s="31">
        <f t="shared" ref="C25:H25" si="0">C23</f>
        <v>37239717600.880089</v>
      </c>
      <c r="D25" s="31">
        <f t="shared" si="0"/>
        <v>11903665590.229992</v>
      </c>
      <c r="E25" s="31">
        <f t="shared" si="0"/>
        <v>7679914182.7299929</v>
      </c>
      <c r="F25" s="31">
        <f t="shared" si="0"/>
        <v>4223751407.5</v>
      </c>
      <c r="G25" s="31">
        <f t="shared" si="0"/>
        <v>212389257.07999998</v>
      </c>
      <c r="H25" s="31">
        <f t="shared" si="0"/>
        <v>2922662929.1900005</v>
      </c>
      <c r="I25" s="4"/>
    </row>
    <row r="26" spans="1:9" x14ac:dyDescent="0.25">
      <c r="B26" s="31"/>
      <c r="C26" s="31"/>
      <c r="D26" s="31"/>
      <c r="E26" s="31"/>
      <c r="F26" s="31"/>
      <c r="G26" s="31"/>
      <c r="H26" s="31"/>
      <c r="I26" s="17"/>
    </row>
    <row r="27" spans="1:9" x14ac:dyDescent="0.25">
      <c r="A27" s="38" t="s">
        <v>6</v>
      </c>
      <c r="B27" s="31"/>
      <c r="C27" s="31"/>
      <c r="D27" s="31"/>
      <c r="E27" s="31"/>
      <c r="F27" s="31"/>
      <c r="G27" s="31"/>
      <c r="H27" s="31"/>
    </row>
    <row r="28" spans="1:9" x14ac:dyDescent="0.25">
      <c r="A28" s="2" t="s">
        <v>109</v>
      </c>
      <c r="B28" s="31">
        <f>'I Trimestre'!B28+'II trimestre'!B28+'III Trimestre'!B28+'IV Trimestre'!B28</f>
        <v>50469315913</v>
      </c>
      <c r="C28" s="31"/>
      <c r="D28" s="31"/>
      <c r="E28" s="31"/>
      <c r="F28" s="31"/>
      <c r="G28" s="31"/>
      <c r="H28" s="31"/>
      <c r="I28" s="8"/>
    </row>
    <row r="29" spans="1:9" x14ac:dyDescent="0.25">
      <c r="A29" s="2" t="s">
        <v>110</v>
      </c>
      <c r="B29" s="31">
        <f>'I Trimestre'!B29+'II trimestre'!B29+'III Trimestre'!B29+'IV Trimestre'!B29</f>
        <v>52278435377.580101</v>
      </c>
      <c r="C29" s="31"/>
      <c r="D29" s="31"/>
      <c r="E29" s="31"/>
      <c r="F29" s="31"/>
      <c r="G29" s="31"/>
      <c r="H29" s="31"/>
    </row>
    <row r="30" spans="1:9" x14ac:dyDescent="0.25">
      <c r="B30" s="31"/>
      <c r="C30" s="31"/>
      <c r="D30" s="31"/>
      <c r="E30" s="31"/>
      <c r="F30" s="31"/>
      <c r="G30" s="31"/>
      <c r="H30" s="31"/>
    </row>
    <row r="31" spans="1:9" x14ac:dyDescent="0.25">
      <c r="A31" s="1" t="s">
        <v>7</v>
      </c>
      <c r="B31" s="24"/>
      <c r="C31" s="24"/>
      <c r="D31" s="24"/>
      <c r="E31" s="24"/>
      <c r="F31" s="24"/>
      <c r="G31" s="24"/>
      <c r="H31" s="24"/>
    </row>
    <row r="32" spans="1:9" s="32" customFormat="1" x14ac:dyDescent="0.25">
      <c r="A32" s="27" t="s">
        <v>63</v>
      </c>
      <c r="B32" s="40">
        <v>1.0451999999999999</v>
      </c>
      <c r="C32" s="40">
        <v>1.0451999999999999</v>
      </c>
      <c r="D32" s="40">
        <v>1.0451999999999999</v>
      </c>
      <c r="E32" s="40">
        <v>1.0451999999999999</v>
      </c>
      <c r="F32" s="40">
        <v>1.0451999999999999</v>
      </c>
      <c r="G32" s="40">
        <v>1.0451999999999999</v>
      </c>
      <c r="H32" s="40">
        <v>1.0451999999999999</v>
      </c>
    </row>
    <row r="33" spans="1:8" s="32" customFormat="1" x14ac:dyDescent="0.25">
      <c r="A33" s="27" t="s">
        <v>113</v>
      </c>
      <c r="B33" s="40">
        <v>1.0610999999999999</v>
      </c>
      <c r="C33" s="40">
        <v>1.0610999999999999</v>
      </c>
      <c r="D33" s="40">
        <v>1.0610999999999999</v>
      </c>
      <c r="E33" s="40">
        <v>1.0610999999999999</v>
      </c>
      <c r="F33" s="40">
        <v>1.0610999999999999</v>
      </c>
      <c r="G33" s="40">
        <v>1.0610999999999999</v>
      </c>
      <c r="H33" s="40">
        <v>1.0610999999999999</v>
      </c>
    </row>
    <row r="34" spans="1:8" s="32" customFormat="1" x14ac:dyDescent="0.25">
      <c r="A34" s="27" t="s">
        <v>8</v>
      </c>
      <c r="B34" s="31">
        <f>C34+D34+G34+H34</f>
        <v>419493</v>
      </c>
      <c r="C34" s="31">
        <v>248096</v>
      </c>
      <c r="D34" s="31">
        <f>E34+F34</f>
        <v>147739</v>
      </c>
      <c r="E34" s="33">
        <v>127381</v>
      </c>
      <c r="F34" s="33">
        <v>20358</v>
      </c>
      <c r="G34" s="31">
        <v>1696</v>
      </c>
      <c r="H34" s="31">
        <v>21962</v>
      </c>
    </row>
    <row r="35" spans="1:8" x14ac:dyDescent="0.25">
      <c r="B35" s="24"/>
      <c r="C35" s="24"/>
      <c r="D35" s="24"/>
      <c r="E35" s="24"/>
      <c r="F35" s="24"/>
      <c r="G35" s="24"/>
      <c r="H35" s="24"/>
    </row>
    <row r="36" spans="1:8" x14ac:dyDescent="0.25">
      <c r="A36" s="38" t="s">
        <v>9</v>
      </c>
      <c r="B36" s="24"/>
      <c r="C36" s="24"/>
      <c r="D36" s="24"/>
      <c r="E36" s="24"/>
      <c r="F36" s="24"/>
      <c r="G36" s="24"/>
      <c r="H36" s="24"/>
    </row>
    <row r="37" spans="1:8" x14ac:dyDescent="0.25">
      <c r="A37" s="2" t="s">
        <v>64</v>
      </c>
      <c r="B37" s="31">
        <f>B21/B32</f>
        <v>94135058577.047623</v>
      </c>
      <c r="C37" s="31">
        <f t="shared" ref="C37:H37" si="1">C21/C32</f>
        <v>63445212772.847473</v>
      </c>
      <c r="D37" s="31">
        <f t="shared" si="1"/>
        <v>24122434519.785683</v>
      </c>
      <c r="E37" s="31">
        <f t="shared" si="1"/>
        <v>15544400008.553383</v>
      </c>
      <c r="F37" s="31">
        <f t="shared" si="1"/>
        <v>8578034511.2322998</v>
      </c>
      <c r="G37" s="31">
        <f t="shared" si="1"/>
        <v>439867167.76693457</v>
      </c>
      <c r="H37" s="31">
        <f t="shared" si="1"/>
        <v>6127544116.6475315</v>
      </c>
    </row>
    <row r="38" spans="1:8" x14ac:dyDescent="0.25">
      <c r="A38" s="2" t="s">
        <v>114</v>
      </c>
      <c r="B38" s="31">
        <f>B23/B33</f>
        <v>49268151331.052757</v>
      </c>
      <c r="C38" s="31">
        <f t="shared" ref="C38:H38" si="2">C23/C33</f>
        <v>35095389313.806511</v>
      </c>
      <c r="D38" s="31">
        <f t="shared" si="2"/>
        <v>11218231637.197241</v>
      </c>
      <c r="E38" s="31">
        <f t="shared" si="2"/>
        <v>7237691247.5072975</v>
      </c>
      <c r="F38" s="31">
        <f t="shared" si="2"/>
        <v>3980540389.6899447</v>
      </c>
      <c r="G38" s="31">
        <f t="shared" si="2"/>
        <v>200159510.9603242</v>
      </c>
      <c r="H38" s="31">
        <f t="shared" si="2"/>
        <v>2754370869.0886822</v>
      </c>
    </row>
    <row r="39" spans="1:8" x14ac:dyDescent="0.25">
      <c r="A39" s="2" t="s">
        <v>65</v>
      </c>
      <c r="B39" s="31">
        <f>B37/B15</f>
        <v>120771.5577635916</v>
      </c>
      <c r="C39" s="31">
        <f t="shared" ref="C39:H39" si="3">C37/C15</f>
        <v>124274.44840673321</v>
      </c>
      <c r="D39" s="31">
        <f t="shared" si="3"/>
        <v>115025.38943411352</v>
      </c>
      <c r="E39" s="31">
        <f t="shared" si="3"/>
        <v>115428.85579229714</v>
      </c>
      <c r="F39" s="31">
        <f t="shared" si="3"/>
        <v>114301.4025947873</v>
      </c>
      <c r="G39" s="31">
        <f t="shared" si="3"/>
        <v>99041.298680987238</v>
      </c>
      <c r="H39" s="31">
        <f t="shared" si="3"/>
        <v>111883.87380443573</v>
      </c>
    </row>
    <row r="40" spans="1:8" x14ac:dyDescent="0.25">
      <c r="A40" s="2" t="s">
        <v>115</v>
      </c>
      <c r="B40" s="31">
        <f>B38/B17</f>
        <v>61158.304200496481</v>
      </c>
      <c r="C40" s="31">
        <f t="shared" ref="C40:H40" si="4">C38/C17</f>
        <v>78821.938541819327</v>
      </c>
      <c r="D40" s="31">
        <f t="shared" si="4"/>
        <v>53386.212275516475</v>
      </c>
      <c r="E40" s="31">
        <f t="shared" si="4"/>
        <v>53987.239189838343</v>
      </c>
      <c r="F40" s="31">
        <f t="shared" si="4"/>
        <v>52326.991273751912</v>
      </c>
      <c r="G40" s="31">
        <f t="shared" si="4"/>
        <v>44638.606369385416</v>
      </c>
      <c r="H40" s="31">
        <f t="shared" si="4"/>
        <v>47549.409494595428</v>
      </c>
    </row>
    <row r="41" spans="1:8" x14ac:dyDescent="0.25">
      <c r="B41" s="24"/>
      <c r="C41" s="24"/>
      <c r="D41" s="24"/>
      <c r="E41" s="24"/>
      <c r="F41" s="24"/>
      <c r="G41" s="24"/>
      <c r="H41" s="24"/>
    </row>
    <row r="42" spans="1:8" x14ac:dyDescent="0.25">
      <c r="A42" s="1" t="s">
        <v>10</v>
      </c>
      <c r="B42" s="24"/>
      <c r="C42" s="24"/>
      <c r="D42" s="24"/>
      <c r="E42" s="24"/>
      <c r="F42" s="24"/>
      <c r="G42" s="24"/>
      <c r="H42" s="24"/>
    </row>
    <row r="43" spans="1:8" x14ac:dyDescent="0.25">
      <c r="B43" s="24"/>
      <c r="C43" s="24"/>
      <c r="D43" s="24"/>
      <c r="E43" s="24"/>
      <c r="F43" s="24"/>
      <c r="G43" s="24"/>
      <c r="H43" s="24"/>
    </row>
    <row r="44" spans="1:8" x14ac:dyDescent="0.25">
      <c r="A44" s="1" t="s">
        <v>11</v>
      </c>
      <c r="B44" s="24"/>
      <c r="C44" s="24"/>
      <c r="D44" s="24"/>
      <c r="E44" s="24"/>
      <c r="F44" s="24"/>
      <c r="G44" s="24"/>
      <c r="H44" s="24"/>
    </row>
    <row r="45" spans="1:8" x14ac:dyDescent="0.25">
      <c r="A45" t="s">
        <v>12</v>
      </c>
      <c r="B45" s="39">
        <f>((B16)/B34)*100</f>
        <v>192.05374106361728</v>
      </c>
      <c r="C45" s="39">
        <f t="shared" ref="C45:H45" si="5">((C16)/C34)*100</f>
        <v>215.07722816974075</v>
      </c>
      <c r="D45" s="39">
        <f t="shared" si="5"/>
        <v>142.25559940164749</v>
      </c>
      <c r="E45" s="39">
        <f t="shared" si="5"/>
        <v>105.24568028198868</v>
      </c>
      <c r="F45" s="39">
        <f t="shared" si="5"/>
        <v>373.82847038019452</v>
      </c>
      <c r="G45" s="39">
        <f t="shared" si="5"/>
        <v>264.38679245283021</v>
      </c>
      <c r="H45" s="39">
        <f t="shared" si="5"/>
        <v>261.37419178581183</v>
      </c>
    </row>
    <row r="46" spans="1:8" x14ac:dyDescent="0.25">
      <c r="A46" t="s">
        <v>13</v>
      </c>
      <c r="B46" s="39">
        <f>((B17)/B34)*100</f>
        <v>192.03753101958793</v>
      </c>
      <c r="C46" s="39">
        <f t="shared" ref="C46:H46" si="6">((C17)/C34)*100</f>
        <v>179.46641622597704</v>
      </c>
      <c r="D46" s="39">
        <f t="shared" si="6"/>
        <v>142.23292427862651</v>
      </c>
      <c r="E46" s="39">
        <f t="shared" si="6"/>
        <v>105.24568028198868</v>
      </c>
      <c r="F46" s="39">
        <f t="shared" si="6"/>
        <v>373.6639159052952</v>
      </c>
      <c r="G46" s="39">
        <f t="shared" si="6"/>
        <v>264.38679245283021</v>
      </c>
      <c r="H46" s="39">
        <f t="shared" si="6"/>
        <v>263.75785447591295</v>
      </c>
    </row>
    <row r="47" spans="1:8" x14ac:dyDescent="0.25">
      <c r="B47" s="39"/>
      <c r="C47" s="39"/>
      <c r="D47" s="39"/>
      <c r="E47" s="39"/>
      <c r="F47" s="39"/>
      <c r="G47" s="39"/>
      <c r="H47" s="39"/>
    </row>
    <row r="48" spans="1:8" x14ac:dyDescent="0.25">
      <c r="A48" s="1" t="s">
        <v>14</v>
      </c>
      <c r="B48" s="39"/>
      <c r="C48" s="39"/>
      <c r="D48" s="39"/>
      <c r="E48" s="39"/>
      <c r="F48" s="39"/>
      <c r="G48" s="39"/>
      <c r="H48" s="39"/>
    </row>
    <row r="49" spans="1:8" x14ac:dyDescent="0.25">
      <c r="A49" t="s">
        <v>15</v>
      </c>
      <c r="B49" s="39">
        <f>B17/B16*100</f>
        <v>99.991559631205533</v>
      </c>
      <c r="C49" s="39">
        <f t="shared" ref="C49:H49" si="7">C17/C16*100</f>
        <v>83.442779020910876</v>
      </c>
      <c r="D49" s="39">
        <f t="shared" ref="D49" si="8">D17/D16*100</f>
        <v>99.984060294908346</v>
      </c>
      <c r="E49" s="39">
        <f t="shared" si="7"/>
        <v>100</v>
      </c>
      <c r="F49" s="39">
        <f t="shared" si="7"/>
        <v>99.955981288762743</v>
      </c>
      <c r="G49" s="39">
        <f t="shared" si="7"/>
        <v>100</v>
      </c>
      <c r="H49" s="39">
        <f t="shared" si="7"/>
        <v>100.91197324181663</v>
      </c>
    </row>
    <row r="50" spans="1:8" x14ac:dyDescent="0.25">
      <c r="A50" t="s">
        <v>16</v>
      </c>
      <c r="B50" s="39">
        <f>B23/B22*100</f>
        <v>103.58459279990772</v>
      </c>
      <c r="C50" s="39">
        <f t="shared" ref="C50:H50" si="9">C23/C22*100</f>
        <v>110.20545539687761</v>
      </c>
      <c r="D50" s="39">
        <f t="shared" ref="D50" si="10">D23/D22*100</f>
        <v>90.675406640872197</v>
      </c>
      <c r="E50" s="39">
        <f t="shared" si="9"/>
        <v>91.294501302979313</v>
      </c>
      <c r="F50" s="39">
        <f t="shared" si="9"/>
        <v>89.570977718326631</v>
      </c>
      <c r="G50" s="39">
        <f t="shared" si="9"/>
        <v>84.327721923553781</v>
      </c>
      <c r="H50" s="39">
        <f t="shared" si="9"/>
        <v>88.605755328539246</v>
      </c>
    </row>
    <row r="51" spans="1:8" x14ac:dyDescent="0.25">
      <c r="A51" t="s">
        <v>17</v>
      </c>
      <c r="B51" s="39">
        <f>AVERAGE(B49:B50)</f>
        <v>101.78807621555663</v>
      </c>
      <c r="C51" s="39">
        <f t="shared" ref="C51:H51" si="11">AVERAGE(C49:C50)</f>
        <v>96.824117208894251</v>
      </c>
      <c r="D51" s="39">
        <f t="shared" ref="D51" si="12">AVERAGE(D49:D50)</f>
        <v>95.329733467890264</v>
      </c>
      <c r="E51" s="39">
        <f t="shared" si="11"/>
        <v>95.647250651489657</v>
      </c>
      <c r="F51" s="39">
        <f t="shared" si="11"/>
        <v>94.763479503544687</v>
      </c>
      <c r="G51" s="39">
        <f t="shared" si="11"/>
        <v>92.163860961776891</v>
      </c>
      <c r="H51" s="39">
        <f t="shared" si="11"/>
        <v>94.758864285177935</v>
      </c>
    </row>
    <row r="52" spans="1:8" x14ac:dyDescent="0.25">
      <c r="B52" s="39"/>
      <c r="C52" s="39"/>
      <c r="D52" s="39"/>
      <c r="E52" s="39"/>
      <c r="F52" s="39"/>
      <c r="G52" s="39"/>
      <c r="H52" s="39"/>
    </row>
    <row r="53" spans="1:8" x14ac:dyDescent="0.25">
      <c r="A53" s="1" t="s">
        <v>18</v>
      </c>
      <c r="B53" s="39"/>
      <c r="C53" s="39"/>
      <c r="D53" s="39"/>
      <c r="E53" s="39"/>
      <c r="F53" s="39"/>
      <c r="G53" s="39"/>
      <c r="H53" s="39"/>
    </row>
    <row r="54" spans="1:8" x14ac:dyDescent="0.25">
      <c r="A54" t="s">
        <v>19</v>
      </c>
      <c r="B54" s="39">
        <f>B17/B18*100</f>
        <v>99.991559631205533</v>
      </c>
      <c r="C54" s="39">
        <f t="shared" ref="C54:H54" si="13">C17/C18*100</f>
        <v>83.442779020910876</v>
      </c>
      <c r="D54" s="39">
        <f t="shared" si="13"/>
        <v>99.984060294908346</v>
      </c>
      <c r="E54" s="39">
        <f t="shared" si="13"/>
        <v>100</v>
      </c>
      <c r="F54" s="39">
        <f t="shared" si="13"/>
        <v>99.955981288762743</v>
      </c>
      <c r="G54" s="39">
        <f t="shared" si="13"/>
        <v>100</v>
      </c>
      <c r="H54" s="39">
        <f t="shared" si="13"/>
        <v>100.91197324181663</v>
      </c>
    </row>
    <row r="55" spans="1:8" x14ac:dyDescent="0.25">
      <c r="A55" t="s">
        <v>20</v>
      </c>
      <c r="B55" s="39">
        <f>B23/B24*100</f>
        <v>103.58459279990772</v>
      </c>
      <c r="C55" s="39">
        <f t="shared" ref="C55:H55" si="14">C23/C24*100</f>
        <v>110.20545539687761</v>
      </c>
      <c r="D55" s="39">
        <f t="shared" ref="D55" si="15">D23/D24*100</f>
        <v>90.675406640872197</v>
      </c>
      <c r="E55" s="39">
        <f t="shared" si="14"/>
        <v>91.294501302979313</v>
      </c>
      <c r="F55" s="39">
        <f t="shared" si="14"/>
        <v>89.570977718326631</v>
      </c>
      <c r="G55" s="39">
        <f t="shared" si="14"/>
        <v>84.327721923553781</v>
      </c>
      <c r="H55" s="39">
        <f t="shared" si="14"/>
        <v>88.605755328539246</v>
      </c>
    </row>
    <row r="56" spans="1:8" x14ac:dyDescent="0.25">
      <c r="A56" t="s">
        <v>21</v>
      </c>
      <c r="B56" s="39">
        <f>(B54+B55)/2</f>
        <v>101.78807621555663</v>
      </c>
      <c r="C56" s="39">
        <f t="shared" ref="C56:H56" si="16">(C54+C55)/2</f>
        <v>96.824117208894251</v>
      </c>
      <c r="D56" s="39">
        <f t="shared" ref="D56" si="17">(D54+D55)/2</f>
        <v>95.329733467890264</v>
      </c>
      <c r="E56" s="39">
        <f t="shared" si="16"/>
        <v>95.647250651489657</v>
      </c>
      <c r="F56" s="39">
        <f t="shared" si="16"/>
        <v>94.763479503544687</v>
      </c>
      <c r="G56" s="39">
        <f t="shared" si="16"/>
        <v>92.163860961776891</v>
      </c>
      <c r="H56" s="39">
        <f t="shared" si="16"/>
        <v>94.758864285177935</v>
      </c>
    </row>
    <row r="57" spans="1:8" x14ac:dyDescent="0.25">
      <c r="B57" s="39"/>
      <c r="C57" s="39"/>
      <c r="D57" s="39"/>
      <c r="E57" s="39"/>
      <c r="F57" s="39"/>
      <c r="G57" s="39"/>
      <c r="H57" s="39"/>
    </row>
    <row r="58" spans="1:8" x14ac:dyDescent="0.25">
      <c r="A58" s="1" t="s">
        <v>32</v>
      </c>
      <c r="B58" s="39"/>
      <c r="C58" s="39"/>
      <c r="D58" s="39"/>
      <c r="E58" s="39"/>
      <c r="F58" s="39"/>
      <c r="G58" s="39"/>
      <c r="H58" s="39"/>
    </row>
    <row r="59" spans="1:8" x14ac:dyDescent="0.25">
      <c r="A59" t="s">
        <v>22</v>
      </c>
      <c r="B59" s="39">
        <f>B25/B23*100</f>
        <v>100</v>
      </c>
      <c r="C59" s="39">
        <f t="shared" ref="C59:H59" si="18">C25/C23*100</f>
        <v>100</v>
      </c>
      <c r="D59" s="39">
        <f t="shared" si="18"/>
        <v>100</v>
      </c>
      <c r="E59" s="39">
        <f t="shared" si="18"/>
        <v>100</v>
      </c>
      <c r="F59" s="39">
        <f t="shared" si="18"/>
        <v>100</v>
      </c>
      <c r="G59" s="39">
        <f t="shared" si="18"/>
        <v>100</v>
      </c>
      <c r="H59" s="39">
        <f t="shared" si="18"/>
        <v>100</v>
      </c>
    </row>
    <row r="60" spans="1:8" x14ac:dyDescent="0.25">
      <c r="B60" s="37"/>
      <c r="C60" s="37"/>
      <c r="D60" s="37"/>
      <c r="E60" s="37"/>
      <c r="F60" s="37"/>
      <c r="G60" s="37"/>
      <c r="H60" s="37"/>
    </row>
    <row r="61" spans="1:8" x14ac:dyDescent="0.25">
      <c r="A61" s="1" t="s">
        <v>23</v>
      </c>
      <c r="B61" s="37"/>
      <c r="C61" s="37"/>
      <c r="D61" s="37"/>
      <c r="E61" s="37"/>
      <c r="F61" s="37"/>
      <c r="G61" s="37"/>
      <c r="H61" s="37"/>
    </row>
    <row r="62" spans="1:8" x14ac:dyDescent="0.25">
      <c r="A62" s="43" t="s">
        <v>24</v>
      </c>
      <c r="B62" s="39">
        <f>((B17/B15)-1)*100</f>
        <v>3.3532416722234837</v>
      </c>
      <c r="C62" s="39">
        <f t="shared" ref="C62:H62" si="19">((C17/C15)-1)*100</f>
        <v>-12.786053572303025</v>
      </c>
      <c r="D62" s="39">
        <f t="shared" si="19"/>
        <v>0.20003433247184343</v>
      </c>
      <c r="E62" s="39">
        <f t="shared" si="19"/>
        <v>-0.44814411899024575</v>
      </c>
      <c r="F62" s="39">
        <f t="shared" si="19"/>
        <v>1.3631366801025946</v>
      </c>
      <c r="G62" s="39">
        <f t="shared" si="19"/>
        <v>0.96256684491977662</v>
      </c>
      <c r="H62" s="39">
        <f t="shared" si="19"/>
        <v>5.7689849727025289</v>
      </c>
    </row>
    <row r="63" spans="1:8" x14ac:dyDescent="0.25">
      <c r="A63" s="43" t="s">
        <v>25</v>
      </c>
      <c r="B63" s="39">
        <f>((B38/B37)-1)*100</f>
        <v>-47.662271553453408</v>
      </c>
      <c r="C63" s="39">
        <f t="shared" ref="C63:H63" si="20">((C38/C37)-1)*100</f>
        <v>-44.683944178013355</v>
      </c>
      <c r="D63" s="39">
        <f t="shared" si="20"/>
        <v>-53.494612544203065</v>
      </c>
      <c r="E63" s="39">
        <f t="shared" si="20"/>
        <v>-53.43859368309667</v>
      </c>
      <c r="F63" s="39">
        <f t="shared" si="20"/>
        <v>-53.596125260655889</v>
      </c>
      <c r="G63" s="39">
        <f t="shared" si="20"/>
        <v>-54.495464624816115</v>
      </c>
      <c r="H63" s="39">
        <f t="shared" si="20"/>
        <v>-55.049350659010209</v>
      </c>
    </row>
    <row r="64" spans="1:8" x14ac:dyDescent="0.25">
      <c r="A64" s="43" t="s">
        <v>26</v>
      </c>
      <c r="B64" s="39">
        <f>((B40/B39)-1)*100</f>
        <v>-49.360341678946554</v>
      </c>
      <c r="C64" s="39">
        <f t="shared" ref="C64:H64" si="21">((C40/C39)-1)*100</f>
        <v>-36.574300226345848</v>
      </c>
      <c r="D64" s="39">
        <f t="shared" si="21"/>
        <v>-53.587453571634228</v>
      </c>
      <c r="E64" s="39">
        <f t="shared" si="21"/>
        <v>-53.228992162078548</v>
      </c>
      <c r="F64" s="39">
        <f t="shared" si="21"/>
        <v>-54.220166956955374</v>
      </c>
      <c r="G64" s="39">
        <f t="shared" si="21"/>
        <v>-54.929300237503242</v>
      </c>
      <c r="H64" s="39">
        <f t="shared" si="21"/>
        <v>-57.501105496482822</v>
      </c>
    </row>
    <row r="65" spans="1:8" x14ac:dyDescent="0.25">
      <c r="B65" s="50"/>
      <c r="C65" s="50"/>
      <c r="D65" s="50"/>
      <c r="E65" s="50"/>
      <c r="F65" s="50"/>
      <c r="G65" s="50"/>
      <c r="H65" s="50"/>
    </row>
    <row r="66" spans="1:8" x14ac:dyDescent="0.25">
      <c r="A66" s="1" t="s">
        <v>27</v>
      </c>
      <c r="B66" s="37"/>
      <c r="C66" s="37"/>
      <c r="D66" s="37"/>
      <c r="E66" s="37"/>
      <c r="F66" s="37"/>
      <c r="G66" s="37"/>
      <c r="H66" s="37"/>
    </row>
    <row r="67" spans="1:8" x14ac:dyDescent="0.25">
      <c r="A67" t="s">
        <v>34</v>
      </c>
      <c r="B67" s="39">
        <f t="shared" ref="B67:H68" si="22">B22/(B16*5)</f>
        <v>12528.812915005487</v>
      </c>
      <c r="C67" s="39">
        <f t="shared" si="22"/>
        <v>12665.405182268298</v>
      </c>
      <c r="D67" s="39">
        <f t="shared" si="22"/>
        <v>12492.710515923052</v>
      </c>
      <c r="E67" s="39">
        <f t="shared" si="22"/>
        <v>12549.6845235449</v>
      </c>
      <c r="F67" s="39">
        <f t="shared" si="22"/>
        <v>12392.346456428048</v>
      </c>
      <c r="G67" s="39">
        <f t="shared" si="22"/>
        <v>11233.796938447815</v>
      </c>
      <c r="H67" s="39">
        <f t="shared" si="22"/>
        <v>11492.438926188526</v>
      </c>
    </row>
    <row r="68" spans="1:8" x14ac:dyDescent="0.25">
      <c r="A68" t="s">
        <v>35</v>
      </c>
      <c r="B68" s="39">
        <f t="shared" si="22"/>
        <v>12979.015317429363</v>
      </c>
      <c r="C68" s="39">
        <f t="shared" si="22"/>
        <v>16727.591797344896</v>
      </c>
      <c r="D68" s="39">
        <f t="shared" si="22"/>
        <v>11329.621969110105</v>
      </c>
      <c r="E68" s="39">
        <f t="shared" si="22"/>
        <v>11457.171900867492</v>
      </c>
      <c r="F68" s="39">
        <f t="shared" si="22"/>
        <v>11104.834088115629</v>
      </c>
      <c r="G68" s="39">
        <f t="shared" si="22"/>
        <v>9473.2050437109719</v>
      </c>
      <c r="H68" s="39">
        <f t="shared" si="22"/>
        <v>10090.935682943042</v>
      </c>
    </row>
    <row r="69" spans="1:8" x14ac:dyDescent="0.25">
      <c r="A69" t="s">
        <v>28</v>
      </c>
      <c r="B69" s="39">
        <f>(B68/B67)*B51</f>
        <v>105.44566426968619</v>
      </c>
      <c r="C69" s="39">
        <f t="shared" ref="C69:H69" si="23">(C68/C67)*C51</f>
        <v>127.87860202657912</v>
      </c>
      <c r="D69" s="39">
        <f t="shared" si="23"/>
        <v>86.454404048713243</v>
      </c>
      <c r="E69" s="39">
        <f t="shared" si="23"/>
        <v>87.320680492288119</v>
      </c>
      <c r="F69" s="39">
        <f t="shared" si="23"/>
        <v>84.91795490058729</v>
      </c>
      <c r="G69" s="39">
        <f t="shared" si="23"/>
        <v>77.71968438585796</v>
      </c>
      <c r="H69" s="39">
        <f t="shared" si="23"/>
        <v>83.203018178455977</v>
      </c>
    </row>
    <row r="70" spans="1:8" x14ac:dyDescent="0.25">
      <c r="A70" t="s">
        <v>36</v>
      </c>
      <c r="B70" s="39">
        <f>B22/B16</f>
        <v>62644.064575027434</v>
      </c>
      <c r="C70" s="39">
        <f t="shared" ref="C70:H71" si="24">C22/C16</f>
        <v>63327.025911341494</v>
      </c>
      <c r="D70" s="39">
        <f t="shared" si="24"/>
        <v>62463.552579615258</v>
      </c>
      <c r="E70" s="39">
        <f t="shared" si="24"/>
        <v>62748.4226177245</v>
      </c>
      <c r="F70" s="39">
        <f t="shared" si="24"/>
        <v>61961.732282140234</v>
      </c>
      <c r="G70" s="39">
        <f t="shared" si="24"/>
        <v>56168.984692239079</v>
      </c>
      <c r="H70" s="39">
        <f t="shared" si="24"/>
        <v>57462.194630942628</v>
      </c>
    </row>
    <row r="71" spans="1:8" x14ac:dyDescent="0.25">
      <c r="A71" t="s">
        <v>37</v>
      </c>
      <c r="B71" s="39">
        <f>B23/B17</f>
        <v>64895.076587146817</v>
      </c>
      <c r="C71" s="39">
        <f t="shared" si="24"/>
        <v>83637.958986724479</v>
      </c>
      <c r="D71" s="39">
        <f t="shared" si="24"/>
        <v>56648.109845550527</v>
      </c>
      <c r="E71" s="39">
        <f t="shared" si="24"/>
        <v>57285.859504337459</v>
      </c>
      <c r="F71" s="39">
        <f t="shared" si="24"/>
        <v>55524.170440578149</v>
      </c>
      <c r="G71" s="39">
        <f t="shared" si="24"/>
        <v>47366.02521855486</v>
      </c>
      <c r="H71" s="39">
        <f t="shared" si="24"/>
        <v>50454.678414715207</v>
      </c>
    </row>
    <row r="72" spans="1:8" x14ac:dyDescent="0.25">
      <c r="B72" s="39"/>
      <c r="C72" s="39"/>
      <c r="D72" s="39"/>
      <c r="E72" s="39"/>
      <c r="F72" s="39"/>
      <c r="G72" s="39"/>
      <c r="H72" s="39"/>
    </row>
    <row r="73" spans="1:8" x14ac:dyDescent="0.25">
      <c r="A73" s="1" t="s">
        <v>29</v>
      </c>
      <c r="B73" s="39"/>
      <c r="C73" s="39"/>
      <c r="D73" s="39"/>
      <c r="E73" s="39"/>
      <c r="F73" s="39"/>
      <c r="G73" s="39"/>
      <c r="H73" s="39"/>
    </row>
    <row r="74" spans="1:8" x14ac:dyDescent="0.25">
      <c r="A74" t="s">
        <v>30</v>
      </c>
      <c r="B74" s="39">
        <f>(B29/B28)*100</f>
        <v>103.58459280030405</v>
      </c>
      <c r="C74" s="39"/>
      <c r="D74" s="39"/>
      <c r="E74" s="39"/>
      <c r="F74" s="39"/>
      <c r="G74" s="39"/>
      <c r="H74" s="39"/>
    </row>
    <row r="75" spans="1:8" x14ac:dyDescent="0.25">
      <c r="A75" t="s">
        <v>31</v>
      </c>
      <c r="B75" s="39">
        <f>(B23/B29)*100</f>
        <v>99.999999999617401</v>
      </c>
      <c r="C75" s="39"/>
      <c r="D75" s="39"/>
      <c r="E75" s="39"/>
      <c r="F75" s="39"/>
      <c r="G75" s="39"/>
      <c r="H75" s="39"/>
    </row>
    <row r="76" spans="1:8" ht="15.75" thickBot="1" x14ac:dyDescent="0.3">
      <c r="A76" s="6"/>
      <c r="B76" s="6"/>
      <c r="C76" s="6"/>
      <c r="D76" s="6"/>
      <c r="E76" s="6"/>
      <c r="F76" s="6"/>
      <c r="G76" s="6"/>
      <c r="H76" s="6"/>
    </row>
    <row r="77" spans="1:8" ht="15.75" thickTop="1" x14ac:dyDescent="0.25">
      <c r="A77" s="68" t="s">
        <v>122</v>
      </c>
      <c r="B77" s="68"/>
      <c r="C77" s="68"/>
      <c r="D77" s="68"/>
      <c r="E77" s="68"/>
      <c r="F77" s="68"/>
      <c r="G77" s="24"/>
      <c r="H77" s="24"/>
    </row>
    <row r="78" spans="1:8" ht="15" customHeight="1" x14ac:dyDescent="0.25">
      <c r="A78" s="69" t="s">
        <v>117</v>
      </c>
      <c r="B78" s="69"/>
      <c r="C78" s="69"/>
      <c r="D78" s="69"/>
      <c r="E78" s="69"/>
      <c r="F78" s="69"/>
      <c r="G78" s="69"/>
      <c r="H78" s="69"/>
    </row>
    <row r="79" spans="1:8" ht="15" customHeight="1" x14ac:dyDescent="0.25">
      <c r="A79" s="41"/>
      <c r="B79" s="41"/>
      <c r="C79" s="41"/>
      <c r="D79" s="41"/>
      <c r="E79" s="41"/>
      <c r="F79" s="41"/>
      <c r="G79" s="41"/>
      <c r="H79" s="41"/>
    </row>
    <row r="80" spans="1:8" ht="32.25" customHeight="1" x14ac:dyDescent="0.25">
      <c r="A80" s="69" t="s">
        <v>123</v>
      </c>
      <c r="B80" s="69"/>
      <c r="C80" s="69"/>
      <c r="D80" s="69"/>
      <c r="E80" s="69"/>
      <c r="F80" s="69"/>
      <c r="G80" s="69"/>
      <c r="H80" s="69"/>
    </row>
    <row r="81" spans="1:9" x14ac:dyDescent="0.25">
      <c r="B81" s="7"/>
      <c r="C81" s="7"/>
      <c r="D81" s="7"/>
      <c r="E81" s="7"/>
    </row>
    <row r="82" spans="1:9" ht="48.75" customHeight="1" x14ac:dyDescent="0.25">
      <c r="A82" s="71" t="s">
        <v>124</v>
      </c>
      <c r="B82" s="71"/>
      <c r="C82" s="71"/>
      <c r="D82" s="71"/>
      <c r="E82" s="71"/>
      <c r="F82" s="71"/>
      <c r="G82" s="71"/>
      <c r="H82" s="71"/>
      <c r="I82" s="62"/>
    </row>
    <row r="84" spans="1:9" ht="29.25" customHeight="1" x14ac:dyDescent="0.25">
      <c r="A84" s="70" t="s">
        <v>125</v>
      </c>
      <c r="B84" s="70"/>
      <c r="C84" s="70"/>
      <c r="D84" s="70"/>
      <c r="E84" s="70"/>
      <c r="F84" s="70"/>
      <c r="G84" s="70"/>
      <c r="H84" s="70"/>
    </row>
    <row r="86" spans="1:9" x14ac:dyDescent="0.25">
      <c r="A86" s="11"/>
    </row>
    <row r="87" spans="1:9" x14ac:dyDescent="0.25">
      <c r="A87" s="11"/>
    </row>
    <row r="88" spans="1:9" x14ac:dyDescent="0.25">
      <c r="A88" s="11"/>
    </row>
    <row r="89" spans="1:9" x14ac:dyDescent="0.25">
      <c r="A89" s="11"/>
    </row>
    <row r="90" spans="1:9" x14ac:dyDescent="0.25">
      <c r="A90" s="11"/>
    </row>
  </sheetData>
  <mergeCells count="8">
    <mergeCell ref="A84:H84"/>
    <mergeCell ref="A82:H82"/>
    <mergeCell ref="A80:H80"/>
    <mergeCell ref="A9:A10"/>
    <mergeCell ref="C9:H9"/>
    <mergeCell ref="B9:B10"/>
    <mergeCell ref="A78:H78"/>
    <mergeCell ref="A77:F77"/>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I Trimestre</vt:lpstr>
      <vt:lpstr>II trimestre</vt:lpstr>
      <vt:lpstr>I Semestre</vt:lpstr>
      <vt:lpstr>III Trimestre</vt:lpstr>
      <vt:lpstr>III Trimestre Acumulado</vt:lpstr>
      <vt:lpstr>IV Trimestre</vt:lpstr>
      <vt:lpstr>Anual</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Diego Astorga</dc:creator>
  <cp:lastModifiedBy>Stephanie Tatiana Salas Soto</cp:lastModifiedBy>
  <dcterms:created xsi:type="dcterms:W3CDTF">2012-04-10T15:25:06Z</dcterms:created>
  <dcterms:modified xsi:type="dcterms:W3CDTF">2020-03-06T16:04:29Z</dcterms:modified>
</cp:coreProperties>
</file>