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dicadores Anuales 2019\Analista - Silvia Hernández\"/>
    </mc:Choice>
  </mc:AlternateContent>
  <bookViews>
    <workbookView xWindow="0" yWindow="0" windowWidth="9720" windowHeight="8115" tabRatio="699"/>
  </bookViews>
  <sheets>
    <sheet name="I Trimestre" sheetId="2" r:id="rId1"/>
    <sheet name="II Trimestre" sheetId="1" r:id="rId2"/>
    <sheet name="I Semestre" sheetId="5" r:id="rId3"/>
    <sheet name="III Trimestre" sheetId="3" r:id="rId4"/>
    <sheet name="III T Acumulado" sheetId="6" r:id="rId5"/>
    <sheet name="IV Trimestre" sheetId="4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C17" i="7" l="1"/>
  <c r="C67" i="7"/>
  <c r="C66" i="7"/>
  <c r="B66" i="7"/>
  <c r="C66" i="1"/>
  <c r="C16" i="7"/>
  <c r="B17" i="7"/>
  <c r="D17" i="7" l="1"/>
  <c r="C18" i="7" l="1"/>
  <c r="D16" i="7"/>
  <c r="B17" i="4" l="1"/>
  <c r="B24" i="6"/>
  <c r="D24" i="6"/>
  <c r="C24" i="6"/>
  <c r="B15" i="3" l="1"/>
  <c r="B22" i="3"/>
  <c r="B23" i="3"/>
  <c r="B21" i="3"/>
  <c r="B16" i="3"/>
  <c r="B17" i="3"/>
  <c r="B18" i="3"/>
  <c r="C15" i="5"/>
  <c r="D15" i="5"/>
  <c r="C16" i="5"/>
  <c r="D16" i="5"/>
  <c r="B16" i="5" s="1"/>
  <c r="C17" i="5"/>
  <c r="D17" i="5"/>
  <c r="B17" i="5" s="1"/>
  <c r="C18" i="5"/>
  <c r="D18" i="5"/>
  <c r="B18" i="5" s="1"/>
  <c r="C21" i="5"/>
  <c r="D21" i="5"/>
  <c r="B21" i="5" s="1"/>
  <c r="C22" i="5"/>
  <c r="D22" i="5"/>
  <c r="B22" i="5" s="1"/>
  <c r="C23" i="5"/>
  <c r="D23" i="5"/>
  <c r="B23" i="5" s="1"/>
  <c r="C24" i="5"/>
  <c r="D24" i="5"/>
  <c r="B24" i="5" s="1"/>
  <c r="B29" i="5"/>
  <c r="B15" i="5"/>
  <c r="B34" i="1"/>
  <c r="B22" i="1"/>
  <c r="B23" i="1"/>
  <c r="B24" i="1"/>
  <c r="B21" i="1"/>
  <c r="B16" i="1"/>
  <c r="B17" i="1"/>
  <c r="B18" i="1"/>
  <c r="B15" i="1"/>
  <c r="B15" i="2" l="1"/>
  <c r="B22" i="2"/>
  <c r="B23" i="2"/>
  <c r="B24" i="2"/>
  <c r="B21" i="2"/>
  <c r="B16" i="2"/>
  <c r="B17" i="2"/>
  <c r="B18" i="2"/>
  <c r="B15" i="4" l="1"/>
  <c r="B34" i="2" l="1"/>
  <c r="D24" i="7" l="1"/>
  <c r="D23" i="7"/>
  <c r="D25" i="7" s="1"/>
  <c r="D22" i="7"/>
  <c r="D21" i="7"/>
  <c r="D18" i="7"/>
  <c r="D15" i="7"/>
  <c r="D23" i="6"/>
  <c r="D25" i="6" s="1"/>
  <c r="D22" i="6"/>
  <c r="D21" i="6"/>
  <c r="D18" i="6"/>
  <c r="D17" i="6"/>
  <c r="D16" i="6"/>
  <c r="D15" i="6"/>
  <c r="B22" i="4"/>
  <c r="B23" i="4"/>
  <c r="B21" i="4"/>
  <c r="B16" i="4"/>
  <c r="B18" i="4"/>
  <c r="B28" i="2"/>
  <c r="B38" i="1" l="1"/>
  <c r="C15" i="7"/>
  <c r="B15" i="7" s="1"/>
  <c r="C21" i="7"/>
  <c r="B21" i="7" s="1"/>
  <c r="B37" i="4"/>
  <c r="C24" i="7"/>
  <c r="D45" i="7"/>
  <c r="C67" i="2"/>
  <c r="D67" i="2"/>
  <c r="C66" i="2"/>
  <c r="B34" i="7"/>
  <c r="D58" i="7"/>
  <c r="D46" i="7"/>
  <c r="D38" i="7"/>
  <c r="C70" i="4"/>
  <c r="D70" i="4"/>
  <c r="D69" i="4"/>
  <c r="C67" i="4"/>
  <c r="D67" i="4"/>
  <c r="D66" i="4"/>
  <c r="B34" i="4"/>
  <c r="B45" i="4" s="1"/>
  <c r="B34" i="6"/>
  <c r="B34" i="5"/>
  <c r="B34" i="3"/>
  <c r="B46" i="3" s="1"/>
  <c r="C61" i="2"/>
  <c r="D66" i="2"/>
  <c r="D66" i="5"/>
  <c r="D50" i="2"/>
  <c r="D69" i="2"/>
  <c r="C25" i="1"/>
  <c r="B25" i="1" s="1"/>
  <c r="D25" i="1"/>
  <c r="D58" i="1" s="1"/>
  <c r="D70" i="3"/>
  <c r="C70" i="3"/>
  <c r="D70" i="2"/>
  <c r="D69" i="3"/>
  <c r="C70" i="2"/>
  <c r="D70" i="1"/>
  <c r="C70" i="1"/>
  <c r="D69" i="1"/>
  <c r="C69" i="1"/>
  <c r="C69" i="2"/>
  <c r="C23" i="7"/>
  <c r="B23" i="7" s="1"/>
  <c r="D37" i="6"/>
  <c r="D38" i="6"/>
  <c r="C23" i="6"/>
  <c r="B23" i="6" s="1"/>
  <c r="C21" i="6"/>
  <c r="B21" i="6" s="1"/>
  <c r="D46" i="6"/>
  <c r="C15" i="6"/>
  <c r="B15" i="6" s="1"/>
  <c r="D46" i="4"/>
  <c r="D46" i="3"/>
  <c r="D46" i="1"/>
  <c r="D46" i="2"/>
  <c r="D38" i="5"/>
  <c r="D37" i="5"/>
  <c r="D46" i="5"/>
  <c r="D25" i="3"/>
  <c r="D58" i="3" s="1"/>
  <c r="C25" i="3"/>
  <c r="D25" i="4"/>
  <c r="C25" i="4"/>
  <c r="C58" i="4" s="1"/>
  <c r="B70" i="4"/>
  <c r="B18" i="7"/>
  <c r="C18" i="6"/>
  <c r="B18" i="6" s="1"/>
  <c r="D25" i="2"/>
  <c r="D58" i="2" s="1"/>
  <c r="C25" i="2"/>
  <c r="B25" i="2" s="1"/>
  <c r="B55" i="1"/>
  <c r="B54" i="2"/>
  <c r="D45" i="4"/>
  <c r="D45" i="3"/>
  <c r="D45" i="1"/>
  <c r="C16" i="6"/>
  <c r="B16" i="6" s="1"/>
  <c r="B70" i="3"/>
  <c r="C22" i="6"/>
  <c r="B22" i="6" s="1"/>
  <c r="B45" i="1"/>
  <c r="D45" i="5"/>
  <c r="D45" i="2"/>
  <c r="C17" i="6"/>
  <c r="B17" i="6" s="1"/>
  <c r="B16" i="7"/>
  <c r="D69" i="5"/>
  <c r="C22" i="7"/>
  <c r="C45" i="4"/>
  <c r="C45" i="3"/>
  <c r="C45" i="1"/>
  <c r="C45" i="2"/>
  <c r="C67" i="1"/>
  <c r="C46" i="2"/>
  <c r="D67" i="1"/>
  <c r="C46" i="3"/>
  <c r="C67" i="3"/>
  <c r="C46" i="1"/>
  <c r="D67" i="3"/>
  <c r="C46" i="4"/>
  <c r="B29" i="7"/>
  <c r="B29" i="6"/>
  <c r="D66" i="3"/>
  <c r="D66" i="1"/>
  <c r="D61" i="4"/>
  <c r="C61" i="4"/>
  <c r="D55" i="4"/>
  <c r="C55" i="4"/>
  <c r="D54" i="4"/>
  <c r="C54" i="4"/>
  <c r="D50" i="4"/>
  <c r="D49" i="4"/>
  <c r="D38" i="4"/>
  <c r="D40" i="4" s="1"/>
  <c r="C38" i="4"/>
  <c r="D37" i="4"/>
  <c r="D39" i="4" s="1"/>
  <c r="C37" i="4"/>
  <c r="C39" i="4" s="1"/>
  <c r="D61" i="3"/>
  <c r="C61" i="3"/>
  <c r="D55" i="3"/>
  <c r="C55" i="3"/>
  <c r="D54" i="3"/>
  <c r="D56" i="3" s="1"/>
  <c r="C54" i="3"/>
  <c r="D50" i="3"/>
  <c r="D49" i="3"/>
  <c r="D38" i="3"/>
  <c r="D40" i="3" s="1"/>
  <c r="C38" i="3"/>
  <c r="C40" i="3" s="1"/>
  <c r="D37" i="3"/>
  <c r="D39" i="3" s="1"/>
  <c r="C37" i="3"/>
  <c r="C39" i="3" s="1"/>
  <c r="D61" i="1"/>
  <c r="C61" i="1"/>
  <c r="D55" i="1"/>
  <c r="C55" i="1"/>
  <c r="D54" i="1"/>
  <c r="D56" i="1" s="1"/>
  <c r="C54" i="1"/>
  <c r="D50" i="1"/>
  <c r="C50" i="1"/>
  <c r="D49" i="1"/>
  <c r="D51" i="1" s="1"/>
  <c r="C49" i="1"/>
  <c r="D38" i="1"/>
  <c r="D40" i="1" s="1"/>
  <c r="C38" i="1"/>
  <c r="D37" i="1"/>
  <c r="D39" i="1" s="1"/>
  <c r="C37" i="1"/>
  <c r="C39" i="1" s="1"/>
  <c r="D61" i="2"/>
  <c r="D55" i="2"/>
  <c r="C55" i="2"/>
  <c r="D54" i="2"/>
  <c r="C50" i="2"/>
  <c r="D49" i="2"/>
  <c r="D51" i="2" s="1"/>
  <c r="D38" i="2"/>
  <c r="C38" i="2"/>
  <c r="C40" i="2" s="1"/>
  <c r="D37" i="2"/>
  <c r="D39" i="2" s="1"/>
  <c r="B28" i="4"/>
  <c r="B73" i="4" s="1"/>
  <c r="B28" i="3"/>
  <c r="B73" i="3" s="1"/>
  <c r="B37" i="3"/>
  <c r="B37" i="1"/>
  <c r="B73" i="2"/>
  <c r="C49" i="2"/>
  <c r="C51" i="2" s="1"/>
  <c r="C54" i="2"/>
  <c r="B37" i="2"/>
  <c r="C37" i="2"/>
  <c r="C39" i="2" s="1"/>
  <c r="B55" i="4"/>
  <c r="B74" i="4"/>
  <c r="B38" i="4"/>
  <c r="B50" i="4"/>
  <c r="B38" i="3"/>
  <c r="B74" i="3"/>
  <c r="B55" i="3"/>
  <c r="B74" i="1"/>
  <c r="B74" i="2"/>
  <c r="D50" i="5"/>
  <c r="B66" i="4"/>
  <c r="B61" i="2"/>
  <c r="B54" i="4"/>
  <c r="B61" i="3"/>
  <c r="B25" i="3" l="1"/>
  <c r="C58" i="2"/>
  <c r="C37" i="5"/>
  <c r="C39" i="5" s="1"/>
  <c r="B37" i="5"/>
  <c r="C38" i="5"/>
  <c r="C62" i="5" s="1"/>
  <c r="B45" i="3"/>
  <c r="C62" i="2"/>
  <c r="C62" i="1"/>
  <c r="D62" i="4"/>
  <c r="D58" i="4"/>
  <c r="B25" i="4"/>
  <c r="C58" i="3"/>
  <c r="B58" i="3"/>
  <c r="C37" i="6"/>
  <c r="C39" i="6" s="1"/>
  <c r="B37" i="6"/>
  <c r="C37" i="7"/>
  <c r="C39" i="7" s="1"/>
  <c r="B37" i="7"/>
  <c r="B62" i="3"/>
  <c r="C63" i="3"/>
  <c r="C58" i="1"/>
  <c r="D56" i="2"/>
  <c r="C45" i="6"/>
  <c r="B45" i="6"/>
  <c r="C38" i="6"/>
  <c r="C40" i="6" s="1"/>
  <c r="C38" i="7"/>
  <c r="C40" i="7" s="1"/>
  <c r="B38" i="7"/>
  <c r="C68" i="2"/>
  <c r="B49" i="3"/>
  <c r="B54" i="3"/>
  <c r="B56" i="3" s="1"/>
  <c r="B67" i="3"/>
  <c r="B39" i="3"/>
  <c r="C62" i="3"/>
  <c r="B49" i="1"/>
  <c r="D62" i="1"/>
  <c r="C69" i="6"/>
  <c r="D58" i="6"/>
  <c r="D40" i="6"/>
  <c r="C70" i="6"/>
  <c r="C49" i="5"/>
  <c r="C55" i="6"/>
  <c r="D67" i="6"/>
  <c r="C67" i="6"/>
  <c r="D49" i="6"/>
  <c r="C25" i="6"/>
  <c r="B25" i="6" s="1"/>
  <c r="D70" i="6"/>
  <c r="D61" i="6"/>
  <c r="D55" i="6"/>
  <c r="C66" i="5"/>
  <c r="C61" i="7"/>
  <c r="C56" i="2"/>
  <c r="D68" i="2"/>
  <c r="B45" i="5"/>
  <c r="B38" i="6"/>
  <c r="B40" i="6" s="1"/>
  <c r="C69" i="5"/>
  <c r="D25" i="5"/>
  <c r="D58" i="5" s="1"/>
  <c r="B55" i="2"/>
  <c r="B56" i="2" s="1"/>
  <c r="B58" i="2"/>
  <c r="C55" i="7"/>
  <c r="C25" i="7"/>
  <c r="B25" i="7" s="1"/>
  <c r="C49" i="7"/>
  <c r="D69" i="7"/>
  <c r="C70" i="7"/>
  <c r="D55" i="7"/>
  <c r="D51" i="4"/>
  <c r="D68" i="4" s="1"/>
  <c r="B62" i="1"/>
  <c r="D39" i="5"/>
  <c r="D62" i="5"/>
  <c r="B38" i="2"/>
  <c r="B40" i="2" s="1"/>
  <c r="C40" i="1"/>
  <c r="C56" i="1"/>
  <c r="B69" i="5"/>
  <c r="C46" i="6"/>
  <c r="C45" i="7"/>
  <c r="C51" i="1"/>
  <c r="C68" i="1" s="1"/>
  <c r="C50" i="6"/>
  <c r="D49" i="7"/>
  <c r="B66" i="1"/>
  <c r="C54" i="7"/>
  <c r="D40" i="7"/>
  <c r="D37" i="7"/>
  <c r="C54" i="6"/>
  <c r="C61" i="5"/>
  <c r="B50" i="2"/>
  <c r="B62" i="4"/>
  <c r="C63" i="2"/>
  <c r="C63" i="1"/>
  <c r="B40" i="3"/>
  <c r="B39" i="1"/>
  <c r="B58" i="4"/>
  <c r="B50" i="3"/>
  <c r="C46" i="5"/>
  <c r="C61" i="6"/>
  <c r="D62" i="2"/>
  <c r="D51" i="3"/>
  <c r="D68" i="3" s="1"/>
  <c r="C62" i="4"/>
  <c r="C66" i="6"/>
  <c r="D54" i="6"/>
  <c r="C54" i="5"/>
  <c r="D50" i="6"/>
  <c r="B40" i="1"/>
  <c r="D63" i="1"/>
  <c r="C56" i="3"/>
  <c r="D68" i="1"/>
  <c r="C50" i="7"/>
  <c r="B28" i="7"/>
  <c r="B73" i="7" s="1"/>
  <c r="D61" i="7"/>
  <c r="D63" i="4"/>
  <c r="D70" i="7"/>
  <c r="D67" i="7"/>
  <c r="D54" i="7"/>
  <c r="B40" i="4"/>
  <c r="B67" i="4"/>
  <c r="B46" i="4"/>
  <c r="B61" i="4"/>
  <c r="D50" i="7"/>
  <c r="D66" i="7"/>
  <c r="D56" i="4"/>
  <c r="C56" i="4"/>
  <c r="C69" i="7"/>
  <c r="B56" i="4"/>
  <c r="B49" i="4"/>
  <c r="B51" i="4" s="1"/>
  <c r="B69" i="4"/>
  <c r="B39" i="4"/>
  <c r="D39" i="6"/>
  <c r="D62" i="6"/>
  <c r="D63" i="3"/>
  <c r="B66" i="3"/>
  <c r="C55" i="5"/>
  <c r="D49" i="5"/>
  <c r="D51" i="5" s="1"/>
  <c r="B69" i="1"/>
  <c r="C25" i="5"/>
  <c r="B25" i="5" s="1"/>
  <c r="B67" i="2"/>
  <c r="B50" i="1"/>
  <c r="B70" i="1"/>
  <c r="B58" i="1"/>
  <c r="D40" i="2"/>
  <c r="D63" i="2" s="1"/>
  <c r="D62" i="3"/>
  <c r="D69" i="6"/>
  <c r="B54" i="1"/>
  <c r="B56" i="1" s="1"/>
  <c r="C67" i="5"/>
  <c r="C45" i="5"/>
  <c r="C70" i="5"/>
  <c r="D66" i="6"/>
  <c r="C49" i="6"/>
  <c r="B46" i="1"/>
  <c r="C46" i="7"/>
  <c r="D40" i="5"/>
  <c r="B61" i="1"/>
  <c r="B67" i="1"/>
  <c r="C50" i="5"/>
  <c r="B28" i="1"/>
  <c r="B73" i="1" s="1"/>
  <c r="D45" i="6"/>
  <c r="B69" i="3"/>
  <c r="B46" i="2"/>
  <c r="B70" i="2"/>
  <c r="D54" i="5"/>
  <c r="D67" i="5"/>
  <c r="C40" i="4"/>
  <c r="C63" i="4" s="1"/>
  <c r="D70" i="5"/>
  <c r="B39" i="2"/>
  <c r="D61" i="5"/>
  <c r="D55" i="5"/>
  <c r="C40" i="5" l="1"/>
  <c r="C63" i="5" s="1"/>
  <c r="C62" i="7"/>
  <c r="C62" i="6"/>
  <c r="C56" i="6"/>
  <c r="B63" i="3"/>
  <c r="B51" i="1"/>
  <c r="B68" i="1" s="1"/>
  <c r="B62" i="2"/>
  <c r="C58" i="7"/>
  <c r="B58" i="7"/>
  <c r="C58" i="6"/>
  <c r="B58" i="6"/>
  <c r="D63" i="5"/>
  <c r="B51" i="3"/>
  <c r="B68" i="3" s="1"/>
  <c r="D68" i="5"/>
  <c r="C51" i="5"/>
  <c r="C68" i="5" s="1"/>
  <c r="B39" i="5"/>
  <c r="C56" i="5"/>
  <c r="D63" i="6"/>
  <c r="B63" i="1"/>
  <c r="D51" i="6"/>
  <c r="D68" i="6" s="1"/>
  <c r="B50" i="6"/>
  <c r="B28" i="5"/>
  <c r="B73" i="5" s="1"/>
  <c r="B28" i="6"/>
  <c r="B73" i="6" s="1"/>
  <c r="B55" i="6"/>
  <c r="B74" i="6"/>
  <c r="B62" i="6"/>
  <c r="C51" i="6"/>
  <c r="C68" i="6" s="1"/>
  <c r="D56" i="6"/>
  <c r="B66" i="5"/>
  <c r="B63" i="2"/>
  <c r="C51" i="7"/>
  <c r="C68" i="7" s="1"/>
  <c r="C56" i="7"/>
  <c r="B74" i="7"/>
  <c r="C63" i="7"/>
  <c r="B55" i="7"/>
  <c r="B39" i="7"/>
  <c r="B70" i="7"/>
  <c r="D56" i="7"/>
  <c r="B50" i="7"/>
  <c r="D51" i="7"/>
  <c r="D68" i="7" s="1"/>
  <c r="D39" i="7"/>
  <c r="D63" i="7" s="1"/>
  <c r="D62" i="7"/>
  <c r="B39" i="6"/>
  <c r="B63" i="6" s="1"/>
  <c r="C63" i="6"/>
  <c r="B69" i="6"/>
  <c r="D56" i="5"/>
  <c r="B63" i="4"/>
  <c r="B68" i="4"/>
  <c r="B45" i="7"/>
  <c r="B69" i="7"/>
  <c r="B58" i="5"/>
  <c r="C58" i="5"/>
  <c r="B61" i="7"/>
  <c r="B46" i="7"/>
  <c r="B54" i="7"/>
  <c r="B49" i="7"/>
  <c r="B46" i="6"/>
  <c r="B61" i="6"/>
  <c r="B67" i="6"/>
  <c r="B70" i="6"/>
  <c r="B54" i="6"/>
  <c r="B49" i="6"/>
  <c r="B62" i="7"/>
  <c r="B40" i="7"/>
  <c r="B70" i="5"/>
  <c r="B55" i="5"/>
  <c r="B74" i="5"/>
  <c r="B38" i="5"/>
  <c r="B50" i="5"/>
  <c r="B67" i="5"/>
  <c r="B67" i="7"/>
  <c r="B49" i="5"/>
  <c r="B61" i="5"/>
  <c r="B46" i="5"/>
  <c r="B54" i="5"/>
  <c r="B66" i="6"/>
  <c r="B56" i="6" l="1"/>
  <c r="B63" i="7"/>
  <c r="B51" i="6"/>
  <c r="B68" i="6" s="1"/>
  <c r="B51" i="5"/>
  <c r="B68" i="5" s="1"/>
  <c r="B56" i="5"/>
  <c r="B56" i="7"/>
  <c r="B51" i="7"/>
  <c r="B68" i="7" s="1"/>
  <c r="B62" i="5"/>
  <c r="B40" i="5"/>
  <c r="B63" i="5" s="1"/>
  <c r="B69" i="2"/>
  <c r="B45" i="2"/>
  <c r="B66" i="2"/>
  <c r="B49" i="2"/>
  <c r="B51" i="2" s="1"/>
  <c r="B68" i="2" l="1"/>
</calcChain>
</file>

<file path=xl/sharedStrings.xml><?xml version="1.0" encoding="utf-8"?>
<sst xmlns="http://schemas.openxmlformats.org/spreadsheetml/2006/main" count="408" uniqueCount="115">
  <si>
    <t>Indicador</t>
  </si>
  <si>
    <t>Total programa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</si>
  <si>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</si>
  <si>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</si>
  <si>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</si>
  <si>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</si>
  <si>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</si>
  <si>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</si>
  <si>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</si>
  <si>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</si>
  <si>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</si>
  <si>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</si>
  <si>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</si>
  <si>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</si>
  <si>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</si>
  <si>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</si>
  <si>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</si>
  <si>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</si>
  <si>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</si>
  <si>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</si>
  <si>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</si>
  <si>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</si>
  <si>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</si>
  <si>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</si>
  <si>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</si>
  <si>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</si>
  <si>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</si>
  <si>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</si>
  <si>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</si>
  <si>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</si>
  <si>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</si>
  <si>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Gasto mensual programado por beneficiario (GPB) </t>
  </si>
  <si>
    <t xml:space="preserve">Gasto mensual efectivo por beneficiario (GEB) </t>
  </si>
  <si>
    <t>Beneficiarios</t>
  </si>
  <si>
    <t xml:space="preserve">Gasto programado acumulado por beneficiario (GPB) </t>
  </si>
  <si>
    <t xml:space="preserve">Gasto efectivo acumulado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</si>
  <si>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</si>
  <si>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</si>
  <si>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</si>
  <si>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</si>
  <si>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</si>
  <si>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</si>
  <si>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  Primaria</t>
  </si>
  <si>
    <t xml:space="preserve"> </t>
  </si>
  <si>
    <t xml:space="preserve">Post-secundaria regular </t>
  </si>
  <si>
    <t>Efectivos 1T 2018</t>
  </si>
  <si>
    <t>IPC (1T 2018)</t>
  </si>
  <si>
    <t>Gasto efectivo real 1T 2018</t>
  </si>
  <si>
    <t>Gasto efectivo real por beneficiario 1T 2018</t>
  </si>
  <si>
    <t>Efectivos 2T 2018</t>
  </si>
  <si>
    <t>IPC (2T 2018)</t>
  </si>
  <si>
    <t>Gasto efectivo real 2T 2018</t>
  </si>
  <si>
    <t>Gasto efectivo real por beneficiario 2T 2018</t>
  </si>
  <si>
    <t>Efectivos 3T 2018</t>
  </si>
  <si>
    <t>IPC (3T 2018)</t>
  </si>
  <si>
    <t>Gasto efectivo real 3T 2018</t>
  </si>
  <si>
    <t>Gasto efectivo real por beneficiario 3T 2018</t>
  </si>
  <si>
    <t>Efectivos 1S 2018</t>
  </si>
  <si>
    <t>IPC (1S 2018)</t>
  </si>
  <si>
    <t>Gasto efectivo real 1S 2018</t>
  </si>
  <si>
    <t>Gasto efectivo real por beneficiario 1S 2018</t>
  </si>
  <si>
    <t>Efectivos  2018</t>
  </si>
  <si>
    <t>IPC ( 2018)</t>
  </si>
  <si>
    <t>Gasto efectivo real  2018</t>
  </si>
  <si>
    <t>Gasto efectivo real por beneficiario  2018</t>
  </si>
  <si>
    <t>Efectivos 4T 2018</t>
  </si>
  <si>
    <t>IPC (4T 2018)</t>
  </si>
  <si>
    <t>Gasto efectivo real 4T 2018</t>
  </si>
  <si>
    <t>Gasto efectivo real por beneficiario 4T 2018</t>
  </si>
  <si>
    <t xml:space="preserve">Productos </t>
  </si>
  <si>
    <t>Programados 1T 2019</t>
  </si>
  <si>
    <t>Efectivos 1T 2019</t>
  </si>
  <si>
    <t>Programados año 2019</t>
  </si>
  <si>
    <t>En transferencias 1T 2019</t>
  </si>
  <si>
    <t>IPC (1T 2019)</t>
  </si>
  <si>
    <t>Gasto efectivo real 1T 2019</t>
  </si>
  <si>
    <t>Gasto efectivo real por beneficiario 1T 2019</t>
  </si>
  <si>
    <t>Fuentes:  Informes Trimestrales FONABE 2018 y 2019 - Cronogramas de Metas e Inversión - Modificaciones 2019 - IPC, INEC 2018 y 2019</t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</si>
  <si>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</si>
  <si>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</si>
  <si>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</si>
  <si>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</si>
  <si>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</si>
  <si>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</si>
  <si>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t>Programados 1S 2019</t>
  </si>
  <si>
    <t>Efectivos 1S 2019</t>
  </si>
  <si>
    <t>En transferencias 1S 2019</t>
  </si>
  <si>
    <t>IPC (1S 2019)</t>
  </si>
  <si>
    <t>Gasto efectivo real 1S 2019</t>
  </si>
  <si>
    <t>Gasto efectivo real por beneficiario 1S 2019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</si>
  <si>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</si>
  <si>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</si>
  <si>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</si>
  <si>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</si>
  <si>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</si>
  <si>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</si>
  <si>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</si>
  <si>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</si>
  <si>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</si>
  <si>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</si>
  <si>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</si>
  <si>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</si>
  <si>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Programados 2019</t>
  </si>
  <si>
    <t>Efectivos  2019</t>
  </si>
  <si>
    <t>Programados  2019</t>
  </si>
  <si>
    <t>En transferencias  2019</t>
  </si>
  <si>
    <t>IPC ( 2019)</t>
  </si>
  <si>
    <t>Gasto efectivo real  2019</t>
  </si>
  <si>
    <t>Gasto efectivo real por beneficiario  2019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</si>
  <si>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En este caso los datos del año 2018, no coinciden con los que se encuentran en los indicadores del año 2018 porque hay menos "productos". </t>
    </r>
  </si>
  <si>
    <t>n.d.</t>
  </si>
  <si>
    <r>
      <rPr>
        <b/>
        <sz val="11"/>
        <color theme="1"/>
        <rFont val="Calibri"/>
        <family val="2"/>
      </rPr>
      <t xml:space="preserve">Fuentes:  </t>
    </r>
    <r>
      <rPr>
        <sz val="11"/>
        <color theme="1"/>
        <rFont val="Calibri"/>
        <family val="2"/>
      </rPr>
      <t>Informes Trimestrales FONABE 2018 y 2019 - Cronogramas de Metas e Inversión - Modificaciones 2019 - IPC, INEC 2018 y 2019</t>
    </r>
  </si>
  <si>
    <r>
      <rPr>
        <b/>
        <sz val="11"/>
        <color theme="1"/>
        <rFont val="Calibri"/>
        <family val="2"/>
      </rPr>
      <t xml:space="preserve">Fuentes: </t>
    </r>
    <r>
      <rPr>
        <sz val="11"/>
        <color theme="1"/>
        <rFont val="Calibri"/>
        <family val="2"/>
      </rPr>
      <t xml:space="preserve"> Informes Trimestrales FONABE 2018 y 2019 - Cronogramas de Metas e Inversión - Modificaciones 2019 - IPC, INEC 2018 y 2019</t>
    </r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</si>
  <si>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Aunque por correo y junto a la Jefatura de la Unidad se había decidido trabajar con la cifra real del cronograma de metas e inersión, después se cambiaron los datos, esto a solicitud de la Analista responsable del programa. </t>
    </r>
  </si>
  <si>
    <r>
      <rPr>
        <b/>
        <sz val="11"/>
        <color theme="1"/>
        <rFont val="Calibri"/>
        <family val="2"/>
        <scheme val="minor"/>
      </rPr>
      <t xml:space="preserve">Notas: 
1. </t>
    </r>
    <r>
      <rPr>
        <sz val="11"/>
        <color theme="1"/>
        <rFont val="Calibri"/>
        <family val="2"/>
        <scheme val="minor"/>
      </rPr>
      <t xml:space="preserve">Para los beneficiarios efectivos 2019, en el caso del productos PRIMARIA, se incorporaron las cifras 234 y 10 (III y IV Trimestre respectivamente), esto debido a que no se pueden incorporar dentro del "promedio". 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La fórmula del gasto mensual programado y efectivo por beneficiario del producto PRIMARIA se multiplica por 6, esto debido a que la programación del producto se dio únicamente por 6 meses. Aunque se "ejecutó" por más de 6 meses, la analista del programa y mi persona estuvimos de acuerdo en dejar así la fórmula (el gasto mensual efectivo por beneficiario).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</si>
</sst>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2" xfId="0" applyFill="1" applyBorder="1"/>
    <xf numFmtId="0" fontId="2" fillId="0" borderId="0" xfId="0" applyFont="1" applyFill="1" applyAlignment="1">
      <alignment wrapText="1"/>
    </xf>
    <xf numFmtId="165" fontId="0" fillId="0" borderId="0" xfId="0" applyNumberFormat="1" applyFill="1"/>
    <xf numFmtId="166" fontId="0" fillId="0" borderId="0" xfId="1" applyNumberFormat="1" applyFont="1" applyFill="1"/>
    <xf numFmtId="0" fontId="0" fillId="0" borderId="0" xfId="0" applyFill="1" applyAlignment="1">
      <alignment horizontal="left" wrapText="1"/>
    </xf>
    <xf numFmtId="0" fontId="3" fillId="0" borderId="0" xfId="0" applyFont="1" applyFill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165" fontId="3" fillId="0" borderId="0" xfId="0" applyNumberFormat="1" applyFont="1" applyFill="1"/>
    <xf numFmtId="166" fontId="3" fillId="0" borderId="0" xfId="1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left" indent="1"/>
    </xf>
    <xf numFmtId="3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2" xfId="0" applyFont="1" applyFill="1" applyBorder="1"/>
    <xf numFmtId="165" fontId="0" fillId="0" borderId="0" xfId="0" applyNumberFormat="1" applyFont="1" applyFill="1"/>
    <xf numFmtId="4" fontId="0" fillId="0" borderId="0" xfId="0" applyNumberFormat="1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3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3" fontId="0" fillId="0" borderId="0" xfId="1" applyNumberFormat="1" applyFont="1" applyFill="1"/>
    <xf numFmtId="3" fontId="0" fillId="0" borderId="0" xfId="0" applyNumberFormat="1" applyFont="1" applyFill="1"/>
    <xf numFmtId="3" fontId="0" fillId="0" borderId="0" xfId="1" applyNumberFormat="1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164" fontId="1" fillId="0" borderId="0" xfId="1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right"/>
    </xf>
    <xf numFmtId="2" fontId="0" fillId="0" borderId="0" xfId="1" applyNumberFormat="1" applyFont="1" applyFill="1" applyAlignment="1">
      <alignment horizontal="right"/>
    </xf>
    <xf numFmtId="3" fontId="5" fillId="0" borderId="0" xfId="0" applyNumberFormat="1" applyFont="1" applyFill="1"/>
    <xf numFmtId="4" fontId="0" fillId="0" borderId="2" xfId="0" applyNumberFormat="1" applyFont="1" applyFill="1" applyBorder="1"/>
    <xf numFmtId="164" fontId="0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3" xfId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wrapText="1"/>
    </xf>
    <xf numFmtId="0" fontId="0" fillId="0" borderId="0" xfId="0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FONABE: Indicadores</a:t>
            </a:r>
            <a:r>
              <a:rPr lang="es-CR" sz="1400" baseline="0">
                <a:solidFill>
                  <a:schemeClr val="tx1"/>
                </a:solidFill>
              </a:rPr>
              <a:t> de cobertura potencial 2019</a:t>
            </a:r>
            <a:endParaRPr lang="es-CR" sz="140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Anual!$B$45:$D$45</c:f>
              <c:numCache>
                <c:formatCode>#,##0.00</c:formatCode>
                <c:ptCount val="3"/>
                <c:pt idx="0">
                  <c:v>32.724197238402752</c:v>
                </c:pt>
                <c:pt idx="1">
                  <c:v>36.028862901219213</c:v>
                </c:pt>
                <c:pt idx="2">
                  <c:v>8.4107397111668583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2-4C2A-B672-64BF6D44C345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Anual!$B$46:$D$46</c:f>
              <c:numCache>
                <c:formatCode>#,##0.00</c:formatCode>
                <c:ptCount val="3"/>
                <c:pt idx="0">
                  <c:v>32.298680858658791</c:v>
                </c:pt>
                <c:pt idx="1">
                  <c:v>36.011814252670185</c:v>
                </c:pt>
                <c:pt idx="2">
                  <c:v>4.979998643975863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2-4C2A-B672-64BF6D44C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617024"/>
        <c:axId val="53618560"/>
        <c:axId val="0"/>
      </c:bar3DChart>
      <c:catAx>
        <c:axId val="536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18560"/>
        <c:crosses val="autoZero"/>
        <c:auto val="1"/>
        <c:lblAlgn val="ctr"/>
        <c:lblOffset val="100"/>
        <c:noMultiLvlLbl val="0"/>
      </c:catAx>
      <c:valAx>
        <c:axId val="5361856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1702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FONABE: Indicadores de resultado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6.557846935799691E-2"/>
          <c:y val="0.17169076941978192"/>
          <c:w val="0.91114110736157983"/>
          <c:h val="0.563646389239652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Anual!$B$49:$D$49</c:f>
              <c:numCache>
                <c:formatCode>#,##0.00</c:formatCode>
                <c:ptCount val="3"/>
                <c:pt idx="0">
                  <c:v>98.699688867402969</c:v>
                </c:pt>
                <c:pt idx="1">
                  <c:v>99.95268058113362</c:v>
                </c:pt>
                <c:pt idx="2">
                  <c:v>59.209995969367192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4-4B1A-BD9B-2BF4652C54AE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Anual!$B$50:$D$50</c:f>
              <c:numCache>
                <c:formatCode>#,##0.00</c:formatCode>
                <c:ptCount val="3"/>
                <c:pt idx="0">
                  <c:v>96.076204118899895</c:v>
                </c:pt>
                <c:pt idx="1">
                  <c:v>99.973995634677038</c:v>
                </c:pt>
                <c:pt idx="2">
                  <c:v>82.103882703066731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4-4B1A-BD9B-2BF4652C54AE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Anual!$B$51:$D$51</c:f>
              <c:numCache>
                <c:formatCode>#,##0.00</c:formatCode>
                <c:ptCount val="3"/>
                <c:pt idx="0">
                  <c:v>97.387946493151432</c:v>
                </c:pt>
                <c:pt idx="1">
                  <c:v>99.963338107905329</c:v>
                </c:pt>
                <c:pt idx="2">
                  <c:v>70.656939336216965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94-4B1A-BD9B-2BF4652C5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671424"/>
        <c:axId val="53672960"/>
        <c:axId val="0"/>
      </c:bar3DChart>
      <c:catAx>
        <c:axId val="536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72960"/>
        <c:crosses val="autoZero"/>
        <c:auto val="1"/>
        <c:lblAlgn val="ctr"/>
        <c:lblOffset val="100"/>
        <c:noMultiLvlLbl val="0"/>
      </c:catAx>
      <c:valAx>
        <c:axId val="5367296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71424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1.6159146773320001E-2"/>
          <c:y val="0.8598456347882224"/>
          <c:w val="0.95136674582343872"/>
          <c:h val="0.107840464564118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FONABE: Indicadores de avance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Anual!$B$54:$D$54</c:f>
              <c:numCache>
                <c:formatCode>#,##0.00</c:formatCode>
                <c:ptCount val="3"/>
                <c:pt idx="0">
                  <c:v>98.699688867402969</c:v>
                </c:pt>
                <c:pt idx="1">
                  <c:v>99.95268058113362</c:v>
                </c:pt>
                <c:pt idx="2">
                  <c:v>59.209995969367192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5-4020-A9A4-EC0CEBE59A52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Anual!$B$55:$D$55</c:f>
              <c:numCache>
                <c:formatCode>#,##0.00</c:formatCode>
                <c:ptCount val="3"/>
                <c:pt idx="0">
                  <c:v>96.076204118899895</c:v>
                </c:pt>
                <c:pt idx="1">
                  <c:v>99.973995634677038</c:v>
                </c:pt>
                <c:pt idx="2">
                  <c:v>82.103882703066731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5-4020-A9A4-EC0CEBE59A52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Anual!$B$56:$D$56</c:f>
              <c:numCache>
                <c:formatCode>#,##0.00</c:formatCode>
                <c:ptCount val="3"/>
                <c:pt idx="0">
                  <c:v>97.387946493151432</c:v>
                </c:pt>
                <c:pt idx="1">
                  <c:v>99.963338107905329</c:v>
                </c:pt>
                <c:pt idx="2">
                  <c:v>70.656939336216965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5-4020-A9A4-EC0CEBE59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987968"/>
        <c:axId val="55120256"/>
        <c:axId val="0"/>
      </c:bar3DChart>
      <c:catAx>
        <c:axId val="539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20256"/>
        <c:crosses val="autoZero"/>
        <c:auto val="1"/>
        <c:lblAlgn val="ctr"/>
        <c:lblOffset val="100"/>
        <c:noMultiLvlLbl val="0"/>
      </c:catAx>
      <c:valAx>
        <c:axId val="5512025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87968"/>
        <c:crosses val="autoZero"/>
        <c:crossBetween val="between"/>
        <c:majorUnit val="15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FONABE: Indicadores de expansión 2019</a:t>
            </a:r>
          </a:p>
        </c:rich>
      </c:tx>
      <c:layout>
        <c:manualLayout>
          <c:xMode val="edge"/>
          <c:yMode val="edge"/>
          <c:x val="0.2764166213227327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Anual!$B$61:$D$61</c:f>
              <c:numCache>
                <c:formatCode>#,##0.00</c:formatCode>
                <c:ptCount val="3"/>
                <c:pt idx="0">
                  <c:v>1.9156185720792251E-2</c:v>
                </c:pt>
                <c:pt idx="1">
                  <c:v>1.0756790486690537</c:v>
                </c:pt>
                <c:pt idx="2">
                  <c:v>-13.205317577548003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F-461F-8E54-E3AAD5F57A3C}"/>
            </c:ext>
          </c:extLst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Anual!$B$62:$D$62</c:f>
              <c:numCache>
                <c:formatCode>#,##0.00</c:formatCode>
                <c:ptCount val="3"/>
                <c:pt idx="0">
                  <c:v>-43.639277018002012</c:v>
                </c:pt>
                <c:pt idx="1">
                  <c:v>-50.205660217489644</c:v>
                </c:pt>
                <c:pt idx="2">
                  <c:v>25.70580577771786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F-461F-8E54-E3AAD5F57A3C}"/>
            </c:ext>
          </c:extLst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Anual!$B$63:$D$63</c:f>
              <c:numCache>
                <c:formatCode>#,##0.00</c:formatCode>
                <c:ptCount val="3"/>
                <c:pt idx="0">
                  <c:v>-43.650071514956132</c:v>
                </c:pt>
                <c:pt idx="1">
                  <c:v>-50.735587184594792</c:v>
                </c:pt>
                <c:pt idx="2">
                  <c:v>44.831229597540847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F-461F-8E54-E3AAD5F57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5173120"/>
        <c:axId val="55174656"/>
      </c:barChart>
      <c:catAx>
        <c:axId val="551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74656"/>
        <c:crosses val="autoZero"/>
        <c:auto val="1"/>
        <c:lblAlgn val="ctr"/>
        <c:lblOffset val="100"/>
        <c:noMultiLvlLbl val="0"/>
      </c:catAx>
      <c:valAx>
        <c:axId val="55174656"/>
        <c:scaling>
          <c:orientation val="minMax"/>
          <c:max val="80"/>
          <c:min val="-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7312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01997276575249"/>
          <c:y val="0.73264472149314663"/>
          <c:w val="0.53712655230863648"/>
          <c:h val="0.244207130358705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FONABE: Indicadores de gasto medio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Anual!$B$69:$D$69</c:f>
              <c:numCache>
                <c:formatCode>#,##0.00</c:formatCode>
                <c:ptCount val="3"/>
                <c:pt idx="0">
                  <c:v>134963.82184869784</c:v>
                </c:pt>
                <c:pt idx="1">
                  <c:v>108000</c:v>
                </c:pt>
                <c:pt idx="2">
                  <c:v>990760.25796049985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D-4BB0-826E-7CF308578042}"/>
            </c:ext>
          </c:extLst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Anual!$B$70:$D$70</c:f>
              <c:numCache>
                <c:formatCode>#,##0.00</c:formatCode>
                <c:ptCount val="3"/>
                <c:pt idx="0">
                  <c:v>131376.41917009946</c:v>
                </c:pt>
                <c:pt idx="1">
                  <c:v>108023.03115603609</c:v>
                </c:pt>
                <c:pt idx="2">
                  <c:v>1373843.4309053777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D-4BB0-826E-7CF30857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07744"/>
        <c:axId val="55409280"/>
      </c:barChart>
      <c:catAx>
        <c:axId val="5540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09280"/>
        <c:crosses val="autoZero"/>
        <c:auto val="1"/>
        <c:lblAlgn val="ctr"/>
        <c:lblOffset val="100"/>
        <c:noMultiLvlLbl val="0"/>
      </c:catAx>
      <c:valAx>
        <c:axId val="5540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0774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FONABE: Índice de eficiencia (IE) 2019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Anual!$A$68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Anual!$B$68:$D$68</c:f>
              <c:numCache>
                <c:formatCode>#,##0.00</c:formatCode>
                <c:ptCount val="3"/>
                <c:pt idx="0">
                  <c:v>94.799328481841783</c:v>
                </c:pt>
                <c:pt idx="1">
                  <c:v>99.984655434181732</c:v>
                </c:pt>
                <c:pt idx="2">
                  <c:v>97.976852800661661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6-4D57-A10E-B0BACFCD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438720"/>
        <c:axId val="55256192"/>
        <c:axId val="0"/>
      </c:bar3DChart>
      <c:catAx>
        <c:axId val="554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256192"/>
        <c:crosses val="autoZero"/>
        <c:auto val="1"/>
        <c:lblAlgn val="ctr"/>
        <c:lblOffset val="100"/>
        <c:noMultiLvlLbl val="0"/>
      </c:catAx>
      <c:valAx>
        <c:axId val="552561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3872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FONABE: Indicadores de giro de recursos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4071B9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B3A-43C7-8BFF-7DCA62DE668D}"/>
              </c:ext>
            </c:extLst>
          </c:dPt>
          <c:dPt>
            <c:idx val="1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BE-48A5-80FE-F62B048892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Anual!$B$73</c:f>
              <c:numCache>
                <c:formatCode>#,##0.00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BE-48A5-80FE-F62B0488925B}"/>
            </c:ext>
          </c:extLst>
        </c:ser>
        <c:ser>
          <c:idx val="1"/>
          <c:order val="1"/>
          <c:tx>
            <c:strRef>
              <c:f>Anual!$A$74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102D7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#,##0.00</c:formatCode>
                <c:ptCount val="1"/>
                <c:pt idx="0">
                  <c:v>96.076204118899895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6F-457B-A335-F7342A87F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4788272"/>
        <c:axId val="334802000"/>
      </c:barChart>
      <c:valAx>
        <c:axId val="334802000"/>
        <c:scaling>
          <c:orientation val="minMax"/>
          <c:max val="1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34788272"/>
        <c:crosses val="autoZero"/>
        <c:crossBetween val="between"/>
      </c:valAx>
      <c:catAx>
        <c:axId val="334788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4802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9632156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9632156" cy="3810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59532</xdr:rowOff>
    </xdr:from>
    <xdr:to>
      <xdr:col>3</xdr:col>
      <xdr:colOff>1607344</xdr:colOff>
      <xdr:row>7</xdr:row>
      <xdr:rowOff>166687</xdr:rowOff>
    </xdr:to>
    <xdr:sp macro="" textlink="">
      <xdr:nvSpPr>
        <xdr:cNvPr id="3" name="CuadroTexto 2"/>
        <xdr:cNvSpPr txBox="1"/>
      </xdr:nvSpPr>
      <xdr:spPr>
        <a:xfrm>
          <a:off x="0" y="1202532"/>
          <a:ext cx="937021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Fondo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Becas               Programa Becas Estudiantiles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20-05-2019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4</xdr:col>
      <xdr:colOff>11907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962025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0</xdr:row>
      <xdr:rowOff>83343</xdr:rowOff>
    </xdr:from>
    <xdr:to>
      <xdr:col>1</xdr:col>
      <xdr:colOff>479652</xdr:colOff>
      <xdr:row>5</xdr:row>
      <xdr:rowOff>124164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6" y="83343"/>
          <a:ext cx="4408714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9632156" cy="39290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9632156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59532</xdr:rowOff>
    </xdr:from>
    <xdr:to>
      <xdr:col>3</xdr:col>
      <xdr:colOff>1535906</xdr:colOff>
      <xdr:row>7</xdr:row>
      <xdr:rowOff>166687</xdr:rowOff>
    </xdr:to>
    <xdr:sp macro="" textlink="">
      <xdr:nvSpPr>
        <xdr:cNvPr id="3" name="CuadroTexto 2"/>
        <xdr:cNvSpPr txBox="1"/>
      </xdr:nvSpPr>
      <xdr:spPr>
        <a:xfrm>
          <a:off x="0" y="1202532"/>
          <a:ext cx="937021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Fondo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Becas               Programa Becas Estudiantiles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27-08-2019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62025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83343</xdr:rowOff>
    </xdr:from>
    <xdr:to>
      <xdr:col>1</xdr:col>
      <xdr:colOff>479651</xdr:colOff>
      <xdr:row>5</xdr:row>
      <xdr:rowOff>124164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83343"/>
          <a:ext cx="4408714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11906</xdr:rowOff>
    </xdr:from>
    <xdr:ext cx="9632156" cy="39290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4906"/>
          <a:ext cx="9632156" cy="392906"/>
        </a:xfrm>
        <a:prstGeom prst="rect">
          <a:avLst/>
        </a:prstGeom>
      </xdr:spPr>
    </xdr:pic>
    <xdr:clientData/>
  </xdr:oneCellAnchor>
  <xdr:twoCellAnchor>
    <xdr:from>
      <xdr:col>0</xdr:col>
      <xdr:colOff>226219</xdr:colOff>
      <xdr:row>6</xdr:row>
      <xdr:rowOff>83344</xdr:rowOff>
    </xdr:from>
    <xdr:to>
      <xdr:col>3</xdr:col>
      <xdr:colOff>1797844</xdr:colOff>
      <xdr:row>7</xdr:row>
      <xdr:rowOff>190499</xdr:rowOff>
    </xdr:to>
    <xdr:sp macro="" textlink="">
      <xdr:nvSpPr>
        <xdr:cNvPr id="4" name="CuadroTexto 3"/>
        <xdr:cNvSpPr txBox="1"/>
      </xdr:nvSpPr>
      <xdr:spPr>
        <a:xfrm>
          <a:off x="226219" y="1226344"/>
          <a:ext cx="9334500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Fondo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Becas               Programa Becas Estudiantiles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09-12-2019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62025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83343</xdr:rowOff>
    </xdr:from>
    <xdr:to>
      <xdr:col>1</xdr:col>
      <xdr:colOff>479651</xdr:colOff>
      <xdr:row>5</xdr:row>
      <xdr:rowOff>124164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83343"/>
          <a:ext cx="4408714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11906</xdr:rowOff>
    </xdr:from>
    <xdr:ext cx="9632156" cy="3810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4906"/>
          <a:ext cx="9632156" cy="381000"/>
        </a:xfrm>
        <a:prstGeom prst="rect">
          <a:avLst/>
        </a:prstGeom>
      </xdr:spPr>
    </xdr:pic>
    <xdr:clientData/>
  </xdr:oneCellAnchor>
  <xdr:twoCellAnchor>
    <xdr:from>
      <xdr:col>0</xdr:col>
      <xdr:colOff>369094</xdr:colOff>
      <xdr:row>6</xdr:row>
      <xdr:rowOff>47626</xdr:rowOff>
    </xdr:from>
    <xdr:to>
      <xdr:col>4</xdr:col>
      <xdr:colOff>0</xdr:colOff>
      <xdr:row>7</xdr:row>
      <xdr:rowOff>154781</xdr:rowOff>
    </xdr:to>
    <xdr:sp macro="" textlink="">
      <xdr:nvSpPr>
        <xdr:cNvPr id="4" name="CuadroTexto 3"/>
        <xdr:cNvSpPr txBox="1"/>
      </xdr:nvSpPr>
      <xdr:spPr>
        <a:xfrm>
          <a:off x="369094" y="1190626"/>
          <a:ext cx="9394031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Fondo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Becas               Programa Becas Estudiantiles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2019        Fecha Actualización:  17-12-2019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62025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83343</xdr:rowOff>
    </xdr:from>
    <xdr:to>
      <xdr:col>1</xdr:col>
      <xdr:colOff>479651</xdr:colOff>
      <xdr:row>5</xdr:row>
      <xdr:rowOff>124164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83343"/>
          <a:ext cx="4408714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632156" cy="3810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632156" cy="381000"/>
        </a:xfrm>
        <a:prstGeom prst="rect">
          <a:avLst/>
        </a:prstGeom>
      </xdr:spPr>
    </xdr:pic>
    <xdr:clientData/>
  </xdr:oneCellAnchor>
  <xdr:twoCellAnchor>
    <xdr:from>
      <xdr:col>0</xdr:col>
      <xdr:colOff>95250</xdr:colOff>
      <xdr:row>6</xdr:row>
      <xdr:rowOff>71438</xdr:rowOff>
    </xdr:from>
    <xdr:to>
      <xdr:col>3</xdr:col>
      <xdr:colOff>1750219</xdr:colOff>
      <xdr:row>7</xdr:row>
      <xdr:rowOff>178593</xdr:rowOff>
    </xdr:to>
    <xdr:sp macro="" textlink="">
      <xdr:nvSpPr>
        <xdr:cNvPr id="4" name="CuadroTexto 3"/>
        <xdr:cNvSpPr txBox="1"/>
      </xdr:nvSpPr>
      <xdr:spPr>
        <a:xfrm>
          <a:off x="95250" y="1214438"/>
          <a:ext cx="9417844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Fondo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Becas               Programa Becas Estudiantiles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Acumulado 2019     Fecha Actualización:  17-12-2019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62025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83343</xdr:rowOff>
    </xdr:from>
    <xdr:to>
      <xdr:col>1</xdr:col>
      <xdr:colOff>479651</xdr:colOff>
      <xdr:row>5</xdr:row>
      <xdr:rowOff>124164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83343"/>
          <a:ext cx="4408714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632156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632156" cy="381000"/>
        </a:xfrm>
        <a:prstGeom prst="rect">
          <a:avLst/>
        </a:prstGeom>
      </xdr:spPr>
    </xdr:pic>
    <xdr:clientData/>
  </xdr:oneCellAnchor>
  <xdr:twoCellAnchor>
    <xdr:from>
      <xdr:col>0</xdr:col>
      <xdr:colOff>309562</xdr:colOff>
      <xdr:row>6</xdr:row>
      <xdr:rowOff>59532</xdr:rowOff>
    </xdr:from>
    <xdr:to>
      <xdr:col>4</xdr:col>
      <xdr:colOff>119062</xdr:colOff>
      <xdr:row>7</xdr:row>
      <xdr:rowOff>166687</xdr:rowOff>
    </xdr:to>
    <xdr:sp macro="" textlink="">
      <xdr:nvSpPr>
        <xdr:cNvPr id="3" name="CuadroTexto 2"/>
        <xdr:cNvSpPr txBox="1"/>
      </xdr:nvSpPr>
      <xdr:spPr>
        <a:xfrm>
          <a:off x="309562" y="1202532"/>
          <a:ext cx="9417844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Fondo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Becas               Programa Becas Estudiantiles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2019     Fecha Actualización:  15-04-2020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62025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83343</xdr:rowOff>
    </xdr:from>
    <xdr:to>
      <xdr:col>1</xdr:col>
      <xdr:colOff>479651</xdr:colOff>
      <xdr:row>5</xdr:row>
      <xdr:rowOff>124164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83343"/>
          <a:ext cx="4408714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3969</xdr:colOff>
      <xdr:row>13</xdr:row>
      <xdr:rowOff>186792</xdr:rowOff>
    </xdr:from>
    <xdr:to>
      <xdr:col>12</xdr:col>
      <xdr:colOff>670719</xdr:colOff>
      <xdr:row>28</xdr:row>
      <xdr:rowOff>80430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7937</xdr:colOff>
      <xdr:row>14</xdr:row>
      <xdr:rowOff>9522</xdr:rowOff>
    </xdr:from>
    <xdr:to>
      <xdr:col>21</xdr:col>
      <xdr:colOff>674687</xdr:colOff>
      <xdr:row>28</xdr:row>
      <xdr:rowOff>93660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-1</xdr:colOff>
      <xdr:row>29</xdr:row>
      <xdr:rowOff>180182</xdr:rowOff>
    </xdr:from>
    <xdr:to>
      <xdr:col>12</xdr:col>
      <xdr:colOff>666749</xdr:colOff>
      <xdr:row>44</xdr:row>
      <xdr:rowOff>44715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15874</xdr:colOff>
      <xdr:row>44</xdr:row>
      <xdr:rowOff>177535</xdr:rowOff>
    </xdr:from>
    <xdr:to>
      <xdr:col>13</xdr:col>
      <xdr:colOff>15875</xdr:colOff>
      <xdr:row>59</xdr:row>
      <xdr:rowOff>63235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756707</xdr:colOff>
      <xdr:row>30</xdr:row>
      <xdr:rowOff>2645</xdr:rowOff>
    </xdr:from>
    <xdr:to>
      <xdr:col>21</xdr:col>
      <xdr:colOff>650874</xdr:colOff>
      <xdr:row>44</xdr:row>
      <xdr:rowOff>23812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2645</xdr:colOff>
      <xdr:row>44</xdr:row>
      <xdr:rowOff>147109</xdr:rowOff>
    </xdr:from>
    <xdr:to>
      <xdr:col>22</xdr:col>
      <xdr:colOff>23812</xdr:colOff>
      <xdr:row>59</xdr:row>
      <xdr:rowOff>32809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337343</xdr:colOff>
      <xdr:row>61</xdr:row>
      <xdr:rowOff>266</xdr:rowOff>
    </xdr:from>
    <xdr:to>
      <xdr:col>16</xdr:col>
      <xdr:colOff>666750</xdr:colOff>
      <xdr:row>75</xdr:row>
      <xdr:rowOff>64560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9632156" cy="381000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143000"/>
          <a:ext cx="9632156" cy="381000"/>
        </a:xfrm>
        <a:prstGeom prst="rect">
          <a:avLst/>
        </a:prstGeom>
      </xdr:spPr>
    </xdr:pic>
    <xdr:clientData/>
  </xdr:oneCellAnchor>
  <xdr:twoCellAnchor>
    <xdr:from>
      <xdr:col>0</xdr:col>
      <xdr:colOff>500062</xdr:colOff>
      <xdr:row>6</xdr:row>
      <xdr:rowOff>59532</xdr:rowOff>
    </xdr:from>
    <xdr:to>
      <xdr:col>4</xdr:col>
      <xdr:colOff>190500</xdr:colOff>
      <xdr:row>7</xdr:row>
      <xdr:rowOff>166687</xdr:rowOff>
    </xdr:to>
    <xdr:sp macro="" textlink="">
      <xdr:nvSpPr>
        <xdr:cNvPr id="11" name="CuadroTexto 10"/>
        <xdr:cNvSpPr txBox="1"/>
      </xdr:nvSpPr>
      <xdr:spPr>
        <a:xfrm>
          <a:off x="500062" y="1202532"/>
          <a:ext cx="929878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Fondo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Becas               Programa Becas Estudiantiles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Anual 2019     Fecha Actualización:  15-04-202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962025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83343</xdr:rowOff>
    </xdr:from>
    <xdr:to>
      <xdr:col>1</xdr:col>
      <xdr:colOff>479651</xdr:colOff>
      <xdr:row>5</xdr:row>
      <xdr:rowOff>124164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2875" y="83343"/>
          <a:ext cx="4408714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193"/>
  <sheetViews>
    <sheetView showGridLines="0" tabSelected="1" zoomScale="80" zoomScaleNormal="80" workbookViewId="0">
      <pane ySplit="8" topLeftCell="A9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8" customWidth="1"/>
    <col min="2" max="4" width="27.7109375" style="8" customWidth="1"/>
    <col min="5" max="16384" width="11.42578125" style="8"/>
  </cols>
  <sheetData>
    <row r="9" spans="1:4" s="15" customFormat="1" x14ac:dyDescent="0.25">
      <c r="A9" s="44" t="s">
        <v>0</v>
      </c>
      <c r="B9" s="46" t="s">
        <v>1</v>
      </c>
      <c r="C9" s="48" t="s">
        <v>69</v>
      </c>
      <c r="D9" s="48"/>
    </row>
    <row r="10" spans="1:4" s="15" customFormat="1" ht="15.75" thickBot="1" x14ac:dyDescent="0.3">
      <c r="A10" s="45"/>
      <c r="B10" s="47"/>
      <c r="C10" s="22" t="s">
        <v>42</v>
      </c>
      <c r="D10" s="23" t="s">
        <v>44</v>
      </c>
    </row>
    <row r="11" spans="1:4" ht="15.75" thickTop="1" x14ac:dyDescent="0.25"/>
    <row r="12" spans="1:4" x14ac:dyDescent="0.25">
      <c r="A12" s="2" t="s">
        <v>2</v>
      </c>
    </row>
    <row r="13" spans="1:4" x14ac:dyDescent="0.25">
      <c r="A13" s="15"/>
    </row>
    <row r="14" spans="1:4" x14ac:dyDescent="0.25">
      <c r="A14" s="2" t="s">
        <v>33</v>
      </c>
    </row>
    <row r="15" spans="1:4" s="15" customFormat="1" x14ac:dyDescent="0.25">
      <c r="A15" s="16" t="s">
        <v>45</v>
      </c>
      <c r="B15" s="17">
        <f>SUM(C15:D15)</f>
        <v>78050</v>
      </c>
      <c r="C15" s="17">
        <v>77572</v>
      </c>
      <c r="D15" s="17">
        <v>478</v>
      </c>
    </row>
    <row r="16" spans="1:4" s="15" customFormat="1" x14ac:dyDescent="0.25">
      <c r="A16" s="16" t="s">
        <v>70</v>
      </c>
      <c r="B16" s="17">
        <f t="shared" ref="B16:B18" si="0">SUM(C16:D16)</f>
        <v>80043</v>
      </c>
      <c r="C16" s="17">
        <v>78192</v>
      </c>
      <c r="D16" s="17">
        <v>1851</v>
      </c>
    </row>
    <row r="17" spans="1:4" s="15" customFormat="1" x14ac:dyDescent="0.25">
      <c r="A17" s="16" t="s">
        <v>71</v>
      </c>
      <c r="B17" s="17">
        <f t="shared" si="0"/>
        <v>78486</v>
      </c>
      <c r="C17" s="17">
        <v>77920</v>
      </c>
      <c r="D17" s="17">
        <v>566</v>
      </c>
    </row>
    <row r="18" spans="1:4" s="15" customFormat="1" x14ac:dyDescent="0.25">
      <c r="A18" s="16" t="s">
        <v>72</v>
      </c>
      <c r="B18" s="17">
        <f t="shared" si="0"/>
        <v>80043.75</v>
      </c>
      <c r="C18" s="17">
        <v>78192.75</v>
      </c>
      <c r="D18" s="17">
        <v>1851</v>
      </c>
    </row>
    <row r="19" spans="1:4" s="15" customFormat="1" x14ac:dyDescent="0.25">
      <c r="B19" s="30"/>
      <c r="C19" s="29"/>
      <c r="D19" s="30" t="s">
        <v>43</v>
      </c>
    </row>
    <row r="20" spans="1:4" s="15" customFormat="1" x14ac:dyDescent="0.25">
      <c r="A20" s="24" t="s">
        <v>4</v>
      </c>
      <c r="B20" s="30"/>
      <c r="C20" s="30"/>
      <c r="D20" s="30"/>
    </row>
    <row r="21" spans="1:4" s="15" customFormat="1" x14ac:dyDescent="0.25">
      <c r="A21" s="16" t="s">
        <v>45</v>
      </c>
      <c r="B21" s="17">
        <f>SUM(C21:D21)</f>
        <v>4300141200</v>
      </c>
      <c r="C21" s="17">
        <v>4188888000</v>
      </c>
      <c r="D21" s="17">
        <v>111253200</v>
      </c>
    </row>
    <row r="22" spans="1:4" s="15" customFormat="1" x14ac:dyDescent="0.25">
      <c r="A22" s="16" t="s">
        <v>70</v>
      </c>
      <c r="B22" s="17">
        <f t="shared" ref="B22:B25" si="1">SUM(C22:D22)</f>
        <v>4683267000</v>
      </c>
      <c r="C22" s="17">
        <v>4222368000</v>
      </c>
      <c r="D22" s="17">
        <v>460899000</v>
      </c>
    </row>
    <row r="23" spans="1:4" s="15" customFormat="1" x14ac:dyDescent="0.25">
      <c r="A23" s="16" t="s">
        <v>71</v>
      </c>
      <c r="B23" s="17">
        <f t="shared" si="1"/>
        <v>4349586000</v>
      </c>
      <c r="C23" s="17">
        <v>4219416000</v>
      </c>
      <c r="D23" s="17">
        <v>130170000</v>
      </c>
    </row>
    <row r="24" spans="1:4" s="15" customFormat="1" x14ac:dyDescent="0.25">
      <c r="A24" s="16" t="s">
        <v>72</v>
      </c>
      <c r="B24" s="17">
        <f t="shared" si="1"/>
        <v>18733230000</v>
      </c>
      <c r="C24" s="17">
        <v>16889634000</v>
      </c>
      <c r="D24" s="17">
        <v>1843596000</v>
      </c>
    </row>
    <row r="25" spans="1:4" s="15" customFormat="1" x14ac:dyDescent="0.25">
      <c r="A25" s="16" t="s">
        <v>73</v>
      </c>
      <c r="B25" s="17">
        <f t="shared" si="1"/>
        <v>4349586000</v>
      </c>
      <c r="C25" s="17">
        <f>C23</f>
        <v>4219416000</v>
      </c>
      <c r="D25" s="17">
        <f>D23</f>
        <v>130170000</v>
      </c>
    </row>
    <row r="26" spans="1:4" s="15" customFormat="1" x14ac:dyDescent="0.25">
      <c r="B26" s="30"/>
      <c r="C26" s="30"/>
      <c r="D26" s="30"/>
    </row>
    <row r="27" spans="1:4" s="15" customFormat="1" x14ac:dyDescent="0.25">
      <c r="A27" s="24" t="s">
        <v>5</v>
      </c>
      <c r="B27" s="30"/>
      <c r="C27" s="30"/>
      <c r="D27" s="30"/>
    </row>
    <row r="28" spans="1:4" s="15" customFormat="1" x14ac:dyDescent="0.25">
      <c r="A28" s="16" t="s">
        <v>70</v>
      </c>
      <c r="B28" s="30">
        <f>B22</f>
        <v>4683267000</v>
      </c>
      <c r="C28" s="30"/>
      <c r="D28" s="30"/>
    </row>
    <row r="29" spans="1:4" s="15" customFormat="1" x14ac:dyDescent="0.25">
      <c r="A29" s="16" t="s">
        <v>71</v>
      </c>
      <c r="B29" s="30">
        <v>4683267000</v>
      </c>
      <c r="C29" s="30"/>
      <c r="D29" s="30"/>
    </row>
    <row r="30" spans="1:4" x14ac:dyDescent="0.25">
      <c r="A30" s="15"/>
      <c r="B30" s="26"/>
      <c r="C30" s="26"/>
      <c r="D30" s="26"/>
    </row>
    <row r="31" spans="1:4" x14ac:dyDescent="0.25">
      <c r="A31" s="2" t="s">
        <v>6</v>
      </c>
      <c r="B31" s="26"/>
      <c r="C31" s="26"/>
      <c r="D31" s="26"/>
    </row>
    <row r="32" spans="1:4" x14ac:dyDescent="0.25">
      <c r="A32" s="16" t="s">
        <v>46</v>
      </c>
      <c r="B32" s="38">
        <v>1.0304675706999999</v>
      </c>
      <c r="C32" s="38">
        <v>1.0304675706999999</v>
      </c>
      <c r="D32" s="38">
        <v>1.0304675706999999</v>
      </c>
    </row>
    <row r="33" spans="1:4" x14ac:dyDescent="0.25">
      <c r="A33" s="16" t="s">
        <v>74</v>
      </c>
      <c r="B33" s="38">
        <v>1.0451016243</v>
      </c>
      <c r="C33" s="38">
        <v>1.0451016243</v>
      </c>
      <c r="D33" s="38">
        <v>1.0451016243</v>
      </c>
    </row>
    <row r="34" spans="1:4" s="15" customFormat="1" x14ac:dyDescent="0.25">
      <c r="A34" s="16" t="s">
        <v>7</v>
      </c>
      <c r="B34" s="17">
        <f>SUM(C34:D34)</f>
        <v>246524</v>
      </c>
      <c r="C34" s="17">
        <v>217026</v>
      </c>
      <c r="D34" s="31">
        <v>29498</v>
      </c>
    </row>
    <row r="35" spans="1:4" x14ac:dyDescent="0.25">
      <c r="A35" s="15"/>
      <c r="B35" s="41"/>
      <c r="C35" s="41"/>
      <c r="D35" s="41"/>
    </row>
    <row r="36" spans="1:4" x14ac:dyDescent="0.25">
      <c r="A36" s="2" t="s">
        <v>8</v>
      </c>
      <c r="B36" s="41"/>
      <c r="C36" s="41"/>
      <c r="D36" s="41"/>
    </row>
    <row r="37" spans="1:4" s="15" customFormat="1" x14ac:dyDescent="0.25">
      <c r="A37" s="15" t="s">
        <v>47</v>
      </c>
      <c r="B37" s="17">
        <f>B21/B32</f>
        <v>4173000026.6567345</v>
      </c>
      <c r="C37" s="17">
        <f>C21/C32</f>
        <v>4065036221.5226965</v>
      </c>
      <c r="D37" s="17">
        <f>D21/D32</f>
        <v>107963805.13403769</v>
      </c>
    </row>
    <row r="38" spans="1:4" s="15" customFormat="1" x14ac:dyDescent="0.25">
      <c r="A38" s="15" t="s">
        <v>75</v>
      </c>
      <c r="B38" s="17">
        <f>B23/B33</f>
        <v>4161878518.6687613</v>
      </c>
      <c r="C38" s="17">
        <f>C23/C33</f>
        <v>4037326037.8636656</v>
      </c>
      <c r="D38" s="17">
        <f>D23/D33</f>
        <v>124552480.80509561</v>
      </c>
    </row>
    <row r="39" spans="1:4" s="15" customFormat="1" x14ac:dyDescent="0.25">
      <c r="A39" s="15" t="s">
        <v>48</v>
      </c>
      <c r="B39" s="17">
        <f>B37/B15</f>
        <v>53465.727439548165</v>
      </c>
      <c r="C39" s="17">
        <f>C37/C15</f>
        <v>52403.395832551651</v>
      </c>
      <c r="D39" s="17">
        <f>D37/D15</f>
        <v>225865.70111723366</v>
      </c>
    </row>
    <row r="40" spans="1:4" s="15" customFormat="1" x14ac:dyDescent="0.25">
      <c r="A40" s="15" t="s">
        <v>76</v>
      </c>
      <c r="B40" s="17">
        <f>B38/B17</f>
        <v>53027.017795132393</v>
      </c>
      <c r="C40" s="17">
        <f>C38/C17</f>
        <v>51813.732518784207</v>
      </c>
      <c r="D40" s="17">
        <f>D38/D17</f>
        <v>220057.38658144101</v>
      </c>
    </row>
    <row r="41" spans="1:4" s="15" customFormat="1" x14ac:dyDescent="0.25">
      <c r="B41" s="18"/>
      <c r="C41" s="18"/>
      <c r="D41" s="18"/>
    </row>
    <row r="42" spans="1:4" s="15" customFormat="1" x14ac:dyDescent="0.25">
      <c r="A42" s="2" t="s">
        <v>9</v>
      </c>
      <c r="B42" s="18"/>
      <c r="C42" s="18"/>
      <c r="D42" s="18"/>
    </row>
    <row r="43" spans="1:4" s="15" customFormat="1" x14ac:dyDescent="0.25">
      <c r="B43" s="18"/>
      <c r="C43" s="18"/>
      <c r="D43" s="18"/>
    </row>
    <row r="44" spans="1:4" s="15" customFormat="1" x14ac:dyDescent="0.25">
      <c r="A44" s="2" t="s">
        <v>10</v>
      </c>
      <c r="B44" s="18"/>
      <c r="C44" s="18"/>
      <c r="D44" s="18"/>
    </row>
    <row r="45" spans="1:4" s="15" customFormat="1" x14ac:dyDescent="0.25">
      <c r="A45" s="15" t="s">
        <v>11</v>
      </c>
      <c r="B45" s="21">
        <f>(B16/B34)*100</f>
        <v>32.468644026545086</v>
      </c>
      <c r="C45" s="21">
        <f>(C16/C34)*100</f>
        <v>36.028862901219213</v>
      </c>
      <c r="D45" s="21">
        <f>(D16/D34)*100</f>
        <v>6.2750016950301717</v>
      </c>
    </row>
    <row r="46" spans="1:4" s="15" customFormat="1" x14ac:dyDescent="0.25">
      <c r="A46" s="15" t="s">
        <v>12</v>
      </c>
      <c r="B46" s="21">
        <f>(B17/B34)*100</f>
        <v>31.837062517239701</v>
      </c>
      <c r="C46" s="21">
        <f>(C17/C34)*100</f>
        <v>35.903532295669642</v>
      </c>
      <c r="D46" s="21">
        <f>(D17/D34)*100</f>
        <v>1.9187741541799443</v>
      </c>
    </row>
    <row r="47" spans="1:4" s="15" customFormat="1" x14ac:dyDescent="0.25">
      <c r="B47" s="21"/>
      <c r="C47" s="21"/>
      <c r="D47" s="21"/>
    </row>
    <row r="48" spans="1:4" s="15" customFormat="1" x14ac:dyDescent="0.25">
      <c r="A48" s="2" t="s">
        <v>13</v>
      </c>
      <c r="B48" s="21"/>
      <c r="C48" s="21"/>
      <c r="D48" s="21"/>
    </row>
    <row r="49" spans="1:4" s="15" customFormat="1" x14ac:dyDescent="0.25">
      <c r="A49" s="15" t="s">
        <v>14</v>
      </c>
      <c r="B49" s="21">
        <f>B17/B16*100</f>
        <v>98.054795547393283</v>
      </c>
      <c r="C49" s="21">
        <f>C17/C16*100</f>
        <v>99.652138326171482</v>
      </c>
      <c r="D49" s="21">
        <f>D17/D16*100</f>
        <v>30.578065910318745</v>
      </c>
    </row>
    <row r="50" spans="1:4" s="15" customFormat="1" x14ac:dyDescent="0.25">
      <c r="A50" s="15" t="s">
        <v>15</v>
      </c>
      <c r="B50" s="21">
        <f>B23/B22*100</f>
        <v>92.875037874201922</v>
      </c>
      <c r="C50" s="21">
        <f>C23/C22*100</f>
        <v>99.930086624377594</v>
      </c>
      <c r="D50" s="21">
        <f>D23/D22*100</f>
        <v>28.242630164092354</v>
      </c>
    </row>
    <row r="51" spans="1:4" s="15" customFormat="1" x14ac:dyDescent="0.25">
      <c r="A51" s="15" t="s">
        <v>16</v>
      </c>
      <c r="B51" s="21">
        <f>AVERAGE(B49:B50)</f>
        <v>95.46491671079761</v>
      </c>
      <c r="C51" s="21">
        <f>AVERAGE(C49:C50)</f>
        <v>99.791112475274531</v>
      </c>
      <c r="D51" s="21">
        <f>AVERAGE(D49:D50)</f>
        <v>29.410348037205551</v>
      </c>
    </row>
    <row r="52" spans="1:4" s="15" customFormat="1" x14ac:dyDescent="0.25">
      <c r="B52" s="21"/>
      <c r="C52" s="21"/>
      <c r="D52" s="21"/>
    </row>
    <row r="53" spans="1:4" s="15" customFormat="1" x14ac:dyDescent="0.25">
      <c r="A53" s="2" t="s">
        <v>17</v>
      </c>
      <c r="B53" s="21"/>
      <c r="C53" s="21"/>
      <c r="D53" s="21"/>
    </row>
    <row r="54" spans="1:4" s="15" customFormat="1" x14ac:dyDescent="0.25">
      <c r="A54" s="15" t="s">
        <v>18</v>
      </c>
      <c r="B54" s="21">
        <f>B17/B18*100</f>
        <v>98.053876786132591</v>
      </c>
      <c r="C54" s="21">
        <f>C17/C18*100</f>
        <v>99.651182494540734</v>
      </c>
      <c r="D54" s="21">
        <f>D17/D18*100</f>
        <v>30.578065910318745</v>
      </c>
    </row>
    <row r="55" spans="1:4" s="15" customFormat="1" x14ac:dyDescent="0.25">
      <c r="A55" s="15" t="s">
        <v>19</v>
      </c>
      <c r="B55" s="21">
        <f>B23/B24*100</f>
        <v>23.218558678882392</v>
      </c>
      <c r="C55" s="21">
        <f>C23/C24*100</f>
        <v>24.982282031688786</v>
      </c>
      <c r="D55" s="21">
        <f>D23/D24*100</f>
        <v>7.0606575410230885</v>
      </c>
    </row>
    <row r="56" spans="1:4" s="15" customFormat="1" x14ac:dyDescent="0.25">
      <c r="A56" s="15" t="s">
        <v>20</v>
      </c>
      <c r="B56" s="21">
        <f>(B54+B55)/2</f>
        <v>60.63621773250749</v>
      </c>
      <c r="C56" s="21">
        <f>(C54+C55)/2</f>
        <v>62.316732263114758</v>
      </c>
      <c r="D56" s="21">
        <f>(D54+D55)/2</f>
        <v>18.819361725670916</v>
      </c>
    </row>
    <row r="57" spans="1:4" s="15" customFormat="1" x14ac:dyDescent="0.25">
      <c r="B57" s="21"/>
      <c r="C57" s="21"/>
      <c r="D57" s="21"/>
    </row>
    <row r="58" spans="1:4" s="15" customFormat="1" x14ac:dyDescent="0.25">
      <c r="A58" s="2" t="s">
        <v>21</v>
      </c>
      <c r="B58" s="21">
        <f>B25/B23*100</f>
        <v>100</v>
      </c>
      <c r="C58" s="21">
        <f>C25/C23*100</f>
        <v>100</v>
      </c>
      <c r="D58" s="21">
        <f>D25/D23*100</f>
        <v>100</v>
      </c>
    </row>
    <row r="59" spans="1:4" s="15" customFormat="1" x14ac:dyDescent="0.25">
      <c r="B59" s="21"/>
      <c r="C59" s="21"/>
      <c r="D59" s="21"/>
    </row>
    <row r="60" spans="1:4" s="15" customFormat="1" x14ac:dyDescent="0.25">
      <c r="A60" s="2" t="s">
        <v>22</v>
      </c>
      <c r="B60" s="21"/>
      <c r="C60" s="21"/>
      <c r="D60" s="21"/>
    </row>
    <row r="61" spans="1:4" s="15" customFormat="1" x14ac:dyDescent="0.25">
      <c r="A61" s="15" t="s">
        <v>23</v>
      </c>
      <c r="B61" s="21">
        <f>((B17/B15)-1)*100</f>
        <v>0.55861627162074878</v>
      </c>
      <c r="C61" s="21">
        <f>((C17/C15)-1)*100</f>
        <v>0.44861547981229766</v>
      </c>
      <c r="D61" s="21">
        <f>((D17/D15)-1)*100</f>
        <v>18.410041841004187</v>
      </c>
    </row>
    <row r="62" spans="1:4" s="15" customFormat="1" x14ac:dyDescent="0.25">
      <c r="A62" s="15" t="s">
        <v>24</v>
      </c>
      <c r="B62" s="21">
        <f>((B38/B37)-1)*100</f>
        <v>-0.26651109314473898</v>
      </c>
      <c r="C62" s="21">
        <f>((C38/C37)-1)*100</f>
        <v>-0.68167126069669237</v>
      </c>
      <c r="D62" s="21">
        <f>((D38/D37)-1)*100</f>
        <v>15.365034282056822</v>
      </c>
    </row>
    <row r="63" spans="1:4" s="15" customFormat="1" x14ac:dyDescent="0.25">
      <c r="A63" s="15" t="s">
        <v>25</v>
      </c>
      <c r="B63" s="21">
        <f>((B40/B39)-1)*100</f>
        <v>-0.82054367428519015</v>
      </c>
      <c r="C63" s="21">
        <f>((C40/C39)-1)*100</f>
        <v>-1.1252387453126844</v>
      </c>
      <c r="D63" s="21">
        <f>((D40/D39)-1)*100</f>
        <v>-2.5715788218672042</v>
      </c>
    </row>
    <row r="64" spans="1:4" s="15" customFormat="1" x14ac:dyDescent="0.25">
      <c r="B64" s="21"/>
      <c r="C64" s="21"/>
      <c r="D64" s="21"/>
    </row>
    <row r="65" spans="1:4" s="15" customFormat="1" x14ac:dyDescent="0.25">
      <c r="A65" s="2" t="s">
        <v>26</v>
      </c>
      <c r="B65" s="21"/>
      <c r="C65" s="21"/>
      <c r="D65" s="21"/>
    </row>
    <row r="66" spans="1:4" s="15" customFormat="1" x14ac:dyDescent="0.25">
      <c r="A66" s="15" t="s">
        <v>31</v>
      </c>
      <c r="B66" s="21">
        <f t="shared" ref="B66:D67" si="2">B22/(B16*3)</f>
        <v>19503.129567857275</v>
      </c>
      <c r="C66" s="21">
        <f t="shared" si="2"/>
        <v>18000</v>
      </c>
      <c r="D66" s="21">
        <f t="shared" si="2"/>
        <v>83000</v>
      </c>
    </row>
    <row r="67" spans="1:4" s="15" customFormat="1" x14ac:dyDescent="0.25">
      <c r="A67" s="15" t="s">
        <v>32</v>
      </c>
      <c r="B67" s="21">
        <f t="shared" si="2"/>
        <v>18472.87414315929</v>
      </c>
      <c r="C67" s="21">
        <f t="shared" si="2"/>
        <v>18050.205338809035</v>
      </c>
      <c r="D67" s="21">
        <f t="shared" si="2"/>
        <v>76660.777385159017</v>
      </c>
    </row>
    <row r="68" spans="1:4" s="15" customFormat="1" x14ac:dyDescent="0.25">
      <c r="A68" s="15" t="s">
        <v>27</v>
      </c>
      <c r="B68" s="21">
        <f>(B67/B66)*B51</f>
        <v>90.421969733111794</v>
      </c>
      <c r="C68" s="21">
        <f>(C67/C66)*C51</f>
        <v>100.06944839816074</v>
      </c>
      <c r="D68" s="21">
        <f>(D67/D66)*D51</f>
        <v>27.16409811687064</v>
      </c>
    </row>
    <row r="69" spans="1:4" s="15" customFormat="1" x14ac:dyDescent="0.25">
      <c r="A69" s="15" t="s">
        <v>36</v>
      </c>
      <c r="B69" s="21">
        <f t="shared" ref="B69:D70" si="3">B22/B16</f>
        <v>58509.388703571829</v>
      </c>
      <c r="C69" s="21">
        <f t="shared" si="3"/>
        <v>54000</v>
      </c>
      <c r="D69" s="21">
        <f t="shared" si="3"/>
        <v>249000</v>
      </c>
    </row>
    <row r="70" spans="1:4" s="15" customFormat="1" x14ac:dyDescent="0.25">
      <c r="A70" s="15" t="s">
        <v>37</v>
      </c>
      <c r="B70" s="21">
        <f t="shared" si="3"/>
        <v>55418.622429477866</v>
      </c>
      <c r="C70" s="21">
        <f t="shared" si="3"/>
        <v>54150.616016427106</v>
      </c>
      <c r="D70" s="21">
        <f t="shared" si="3"/>
        <v>229982.33215547702</v>
      </c>
    </row>
    <row r="71" spans="1:4" s="15" customFormat="1" x14ac:dyDescent="0.25">
      <c r="B71" s="21"/>
      <c r="C71" s="21"/>
      <c r="D71" s="21"/>
    </row>
    <row r="72" spans="1:4" s="15" customFormat="1" x14ac:dyDescent="0.25">
      <c r="A72" s="2" t="s">
        <v>28</v>
      </c>
      <c r="B72" s="21"/>
      <c r="C72" s="21"/>
      <c r="D72" s="21"/>
    </row>
    <row r="73" spans="1:4" s="15" customFormat="1" x14ac:dyDescent="0.25">
      <c r="A73" s="15" t="s">
        <v>29</v>
      </c>
      <c r="B73" s="21">
        <f>(B29/B28)*100</f>
        <v>100</v>
      </c>
      <c r="C73" s="21"/>
      <c r="D73" s="21"/>
    </row>
    <row r="74" spans="1:4" s="15" customFormat="1" x14ac:dyDescent="0.25">
      <c r="A74" s="15" t="s">
        <v>30</v>
      </c>
      <c r="B74" s="21">
        <f>(B23/B29)*100</f>
        <v>92.875037874201922</v>
      </c>
      <c r="C74" s="21"/>
      <c r="D74" s="21"/>
    </row>
    <row r="75" spans="1:4" ht="15.75" thickBot="1" x14ac:dyDescent="0.3">
      <c r="A75" s="9"/>
      <c r="B75" s="10"/>
      <c r="C75" s="10"/>
      <c r="D75" s="10"/>
    </row>
    <row r="76" spans="1:4" s="15" customFormat="1" ht="15.75" customHeight="1" thickTop="1" x14ac:dyDescent="0.25">
      <c r="A76" s="49" t="s">
        <v>111</v>
      </c>
      <c r="B76" s="49"/>
      <c r="C76" s="49"/>
      <c r="D76" s="49"/>
    </row>
    <row r="77" spans="1:4" x14ac:dyDescent="0.25">
      <c r="A77" s="11"/>
    </row>
    <row r="78" spans="1:4" x14ac:dyDescent="0.25">
      <c r="A78" s="12"/>
    </row>
    <row r="79" spans="1:4" x14ac:dyDescent="0.25">
      <c r="B79" s="13"/>
      <c r="C79" s="13"/>
    </row>
    <row r="84" spans="1:1" x14ac:dyDescent="0.25">
      <c r="A84" s="14"/>
    </row>
    <row r="191" spans="1:4" x14ac:dyDescent="0.25">
      <c r="A191" s="14"/>
      <c r="B191" s="14"/>
      <c r="C191" s="14"/>
      <c r="D191" s="14"/>
    </row>
    <row r="192" spans="1:4" x14ac:dyDescent="0.25">
      <c r="A192" s="14"/>
      <c r="B192" s="14"/>
      <c r="C192" s="14"/>
      <c r="D192" s="14"/>
    </row>
    <row r="193" spans="1:4" x14ac:dyDescent="0.25">
      <c r="A193" s="14"/>
      <c r="B193" s="14"/>
      <c r="C193" s="14"/>
      <c r="D193" s="14"/>
    </row>
  </sheetData>
  <mergeCells count="4">
    <mergeCell ref="A9:A10"/>
    <mergeCell ref="B9:B10"/>
    <mergeCell ref="C9:D9"/>
    <mergeCell ref="A76:D7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88"/>
  <sheetViews>
    <sheetView showGridLines="0" zoomScale="80" zoomScaleNormal="80" workbookViewId="0">
      <selection activeCell="A9" sqref="A9:A10"/>
    </sheetView>
  </sheetViews>
  <sheetFormatPr baseColWidth="10" defaultColWidth="11.42578125" defaultRowHeight="15" x14ac:dyDescent="0.25"/>
  <cols>
    <col min="1" max="1" width="61" style="1" customWidth="1"/>
    <col min="2" max="4" width="27.7109375" style="1" customWidth="1"/>
    <col min="5" max="16384" width="11.42578125" style="1"/>
  </cols>
  <sheetData>
    <row r="8" spans="1:4" ht="15.75" customHeight="1" x14ac:dyDescent="0.25"/>
    <row r="9" spans="1:4" s="15" customFormat="1" x14ac:dyDescent="0.25">
      <c r="A9" s="44" t="s">
        <v>0</v>
      </c>
      <c r="B9" s="46" t="s">
        <v>1</v>
      </c>
      <c r="C9" s="48" t="s">
        <v>69</v>
      </c>
      <c r="D9" s="48"/>
    </row>
    <row r="10" spans="1:4" s="15" customFormat="1" ht="15.75" thickBot="1" x14ac:dyDescent="0.3">
      <c r="A10" s="45"/>
      <c r="B10" s="47"/>
      <c r="C10" s="22" t="s">
        <v>42</v>
      </c>
      <c r="D10" s="23" t="s">
        <v>44</v>
      </c>
    </row>
    <row r="11" spans="1:4" ht="15.75" thickTop="1" x14ac:dyDescent="0.25"/>
    <row r="12" spans="1:4" x14ac:dyDescent="0.25">
      <c r="A12" s="2" t="s">
        <v>2</v>
      </c>
    </row>
    <row r="13" spans="1:4" x14ac:dyDescent="0.25">
      <c r="A13" s="15"/>
    </row>
    <row r="14" spans="1:4" x14ac:dyDescent="0.25">
      <c r="A14" s="2" t="s">
        <v>33</v>
      </c>
    </row>
    <row r="15" spans="1:4" s="15" customFormat="1" x14ac:dyDescent="0.25">
      <c r="A15" s="16" t="s">
        <v>49</v>
      </c>
      <c r="B15" s="17">
        <f>SUM(C15:D15)</f>
        <v>80889</v>
      </c>
      <c r="C15" s="17">
        <v>77867</v>
      </c>
      <c r="D15" s="17">
        <v>3022</v>
      </c>
    </row>
    <row r="16" spans="1:4" s="15" customFormat="1" x14ac:dyDescent="0.25">
      <c r="A16" s="16" t="s">
        <v>78</v>
      </c>
      <c r="B16" s="17">
        <f t="shared" ref="B16:B18" si="0">SUM(C16:D16)</f>
        <v>80043</v>
      </c>
      <c r="C16" s="17">
        <v>78192</v>
      </c>
      <c r="D16" s="17">
        <v>1851</v>
      </c>
    </row>
    <row r="17" spans="1:4" s="15" customFormat="1" x14ac:dyDescent="0.25">
      <c r="A17" s="16" t="s">
        <v>79</v>
      </c>
      <c r="B17" s="17">
        <f t="shared" si="0"/>
        <v>79642</v>
      </c>
      <c r="C17" s="17">
        <v>77902</v>
      </c>
      <c r="D17" s="17">
        <v>1740</v>
      </c>
    </row>
    <row r="18" spans="1:4" s="15" customFormat="1" x14ac:dyDescent="0.25">
      <c r="A18" s="16" t="s">
        <v>72</v>
      </c>
      <c r="B18" s="17">
        <f t="shared" si="0"/>
        <v>80043.75</v>
      </c>
      <c r="C18" s="17">
        <v>78192.75</v>
      </c>
      <c r="D18" s="17">
        <v>1851</v>
      </c>
    </row>
    <row r="19" spans="1:4" s="15" customFormat="1" x14ac:dyDescent="0.25">
      <c r="B19" s="17"/>
      <c r="C19" s="31"/>
      <c r="D19" s="17"/>
    </row>
    <row r="20" spans="1:4" s="15" customFormat="1" x14ac:dyDescent="0.25">
      <c r="A20" s="24" t="s">
        <v>4</v>
      </c>
      <c r="B20" s="17"/>
      <c r="C20" s="17"/>
      <c r="D20" s="17"/>
    </row>
    <row r="21" spans="1:4" s="15" customFormat="1" x14ac:dyDescent="0.25">
      <c r="A21" s="16" t="s">
        <v>49</v>
      </c>
      <c r="B21" s="17">
        <f>SUM(C21:D21)</f>
        <v>4903954600</v>
      </c>
      <c r="C21" s="17">
        <v>4204818000</v>
      </c>
      <c r="D21" s="17">
        <v>699136600</v>
      </c>
    </row>
    <row r="22" spans="1:4" s="15" customFormat="1" x14ac:dyDescent="0.25">
      <c r="A22" s="16" t="s">
        <v>78</v>
      </c>
      <c r="B22" s="17">
        <f t="shared" ref="B22:B25" si="1">SUM(C22:D22)</f>
        <v>4683267000</v>
      </c>
      <c r="C22" s="17">
        <v>4222368000</v>
      </c>
      <c r="D22" s="17">
        <v>460899000</v>
      </c>
    </row>
    <row r="23" spans="1:4" s="15" customFormat="1" x14ac:dyDescent="0.25">
      <c r="A23" s="16" t="s">
        <v>79</v>
      </c>
      <c r="B23" s="17">
        <f t="shared" si="1"/>
        <v>4926909000</v>
      </c>
      <c r="C23" s="17">
        <v>4215024000</v>
      </c>
      <c r="D23" s="17">
        <v>711885000</v>
      </c>
    </row>
    <row r="24" spans="1:4" s="15" customFormat="1" x14ac:dyDescent="0.25">
      <c r="A24" s="16" t="s">
        <v>72</v>
      </c>
      <c r="B24" s="17">
        <f t="shared" si="1"/>
        <v>18733230000</v>
      </c>
      <c r="C24" s="17">
        <v>16889634000</v>
      </c>
      <c r="D24" s="17">
        <v>1843596000</v>
      </c>
    </row>
    <row r="25" spans="1:4" s="15" customFormat="1" x14ac:dyDescent="0.25">
      <c r="A25" s="16" t="s">
        <v>80</v>
      </c>
      <c r="B25" s="17">
        <f t="shared" si="1"/>
        <v>4926909000</v>
      </c>
      <c r="C25" s="17">
        <f>C23</f>
        <v>4215024000</v>
      </c>
      <c r="D25" s="17">
        <f>D23</f>
        <v>711885000</v>
      </c>
    </row>
    <row r="26" spans="1:4" s="15" customFormat="1" x14ac:dyDescent="0.25">
      <c r="B26" s="30"/>
      <c r="C26" s="30"/>
      <c r="D26" s="30"/>
    </row>
    <row r="27" spans="1:4" s="15" customFormat="1" x14ac:dyDescent="0.25">
      <c r="A27" s="24" t="s">
        <v>5</v>
      </c>
      <c r="B27" s="30"/>
      <c r="C27" s="30"/>
      <c r="D27" s="30"/>
    </row>
    <row r="28" spans="1:4" s="15" customFormat="1" x14ac:dyDescent="0.25">
      <c r="A28" s="16" t="s">
        <v>78</v>
      </c>
      <c r="B28" s="30">
        <f>B22</f>
        <v>4683267000</v>
      </c>
      <c r="C28" s="30"/>
      <c r="D28" s="30"/>
    </row>
    <row r="29" spans="1:4" s="15" customFormat="1" x14ac:dyDescent="0.25">
      <c r="A29" s="16" t="s">
        <v>79</v>
      </c>
      <c r="B29" s="30">
        <v>4681557000</v>
      </c>
      <c r="C29" s="30"/>
      <c r="D29" s="30"/>
    </row>
    <row r="30" spans="1:4" x14ac:dyDescent="0.25">
      <c r="A30" s="15"/>
      <c r="B30" s="26"/>
      <c r="C30" s="26"/>
      <c r="D30" s="26"/>
    </row>
    <row r="31" spans="1:4" x14ac:dyDescent="0.25">
      <c r="A31" s="2" t="s">
        <v>6</v>
      </c>
      <c r="B31" s="26"/>
      <c r="C31" s="26"/>
      <c r="D31" s="26"/>
    </row>
    <row r="32" spans="1:4" x14ac:dyDescent="0.25">
      <c r="A32" s="15" t="s">
        <v>50</v>
      </c>
      <c r="B32" s="38">
        <v>1.0303325644000001</v>
      </c>
      <c r="C32" s="38">
        <v>1.0303325644000001</v>
      </c>
      <c r="D32" s="38">
        <v>1.0303325644000001</v>
      </c>
    </row>
    <row r="33" spans="1:4" x14ac:dyDescent="0.25">
      <c r="A33" s="15" t="s">
        <v>81</v>
      </c>
      <c r="B33" s="38">
        <v>1.0552807376</v>
      </c>
      <c r="C33" s="38">
        <v>1.0552807376</v>
      </c>
      <c r="D33" s="38">
        <v>1.0552807376</v>
      </c>
    </row>
    <row r="34" spans="1:4" s="15" customFormat="1" x14ac:dyDescent="0.25">
      <c r="A34" s="15" t="s">
        <v>7</v>
      </c>
      <c r="B34" s="17">
        <f>SUM(C34:D34)</f>
        <v>246524</v>
      </c>
      <c r="C34" s="17">
        <v>217026</v>
      </c>
      <c r="D34" s="31">
        <v>29498</v>
      </c>
    </row>
    <row r="35" spans="1:4" x14ac:dyDescent="0.25">
      <c r="A35" s="15"/>
      <c r="B35" s="41"/>
      <c r="C35" s="41"/>
      <c r="D35" s="41"/>
    </row>
    <row r="36" spans="1:4" x14ac:dyDescent="0.25">
      <c r="A36" s="2" t="s">
        <v>8</v>
      </c>
      <c r="B36" s="41"/>
      <c r="C36" s="41"/>
      <c r="D36" s="41"/>
    </row>
    <row r="37" spans="1:4" x14ac:dyDescent="0.25">
      <c r="A37" s="15" t="s">
        <v>51</v>
      </c>
      <c r="B37" s="17">
        <f>B21/B32</f>
        <v>4759584205.5674038</v>
      </c>
      <c r="C37" s="17">
        <f>C21/C32</f>
        <v>4081029897.8064599</v>
      </c>
      <c r="D37" s="17">
        <f>D21/D32</f>
        <v>678554307.76094365</v>
      </c>
    </row>
    <row r="38" spans="1:4" x14ac:dyDescent="0.25">
      <c r="A38" s="15" t="s">
        <v>82</v>
      </c>
      <c r="B38" s="17">
        <f>B23/B33</f>
        <v>4668813543.5932932</v>
      </c>
      <c r="C38" s="17">
        <f>C23/C33</f>
        <v>3994220542.2853918</v>
      </c>
      <c r="D38" s="17">
        <f>D23/D33</f>
        <v>674593001.3079015</v>
      </c>
    </row>
    <row r="39" spans="1:4" x14ac:dyDescent="0.25">
      <c r="A39" s="15" t="s">
        <v>52</v>
      </c>
      <c r="B39" s="17">
        <f>B37/B15</f>
        <v>58840.932704909246</v>
      </c>
      <c r="C39" s="17">
        <f>C37/C15</f>
        <v>52410.262342281836</v>
      </c>
      <c r="D39" s="17">
        <f>D37/D15</f>
        <v>224538.15610884965</v>
      </c>
    </row>
    <row r="40" spans="1:4" x14ac:dyDescent="0.25">
      <c r="A40" s="15" t="s">
        <v>83</v>
      </c>
      <c r="B40" s="17">
        <f>B38/B17</f>
        <v>58622.505004812701</v>
      </c>
      <c r="C40" s="17">
        <f>C38/C17</f>
        <v>51272.3748079047</v>
      </c>
      <c r="D40" s="17">
        <f>D38/D17</f>
        <v>387697.12718844914</v>
      </c>
    </row>
    <row r="41" spans="1:4" x14ac:dyDescent="0.25">
      <c r="A41" s="15"/>
      <c r="B41" s="18"/>
      <c r="C41" s="18"/>
      <c r="D41" s="18"/>
    </row>
    <row r="42" spans="1:4" x14ac:dyDescent="0.25">
      <c r="A42" s="2" t="s">
        <v>9</v>
      </c>
      <c r="B42" s="18"/>
      <c r="C42" s="18"/>
      <c r="D42" s="18"/>
    </row>
    <row r="43" spans="1:4" x14ac:dyDescent="0.25">
      <c r="A43" s="15"/>
      <c r="B43" s="18"/>
      <c r="C43" s="18"/>
      <c r="D43" s="18"/>
    </row>
    <row r="44" spans="1:4" x14ac:dyDescent="0.25">
      <c r="A44" s="2" t="s">
        <v>10</v>
      </c>
      <c r="B44" s="18"/>
      <c r="C44" s="18"/>
      <c r="D44" s="18"/>
    </row>
    <row r="45" spans="1:4" x14ac:dyDescent="0.25">
      <c r="A45" s="15" t="s">
        <v>11</v>
      </c>
      <c r="B45" s="21">
        <f>(B16/B34)*100</f>
        <v>32.468644026545086</v>
      </c>
      <c r="C45" s="21">
        <f>(C16/C34)*100</f>
        <v>36.028862901219213</v>
      </c>
      <c r="D45" s="21">
        <f>(D16/D34)*100</f>
        <v>6.2750016950301717</v>
      </c>
    </row>
    <row r="46" spans="1:4" x14ac:dyDescent="0.25">
      <c r="A46" s="15" t="s">
        <v>12</v>
      </c>
      <c r="B46" s="21">
        <f>(B17/B34)*100</f>
        <v>32.305982378997584</v>
      </c>
      <c r="C46" s="21">
        <f>(C17/C34)*100</f>
        <v>35.895238358537682</v>
      </c>
      <c r="D46" s="21">
        <f>(D17/D34)*100</f>
        <v>5.8987049969489451</v>
      </c>
    </row>
    <row r="47" spans="1:4" x14ac:dyDescent="0.25">
      <c r="A47" s="15"/>
      <c r="B47" s="21"/>
      <c r="C47" s="21"/>
      <c r="D47" s="21"/>
    </row>
    <row r="48" spans="1:4" x14ac:dyDescent="0.25">
      <c r="A48" s="2" t="s">
        <v>13</v>
      </c>
      <c r="B48" s="21"/>
      <c r="C48" s="21"/>
      <c r="D48" s="21"/>
    </row>
    <row r="49" spans="1:4" x14ac:dyDescent="0.25">
      <c r="A49" s="15" t="s">
        <v>14</v>
      </c>
      <c r="B49" s="21">
        <f>B17/B16*100</f>
        <v>99.49901927713853</v>
      </c>
      <c r="C49" s="21">
        <f>C17/C16*100</f>
        <v>99.629118068344596</v>
      </c>
      <c r="D49" s="21">
        <f>D17/D16*100</f>
        <v>94.003241491085902</v>
      </c>
    </row>
    <row r="50" spans="1:4" x14ac:dyDescent="0.25">
      <c r="A50" s="15" t="s">
        <v>15</v>
      </c>
      <c r="B50" s="21">
        <f>B23/B22*100</f>
        <v>105.20239396985053</v>
      </c>
      <c r="C50" s="21">
        <f>C23/C22*100</f>
        <v>99.826069163085734</v>
      </c>
      <c r="D50" s="21">
        <f>D23/D22*100</f>
        <v>154.45574843946289</v>
      </c>
    </row>
    <row r="51" spans="1:4" x14ac:dyDescent="0.25">
      <c r="A51" s="15" t="s">
        <v>16</v>
      </c>
      <c r="B51" s="21">
        <f>AVERAGE(B49:B50)</f>
        <v>102.35070662349453</v>
      </c>
      <c r="C51" s="21">
        <f>AVERAGE(C49:C50)</f>
        <v>99.727593615715165</v>
      </c>
      <c r="D51" s="21">
        <f>AVERAGE(D49:D50)</f>
        <v>124.2294949652744</v>
      </c>
    </row>
    <row r="52" spans="1:4" x14ac:dyDescent="0.25">
      <c r="A52" s="15"/>
      <c r="B52" s="21"/>
      <c r="C52" s="21"/>
      <c r="D52" s="21"/>
    </row>
    <row r="53" spans="1:4" x14ac:dyDescent="0.25">
      <c r="A53" s="2" t="s">
        <v>17</v>
      </c>
      <c r="B53" s="21"/>
      <c r="C53" s="21"/>
      <c r="D53" s="21"/>
    </row>
    <row r="54" spans="1:4" x14ac:dyDescent="0.25">
      <c r="A54" s="15" t="s">
        <v>18</v>
      </c>
      <c r="B54" s="21">
        <f>B17/B18*100</f>
        <v>99.498086983680807</v>
      </c>
      <c r="C54" s="21">
        <f>C17/C18*100</f>
        <v>99.628162457516851</v>
      </c>
      <c r="D54" s="21">
        <f>D17/D18*100</f>
        <v>94.003241491085902</v>
      </c>
    </row>
    <row r="55" spans="1:4" x14ac:dyDescent="0.25">
      <c r="A55" s="15" t="s">
        <v>19</v>
      </c>
      <c r="B55" s="21">
        <f>B23/B24*100</f>
        <v>26.300371051868794</v>
      </c>
      <c r="C55" s="21">
        <f>C23/C24*100</f>
        <v>24.956277915791425</v>
      </c>
      <c r="D55" s="21">
        <f>D23/D24*100</f>
        <v>38.613937109865724</v>
      </c>
    </row>
    <row r="56" spans="1:4" x14ac:dyDescent="0.25">
      <c r="A56" s="15" t="s">
        <v>20</v>
      </c>
      <c r="B56" s="21">
        <f>(B54+B55)/2</f>
        <v>62.8992290177748</v>
      </c>
      <c r="C56" s="21">
        <f>(C54+C55)/2</f>
        <v>62.292220186654134</v>
      </c>
      <c r="D56" s="21">
        <f>(D54+D55)/2</f>
        <v>66.308589300475816</v>
      </c>
    </row>
    <row r="57" spans="1:4" x14ac:dyDescent="0.25">
      <c r="A57" s="15"/>
      <c r="B57" s="21"/>
      <c r="C57" s="21"/>
      <c r="D57" s="21"/>
    </row>
    <row r="58" spans="1:4" x14ac:dyDescent="0.25">
      <c r="A58" s="2" t="s">
        <v>21</v>
      </c>
      <c r="B58" s="21">
        <f>B25/B23*100</f>
        <v>100</v>
      </c>
      <c r="C58" s="21">
        <f>C25/C23*100</f>
        <v>100</v>
      </c>
      <c r="D58" s="21">
        <f>D25/D23*100</f>
        <v>100</v>
      </c>
    </row>
    <row r="59" spans="1:4" x14ac:dyDescent="0.25">
      <c r="A59" s="15"/>
      <c r="B59" s="21"/>
      <c r="C59" s="21"/>
      <c r="D59" s="21"/>
    </row>
    <row r="60" spans="1:4" x14ac:dyDescent="0.25">
      <c r="A60" s="2" t="s">
        <v>22</v>
      </c>
      <c r="B60" s="21"/>
      <c r="C60" s="21"/>
      <c r="D60" s="21"/>
    </row>
    <row r="61" spans="1:4" x14ac:dyDescent="0.25">
      <c r="A61" s="15" t="s">
        <v>23</v>
      </c>
      <c r="B61" s="21">
        <f>((B17/B15)-1)*100</f>
        <v>-1.5416187615126864</v>
      </c>
      <c r="C61" s="21">
        <f>((C17/C15)-1)*100</f>
        <v>4.4948437720737644E-2</v>
      </c>
      <c r="D61" s="21">
        <f>((D17/D15)-1)*100</f>
        <v>-42.422236929185978</v>
      </c>
    </row>
    <row r="62" spans="1:4" x14ac:dyDescent="0.25">
      <c r="A62" s="15" t="s">
        <v>24</v>
      </c>
      <c r="B62" s="21">
        <f>((B38/B37)-1)*100</f>
        <v>-1.9071132698510462</v>
      </c>
      <c r="C62" s="21">
        <f>((C38/C37)-1)*100</f>
        <v>-2.1271433362379355</v>
      </c>
      <c r="D62" s="21">
        <f>((D38/D37)-1)*100</f>
        <v>-0.58378620660642921</v>
      </c>
    </row>
    <row r="63" spans="1:4" x14ac:dyDescent="0.25">
      <c r="A63" s="15" t="s">
        <v>25</v>
      </c>
      <c r="B63" s="21">
        <f>((B40/B39)-1)*100</f>
        <v>-0.37121726331561522</v>
      </c>
      <c r="C63" s="21">
        <f>((C40/C39)-1)*100</f>
        <v>-2.1711158912844253</v>
      </c>
      <c r="D63" s="21">
        <f>((D40/D39)-1)*100</f>
        <v>72.664251772204238</v>
      </c>
    </row>
    <row r="64" spans="1:4" x14ac:dyDescent="0.25">
      <c r="A64" s="15"/>
      <c r="B64" s="21"/>
      <c r="C64" s="21"/>
      <c r="D64" s="21"/>
    </row>
    <row r="65" spans="1:4" x14ac:dyDescent="0.25">
      <c r="A65" s="2" t="s">
        <v>26</v>
      </c>
      <c r="B65" s="21"/>
      <c r="C65" s="21"/>
      <c r="D65" s="21"/>
    </row>
    <row r="66" spans="1:4" x14ac:dyDescent="0.25">
      <c r="A66" s="15" t="s">
        <v>31</v>
      </c>
      <c r="B66" s="21">
        <f t="shared" ref="B66:D67" si="2">B22/(B16*3)</f>
        <v>19503.129567857275</v>
      </c>
      <c r="C66" s="21">
        <f>C22/(C16*3)</f>
        <v>18000</v>
      </c>
      <c r="D66" s="21">
        <f t="shared" si="2"/>
        <v>83000</v>
      </c>
    </row>
    <row r="67" spans="1:4" x14ac:dyDescent="0.25">
      <c r="A67" s="15" t="s">
        <v>32</v>
      </c>
      <c r="B67" s="21">
        <f t="shared" si="2"/>
        <v>20621.066773812814</v>
      </c>
      <c r="C67" s="21">
        <f t="shared" si="2"/>
        <v>18035.58316859644</v>
      </c>
      <c r="D67" s="21">
        <f t="shared" si="2"/>
        <v>136376.4367816092</v>
      </c>
    </row>
    <row r="68" spans="1:4" x14ac:dyDescent="0.25">
      <c r="A68" s="15" t="s">
        <v>27</v>
      </c>
      <c r="B68" s="21">
        <f>(B67/B66)*B51</f>
        <v>108.21754264035721</v>
      </c>
      <c r="C68" s="21">
        <f>(C67/C66)*C51</f>
        <v>99.924739381123231</v>
      </c>
      <c r="D68" s="21">
        <f>(D67/D66)*D51</f>
        <v>204.12019116316847</v>
      </c>
    </row>
    <row r="69" spans="1:4" x14ac:dyDescent="0.25">
      <c r="A69" s="15" t="s">
        <v>36</v>
      </c>
      <c r="B69" s="21">
        <f t="shared" ref="B69:D70" si="3">B22/B16</f>
        <v>58509.388703571829</v>
      </c>
      <c r="C69" s="21">
        <f t="shared" si="3"/>
        <v>54000</v>
      </c>
      <c r="D69" s="21">
        <f t="shared" si="3"/>
        <v>249000</v>
      </c>
    </row>
    <row r="70" spans="1:4" x14ac:dyDescent="0.25">
      <c r="A70" s="15" t="s">
        <v>37</v>
      </c>
      <c r="B70" s="21">
        <f t="shared" si="3"/>
        <v>61863.200321438439</v>
      </c>
      <c r="C70" s="21">
        <f t="shared" si="3"/>
        <v>54106.749505789325</v>
      </c>
      <c r="D70" s="21">
        <f t="shared" si="3"/>
        <v>409129.31034482759</v>
      </c>
    </row>
    <row r="71" spans="1:4" x14ac:dyDescent="0.25">
      <c r="A71" s="15"/>
      <c r="B71" s="21"/>
      <c r="C71" s="21"/>
      <c r="D71" s="21"/>
    </row>
    <row r="72" spans="1:4" x14ac:dyDescent="0.25">
      <c r="A72" s="2" t="s">
        <v>28</v>
      </c>
      <c r="B72" s="21"/>
      <c r="C72" s="21"/>
      <c r="D72" s="21"/>
    </row>
    <row r="73" spans="1:4" x14ac:dyDescent="0.25">
      <c r="A73" s="15" t="s">
        <v>29</v>
      </c>
      <c r="B73" s="21">
        <f>(B29/B28)*100</f>
        <v>99.963487027325158</v>
      </c>
      <c r="C73" s="21"/>
      <c r="D73" s="21"/>
    </row>
    <row r="74" spans="1:4" x14ac:dyDescent="0.25">
      <c r="A74" s="15" t="s">
        <v>30</v>
      </c>
      <c r="B74" s="21">
        <f>(B23/B29)*100</f>
        <v>105.24082052189047</v>
      </c>
      <c r="C74" s="21"/>
      <c r="D74" s="21"/>
    </row>
    <row r="75" spans="1:4" ht="15.75" thickBot="1" x14ac:dyDescent="0.3">
      <c r="A75" s="3"/>
      <c r="B75" s="42"/>
      <c r="C75" s="42"/>
      <c r="D75" s="42"/>
    </row>
    <row r="76" spans="1:4" s="15" customFormat="1" ht="15.75" customHeight="1" thickTop="1" x14ac:dyDescent="0.25">
      <c r="A76" s="49" t="s">
        <v>112</v>
      </c>
      <c r="B76" s="49"/>
      <c r="C76" s="49"/>
      <c r="D76" s="49"/>
    </row>
    <row r="77" spans="1:4" x14ac:dyDescent="0.25">
      <c r="A77" s="4"/>
    </row>
    <row r="78" spans="1:4" x14ac:dyDescent="0.25">
      <c r="A78" s="7"/>
    </row>
    <row r="79" spans="1:4" x14ac:dyDescent="0.25">
      <c r="B79" s="5"/>
      <c r="C79" s="5"/>
    </row>
    <row r="84" spans="1:1" x14ac:dyDescent="0.25">
      <c r="A84" s="6"/>
    </row>
    <row r="88" spans="1:1" x14ac:dyDescent="0.25">
      <c r="A88" s="6"/>
    </row>
  </sheetData>
  <mergeCells count="4">
    <mergeCell ref="A9:A10"/>
    <mergeCell ref="B9:B10"/>
    <mergeCell ref="C9:D9"/>
    <mergeCell ref="A76:D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showGridLines="0" zoomScale="80" zoomScaleNormal="80" workbookViewId="0">
      <pane ySplit="8" topLeftCell="A9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1" customWidth="1"/>
    <col min="2" max="4" width="27.7109375" style="1" customWidth="1"/>
    <col min="5" max="16384" width="11.42578125" style="1"/>
  </cols>
  <sheetData>
    <row r="1" spans="1:4" s="15" customFormat="1" x14ac:dyDescent="0.25"/>
    <row r="2" spans="1:4" s="15" customFormat="1" x14ac:dyDescent="0.25"/>
    <row r="3" spans="1:4" s="15" customFormat="1" x14ac:dyDescent="0.25"/>
    <row r="4" spans="1:4" s="15" customFormat="1" x14ac:dyDescent="0.25"/>
    <row r="5" spans="1:4" s="15" customFormat="1" x14ac:dyDescent="0.25"/>
    <row r="6" spans="1:4" s="15" customFormat="1" x14ac:dyDescent="0.25"/>
    <row r="7" spans="1:4" s="15" customFormat="1" x14ac:dyDescent="0.25"/>
    <row r="8" spans="1:4" s="15" customFormat="1" x14ac:dyDescent="0.25"/>
    <row r="9" spans="1:4" s="15" customFormat="1" x14ac:dyDescent="0.25">
      <c r="A9" s="44" t="s">
        <v>0</v>
      </c>
      <c r="B9" s="46" t="s">
        <v>1</v>
      </c>
      <c r="C9" s="48" t="s">
        <v>69</v>
      </c>
      <c r="D9" s="48"/>
    </row>
    <row r="10" spans="1:4" s="15" customFormat="1" ht="15.75" thickBot="1" x14ac:dyDescent="0.3">
      <c r="A10" s="45"/>
      <c r="B10" s="47"/>
      <c r="C10" s="22" t="s">
        <v>42</v>
      </c>
      <c r="D10" s="23" t="s">
        <v>44</v>
      </c>
    </row>
    <row r="11" spans="1:4" ht="15.75" thickTop="1" x14ac:dyDescent="0.25"/>
    <row r="12" spans="1:4" x14ac:dyDescent="0.25">
      <c r="A12" s="2" t="s">
        <v>2</v>
      </c>
    </row>
    <row r="13" spans="1:4" x14ac:dyDescent="0.25">
      <c r="A13" s="15"/>
    </row>
    <row r="14" spans="1:4" x14ac:dyDescent="0.25">
      <c r="A14" s="2" t="s">
        <v>3</v>
      </c>
    </row>
    <row r="15" spans="1:4" s="15" customFormat="1" x14ac:dyDescent="0.25">
      <c r="A15" s="16" t="s">
        <v>57</v>
      </c>
      <c r="B15" s="17">
        <f>SUM(C15:D15)</f>
        <v>79469.5</v>
      </c>
      <c r="C15" s="17">
        <f>AVERAGE('I Trimestre'!C15,'II Trimestre'!C15)</f>
        <v>77719.5</v>
      </c>
      <c r="D15" s="17">
        <f>AVERAGE('I Trimestre'!D15,'II Trimestre'!D15)</f>
        <v>1750</v>
      </c>
    </row>
    <row r="16" spans="1:4" s="15" customFormat="1" x14ac:dyDescent="0.25">
      <c r="A16" s="16" t="s">
        <v>84</v>
      </c>
      <c r="B16" s="17">
        <f>SUM(C16:D16)</f>
        <v>80043</v>
      </c>
      <c r="C16" s="17">
        <f>AVERAGE('I Trimestre'!C16,'II Trimestre'!C16)</f>
        <v>78192</v>
      </c>
      <c r="D16" s="17">
        <f>AVERAGE('I Trimestre'!D16,'II Trimestre'!D16)</f>
        <v>1851</v>
      </c>
    </row>
    <row r="17" spans="1:4" s="15" customFormat="1" x14ac:dyDescent="0.25">
      <c r="A17" s="16" t="s">
        <v>85</v>
      </c>
      <c r="B17" s="17">
        <f>SUM(C17:D17)</f>
        <v>79064</v>
      </c>
      <c r="C17" s="17">
        <f>AVERAGE('I Trimestre'!C17,'II Trimestre'!C17)</f>
        <v>77911</v>
      </c>
      <c r="D17" s="17">
        <f>AVERAGE('I Trimestre'!D17,'II Trimestre'!D17)</f>
        <v>1153</v>
      </c>
    </row>
    <row r="18" spans="1:4" s="15" customFormat="1" x14ac:dyDescent="0.25">
      <c r="A18" s="16" t="s">
        <v>72</v>
      </c>
      <c r="B18" s="17">
        <f>SUM(C18:D18)</f>
        <v>80043.75</v>
      </c>
      <c r="C18" s="17">
        <f>'II Trimestre'!C18</f>
        <v>78192.75</v>
      </c>
      <c r="D18" s="17">
        <f>AVERAGE('I Trimestre'!D18,'II Trimestre'!D18)</f>
        <v>1851</v>
      </c>
    </row>
    <row r="19" spans="1:4" s="15" customFormat="1" x14ac:dyDescent="0.25">
      <c r="B19" s="17"/>
      <c r="C19" s="31"/>
      <c r="D19" s="17"/>
    </row>
    <row r="20" spans="1:4" s="15" customFormat="1" x14ac:dyDescent="0.25">
      <c r="A20" s="24" t="s">
        <v>4</v>
      </c>
      <c r="B20" s="17"/>
      <c r="C20" s="17"/>
      <c r="D20" s="17"/>
    </row>
    <row r="21" spans="1:4" s="15" customFormat="1" x14ac:dyDescent="0.25">
      <c r="A21" s="16" t="s">
        <v>57</v>
      </c>
      <c r="B21" s="17">
        <f>SUM(C21:D21)</f>
        <v>9204095800</v>
      </c>
      <c r="C21" s="17">
        <f>'I Trimestre'!C21+'II Trimestre'!C21</f>
        <v>8393706000</v>
      </c>
      <c r="D21" s="17">
        <f>'I Trimestre'!D21+'II Trimestre'!D21</f>
        <v>810389800</v>
      </c>
    </row>
    <row r="22" spans="1:4" s="15" customFormat="1" x14ac:dyDescent="0.25">
      <c r="A22" s="16" t="s">
        <v>84</v>
      </c>
      <c r="B22" s="17">
        <f>SUM(C22:D22)</f>
        <v>9366534000</v>
      </c>
      <c r="C22" s="17">
        <f>'I Trimestre'!C22+'II Trimestre'!C22</f>
        <v>8444736000</v>
      </c>
      <c r="D22" s="17">
        <f>'I Trimestre'!D22+'II Trimestre'!D22</f>
        <v>921798000</v>
      </c>
    </row>
    <row r="23" spans="1:4" s="15" customFormat="1" x14ac:dyDescent="0.25">
      <c r="A23" s="16" t="s">
        <v>85</v>
      </c>
      <c r="B23" s="17">
        <f>SUM(C23:D23)</f>
        <v>9276495000</v>
      </c>
      <c r="C23" s="17">
        <f>'I Trimestre'!C23+'II Trimestre'!C23</f>
        <v>8434440000</v>
      </c>
      <c r="D23" s="17">
        <f>'I Trimestre'!D23+'II Trimestre'!D23</f>
        <v>842055000</v>
      </c>
    </row>
    <row r="24" spans="1:4" s="15" customFormat="1" x14ac:dyDescent="0.25">
      <c r="A24" s="16" t="s">
        <v>72</v>
      </c>
      <c r="B24" s="17">
        <f>SUM(C24:D24)</f>
        <v>18733230000</v>
      </c>
      <c r="C24" s="17">
        <f>'II Trimestre'!C24</f>
        <v>16889634000</v>
      </c>
      <c r="D24" s="17">
        <f>'II Trimestre'!D24</f>
        <v>1843596000</v>
      </c>
    </row>
    <row r="25" spans="1:4" s="15" customFormat="1" x14ac:dyDescent="0.25">
      <c r="A25" s="16" t="s">
        <v>86</v>
      </c>
      <c r="B25" s="17">
        <f>SUM(C25:D25)</f>
        <v>9276495000</v>
      </c>
      <c r="C25" s="17">
        <f>C23</f>
        <v>8434440000</v>
      </c>
      <c r="D25" s="17">
        <f>D23</f>
        <v>842055000</v>
      </c>
    </row>
    <row r="26" spans="1:4" s="15" customFormat="1" x14ac:dyDescent="0.25">
      <c r="B26" s="17"/>
      <c r="C26" s="17"/>
      <c r="D26" s="17"/>
    </row>
    <row r="27" spans="1:4" s="15" customFormat="1" x14ac:dyDescent="0.25">
      <c r="A27" s="24" t="s">
        <v>5</v>
      </c>
      <c r="B27" s="17"/>
      <c r="C27" s="17"/>
      <c r="D27" s="17"/>
    </row>
    <row r="28" spans="1:4" s="15" customFormat="1" x14ac:dyDescent="0.25">
      <c r="A28" s="16" t="s">
        <v>84</v>
      </c>
      <c r="B28" s="17">
        <f>B22</f>
        <v>9366534000</v>
      </c>
      <c r="C28" s="17"/>
      <c r="D28" s="17"/>
    </row>
    <row r="29" spans="1:4" s="15" customFormat="1" x14ac:dyDescent="0.25">
      <c r="A29" s="16" t="s">
        <v>85</v>
      </c>
      <c r="B29" s="17">
        <f>+'I Trimestre'!B29+'II Trimestre'!B29</f>
        <v>9364824000</v>
      </c>
      <c r="C29" s="17"/>
      <c r="D29" s="17"/>
    </row>
    <row r="30" spans="1:4" x14ac:dyDescent="0.25">
      <c r="A30" s="15"/>
      <c r="B30" s="27"/>
      <c r="C30" s="27"/>
      <c r="D30" s="27"/>
    </row>
    <row r="31" spans="1:4" x14ac:dyDescent="0.25">
      <c r="A31" s="2" t="s">
        <v>6</v>
      </c>
      <c r="B31" s="27"/>
      <c r="C31" s="27"/>
      <c r="D31" s="27"/>
    </row>
    <row r="32" spans="1:4" x14ac:dyDescent="0.25">
      <c r="A32" s="15" t="s">
        <v>58</v>
      </c>
      <c r="B32" s="38">
        <v>1.0303325644000001</v>
      </c>
      <c r="C32" s="38">
        <v>1.0303325644000001</v>
      </c>
      <c r="D32" s="38">
        <v>1.0303325644000001</v>
      </c>
    </row>
    <row r="33" spans="1:4" x14ac:dyDescent="0.25">
      <c r="A33" s="15" t="s">
        <v>87</v>
      </c>
      <c r="B33" s="38">
        <v>1.0552807376</v>
      </c>
      <c r="C33" s="38">
        <v>1.0552807376</v>
      </c>
      <c r="D33" s="38">
        <v>1.0552807376</v>
      </c>
    </row>
    <row r="34" spans="1:4" s="15" customFormat="1" x14ac:dyDescent="0.25">
      <c r="A34" s="16" t="s">
        <v>7</v>
      </c>
      <c r="B34" s="17">
        <f>SUM(C34:D34)</f>
        <v>246524</v>
      </c>
      <c r="C34" s="17">
        <v>217026</v>
      </c>
      <c r="D34" s="31">
        <v>29498</v>
      </c>
    </row>
    <row r="35" spans="1:4" x14ac:dyDescent="0.25">
      <c r="A35" s="15"/>
      <c r="B35" s="25"/>
      <c r="C35" s="25"/>
      <c r="D35" s="25"/>
    </row>
    <row r="36" spans="1:4" x14ac:dyDescent="0.25">
      <c r="A36" s="2" t="s">
        <v>8</v>
      </c>
      <c r="B36" s="25"/>
      <c r="C36" s="25"/>
      <c r="D36" s="25"/>
    </row>
    <row r="37" spans="1:4" x14ac:dyDescent="0.25">
      <c r="A37" s="15" t="s">
        <v>59</v>
      </c>
      <c r="B37" s="17">
        <f>B21/B32</f>
        <v>8933131027.8054523</v>
      </c>
      <c r="C37" s="17">
        <f>C21/C32</f>
        <v>8146598768.2219467</v>
      </c>
      <c r="D37" s="17">
        <f>D21/D32</f>
        <v>786532259.58350575</v>
      </c>
    </row>
    <row r="38" spans="1:4" x14ac:dyDescent="0.25">
      <c r="A38" s="15" t="s">
        <v>88</v>
      </c>
      <c r="B38" s="17">
        <f>B23/B33</f>
        <v>8790547073.8500481</v>
      </c>
      <c r="C38" s="17">
        <f>C23/C33</f>
        <v>7992603010.2494316</v>
      </c>
      <c r="D38" s="17">
        <f>D23/D33</f>
        <v>797944063.60061657</v>
      </c>
    </row>
    <row r="39" spans="1:4" x14ac:dyDescent="0.25">
      <c r="A39" s="15" t="s">
        <v>60</v>
      </c>
      <c r="B39" s="17">
        <f>B37/B15</f>
        <v>112409.55370054489</v>
      </c>
      <c r="C39" s="17">
        <f>C37/C15</f>
        <v>104820.52468456367</v>
      </c>
      <c r="D39" s="17">
        <f>D37/D15</f>
        <v>449447.00547628902</v>
      </c>
    </row>
    <row r="40" spans="1:4" x14ac:dyDescent="0.25">
      <c r="A40" s="15" t="s">
        <v>89</v>
      </c>
      <c r="B40" s="17">
        <f>B38/B17</f>
        <v>111182.67572915673</v>
      </c>
      <c r="C40" s="17">
        <f>C38/C17</f>
        <v>102586.32298711904</v>
      </c>
      <c r="D40" s="17">
        <f>D38/D17</f>
        <v>692059.03174381319</v>
      </c>
    </row>
    <row r="41" spans="1:4" x14ac:dyDescent="0.25">
      <c r="A41" s="15"/>
      <c r="B41" s="18"/>
      <c r="C41" s="18"/>
      <c r="D41" s="18"/>
    </row>
    <row r="42" spans="1:4" x14ac:dyDescent="0.25">
      <c r="A42" s="2" t="s">
        <v>9</v>
      </c>
      <c r="B42" s="18"/>
      <c r="C42" s="18"/>
      <c r="D42" s="18"/>
    </row>
    <row r="43" spans="1:4" x14ac:dyDescent="0.25">
      <c r="A43" s="15"/>
      <c r="B43" s="18"/>
      <c r="C43" s="18"/>
      <c r="D43" s="18"/>
    </row>
    <row r="44" spans="1:4" x14ac:dyDescent="0.25">
      <c r="A44" s="2" t="s">
        <v>10</v>
      </c>
      <c r="B44" s="18"/>
      <c r="C44" s="18"/>
      <c r="D44" s="18"/>
    </row>
    <row r="45" spans="1:4" x14ac:dyDescent="0.25">
      <c r="A45" s="15" t="s">
        <v>11</v>
      </c>
      <c r="B45" s="21">
        <f>(B16/B34)*100</f>
        <v>32.468644026545086</v>
      </c>
      <c r="C45" s="21">
        <f>(C16/C34)*100</f>
        <v>36.028862901219213</v>
      </c>
      <c r="D45" s="21">
        <f>(D16/D34)*100</f>
        <v>6.2750016950301717</v>
      </c>
    </row>
    <row r="46" spans="1:4" x14ac:dyDescent="0.25">
      <c r="A46" s="15" t="s">
        <v>12</v>
      </c>
      <c r="B46" s="21">
        <f>(B17/B34)*100</f>
        <v>32.071522448118643</v>
      </c>
      <c r="C46" s="21">
        <f>(C17/C34)*100</f>
        <v>35.899385327103666</v>
      </c>
      <c r="D46" s="21">
        <f>(D17/D34)*100</f>
        <v>3.9087395755644452</v>
      </c>
    </row>
    <row r="47" spans="1:4" x14ac:dyDescent="0.25">
      <c r="A47" s="15"/>
      <c r="B47" s="21"/>
      <c r="C47" s="21"/>
      <c r="D47" s="21"/>
    </row>
    <row r="48" spans="1:4" x14ac:dyDescent="0.25">
      <c r="A48" s="2" t="s">
        <v>13</v>
      </c>
      <c r="B48" s="21"/>
      <c r="C48" s="21"/>
      <c r="D48" s="21"/>
    </row>
    <row r="49" spans="1:4" x14ac:dyDescent="0.25">
      <c r="A49" s="15" t="s">
        <v>14</v>
      </c>
      <c r="B49" s="21">
        <f>B17/B16*100</f>
        <v>98.776907412265899</v>
      </c>
      <c r="C49" s="21">
        <f>C17/C16*100</f>
        <v>99.640628197258025</v>
      </c>
      <c r="D49" s="21">
        <f>D17/D16*100</f>
        <v>62.290653700702322</v>
      </c>
    </row>
    <row r="50" spans="1:4" x14ac:dyDescent="0.25">
      <c r="A50" s="15" t="s">
        <v>15</v>
      </c>
      <c r="B50" s="21">
        <f>B23/B22*100</f>
        <v>99.038715922026228</v>
      </c>
      <c r="C50" s="21">
        <f>C23/C22*100</f>
        <v>99.878077893731671</v>
      </c>
      <c r="D50" s="21">
        <f>D23/D22*100</f>
        <v>91.349189301777614</v>
      </c>
    </row>
    <row r="51" spans="1:4" x14ac:dyDescent="0.25">
      <c r="A51" s="15" t="s">
        <v>16</v>
      </c>
      <c r="B51" s="21">
        <f>AVERAGE(B49:B50)</f>
        <v>98.907811667146063</v>
      </c>
      <c r="C51" s="21">
        <f>AVERAGE(C49:C50)</f>
        <v>99.759353045494848</v>
      </c>
      <c r="D51" s="21">
        <f>AVERAGE(D49:D50)</f>
        <v>76.819921501239975</v>
      </c>
    </row>
    <row r="52" spans="1:4" x14ac:dyDescent="0.25">
      <c r="A52" s="15"/>
      <c r="B52" s="21"/>
      <c r="C52" s="21"/>
      <c r="D52" s="21"/>
    </row>
    <row r="53" spans="1:4" x14ac:dyDescent="0.25">
      <c r="A53" s="2" t="s">
        <v>17</v>
      </c>
      <c r="B53" s="21"/>
      <c r="C53" s="21"/>
      <c r="D53" s="21"/>
    </row>
    <row r="54" spans="1:4" x14ac:dyDescent="0.25">
      <c r="A54" s="15" t="s">
        <v>18</v>
      </c>
      <c r="B54" s="21">
        <f>B17/B18*100</f>
        <v>98.775981884906699</v>
      </c>
      <c r="C54" s="21">
        <f>C17/C18*100</f>
        <v>99.639672476028778</v>
      </c>
      <c r="D54" s="21">
        <f>D17/D18*100</f>
        <v>62.290653700702322</v>
      </c>
    </row>
    <row r="55" spans="1:4" x14ac:dyDescent="0.25">
      <c r="A55" s="15" t="s">
        <v>19</v>
      </c>
      <c r="B55" s="21">
        <f>B23/B24*100</f>
        <v>49.518929730751182</v>
      </c>
      <c r="C55" s="21">
        <f>C23/C24*100</f>
        <v>49.938559947480208</v>
      </c>
      <c r="D55" s="21">
        <f>D23/D24*100</f>
        <v>45.674594650888807</v>
      </c>
    </row>
    <row r="56" spans="1:4" x14ac:dyDescent="0.25">
      <c r="A56" s="15" t="s">
        <v>20</v>
      </c>
      <c r="B56" s="21">
        <f>(B54+B55)/2</f>
        <v>74.147455807828948</v>
      </c>
      <c r="C56" s="21">
        <f>(C54+C55)/2</f>
        <v>74.789116211754489</v>
      </c>
      <c r="D56" s="21">
        <f>(D54+D55)/2</f>
        <v>53.982624175795564</v>
      </c>
    </row>
    <row r="57" spans="1:4" x14ac:dyDescent="0.25">
      <c r="A57" s="15"/>
      <c r="B57" s="21"/>
      <c r="C57" s="21"/>
      <c r="D57" s="21"/>
    </row>
    <row r="58" spans="1:4" x14ac:dyDescent="0.25">
      <c r="A58" s="2" t="s">
        <v>21</v>
      </c>
      <c r="B58" s="21">
        <f>B25/B23*100</f>
        <v>100</v>
      </c>
      <c r="C58" s="21">
        <f>C25/C23*100</f>
        <v>100</v>
      </c>
      <c r="D58" s="21">
        <f>D25/D23*100</f>
        <v>100</v>
      </c>
    </row>
    <row r="59" spans="1:4" x14ac:dyDescent="0.25">
      <c r="A59" s="15"/>
      <c r="B59" s="21"/>
      <c r="C59" s="21"/>
      <c r="D59" s="21"/>
    </row>
    <row r="60" spans="1:4" x14ac:dyDescent="0.25">
      <c r="A60" s="2" t="s">
        <v>22</v>
      </c>
      <c r="B60" s="21"/>
      <c r="C60" s="21"/>
      <c r="D60" s="21"/>
    </row>
    <row r="61" spans="1:4" x14ac:dyDescent="0.25">
      <c r="A61" s="15" t="s">
        <v>23</v>
      </c>
      <c r="B61" s="21">
        <f>((B17/B15)-1)*100</f>
        <v>-0.51025865269065385</v>
      </c>
      <c r="C61" s="21">
        <f>((C17/C15)-1)*100</f>
        <v>0.24639890889672778</v>
      </c>
      <c r="D61" s="21">
        <f>((D17/D15)-1)*100</f>
        <v>-34.114285714285721</v>
      </c>
    </row>
    <row r="62" spans="1:4" x14ac:dyDescent="0.25">
      <c r="A62" s="15" t="s">
        <v>24</v>
      </c>
      <c r="B62" s="21">
        <f>((B38/B37)-1)*100</f>
        <v>-1.5961251828904621</v>
      </c>
      <c r="C62" s="21">
        <f>((C38/C37)-1)*100</f>
        <v>-1.8903073829193318</v>
      </c>
      <c r="D62" s="21">
        <f>((D38/D37)-1)*100</f>
        <v>1.4509009488248736</v>
      </c>
    </row>
    <row r="63" spans="1:4" x14ac:dyDescent="0.25">
      <c r="A63" s="15" t="s">
        <v>25</v>
      </c>
      <c r="B63" s="21">
        <f>((B40/B39)-1)*100</f>
        <v>-1.0914356751709153</v>
      </c>
      <c r="C63" s="21">
        <f>((C40/C39)-1)*100</f>
        <v>-2.1314544114027445</v>
      </c>
      <c r="D63" s="21">
        <f>((D40/D39)-1)*100</f>
        <v>53.980118525970113</v>
      </c>
    </row>
    <row r="64" spans="1:4" x14ac:dyDescent="0.25">
      <c r="A64" s="15"/>
      <c r="B64" s="21"/>
      <c r="C64" s="21"/>
      <c r="D64" s="21"/>
    </row>
    <row r="65" spans="1:4" x14ac:dyDescent="0.25">
      <c r="A65" s="2" t="s">
        <v>26</v>
      </c>
      <c r="B65" s="21"/>
      <c r="C65" s="21"/>
      <c r="D65" s="21"/>
    </row>
    <row r="66" spans="1:4" x14ac:dyDescent="0.25">
      <c r="A66" s="15" t="s">
        <v>31</v>
      </c>
      <c r="B66" s="21">
        <f t="shared" ref="B66:D67" si="0">B22/(B16*6)</f>
        <v>19503.129567857275</v>
      </c>
      <c r="C66" s="21">
        <f t="shared" si="0"/>
        <v>18000</v>
      </c>
      <c r="D66" s="21">
        <f t="shared" si="0"/>
        <v>83000</v>
      </c>
    </row>
    <row r="67" spans="1:4" x14ac:dyDescent="0.25">
      <c r="A67" s="15" t="s">
        <v>32</v>
      </c>
      <c r="B67" s="21">
        <f t="shared" si="0"/>
        <v>19554.82267530102</v>
      </c>
      <c r="C67" s="21">
        <f t="shared" si="0"/>
        <v>18042.895098253135</v>
      </c>
      <c r="D67" s="21">
        <f t="shared" si="0"/>
        <v>121719.4275802255</v>
      </c>
    </row>
    <row r="68" spans="1:4" x14ac:dyDescent="0.25">
      <c r="A68" s="15" t="s">
        <v>27</v>
      </c>
      <c r="B68" s="21">
        <f>(B67/B66)*B51</f>
        <v>99.169967139053611</v>
      </c>
      <c r="C68" s="21">
        <f>(C67/C66)*C51</f>
        <v>99.997085670525735</v>
      </c>
      <c r="D68" s="21">
        <f>(D67/D66)*D51</f>
        <v>112.65634785408177</v>
      </c>
    </row>
    <row r="69" spans="1:4" x14ac:dyDescent="0.25">
      <c r="A69" s="15" t="s">
        <v>38</v>
      </c>
      <c r="B69" s="21">
        <f t="shared" ref="B69:D70" si="1">B22/B16</f>
        <v>117018.77740714366</v>
      </c>
      <c r="C69" s="21">
        <f t="shared" si="1"/>
        <v>108000</v>
      </c>
      <c r="D69" s="21">
        <f t="shared" si="1"/>
        <v>498000</v>
      </c>
    </row>
    <row r="70" spans="1:4" x14ac:dyDescent="0.25">
      <c r="A70" s="15" t="s">
        <v>39</v>
      </c>
      <c r="B70" s="21">
        <f t="shared" si="1"/>
        <v>117328.93605180613</v>
      </c>
      <c r="C70" s="21">
        <f t="shared" si="1"/>
        <v>108257.3705895188</v>
      </c>
      <c r="D70" s="21">
        <f t="shared" si="1"/>
        <v>730316.56548135297</v>
      </c>
    </row>
    <row r="71" spans="1:4" x14ac:dyDescent="0.25">
      <c r="A71" s="15"/>
      <c r="B71" s="21"/>
      <c r="C71" s="21"/>
      <c r="D71" s="21"/>
    </row>
    <row r="72" spans="1:4" x14ac:dyDescent="0.25">
      <c r="A72" s="2" t="s">
        <v>28</v>
      </c>
      <c r="B72" s="21"/>
      <c r="C72" s="21"/>
      <c r="D72" s="21"/>
    </row>
    <row r="73" spans="1:4" x14ac:dyDescent="0.25">
      <c r="A73" s="15" t="s">
        <v>29</v>
      </c>
      <c r="B73" s="21">
        <f>(B29/B28)*100</f>
        <v>99.981743513662579</v>
      </c>
      <c r="C73" s="21"/>
      <c r="D73" s="21"/>
    </row>
    <row r="74" spans="1:4" x14ac:dyDescent="0.25">
      <c r="A74" s="15" t="s">
        <v>30</v>
      </c>
      <c r="B74" s="21">
        <f>(B23/B29)*100</f>
        <v>99.05680021322344</v>
      </c>
      <c r="C74" s="21"/>
      <c r="D74" s="21"/>
    </row>
    <row r="75" spans="1:4" ht="15.75" thickBot="1" x14ac:dyDescent="0.3">
      <c r="A75" s="3"/>
      <c r="B75" s="3"/>
      <c r="C75" s="3"/>
      <c r="D75" s="3"/>
    </row>
    <row r="76" spans="1:4" s="15" customFormat="1" ht="15.75" customHeight="1" thickTop="1" x14ac:dyDescent="0.25">
      <c r="A76" s="49" t="s">
        <v>111</v>
      </c>
      <c r="B76" s="49"/>
      <c r="C76" s="49"/>
      <c r="D76" s="49"/>
    </row>
  </sheetData>
  <mergeCells count="4">
    <mergeCell ref="A9:A10"/>
    <mergeCell ref="B9:B10"/>
    <mergeCell ref="C9:D9"/>
    <mergeCell ref="A76:D7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7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15" customWidth="1"/>
    <col min="2" max="4" width="27.7109375" style="15" customWidth="1"/>
    <col min="5" max="16384" width="11.42578125" style="15"/>
  </cols>
  <sheetData>
    <row r="9" spans="1:4" x14ac:dyDescent="0.25">
      <c r="A9" s="44" t="s">
        <v>0</v>
      </c>
      <c r="B9" s="46" t="s">
        <v>1</v>
      </c>
      <c r="C9" s="48" t="s">
        <v>69</v>
      </c>
      <c r="D9" s="48"/>
    </row>
    <row r="10" spans="1:4" ht="15.75" thickBot="1" x14ac:dyDescent="0.3">
      <c r="A10" s="45"/>
      <c r="B10" s="47"/>
      <c r="C10" s="35" t="s">
        <v>42</v>
      </c>
      <c r="D10" s="36" t="s">
        <v>44</v>
      </c>
    </row>
    <row r="11" spans="1:4" ht="15.75" thickTop="1" x14ac:dyDescent="0.25"/>
    <row r="12" spans="1:4" x14ac:dyDescent="0.25">
      <c r="A12" s="2" t="s">
        <v>2</v>
      </c>
    </row>
    <row r="14" spans="1:4" x14ac:dyDescent="0.25">
      <c r="A14" s="2" t="s">
        <v>3</v>
      </c>
    </row>
    <row r="15" spans="1:4" x14ac:dyDescent="0.25">
      <c r="A15" s="16" t="s">
        <v>53</v>
      </c>
      <c r="B15" s="17">
        <f>SUM(C15:D15)</f>
        <v>78607</v>
      </c>
      <c r="C15" s="17">
        <v>76870</v>
      </c>
      <c r="D15" s="17">
        <v>1737</v>
      </c>
    </row>
    <row r="16" spans="1:4" x14ac:dyDescent="0.25">
      <c r="A16" s="16" t="s">
        <v>90</v>
      </c>
      <c r="B16" s="17">
        <f t="shared" ref="B16:B18" si="0">SUM(C16:D16)</f>
        <v>3111</v>
      </c>
      <c r="C16" s="17">
        <v>0</v>
      </c>
      <c r="D16" s="17">
        <v>3111</v>
      </c>
    </row>
    <row r="17" spans="1:4" x14ac:dyDescent="0.25">
      <c r="A17" s="16" t="s">
        <v>91</v>
      </c>
      <c r="B17" s="17">
        <f t="shared" si="0"/>
        <v>1824</v>
      </c>
      <c r="C17" s="17">
        <v>234</v>
      </c>
      <c r="D17" s="17">
        <v>1590</v>
      </c>
    </row>
    <row r="18" spans="1:4" x14ac:dyDescent="0.25">
      <c r="A18" s="16" t="s">
        <v>72</v>
      </c>
      <c r="B18" s="17">
        <f t="shared" si="0"/>
        <v>80673</v>
      </c>
      <c r="C18" s="17">
        <v>78192</v>
      </c>
      <c r="D18" s="17">
        <v>2481</v>
      </c>
    </row>
    <row r="19" spans="1:4" x14ac:dyDescent="0.25">
      <c r="B19" s="17"/>
      <c r="C19" s="31"/>
      <c r="D19" s="17"/>
    </row>
    <row r="20" spans="1:4" x14ac:dyDescent="0.25">
      <c r="A20" s="24" t="s">
        <v>4</v>
      </c>
      <c r="B20" s="17"/>
      <c r="C20" s="17"/>
      <c r="D20" s="17"/>
    </row>
    <row r="21" spans="1:4" x14ac:dyDescent="0.25">
      <c r="A21" s="16" t="s">
        <v>53</v>
      </c>
      <c r="B21" s="17">
        <f>SUM(C21:D21)</f>
        <v>4558671000</v>
      </c>
      <c r="C21" s="17">
        <v>4150962000</v>
      </c>
      <c r="D21" s="17">
        <v>407709000</v>
      </c>
    </row>
    <row r="22" spans="1:4" x14ac:dyDescent="0.25">
      <c r="A22" s="16" t="s">
        <v>90</v>
      </c>
      <c r="B22" s="17">
        <f t="shared" ref="B22:B25" si="1">SUM(C22:D22)</f>
        <v>768097600</v>
      </c>
      <c r="C22" s="17">
        <v>0</v>
      </c>
      <c r="D22" s="17">
        <v>768097600</v>
      </c>
    </row>
    <row r="23" spans="1:4" x14ac:dyDescent="0.25">
      <c r="A23" s="16" t="s">
        <v>91</v>
      </c>
      <c r="B23" s="17">
        <f t="shared" si="1"/>
        <v>376551400</v>
      </c>
      <c r="C23" s="17">
        <v>7776000</v>
      </c>
      <c r="D23" s="17">
        <v>368775400</v>
      </c>
    </row>
    <row r="24" spans="1:4" x14ac:dyDescent="0.25">
      <c r="A24" s="16" t="s">
        <v>72</v>
      </c>
      <c r="B24" s="17">
        <v>10887936400</v>
      </c>
      <c r="C24" s="17">
        <v>8444736000</v>
      </c>
      <c r="D24" s="17">
        <v>2458076200</v>
      </c>
    </row>
    <row r="25" spans="1:4" x14ac:dyDescent="0.25">
      <c r="A25" s="16" t="s">
        <v>92</v>
      </c>
      <c r="B25" s="17">
        <f t="shared" si="1"/>
        <v>376551400</v>
      </c>
      <c r="C25" s="17">
        <f>C23</f>
        <v>7776000</v>
      </c>
      <c r="D25" s="17">
        <f>D23</f>
        <v>368775400</v>
      </c>
    </row>
    <row r="26" spans="1:4" x14ac:dyDescent="0.25">
      <c r="A26" s="2"/>
      <c r="B26" s="17"/>
      <c r="C26" s="17"/>
      <c r="D26" s="17"/>
    </row>
    <row r="27" spans="1:4" x14ac:dyDescent="0.25">
      <c r="A27" s="24" t="s">
        <v>5</v>
      </c>
      <c r="B27" s="17"/>
      <c r="C27" s="17"/>
      <c r="D27" s="17"/>
    </row>
    <row r="28" spans="1:4" x14ac:dyDescent="0.25">
      <c r="A28" s="16" t="s">
        <v>90</v>
      </c>
      <c r="B28" s="17">
        <f>B22</f>
        <v>768097600</v>
      </c>
      <c r="C28" s="17"/>
      <c r="D28" s="17"/>
    </row>
    <row r="29" spans="1:4" x14ac:dyDescent="0.25">
      <c r="A29" s="16" t="s">
        <v>91</v>
      </c>
      <c r="B29" s="17">
        <v>774873000</v>
      </c>
      <c r="C29" s="17"/>
      <c r="D29" s="17"/>
    </row>
    <row r="30" spans="1:4" x14ac:dyDescent="0.25">
      <c r="B30" s="18"/>
      <c r="C30" s="18"/>
      <c r="D30" s="18"/>
    </row>
    <row r="31" spans="1:4" x14ac:dyDescent="0.25">
      <c r="A31" s="2" t="s">
        <v>6</v>
      </c>
      <c r="B31" s="18"/>
      <c r="C31" s="18"/>
      <c r="D31" s="18"/>
    </row>
    <row r="32" spans="1:4" x14ac:dyDescent="0.25">
      <c r="A32" s="16" t="s">
        <v>54</v>
      </c>
      <c r="B32" s="43">
        <v>1.0347772084</v>
      </c>
      <c r="C32" s="43">
        <v>1.0347772084</v>
      </c>
      <c r="D32" s="43">
        <v>1.0347772084</v>
      </c>
    </row>
    <row r="33" spans="1:4" x14ac:dyDescent="0.25">
      <c r="A33" s="16" t="s">
        <v>93</v>
      </c>
      <c r="B33" s="43">
        <v>1.060947463</v>
      </c>
      <c r="C33" s="43">
        <v>1.060947463</v>
      </c>
      <c r="D33" s="43">
        <v>1.060947463</v>
      </c>
    </row>
    <row r="34" spans="1:4" x14ac:dyDescent="0.25">
      <c r="A34" s="16" t="s">
        <v>7</v>
      </c>
      <c r="B34" s="17">
        <f>SUM(C34:D34)</f>
        <v>246524</v>
      </c>
      <c r="C34" s="17">
        <v>217026</v>
      </c>
      <c r="D34" s="31">
        <v>29498</v>
      </c>
    </row>
    <row r="35" spans="1:4" x14ac:dyDescent="0.25">
      <c r="B35" s="17"/>
      <c r="C35" s="17"/>
      <c r="D35" s="17"/>
    </row>
    <row r="36" spans="1:4" x14ac:dyDescent="0.25">
      <c r="A36" s="2" t="s">
        <v>8</v>
      </c>
      <c r="B36" s="17"/>
      <c r="C36" s="17"/>
      <c r="D36" s="17"/>
    </row>
    <row r="37" spans="1:4" x14ac:dyDescent="0.25">
      <c r="A37" s="15" t="s">
        <v>55</v>
      </c>
      <c r="B37" s="17">
        <f>B21/B32</f>
        <v>4405461352.4477777</v>
      </c>
      <c r="C37" s="17">
        <f>C21/C32</f>
        <v>4011454800.4186602</v>
      </c>
      <c r="D37" s="17">
        <f>D21/D32</f>
        <v>394006552.02911794</v>
      </c>
    </row>
    <row r="38" spans="1:4" x14ac:dyDescent="0.25">
      <c r="A38" s="15" t="s">
        <v>94</v>
      </c>
      <c r="B38" s="17">
        <f>B23/B33</f>
        <v>354919930.65824413</v>
      </c>
      <c r="C38" s="17">
        <f>C23/C33</f>
        <v>7329297.88814623</v>
      </c>
      <c r="D38" s="17">
        <f>D23/D33</f>
        <v>347590632.77009785</v>
      </c>
    </row>
    <row r="39" spans="1:4" x14ac:dyDescent="0.25">
      <c r="A39" s="15" t="s">
        <v>56</v>
      </c>
      <c r="B39" s="17">
        <f>B37/B15</f>
        <v>56044.135413484524</v>
      </c>
      <c r="C39" s="17">
        <f>C37/C15</f>
        <v>52184.920000242746</v>
      </c>
      <c r="D39" s="17">
        <f>D37/D15</f>
        <v>226831.63617105235</v>
      </c>
    </row>
    <row r="40" spans="1:4" x14ac:dyDescent="0.25">
      <c r="A40" s="15" t="s">
        <v>95</v>
      </c>
      <c r="B40" s="17">
        <f>B38/B17</f>
        <v>194583.2953170198</v>
      </c>
      <c r="C40" s="17">
        <f>C38/C17</f>
        <v>31321.785846778759</v>
      </c>
      <c r="D40" s="17">
        <f>D38/D17</f>
        <v>218610.46086169677</v>
      </c>
    </row>
    <row r="41" spans="1:4" x14ac:dyDescent="0.25">
      <c r="B41" s="18"/>
      <c r="C41" s="18"/>
      <c r="D41" s="18"/>
    </row>
    <row r="42" spans="1:4" x14ac:dyDescent="0.25">
      <c r="A42" s="2" t="s">
        <v>9</v>
      </c>
      <c r="B42" s="18"/>
      <c r="C42" s="18"/>
      <c r="D42" s="18"/>
    </row>
    <row r="43" spans="1:4" x14ac:dyDescent="0.25">
      <c r="A43" s="2"/>
      <c r="B43" s="18"/>
      <c r="C43" s="18"/>
      <c r="D43" s="18"/>
    </row>
    <row r="44" spans="1:4" x14ac:dyDescent="0.25">
      <c r="A44" s="2" t="s">
        <v>10</v>
      </c>
      <c r="B44" s="18"/>
      <c r="C44" s="18"/>
      <c r="D44" s="18"/>
    </row>
    <row r="45" spans="1:4" x14ac:dyDescent="0.25">
      <c r="A45" s="15" t="s">
        <v>11</v>
      </c>
      <c r="B45" s="21">
        <f>(B16/B34)*100</f>
        <v>1.261946098554299</v>
      </c>
      <c r="C45" s="21">
        <f>(C16/C34)*100</f>
        <v>0</v>
      </c>
      <c r="D45" s="21">
        <f>(D16/D34)*100</f>
        <v>10.546477727303547</v>
      </c>
    </row>
    <row r="46" spans="1:4" x14ac:dyDescent="0.25">
      <c r="A46" s="15" t="s">
        <v>12</v>
      </c>
      <c r="B46" s="21">
        <f>(B17/B34)*100</f>
        <v>0.73988739433077511</v>
      </c>
      <c r="C46" s="21">
        <f>(C17/C34)*100</f>
        <v>0.10782118271543502</v>
      </c>
      <c r="D46" s="21">
        <f>(D17/D34)*100</f>
        <v>5.3901959454878297</v>
      </c>
    </row>
    <row r="47" spans="1:4" x14ac:dyDescent="0.25">
      <c r="B47" s="21"/>
      <c r="C47" s="21"/>
      <c r="D47" s="21"/>
    </row>
    <row r="48" spans="1:4" x14ac:dyDescent="0.25">
      <c r="A48" s="2" t="s">
        <v>13</v>
      </c>
      <c r="B48" s="21"/>
      <c r="C48" s="21"/>
      <c r="D48" s="21"/>
    </row>
    <row r="49" spans="1:4" x14ac:dyDescent="0.25">
      <c r="A49" s="15" t="s">
        <v>14</v>
      </c>
      <c r="B49" s="21">
        <f>B17/B16*100</f>
        <v>58.630665380906464</v>
      </c>
      <c r="C49" s="21" t="s">
        <v>110</v>
      </c>
      <c r="D49" s="21">
        <f>D17/D16*100</f>
        <v>51.10896817743491</v>
      </c>
    </row>
    <row r="50" spans="1:4" x14ac:dyDescent="0.25">
      <c r="A50" s="15" t="s">
        <v>15</v>
      </c>
      <c r="B50" s="21">
        <f>B23/B22*100</f>
        <v>49.023900087697186</v>
      </c>
      <c r="C50" s="21" t="s">
        <v>110</v>
      </c>
      <c r="D50" s="21">
        <f>D23/D22*100</f>
        <v>48.011528743222215</v>
      </c>
    </row>
    <row r="51" spans="1:4" x14ac:dyDescent="0.25">
      <c r="A51" s="15" t="s">
        <v>16</v>
      </c>
      <c r="B51" s="21">
        <f>AVERAGE(B49:B50)</f>
        <v>53.827282734301825</v>
      </c>
      <c r="C51" s="21" t="s">
        <v>110</v>
      </c>
      <c r="D51" s="21">
        <f>AVERAGE(D49:D50)</f>
        <v>49.560248460328566</v>
      </c>
    </row>
    <row r="52" spans="1:4" x14ac:dyDescent="0.25">
      <c r="B52" s="21"/>
      <c r="C52" s="21"/>
      <c r="D52" s="21"/>
    </row>
    <row r="53" spans="1:4" x14ac:dyDescent="0.25">
      <c r="A53" s="2" t="s">
        <v>17</v>
      </c>
      <c r="B53" s="21"/>
      <c r="C53" s="21"/>
      <c r="D53" s="21"/>
    </row>
    <row r="54" spans="1:4" x14ac:dyDescent="0.25">
      <c r="A54" s="15" t="s">
        <v>18</v>
      </c>
      <c r="B54" s="21">
        <f>B17/B18*100</f>
        <v>2.2609795098731915</v>
      </c>
      <c r="C54" s="21">
        <f>C17/C18*100</f>
        <v>0.29926335174953961</v>
      </c>
      <c r="D54" s="21">
        <f>D17/D18*100</f>
        <v>64.087061668681983</v>
      </c>
    </row>
    <row r="55" spans="1:4" x14ac:dyDescent="0.25">
      <c r="A55" s="15" t="s">
        <v>19</v>
      </c>
      <c r="B55" s="21">
        <f>B23/B24*100</f>
        <v>3.4584276227036006</v>
      </c>
      <c r="C55" s="21">
        <f>C23/C24*100</f>
        <v>9.2081031307550645E-2</v>
      </c>
      <c r="D55" s="21">
        <f>D23/D24*100</f>
        <v>15.002602441698103</v>
      </c>
    </row>
    <row r="56" spans="1:4" x14ac:dyDescent="0.25">
      <c r="A56" s="15" t="s">
        <v>20</v>
      </c>
      <c r="B56" s="21">
        <f>(B54+B55)/2</f>
        <v>2.8597035662883963</v>
      </c>
      <c r="C56" s="21">
        <f>(C54+C55)/2</f>
        <v>0.19567219152854512</v>
      </c>
      <c r="D56" s="21">
        <f>(D54+D55)/2</f>
        <v>39.544832055190042</v>
      </c>
    </row>
    <row r="57" spans="1:4" x14ac:dyDescent="0.25">
      <c r="B57" s="21"/>
      <c r="C57" s="21"/>
      <c r="D57" s="21"/>
    </row>
    <row r="58" spans="1:4" x14ac:dyDescent="0.25">
      <c r="A58" s="2" t="s">
        <v>21</v>
      </c>
      <c r="B58" s="21">
        <f>B25/B23*100</f>
        <v>100</v>
      </c>
      <c r="C58" s="21">
        <f>C25/C23*100</f>
        <v>100</v>
      </c>
      <c r="D58" s="21">
        <f>D25/D23*100</f>
        <v>100</v>
      </c>
    </row>
    <row r="59" spans="1:4" x14ac:dyDescent="0.25">
      <c r="B59" s="21"/>
      <c r="C59" s="21"/>
      <c r="D59" s="21"/>
    </row>
    <row r="60" spans="1:4" x14ac:dyDescent="0.25">
      <c r="A60" s="2" t="s">
        <v>22</v>
      </c>
      <c r="B60" s="21"/>
      <c r="C60" s="21"/>
      <c r="D60" s="21"/>
    </row>
    <row r="61" spans="1:4" x14ac:dyDescent="0.25">
      <c r="A61" s="15" t="s">
        <v>23</v>
      </c>
      <c r="B61" s="21">
        <f>((B17/B15)-1)*100</f>
        <v>-97.679595964735967</v>
      </c>
      <c r="C61" s="21">
        <f>((C17/C15)-1)*100</f>
        <v>-99.695589957070368</v>
      </c>
      <c r="D61" s="21">
        <f>((D17/D15)-1)*100</f>
        <v>-8.4628670120898146</v>
      </c>
    </row>
    <row r="62" spans="1:4" x14ac:dyDescent="0.25">
      <c r="A62" s="15" t="s">
        <v>24</v>
      </c>
      <c r="B62" s="21">
        <f>((B38/B37)-1)*100</f>
        <v>-91.943637629211253</v>
      </c>
      <c r="C62" s="21">
        <f>((C38/C37)-1)*100</f>
        <v>-99.817290777216755</v>
      </c>
      <c r="D62" s="21">
        <f>((D38/D37)-1)*100</f>
        <v>-11.780494263351704</v>
      </c>
    </row>
    <row r="63" spans="1:4" x14ac:dyDescent="0.25">
      <c r="A63" s="15" t="s">
        <v>25</v>
      </c>
      <c r="B63" s="21">
        <f>((B40/B39)-1)*100</f>
        <v>247.19653337751731</v>
      </c>
      <c r="C63" s="21">
        <f>((C40/C39)-1)*100</f>
        <v>-39.979239507058629</v>
      </c>
      <c r="D63" s="21">
        <f>((D40/D39)-1)*100</f>
        <v>-3.6243512801521383</v>
      </c>
    </row>
    <row r="64" spans="1:4" x14ac:dyDescent="0.25">
      <c r="B64" s="21"/>
      <c r="C64" s="21"/>
      <c r="D64" s="21"/>
    </row>
    <row r="65" spans="1:4" x14ac:dyDescent="0.25">
      <c r="A65" s="2" t="s">
        <v>26</v>
      </c>
      <c r="B65" s="21"/>
      <c r="C65" s="21"/>
      <c r="D65" s="21"/>
    </row>
    <row r="66" spans="1:4" x14ac:dyDescent="0.25">
      <c r="A66" s="15" t="s">
        <v>31</v>
      </c>
      <c r="B66" s="21">
        <f t="shared" ref="B66:D67" si="2">B22/(B16*3)</f>
        <v>82299.110682524377</v>
      </c>
      <c r="C66" s="21" t="s">
        <v>110</v>
      </c>
      <c r="D66" s="21">
        <f t="shared" si="2"/>
        <v>82299.110682524377</v>
      </c>
    </row>
    <row r="67" spans="1:4" x14ac:dyDescent="0.25">
      <c r="A67" s="15" t="s">
        <v>32</v>
      </c>
      <c r="B67" s="21">
        <f t="shared" si="2"/>
        <v>68814.217836257303</v>
      </c>
      <c r="C67" s="21">
        <f t="shared" si="2"/>
        <v>11076.923076923076</v>
      </c>
      <c r="D67" s="21">
        <f t="shared" si="2"/>
        <v>77311.404612159327</v>
      </c>
    </row>
    <row r="68" spans="1:4" x14ac:dyDescent="0.25">
      <c r="A68" s="15" t="s">
        <v>27</v>
      </c>
      <c r="B68" s="21">
        <f>(B67/B66)*B51</f>
        <v>45.00756240126168</v>
      </c>
      <c r="C68" s="21" t="s">
        <v>110</v>
      </c>
      <c r="D68" s="21">
        <f>(D67/D66)*D51</f>
        <v>46.556668591185819</v>
      </c>
    </row>
    <row r="69" spans="1:4" x14ac:dyDescent="0.25">
      <c r="A69" s="15" t="s">
        <v>36</v>
      </c>
      <c r="B69" s="21">
        <f t="shared" ref="B69:D70" si="3">B22/B16</f>
        <v>246897.33204757312</v>
      </c>
      <c r="C69" s="21" t="s">
        <v>110</v>
      </c>
      <c r="D69" s="21">
        <f t="shared" si="3"/>
        <v>246897.33204757312</v>
      </c>
    </row>
    <row r="70" spans="1:4" x14ac:dyDescent="0.25">
      <c r="A70" s="15" t="s">
        <v>37</v>
      </c>
      <c r="B70" s="21">
        <f t="shared" si="3"/>
        <v>206442.65350877194</v>
      </c>
      <c r="C70" s="21">
        <f t="shared" si="3"/>
        <v>33230.769230769234</v>
      </c>
      <c r="D70" s="21">
        <f t="shared" si="3"/>
        <v>231934.21383647798</v>
      </c>
    </row>
    <row r="71" spans="1:4" x14ac:dyDescent="0.25">
      <c r="B71" s="21"/>
      <c r="C71" s="21"/>
      <c r="D71" s="21"/>
    </row>
    <row r="72" spans="1:4" x14ac:dyDescent="0.25">
      <c r="A72" s="2" t="s">
        <v>28</v>
      </c>
      <c r="B72" s="21"/>
      <c r="C72" s="21"/>
      <c r="D72" s="21"/>
    </row>
    <row r="73" spans="1:4" x14ac:dyDescent="0.25">
      <c r="A73" s="15" t="s">
        <v>29</v>
      </c>
      <c r="B73" s="21">
        <f>(B29/B28)*100</f>
        <v>100.88210144127517</v>
      </c>
      <c r="C73" s="21"/>
      <c r="D73" s="21"/>
    </row>
    <row r="74" spans="1:4" x14ac:dyDescent="0.25">
      <c r="A74" s="15" t="s">
        <v>30</v>
      </c>
      <c r="B74" s="21">
        <f>(B23/B29)*100</f>
        <v>48.595240768487223</v>
      </c>
      <c r="C74" s="21"/>
      <c r="D74" s="21"/>
    </row>
    <row r="75" spans="1:4" ht="15.75" thickBot="1" x14ac:dyDescent="0.3">
      <c r="A75" s="19"/>
      <c r="B75" s="19"/>
      <c r="C75" s="19"/>
      <c r="D75" s="19"/>
    </row>
    <row r="76" spans="1:4" ht="15.75" customHeight="1" thickTop="1" x14ac:dyDescent="0.25">
      <c r="A76" s="49" t="s">
        <v>111</v>
      </c>
      <c r="B76" s="49"/>
      <c r="C76" s="49"/>
      <c r="D76" s="49"/>
    </row>
    <row r="77" spans="1:4" ht="29.25" customHeight="1" x14ac:dyDescent="0.25">
      <c r="A77" s="50" t="s">
        <v>113</v>
      </c>
      <c r="B77" s="50"/>
      <c r="C77" s="50"/>
      <c r="D77" s="50"/>
    </row>
  </sheetData>
  <mergeCells count="5">
    <mergeCell ref="A9:A10"/>
    <mergeCell ref="B9:B10"/>
    <mergeCell ref="C9:D9"/>
    <mergeCell ref="A76:D76"/>
    <mergeCell ref="A77:D77"/>
  </mergeCells>
  <pageMargins left="0.7" right="0.7" top="0.75" bottom="0.75" header="0.3" footer="0.3"/>
  <pageSetup paperSize="9" scale="4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1" customWidth="1"/>
    <col min="2" max="4" width="27.7109375" style="1" customWidth="1"/>
    <col min="5" max="16384" width="11.42578125" style="1"/>
  </cols>
  <sheetData>
    <row r="1" spans="1:4" s="15" customFormat="1" x14ac:dyDescent="0.25"/>
    <row r="2" spans="1:4" s="15" customFormat="1" x14ac:dyDescent="0.25"/>
    <row r="3" spans="1:4" s="15" customFormat="1" x14ac:dyDescent="0.25"/>
    <row r="4" spans="1:4" s="15" customFormat="1" x14ac:dyDescent="0.25"/>
    <row r="5" spans="1:4" s="15" customFormat="1" x14ac:dyDescent="0.25"/>
    <row r="6" spans="1:4" s="15" customFormat="1" x14ac:dyDescent="0.25"/>
    <row r="7" spans="1:4" s="15" customFormat="1" x14ac:dyDescent="0.25"/>
    <row r="8" spans="1:4" s="15" customFormat="1" x14ac:dyDescent="0.25"/>
    <row r="9" spans="1:4" s="15" customFormat="1" x14ac:dyDescent="0.25">
      <c r="A9" s="44" t="s">
        <v>0</v>
      </c>
      <c r="B9" s="46" t="s">
        <v>1</v>
      </c>
      <c r="C9" s="48" t="s">
        <v>69</v>
      </c>
      <c r="D9" s="48"/>
    </row>
    <row r="10" spans="1:4" s="15" customFormat="1" ht="15.75" thickBot="1" x14ac:dyDescent="0.3">
      <c r="A10" s="45"/>
      <c r="B10" s="47"/>
      <c r="C10" s="22" t="s">
        <v>42</v>
      </c>
      <c r="D10" s="23" t="s">
        <v>44</v>
      </c>
    </row>
    <row r="11" spans="1:4" ht="15.75" thickTop="1" x14ac:dyDescent="0.25"/>
    <row r="12" spans="1:4" x14ac:dyDescent="0.25">
      <c r="A12" s="2" t="s">
        <v>2</v>
      </c>
    </row>
    <row r="13" spans="1:4" x14ac:dyDescent="0.25">
      <c r="A13" s="15"/>
    </row>
    <row r="14" spans="1:4" x14ac:dyDescent="0.25">
      <c r="A14" s="2" t="s">
        <v>3</v>
      </c>
    </row>
    <row r="15" spans="1:4" s="15" customFormat="1" x14ac:dyDescent="0.25">
      <c r="A15" s="16" t="s">
        <v>53</v>
      </c>
      <c r="B15" s="17">
        <f>SUM(C15:D15)</f>
        <v>79182</v>
      </c>
      <c r="C15" s="17">
        <f>AVERAGE('I Trimestre'!C15,'II Trimestre'!C15,'III Trimestre'!C15)</f>
        <v>77436.333333333328</v>
      </c>
      <c r="D15" s="17">
        <f>AVERAGE('I Trimestre'!D15,'II Trimestre'!D15,'III Trimestre'!D15)</f>
        <v>1745.6666666666667</v>
      </c>
    </row>
    <row r="16" spans="1:4" s="15" customFormat="1" x14ac:dyDescent="0.25">
      <c r="A16" s="16" t="s">
        <v>90</v>
      </c>
      <c r="B16" s="17">
        <f>SUM(C16:D16)</f>
        <v>54399</v>
      </c>
      <c r="C16" s="17">
        <f>AVERAGE('I Trimestre'!C16,'II Trimestre'!C16,'III Trimestre'!C16)</f>
        <v>52128</v>
      </c>
      <c r="D16" s="17">
        <f>AVERAGE('I Trimestre'!D16,'II Trimestre'!D16,'III Trimestre'!D16)</f>
        <v>2271</v>
      </c>
    </row>
    <row r="17" spans="1:4" s="15" customFormat="1" x14ac:dyDescent="0.25">
      <c r="A17" s="16" t="s">
        <v>91</v>
      </c>
      <c r="B17" s="17">
        <f>SUM(C17:D17)</f>
        <v>53317.333333333328</v>
      </c>
      <c r="C17" s="17">
        <f>AVERAGE('I Trimestre'!C17,'II Trimestre'!C17,'III Trimestre'!C17)</f>
        <v>52018.666666666664</v>
      </c>
      <c r="D17" s="17">
        <f>AVERAGE('I Trimestre'!D17,'II Trimestre'!D17,'III Trimestre'!D17)</f>
        <v>1298.6666666666667</v>
      </c>
    </row>
    <row r="18" spans="1:4" s="15" customFormat="1" x14ac:dyDescent="0.25">
      <c r="A18" s="16" t="s">
        <v>72</v>
      </c>
      <c r="B18" s="17">
        <f>SUM(C18:D18)</f>
        <v>80673</v>
      </c>
      <c r="C18" s="17">
        <f>'III Trimestre'!C18</f>
        <v>78192</v>
      </c>
      <c r="D18" s="17">
        <f>'III Trimestre'!D18</f>
        <v>2481</v>
      </c>
    </row>
    <row r="19" spans="1:4" s="15" customFormat="1" x14ac:dyDescent="0.25">
      <c r="B19" s="17"/>
      <c r="C19" s="31"/>
      <c r="D19" s="17"/>
    </row>
    <row r="20" spans="1:4" s="15" customFormat="1" x14ac:dyDescent="0.25">
      <c r="A20" s="24" t="s">
        <v>4</v>
      </c>
      <c r="B20" s="17"/>
      <c r="C20" s="17"/>
      <c r="D20" s="17"/>
    </row>
    <row r="21" spans="1:4" s="15" customFormat="1" x14ac:dyDescent="0.25">
      <c r="A21" s="16" t="s">
        <v>53</v>
      </c>
      <c r="B21" s="17">
        <f>SUM(C21:D21)</f>
        <v>13762766800</v>
      </c>
      <c r="C21" s="17">
        <f>'I Trimestre'!C21+'II Trimestre'!C21+'III Trimestre'!C21</f>
        <v>12544668000</v>
      </c>
      <c r="D21" s="17">
        <f>'I Trimestre'!D21+'II Trimestre'!D21+'III Trimestre'!D21</f>
        <v>1218098800</v>
      </c>
    </row>
    <row r="22" spans="1:4" s="15" customFormat="1" x14ac:dyDescent="0.25">
      <c r="A22" s="16" t="s">
        <v>90</v>
      </c>
      <c r="B22" s="17">
        <f>SUM(C22:D22)</f>
        <v>10134631600</v>
      </c>
      <c r="C22" s="17">
        <f>'I Trimestre'!C22+'II Trimestre'!C22+'III Trimestre'!C22</f>
        <v>8444736000</v>
      </c>
      <c r="D22" s="17">
        <f>'I Trimestre'!D22+'II Trimestre'!D22+'III Trimestre'!D22</f>
        <v>1689895600</v>
      </c>
    </row>
    <row r="23" spans="1:4" s="15" customFormat="1" x14ac:dyDescent="0.25">
      <c r="A23" s="16" t="s">
        <v>91</v>
      </c>
      <c r="B23" s="17">
        <f>SUM(C23:D23)</f>
        <v>9653046400</v>
      </c>
      <c r="C23" s="17">
        <f>'I Trimestre'!C23+'II Trimestre'!C23+'III Trimestre'!C23</f>
        <v>8442216000</v>
      </c>
      <c r="D23" s="17">
        <f>'I Trimestre'!D23+'II Trimestre'!D23+'III Trimestre'!D23</f>
        <v>1210830400</v>
      </c>
    </row>
    <row r="24" spans="1:4" s="15" customFormat="1" x14ac:dyDescent="0.25">
      <c r="A24" s="16" t="s">
        <v>72</v>
      </c>
      <c r="B24" s="17">
        <f>'III Trimestre'!B24</f>
        <v>10887936400</v>
      </c>
      <c r="C24" s="17">
        <f>'III Trimestre'!C24</f>
        <v>8444736000</v>
      </c>
      <c r="D24" s="17">
        <f>'III Trimestre'!D24</f>
        <v>2458076200</v>
      </c>
    </row>
    <row r="25" spans="1:4" s="15" customFormat="1" x14ac:dyDescent="0.25">
      <c r="A25" s="16" t="s">
        <v>92</v>
      </c>
      <c r="B25" s="17">
        <f>SUM(C25:D25)</f>
        <v>9653046400</v>
      </c>
      <c r="C25" s="17">
        <f>C23</f>
        <v>8442216000</v>
      </c>
      <c r="D25" s="17">
        <f>D23</f>
        <v>1210830400</v>
      </c>
    </row>
    <row r="26" spans="1:4" s="15" customFormat="1" x14ac:dyDescent="0.25">
      <c r="B26" s="17"/>
      <c r="C26" s="17"/>
      <c r="D26" s="17"/>
    </row>
    <row r="27" spans="1:4" s="15" customFormat="1" x14ac:dyDescent="0.25">
      <c r="A27" s="24" t="s">
        <v>5</v>
      </c>
      <c r="B27" s="17"/>
      <c r="C27" s="17"/>
      <c r="D27" s="17"/>
    </row>
    <row r="28" spans="1:4" s="15" customFormat="1" x14ac:dyDescent="0.25">
      <c r="A28" s="16" t="s">
        <v>90</v>
      </c>
      <c r="B28" s="17">
        <f>B22</f>
        <v>10134631600</v>
      </c>
      <c r="C28" s="17"/>
      <c r="D28" s="17"/>
    </row>
    <row r="29" spans="1:4" s="15" customFormat="1" x14ac:dyDescent="0.25">
      <c r="A29" s="16" t="s">
        <v>91</v>
      </c>
      <c r="B29" s="17">
        <f>+'I Trimestre'!B29+'II Trimestre'!B29+'III Trimestre'!B29</f>
        <v>10139697000</v>
      </c>
      <c r="C29" s="17"/>
      <c r="D29" s="17"/>
    </row>
    <row r="30" spans="1:4" x14ac:dyDescent="0.25">
      <c r="A30" s="15"/>
      <c r="B30" s="28"/>
      <c r="C30" s="28"/>
      <c r="D30" s="28"/>
    </row>
    <row r="31" spans="1:4" x14ac:dyDescent="0.25">
      <c r="A31" s="2" t="s">
        <v>6</v>
      </c>
      <c r="B31" s="28"/>
      <c r="C31" s="28"/>
      <c r="D31" s="28"/>
    </row>
    <row r="32" spans="1:4" x14ac:dyDescent="0.25">
      <c r="A32" s="16" t="s">
        <v>54</v>
      </c>
      <c r="B32" s="39">
        <v>1.0347772084</v>
      </c>
      <c r="C32" s="39">
        <v>1.0347772084</v>
      </c>
      <c r="D32" s="39">
        <v>1.0347772084</v>
      </c>
    </row>
    <row r="33" spans="1:4" x14ac:dyDescent="0.25">
      <c r="A33" s="16" t="s">
        <v>93</v>
      </c>
      <c r="B33" s="39">
        <v>1.060947463</v>
      </c>
      <c r="C33" s="39">
        <v>1.060947463</v>
      </c>
      <c r="D33" s="39">
        <v>1.060947463</v>
      </c>
    </row>
    <row r="34" spans="1:4" s="15" customFormat="1" x14ac:dyDescent="0.25">
      <c r="A34" s="16" t="s">
        <v>7</v>
      </c>
      <c r="B34" s="17">
        <f>SUM(C34:D34)</f>
        <v>246524</v>
      </c>
      <c r="C34" s="17">
        <v>217026</v>
      </c>
      <c r="D34" s="31">
        <v>29498</v>
      </c>
    </row>
    <row r="35" spans="1:4" x14ac:dyDescent="0.25">
      <c r="A35" s="15"/>
      <c r="B35" s="25"/>
      <c r="C35" s="25"/>
      <c r="D35" s="25"/>
    </row>
    <row r="36" spans="1:4" x14ac:dyDescent="0.25">
      <c r="A36" s="2" t="s">
        <v>8</v>
      </c>
      <c r="B36" s="25"/>
      <c r="C36" s="25"/>
      <c r="D36" s="25"/>
    </row>
    <row r="37" spans="1:4" x14ac:dyDescent="0.25">
      <c r="A37" s="15" t="s">
        <v>55</v>
      </c>
      <c r="B37" s="17">
        <f>B21/B32</f>
        <v>13300222200.757935</v>
      </c>
      <c r="C37" s="17">
        <f>C21/C32</f>
        <v>12123061754.903646</v>
      </c>
      <c r="D37" s="17">
        <f>D21/D32</f>
        <v>1177160445.8542886</v>
      </c>
    </row>
    <row r="38" spans="1:4" x14ac:dyDescent="0.25">
      <c r="A38" s="15" t="s">
        <v>94</v>
      </c>
      <c r="B38" s="17">
        <f>B23/B33</f>
        <v>9098514994.0454693</v>
      </c>
      <c r="C38" s="17">
        <f>C23/C33</f>
        <v>7957242271.100091</v>
      </c>
      <c r="D38" s="17">
        <f>D23/D33</f>
        <v>1141272722.9453773</v>
      </c>
    </row>
    <row r="39" spans="1:4" x14ac:dyDescent="0.25">
      <c r="A39" s="15" t="s">
        <v>56</v>
      </c>
      <c r="B39" s="17">
        <f>B37/B15</f>
        <v>167970.27355659031</v>
      </c>
      <c r="C39" s="17">
        <f>C37/C15</f>
        <v>156555.21423927159</v>
      </c>
      <c r="D39" s="17">
        <f>D37/D15</f>
        <v>674332.88859325298</v>
      </c>
    </row>
    <row r="40" spans="1:4" x14ac:dyDescent="0.25">
      <c r="A40" s="15" t="s">
        <v>95</v>
      </c>
      <c r="B40" s="17">
        <f>B38/B17</f>
        <v>170648.35064354562</v>
      </c>
      <c r="C40" s="17">
        <f>C38/C17</f>
        <v>152968.97788806757</v>
      </c>
      <c r="D40" s="17">
        <f>D38/D17</f>
        <v>878803.43142611184</v>
      </c>
    </row>
    <row r="41" spans="1:4" x14ac:dyDescent="0.25">
      <c r="A41" s="15"/>
      <c r="B41" s="18"/>
      <c r="C41" s="18"/>
      <c r="D41" s="18"/>
    </row>
    <row r="42" spans="1:4" x14ac:dyDescent="0.25">
      <c r="A42" s="2" t="s">
        <v>9</v>
      </c>
      <c r="B42" s="18"/>
      <c r="C42" s="18"/>
      <c r="D42" s="18"/>
    </row>
    <row r="43" spans="1:4" x14ac:dyDescent="0.25">
      <c r="A43" s="15"/>
      <c r="B43" s="18"/>
      <c r="C43" s="18"/>
      <c r="D43" s="18"/>
    </row>
    <row r="44" spans="1:4" x14ac:dyDescent="0.25">
      <c r="A44" s="2" t="s">
        <v>10</v>
      </c>
      <c r="B44" s="18"/>
      <c r="C44" s="18"/>
      <c r="D44" s="18"/>
    </row>
    <row r="45" spans="1:4" x14ac:dyDescent="0.25">
      <c r="A45" s="15" t="s">
        <v>11</v>
      </c>
      <c r="B45" s="21">
        <f>(B16/B34)*100</f>
        <v>22.066411383881487</v>
      </c>
      <c r="C45" s="21">
        <f>(C16/C34)*100</f>
        <v>24.019241934146141</v>
      </c>
      <c r="D45" s="21">
        <f>(D16/D34)*100</f>
        <v>7.6988270391212961</v>
      </c>
    </row>
    <row r="46" spans="1:4" x14ac:dyDescent="0.25">
      <c r="A46" s="15" t="s">
        <v>12</v>
      </c>
      <c r="B46" s="21">
        <f>(B17/B34)*100</f>
        <v>21.627644096856017</v>
      </c>
      <c r="C46" s="21">
        <f>(C17/C34)*100</f>
        <v>23.968863945640919</v>
      </c>
      <c r="D46" s="21">
        <f>(D17/D34)*100</f>
        <v>4.4025583655389067</v>
      </c>
    </row>
    <row r="47" spans="1:4" x14ac:dyDescent="0.25">
      <c r="A47" s="15"/>
      <c r="B47" s="21"/>
      <c r="C47" s="21"/>
      <c r="D47" s="21"/>
    </row>
    <row r="48" spans="1:4" x14ac:dyDescent="0.25">
      <c r="A48" s="2" t="s">
        <v>13</v>
      </c>
      <c r="B48" s="21"/>
      <c r="C48" s="21"/>
      <c r="D48" s="21"/>
    </row>
    <row r="49" spans="1:4" x14ac:dyDescent="0.25">
      <c r="A49" s="15" t="s">
        <v>14</v>
      </c>
      <c r="B49" s="21">
        <f>B17/B16*100</f>
        <v>98.011605605495191</v>
      </c>
      <c r="C49" s="21">
        <f>C17/C16*100</f>
        <v>99.790259873132797</v>
      </c>
      <c r="D49" s="21">
        <f>D17/D16*100</f>
        <v>57.184793776603563</v>
      </c>
    </row>
    <row r="50" spans="1:4" x14ac:dyDescent="0.25">
      <c r="A50" s="15" t="s">
        <v>15</v>
      </c>
      <c r="B50" s="21">
        <f>B23/B22*100</f>
        <v>95.248123276627055</v>
      </c>
      <c r="C50" s="21">
        <f>C23/C22*100</f>
        <v>99.970158925039215</v>
      </c>
      <c r="D50" s="21">
        <f>D23/D22*100</f>
        <v>71.65119549397015</v>
      </c>
    </row>
    <row r="51" spans="1:4" x14ac:dyDescent="0.25">
      <c r="A51" s="15" t="s">
        <v>16</v>
      </c>
      <c r="B51" s="21">
        <f>AVERAGE(B49:B50)</f>
        <v>96.62986444106113</v>
      </c>
      <c r="C51" s="21">
        <f>AVERAGE(C49:C50)</f>
        <v>99.880209399085999</v>
      </c>
      <c r="D51" s="21">
        <f>AVERAGE(D49:D50)</f>
        <v>64.41799463528686</v>
      </c>
    </row>
    <row r="52" spans="1:4" x14ac:dyDescent="0.25">
      <c r="A52" s="15"/>
      <c r="B52" s="21"/>
      <c r="C52" s="21"/>
      <c r="D52" s="21"/>
    </row>
    <row r="53" spans="1:4" x14ac:dyDescent="0.25">
      <c r="A53" s="2" t="s">
        <v>17</v>
      </c>
      <c r="B53" s="21"/>
      <c r="C53" s="21"/>
      <c r="D53" s="21"/>
    </row>
    <row r="54" spans="1:4" x14ac:dyDescent="0.25">
      <c r="A54" s="15" t="s">
        <v>18</v>
      </c>
      <c r="B54" s="21">
        <f>B17/B18*100</f>
        <v>66.090678831000872</v>
      </c>
      <c r="C54" s="21">
        <f>C17/C18*100</f>
        <v>66.52683991542186</v>
      </c>
      <c r="D54" s="21">
        <f>D17/D18*100</f>
        <v>52.344484750772544</v>
      </c>
    </row>
    <row r="55" spans="1:4" x14ac:dyDescent="0.25">
      <c r="A55" s="15" t="s">
        <v>19</v>
      </c>
      <c r="B55" s="21">
        <f>B23/B24*100</f>
        <v>88.658181361162249</v>
      </c>
      <c r="C55" s="21">
        <f>C23/C24*100</f>
        <v>99.970158925039215</v>
      </c>
      <c r="D55" s="21">
        <f>D23/D24*100</f>
        <v>49.259270318796467</v>
      </c>
    </row>
    <row r="56" spans="1:4" x14ac:dyDescent="0.25">
      <c r="A56" s="15" t="s">
        <v>20</v>
      </c>
      <c r="B56" s="21">
        <f>(B54+B55)/2</f>
        <v>77.374430096081568</v>
      </c>
      <c r="C56" s="21">
        <f>(C54+C55)/2</f>
        <v>83.24849942023053</v>
      </c>
      <c r="D56" s="21">
        <f>(D54+D55)/2</f>
        <v>50.801877534784509</v>
      </c>
    </row>
    <row r="57" spans="1:4" x14ac:dyDescent="0.25">
      <c r="A57" s="15"/>
      <c r="B57" s="21"/>
      <c r="C57" s="21"/>
      <c r="D57" s="21"/>
    </row>
    <row r="58" spans="1:4" x14ac:dyDescent="0.25">
      <c r="A58" s="2" t="s">
        <v>21</v>
      </c>
      <c r="B58" s="21">
        <f>B25/B23*100</f>
        <v>100</v>
      </c>
      <c r="C58" s="21">
        <f>C25/C23*100</f>
        <v>100</v>
      </c>
      <c r="D58" s="21">
        <f>D25/D23*100</f>
        <v>100</v>
      </c>
    </row>
    <row r="59" spans="1:4" x14ac:dyDescent="0.25">
      <c r="A59" s="15"/>
      <c r="B59" s="21"/>
      <c r="C59" s="21"/>
      <c r="D59" s="21"/>
    </row>
    <row r="60" spans="1:4" x14ac:dyDescent="0.25">
      <c r="A60" s="2" t="s">
        <v>22</v>
      </c>
      <c r="B60" s="21"/>
      <c r="C60" s="21"/>
      <c r="D60" s="21"/>
    </row>
    <row r="61" spans="1:4" x14ac:dyDescent="0.25">
      <c r="A61" s="15" t="s">
        <v>23</v>
      </c>
      <c r="B61" s="21">
        <f>((B17/B15)-1)*100</f>
        <v>-32.664831232687575</v>
      </c>
      <c r="C61" s="21">
        <f>((C17/C15)-1)*100</f>
        <v>-32.823954302243997</v>
      </c>
      <c r="D61" s="21">
        <f>((D17/D15)-1)*100</f>
        <v>-25.606263127744889</v>
      </c>
    </row>
    <row r="62" spans="1:4" x14ac:dyDescent="0.25">
      <c r="A62" s="15" t="s">
        <v>24</v>
      </c>
      <c r="B62" s="21">
        <f>((B38/B37)-1)*100</f>
        <v>-31.591255719570043</v>
      </c>
      <c r="C62" s="21">
        <f>((C38/C37)-1)*100</f>
        <v>-34.362767162499416</v>
      </c>
      <c r="D62" s="21">
        <f>((D38/D37)-1)*100</f>
        <v>-3.0486687719843308</v>
      </c>
    </row>
    <row r="63" spans="1:4" x14ac:dyDescent="0.25">
      <c r="A63" s="15" t="s">
        <v>25</v>
      </c>
      <c r="B63" s="21">
        <f>((B40/B39)-1)*100</f>
        <v>1.5943756179292334</v>
      </c>
      <c r="C63" s="21">
        <f>((C40/C39)-1)*100</f>
        <v>-2.2907166450061411</v>
      </c>
      <c r="D63" s="21">
        <f>((D40/D39)-1)*100</f>
        <v>30.321899805215089</v>
      </c>
    </row>
    <row r="64" spans="1:4" x14ac:dyDescent="0.25">
      <c r="A64" s="15"/>
      <c r="B64" s="21"/>
      <c r="C64" s="21"/>
      <c r="D64" s="21"/>
    </row>
    <row r="65" spans="1:4" x14ac:dyDescent="0.25">
      <c r="A65" s="2" t="s">
        <v>26</v>
      </c>
      <c r="B65" s="21"/>
      <c r="C65" s="21"/>
      <c r="D65" s="21"/>
    </row>
    <row r="66" spans="1:4" x14ac:dyDescent="0.25">
      <c r="A66" s="15" t="s">
        <v>31</v>
      </c>
      <c r="B66" s="21">
        <f t="shared" ref="B66:D67" si="0">B22/(B16*9)</f>
        <v>20700.199962826115</v>
      </c>
      <c r="C66" s="21">
        <f t="shared" si="0"/>
        <v>18000</v>
      </c>
      <c r="D66" s="21">
        <f t="shared" si="0"/>
        <v>82679.954988013109</v>
      </c>
    </row>
    <row r="67" spans="1:4" x14ac:dyDescent="0.25">
      <c r="A67" s="15" t="s">
        <v>32</v>
      </c>
      <c r="B67" s="21">
        <f t="shared" si="0"/>
        <v>20116.548297822683</v>
      </c>
      <c r="C67" s="21">
        <f t="shared" si="0"/>
        <v>18032.449889783155</v>
      </c>
      <c r="D67" s="21">
        <f t="shared" si="0"/>
        <v>103596.03011635866</v>
      </c>
    </row>
    <row r="68" spans="1:4" x14ac:dyDescent="0.25">
      <c r="A68" s="15" t="s">
        <v>27</v>
      </c>
      <c r="B68" s="21">
        <f>(B67/B66)*B51</f>
        <v>93.905340940256195</v>
      </c>
      <c r="C68" s="21">
        <f>(C67/C66)*C51</f>
        <v>100.06027060944814</v>
      </c>
      <c r="D68" s="21">
        <f>(D67/D66)*D51</f>
        <v>80.714225270685262</v>
      </c>
    </row>
    <row r="69" spans="1:4" x14ac:dyDescent="0.25">
      <c r="A69" s="15" t="s">
        <v>34</v>
      </c>
      <c r="B69" s="21">
        <f t="shared" ref="B69:D70" si="1">B22/B16</f>
        <v>186301.79966543501</v>
      </c>
      <c r="C69" s="21">
        <f t="shared" si="1"/>
        <v>162000</v>
      </c>
      <c r="D69" s="21">
        <f t="shared" si="1"/>
        <v>744119.59489211801</v>
      </c>
    </row>
    <row r="70" spans="1:4" x14ac:dyDescent="0.25">
      <c r="A70" s="15" t="s">
        <v>35</v>
      </c>
      <c r="B70" s="21">
        <f t="shared" si="1"/>
        <v>181048.93468040414</v>
      </c>
      <c r="C70" s="21">
        <f t="shared" si="1"/>
        <v>162292.0490080484</v>
      </c>
      <c r="D70" s="21">
        <f t="shared" si="1"/>
        <v>932364.2710472279</v>
      </c>
    </row>
    <row r="71" spans="1:4" x14ac:dyDescent="0.25">
      <c r="A71" s="15"/>
      <c r="B71" s="21"/>
      <c r="C71" s="21"/>
      <c r="D71" s="21"/>
    </row>
    <row r="72" spans="1:4" x14ac:dyDescent="0.25">
      <c r="A72" s="2" t="s">
        <v>28</v>
      </c>
      <c r="B72" s="21"/>
      <c r="C72" s="21"/>
      <c r="D72" s="21"/>
    </row>
    <row r="73" spans="1:4" x14ac:dyDescent="0.25">
      <c r="A73" s="15" t="s">
        <v>29</v>
      </c>
      <c r="B73" s="21">
        <f>(B29/B28)*100</f>
        <v>100.04998109650083</v>
      </c>
      <c r="C73" s="21"/>
      <c r="D73" s="21"/>
    </row>
    <row r="74" spans="1:4" x14ac:dyDescent="0.25">
      <c r="A74" s="15" t="s">
        <v>30</v>
      </c>
      <c r="B74" s="21">
        <f>(B23/B29)*100</f>
        <v>95.200541002359344</v>
      </c>
      <c r="C74" s="21"/>
      <c r="D74" s="21"/>
    </row>
    <row r="75" spans="1:4" ht="15.75" thickBot="1" x14ac:dyDescent="0.3">
      <c r="A75" s="3"/>
      <c r="B75" s="3"/>
      <c r="C75" s="3"/>
      <c r="D75" s="3"/>
    </row>
    <row r="76" spans="1:4" s="15" customFormat="1" ht="15.75" customHeight="1" thickTop="1" x14ac:dyDescent="0.25">
      <c r="A76" s="49" t="s">
        <v>112</v>
      </c>
      <c r="B76" s="49"/>
      <c r="C76" s="49"/>
      <c r="D76" s="49"/>
    </row>
  </sheetData>
  <mergeCells count="4">
    <mergeCell ref="A9:A10"/>
    <mergeCell ref="B9:B10"/>
    <mergeCell ref="C9:D9"/>
    <mergeCell ref="A76:D76"/>
  </mergeCells>
  <pageMargins left="0.7" right="0.7" top="0.75" bottom="0.75" header="0.3" footer="0.3"/>
  <pageSetup paperSize="9" orientation="portrait" r:id="rId1"/>
  <ignoredErrors>
    <ignoredError sqref="B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8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15" customWidth="1"/>
    <col min="2" max="4" width="27.7109375" style="15" customWidth="1"/>
    <col min="5" max="16384" width="11.42578125" style="15"/>
  </cols>
  <sheetData>
    <row r="9" spans="1:4" x14ac:dyDescent="0.25">
      <c r="A9" s="44" t="s">
        <v>0</v>
      </c>
      <c r="B9" s="46" t="s">
        <v>1</v>
      </c>
      <c r="C9" s="48" t="s">
        <v>69</v>
      </c>
      <c r="D9" s="48"/>
    </row>
    <row r="10" spans="1:4" ht="15.75" thickBot="1" x14ac:dyDescent="0.3">
      <c r="A10" s="45"/>
      <c r="B10" s="47"/>
      <c r="C10" s="32" t="s">
        <v>42</v>
      </c>
      <c r="D10" s="33" t="s">
        <v>44</v>
      </c>
    </row>
    <row r="11" spans="1:4" ht="15.75" thickTop="1" x14ac:dyDescent="0.25"/>
    <row r="12" spans="1:4" x14ac:dyDescent="0.25">
      <c r="A12" s="2" t="s">
        <v>2</v>
      </c>
    </row>
    <row r="14" spans="1:4" x14ac:dyDescent="0.25">
      <c r="A14" s="2" t="s">
        <v>3</v>
      </c>
    </row>
    <row r="15" spans="1:4" x14ac:dyDescent="0.25">
      <c r="A15" s="16" t="s">
        <v>65</v>
      </c>
      <c r="B15" s="17">
        <f>SUM(C15:D15)+122+471</f>
        <v>79110</v>
      </c>
      <c r="C15" s="17">
        <v>76984</v>
      </c>
      <c r="D15" s="17">
        <v>1533</v>
      </c>
    </row>
    <row r="16" spans="1:4" x14ac:dyDescent="0.25">
      <c r="A16" s="16" t="s">
        <v>96</v>
      </c>
      <c r="B16" s="17">
        <f>SUM(C16:D16)</f>
        <v>3111</v>
      </c>
      <c r="C16" s="17">
        <v>0</v>
      </c>
      <c r="D16" s="17">
        <v>3111</v>
      </c>
    </row>
    <row r="17" spans="1:4" x14ac:dyDescent="0.25">
      <c r="A17" s="16" t="s">
        <v>97</v>
      </c>
      <c r="B17" s="17">
        <f>SUM(C17:D17)</f>
        <v>1990</v>
      </c>
      <c r="C17" s="17">
        <v>10</v>
      </c>
      <c r="D17" s="17">
        <v>1980</v>
      </c>
    </row>
    <row r="18" spans="1:4" x14ac:dyDescent="0.25">
      <c r="A18" s="16" t="s">
        <v>72</v>
      </c>
      <c r="B18" s="17">
        <f>SUM(C18:D18)</f>
        <v>80673</v>
      </c>
      <c r="C18" s="17">
        <v>78192</v>
      </c>
      <c r="D18" s="17">
        <v>2481</v>
      </c>
    </row>
    <row r="19" spans="1:4" x14ac:dyDescent="0.25">
      <c r="B19" s="17"/>
      <c r="C19" s="31"/>
      <c r="D19" s="17"/>
    </row>
    <row r="20" spans="1:4" x14ac:dyDescent="0.25">
      <c r="A20" s="24" t="s">
        <v>4</v>
      </c>
      <c r="B20" s="17"/>
      <c r="C20" s="17"/>
      <c r="D20" s="17"/>
    </row>
    <row r="21" spans="1:4" x14ac:dyDescent="0.25">
      <c r="A21" s="16" t="s">
        <v>65</v>
      </c>
      <c r="B21" s="17">
        <f>SUM(C21:D21)</f>
        <v>4519411600</v>
      </c>
      <c r="C21" s="17">
        <v>4156092000</v>
      </c>
      <c r="D21" s="17">
        <v>363319600</v>
      </c>
    </row>
    <row r="22" spans="1:4" x14ac:dyDescent="0.25">
      <c r="A22" s="16" t="s">
        <v>96</v>
      </c>
      <c r="B22" s="17">
        <f>SUM(C22:D22)</f>
        <v>768180600</v>
      </c>
      <c r="C22" s="17">
        <v>0</v>
      </c>
      <c r="D22" s="17">
        <v>768180600</v>
      </c>
    </row>
    <row r="23" spans="1:4" x14ac:dyDescent="0.25">
      <c r="A23" s="16" t="s">
        <v>97</v>
      </c>
      <c r="B23" s="17">
        <f>SUM(C23:D23)</f>
        <v>807669600</v>
      </c>
      <c r="C23" s="17">
        <v>324000</v>
      </c>
      <c r="D23" s="17">
        <v>807345600</v>
      </c>
    </row>
    <row r="24" spans="1:4" x14ac:dyDescent="0.25">
      <c r="A24" s="16" t="s">
        <v>72</v>
      </c>
      <c r="B24" s="17">
        <v>10887936400</v>
      </c>
      <c r="C24" s="17">
        <v>8444736000</v>
      </c>
      <c r="D24" s="17">
        <v>2458076200</v>
      </c>
    </row>
    <row r="25" spans="1:4" x14ac:dyDescent="0.25">
      <c r="A25" s="16" t="s">
        <v>98</v>
      </c>
      <c r="B25" s="17">
        <f>SUM(C25:D25)</f>
        <v>807669600</v>
      </c>
      <c r="C25" s="17">
        <f>C23</f>
        <v>324000</v>
      </c>
      <c r="D25" s="17">
        <f>D23</f>
        <v>807345600</v>
      </c>
    </row>
    <row r="26" spans="1:4" x14ac:dyDescent="0.25">
      <c r="B26" s="17"/>
      <c r="C26" s="17"/>
      <c r="D26" s="17"/>
    </row>
    <row r="27" spans="1:4" x14ac:dyDescent="0.25">
      <c r="A27" s="24" t="s">
        <v>5</v>
      </c>
      <c r="B27" s="17"/>
      <c r="C27" s="17"/>
      <c r="D27" s="17"/>
    </row>
    <row r="28" spans="1:4" x14ac:dyDescent="0.25">
      <c r="A28" s="16" t="s">
        <v>96</v>
      </c>
      <c r="B28" s="17">
        <f>B22</f>
        <v>768180600</v>
      </c>
      <c r="C28" s="17"/>
      <c r="D28" s="17"/>
    </row>
    <row r="29" spans="1:4" x14ac:dyDescent="0.25">
      <c r="A29" s="16" t="s">
        <v>97</v>
      </c>
      <c r="B29" s="17">
        <v>748239400</v>
      </c>
      <c r="C29" s="17"/>
      <c r="D29" s="17"/>
    </row>
    <row r="30" spans="1:4" x14ac:dyDescent="0.25">
      <c r="B30" s="18"/>
      <c r="C30" s="18"/>
      <c r="D30" s="18"/>
    </row>
    <row r="31" spans="1:4" x14ac:dyDescent="0.25">
      <c r="A31" s="2" t="s">
        <v>6</v>
      </c>
      <c r="B31" s="18"/>
      <c r="C31" s="18"/>
      <c r="D31" s="18"/>
    </row>
    <row r="32" spans="1:4" x14ac:dyDescent="0.25">
      <c r="A32" s="15" t="s">
        <v>66</v>
      </c>
      <c r="B32" s="39">
        <v>1.0451999999999999</v>
      </c>
      <c r="C32" s="39">
        <v>1.0451999999999999</v>
      </c>
      <c r="D32" s="39">
        <v>1.0451999999999999</v>
      </c>
    </row>
    <row r="33" spans="1:4" x14ac:dyDescent="0.25">
      <c r="A33" s="15" t="s">
        <v>99</v>
      </c>
      <c r="B33" s="40">
        <v>1.0610999999999999</v>
      </c>
      <c r="C33" s="40">
        <v>1.0610999999999999</v>
      </c>
      <c r="D33" s="40">
        <v>1.0610999999999999</v>
      </c>
    </row>
    <row r="34" spans="1:4" x14ac:dyDescent="0.25">
      <c r="A34" s="16" t="s">
        <v>7</v>
      </c>
      <c r="B34" s="17">
        <f>SUM(C34:D34)</f>
        <v>246524</v>
      </c>
      <c r="C34" s="17">
        <v>217026</v>
      </c>
      <c r="D34" s="31">
        <v>29498</v>
      </c>
    </row>
    <row r="35" spans="1:4" x14ac:dyDescent="0.25">
      <c r="B35" s="17"/>
      <c r="C35" s="17"/>
      <c r="D35" s="17"/>
    </row>
    <row r="36" spans="1:4" x14ac:dyDescent="0.25">
      <c r="A36" s="2" t="s">
        <v>8</v>
      </c>
      <c r="B36" s="17"/>
      <c r="C36" s="17"/>
      <c r="D36" s="17"/>
    </row>
    <row r="37" spans="1:4" x14ac:dyDescent="0.25">
      <c r="A37" s="15" t="s">
        <v>67</v>
      </c>
      <c r="B37" s="17">
        <f>B21/B32</f>
        <v>4323968235.7443552</v>
      </c>
      <c r="C37" s="17">
        <f>C21/C32</f>
        <v>3976360505.1664758</v>
      </c>
      <c r="D37" s="17">
        <f>D21/D32</f>
        <v>347607730.57787985</v>
      </c>
    </row>
    <row r="38" spans="1:4" x14ac:dyDescent="0.25">
      <c r="A38" s="15" t="s">
        <v>100</v>
      </c>
      <c r="B38" s="17">
        <f>B23/B33</f>
        <v>761162567.1473</v>
      </c>
      <c r="C38" s="17">
        <f>C23/C33</f>
        <v>305343.51145038172</v>
      </c>
      <c r="D38" s="17">
        <f>D23/D33</f>
        <v>760857223.6358496</v>
      </c>
    </row>
    <row r="39" spans="1:4" x14ac:dyDescent="0.25">
      <c r="A39" s="15" t="s">
        <v>68</v>
      </c>
      <c r="B39" s="17">
        <f>B37/B15</f>
        <v>54657.669520216856</v>
      </c>
      <c r="C39" s="17">
        <f>C37/C15</f>
        <v>51651.77835870409</v>
      </c>
      <c r="D39" s="17">
        <f>D37/D15</f>
        <v>226749.9873306457</v>
      </c>
    </row>
    <row r="40" spans="1:4" x14ac:dyDescent="0.25">
      <c r="A40" s="15" t="s">
        <v>101</v>
      </c>
      <c r="B40" s="17">
        <f>B38/B17</f>
        <v>382493.75233532663</v>
      </c>
      <c r="C40" s="17">
        <f>C38/C17</f>
        <v>30534.35114503817</v>
      </c>
      <c r="D40" s="17">
        <f>D38/D17</f>
        <v>384271.32506861089</v>
      </c>
    </row>
    <row r="41" spans="1:4" x14ac:dyDescent="0.25">
      <c r="B41" s="18"/>
      <c r="C41" s="18"/>
      <c r="D41" s="18"/>
    </row>
    <row r="42" spans="1:4" x14ac:dyDescent="0.25">
      <c r="A42" s="2" t="s">
        <v>9</v>
      </c>
      <c r="B42" s="18"/>
      <c r="C42" s="18"/>
      <c r="D42" s="18"/>
    </row>
    <row r="43" spans="1:4" x14ac:dyDescent="0.25">
      <c r="B43" s="18"/>
      <c r="C43" s="18"/>
      <c r="D43" s="18"/>
    </row>
    <row r="44" spans="1:4" x14ac:dyDescent="0.25">
      <c r="A44" s="2" t="s">
        <v>10</v>
      </c>
      <c r="B44" s="18"/>
      <c r="C44" s="18"/>
      <c r="D44" s="18"/>
    </row>
    <row r="45" spans="1:4" x14ac:dyDescent="0.25">
      <c r="A45" s="15" t="s">
        <v>11</v>
      </c>
      <c r="B45" s="21">
        <f>(B16/B34)*100</f>
        <v>1.261946098554299</v>
      </c>
      <c r="C45" s="21">
        <f>(C16/C34)*100</f>
        <v>0</v>
      </c>
      <c r="D45" s="21">
        <f>(D16/D34)*100</f>
        <v>10.546477727303547</v>
      </c>
    </row>
    <row r="46" spans="1:4" x14ac:dyDescent="0.25">
      <c r="A46" s="15" t="s">
        <v>12</v>
      </c>
      <c r="B46" s="21">
        <f>(B17/B34)*100</f>
        <v>0.80722363745517678</v>
      </c>
      <c r="C46" s="21">
        <f>(C17/C34)*100</f>
        <v>4.6077428510869663E-3</v>
      </c>
      <c r="D46" s="21">
        <f>(D17/D34)*100</f>
        <v>6.7123194792867311</v>
      </c>
    </row>
    <row r="47" spans="1:4" x14ac:dyDescent="0.25">
      <c r="B47" s="21"/>
      <c r="C47" s="21"/>
      <c r="D47" s="21"/>
    </row>
    <row r="48" spans="1:4" x14ac:dyDescent="0.25">
      <c r="A48" s="2" t="s">
        <v>13</v>
      </c>
      <c r="B48" s="21"/>
      <c r="C48" s="21"/>
      <c r="D48" s="21"/>
    </row>
    <row r="49" spans="1:4" x14ac:dyDescent="0.25">
      <c r="A49" s="15" t="s">
        <v>14</v>
      </c>
      <c r="B49" s="21">
        <f>B17/B16*100</f>
        <v>63.966570234651229</v>
      </c>
      <c r="C49" s="21" t="s">
        <v>110</v>
      </c>
      <c r="D49" s="21">
        <f>D17/D16*100</f>
        <v>63.645130183220836</v>
      </c>
    </row>
    <row r="50" spans="1:4" x14ac:dyDescent="0.25">
      <c r="A50" s="15" t="s">
        <v>15</v>
      </c>
      <c r="B50" s="21">
        <f>B23/B22*100</f>
        <v>105.14058803359522</v>
      </c>
      <c r="C50" s="21" t="s">
        <v>110</v>
      </c>
      <c r="D50" s="21">
        <f>D23/D22*100</f>
        <v>105.09841045191718</v>
      </c>
    </row>
    <row r="51" spans="1:4" x14ac:dyDescent="0.25">
      <c r="A51" s="15" t="s">
        <v>16</v>
      </c>
      <c r="B51" s="21">
        <f>AVERAGE(B49:B50)</f>
        <v>84.553579134123225</v>
      </c>
      <c r="C51" s="21" t="s">
        <v>110</v>
      </c>
      <c r="D51" s="21">
        <f>AVERAGE(D49:D50)</f>
        <v>84.371770317569002</v>
      </c>
    </row>
    <row r="52" spans="1:4" x14ac:dyDescent="0.25">
      <c r="B52" s="21"/>
      <c r="C52" s="21"/>
      <c r="D52" s="21"/>
    </row>
    <row r="53" spans="1:4" x14ac:dyDescent="0.25">
      <c r="A53" s="2" t="s">
        <v>17</v>
      </c>
      <c r="B53" s="21"/>
      <c r="C53" s="21"/>
      <c r="D53" s="21"/>
    </row>
    <row r="54" spans="1:4" x14ac:dyDescent="0.25">
      <c r="A54" s="15" t="s">
        <v>18</v>
      </c>
      <c r="B54" s="21">
        <f>B17/B18*100</f>
        <v>2.4667484784252474</v>
      </c>
      <c r="C54" s="21">
        <f>C17/C18*100</f>
        <v>1.2789032126048702E-2</v>
      </c>
      <c r="D54" s="21">
        <f>D17/D18*100</f>
        <v>79.806529625151143</v>
      </c>
    </row>
    <row r="55" spans="1:4" x14ac:dyDescent="0.25">
      <c r="A55" s="15" t="s">
        <v>19</v>
      </c>
      <c r="B55" s="21">
        <f>B23/B24*100</f>
        <v>7.4180227577376368</v>
      </c>
      <c r="C55" s="21">
        <f>C23/C24*100</f>
        <v>3.8367096378146099E-3</v>
      </c>
      <c r="D55" s="21">
        <f>D23/D24*100</f>
        <v>32.844612384270263</v>
      </c>
    </row>
    <row r="56" spans="1:4" x14ac:dyDescent="0.25">
      <c r="A56" s="15" t="s">
        <v>20</v>
      </c>
      <c r="B56" s="21">
        <f>(B54+B55)/2</f>
        <v>4.9423856180814418</v>
      </c>
      <c r="C56" s="21">
        <f>(C54+C55)/2</f>
        <v>8.3128708819316562E-3</v>
      </c>
      <c r="D56" s="21">
        <f>(D54+D55)/2</f>
        <v>56.325571004710703</v>
      </c>
    </row>
    <row r="57" spans="1:4" x14ac:dyDescent="0.25">
      <c r="B57" s="21"/>
      <c r="C57" s="21"/>
      <c r="D57" s="21"/>
    </row>
    <row r="58" spans="1:4" x14ac:dyDescent="0.25">
      <c r="A58" s="2" t="s">
        <v>21</v>
      </c>
      <c r="B58" s="21">
        <f>B25/B23*100</f>
        <v>100</v>
      </c>
      <c r="C58" s="21">
        <f>C25/C23*100</f>
        <v>100</v>
      </c>
      <c r="D58" s="21">
        <f>D25/D23*100</f>
        <v>100</v>
      </c>
    </row>
    <row r="59" spans="1:4" x14ac:dyDescent="0.25">
      <c r="B59" s="21"/>
      <c r="C59" s="21"/>
      <c r="D59" s="21"/>
    </row>
    <row r="60" spans="1:4" x14ac:dyDescent="0.25">
      <c r="A60" s="2" t="s">
        <v>22</v>
      </c>
      <c r="B60" s="21"/>
      <c r="C60" s="21"/>
      <c r="D60" s="21"/>
    </row>
    <row r="61" spans="1:4" x14ac:dyDescent="0.25">
      <c r="A61" s="15" t="s">
        <v>23</v>
      </c>
      <c r="B61" s="21">
        <f>((B17/B15)-1)*100</f>
        <v>-97.484515231955498</v>
      </c>
      <c r="C61" s="21">
        <f>((C17/C15)-1)*100</f>
        <v>-99.987010287852016</v>
      </c>
      <c r="D61" s="21">
        <f>((D17/D15)-1)*100</f>
        <v>29.158512720156548</v>
      </c>
    </row>
    <row r="62" spans="1:4" x14ac:dyDescent="0.25">
      <c r="A62" s="15" t="s">
        <v>24</v>
      </c>
      <c r="B62" s="21">
        <f>((B38/B37)-1)*100</f>
        <v>-82.396666079664925</v>
      </c>
      <c r="C62" s="21">
        <f>((C38/C37)-1)*100</f>
        <v>-99.992321030473633</v>
      </c>
      <c r="D62" s="21">
        <f>((D38/D37)-1)*100</f>
        <v>118.88386152142357</v>
      </c>
    </row>
    <row r="63" spans="1:4" x14ac:dyDescent="0.25">
      <c r="A63" s="15" t="s">
        <v>25</v>
      </c>
      <c r="B63" s="21">
        <f>((B40/B39)-1)*100</f>
        <v>599.79886755663688</v>
      </c>
      <c r="C63" s="21">
        <f>((C40/C39)-1)*100</f>
        <v>-40.884220998186251</v>
      </c>
      <c r="D63" s="21">
        <f>((D40/D39)-1)*100</f>
        <v>69.46917157189003</v>
      </c>
    </row>
    <row r="64" spans="1:4" x14ac:dyDescent="0.25">
      <c r="B64" s="21"/>
      <c r="C64" s="21"/>
      <c r="D64" s="21"/>
    </row>
    <row r="65" spans="1:4" x14ac:dyDescent="0.25">
      <c r="A65" s="2" t="s">
        <v>26</v>
      </c>
      <c r="B65" s="21"/>
      <c r="C65" s="21"/>
      <c r="D65" s="21"/>
    </row>
    <row r="66" spans="1:4" x14ac:dyDescent="0.25">
      <c r="A66" s="15" t="s">
        <v>31</v>
      </c>
      <c r="B66" s="21">
        <f t="shared" ref="B66:D67" si="0">B22/(B16*3)</f>
        <v>82308.003857280622</v>
      </c>
      <c r="C66" s="21" t="s">
        <v>110</v>
      </c>
      <c r="D66" s="21">
        <f t="shared" si="0"/>
        <v>82308.003857280622</v>
      </c>
    </row>
    <row r="67" spans="1:4" x14ac:dyDescent="0.25">
      <c r="A67" s="15" t="s">
        <v>32</v>
      </c>
      <c r="B67" s="21">
        <f t="shared" si="0"/>
        <v>135288.04020100503</v>
      </c>
      <c r="C67" s="21">
        <f t="shared" si="0"/>
        <v>10800</v>
      </c>
      <c r="D67" s="21">
        <f t="shared" si="0"/>
        <v>135916.76767676769</v>
      </c>
    </row>
    <row r="68" spans="1:4" x14ac:dyDescent="0.25">
      <c r="A68" s="15" t="s">
        <v>27</v>
      </c>
      <c r="B68" s="21">
        <f>(B67/B66)*B51</f>
        <v>138.97904792917984</v>
      </c>
      <c r="C68" s="21" t="s">
        <v>110</v>
      </c>
      <c r="D68" s="21">
        <f>(D67/D66)*D51</f>
        <v>139.32470437036676</v>
      </c>
    </row>
    <row r="69" spans="1:4" x14ac:dyDescent="0.25">
      <c r="A69" s="15" t="s">
        <v>36</v>
      </c>
      <c r="B69" s="21">
        <f t="shared" ref="B69:D70" si="1">B22/B16</f>
        <v>246924.01157184184</v>
      </c>
      <c r="C69" s="21" t="s">
        <v>110</v>
      </c>
      <c r="D69" s="21">
        <f t="shared" si="1"/>
        <v>246924.01157184184</v>
      </c>
    </row>
    <row r="70" spans="1:4" x14ac:dyDescent="0.25">
      <c r="A70" s="15" t="s">
        <v>37</v>
      </c>
      <c r="B70" s="21">
        <f t="shared" si="1"/>
        <v>405864.12060301506</v>
      </c>
      <c r="C70" s="21">
        <f t="shared" si="1"/>
        <v>32400</v>
      </c>
      <c r="D70" s="21">
        <f t="shared" si="1"/>
        <v>407750.30303030304</v>
      </c>
    </row>
    <row r="71" spans="1:4" x14ac:dyDescent="0.25">
      <c r="B71" s="21"/>
      <c r="C71" s="21"/>
      <c r="D71" s="21"/>
    </row>
    <row r="72" spans="1:4" x14ac:dyDescent="0.25">
      <c r="A72" s="2" t="s">
        <v>28</v>
      </c>
      <c r="B72" s="21"/>
      <c r="C72" s="21"/>
      <c r="D72" s="21"/>
    </row>
    <row r="73" spans="1:4" x14ac:dyDescent="0.25">
      <c r="A73" s="15" t="s">
        <v>29</v>
      </c>
      <c r="B73" s="21">
        <f>(B29/B28)*100</f>
        <v>97.404100025436719</v>
      </c>
      <c r="C73" s="21"/>
      <c r="D73" s="21"/>
    </row>
    <row r="74" spans="1:4" x14ac:dyDescent="0.25">
      <c r="A74" s="15" t="s">
        <v>30</v>
      </c>
      <c r="B74" s="21">
        <f>(B23/B29)*100</f>
        <v>107.94267182401782</v>
      </c>
      <c r="C74" s="21"/>
      <c r="D74" s="21"/>
    </row>
    <row r="75" spans="1:4" ht="15.75" thickBot="1" x14ac:dyDescent="0.3">
      <c r="A75" s="19"/>
      <c r="B75" s="42"/>
      <c r="C75" s="42"/>
      <c r="D75" s="42"/>
    </row>
    <row r="76" spans="1:4" ht="15.75" customHeight="1" thickTop="1" x14ac:dyDescent="0.25">
      <c r="A76" s="49" t="s">
        <v>111</v>
      </c>
      <c r="B76" s="49"/>
      <c r="C76" s="49"/>
      <c r="D76" s="49"/>
    </row>
    <row r="77" spans="1:4" x14ac:dyDescent="0.25">
      <c r="A77" s="15" t="s">
        <v>109</v>
      </c>
    </row>
    <row r="78" spans="1:4" x14ac:dyDescent="0.25">
      <c r="A78" s="34"/>
    </row>
    <row r="79" spans="1:4" x14ac:dyDescent="0.25">
      <c r="B79" s="20"/>
      <c r="C79" s="20"/>
    </row>
    <row r="84" spans="1:1" x14ac:dyDescent="0.25">
      <c r="A84" s="6"/>
    </row>
  </sheetData>
  <mergeCells count="4">
    <mergeCell ref="A9:A10"/>
    <mergeCell ref="B9:B10"/>
    <mergeCell ref="C9:D9"/>
    <mergeCell ref="A76:D76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1" customWidth="1"/>
    <col min="2" max="4" width="27.7109375" style="1" customWidth="1"/>
    <col min="5" max="16384" width="11.42578125" style="1"/>
  </cols>
  <sheetData>
    <row r="1" spans="1:4" s="15" customFormat="1" x14ac:dyDescent="0.25"/>
    <row r="2" spans="1:4" s="15" customFormat="1" x14ac:dyDescent="0.25"/>
    <row r="3" spans="1:4" s="15" customFormat="1" x14ac:dyDescent="0.25"/>
    <row r="4" spans="1:4" s="15" customFormat="1" x14ac:dyDescent="0.25"/>
    <row r="5" spans="1:4" s="15" customFormat="1" x14ac:dyDescent="0.25"/>
    <row r="6" spans="1:4" s="15" customFormat="1" x14ac:dyDescent="0.25"/>
    <row r="7" spans="1:4" s="15" customFormat="1" x14ac:dyDescent="0.25"/>
    <row r="8" spans="1:4" s="15" customFormat="1" x14ac:dyDescent="0.25"/>
    <row r="9" spans="1:4" s="15" customFormat="1" x14ac:dyDescent="0.25">
      <c r="A9" s="44" t="s">
        <v>0</v>
      </c>
      <c r="B9" s="46" t="s">
        <v>1</v>
      </c>
      <c r="C9" s="48" t="s">
        <v>69</v>
      </c>
      <c r="D9" s="48"/>
    </row>
    <row r="10" spans="1:4" s="15" customFormat="1" ht="15.75" thickBot="1" x14ac:dyDescent="0.3">
      <c r="A10" s="45"/>
      <c r="B10" s="47"/>
      <c r="C10" s="22" t="s">
        <v>42</v>
      </c>
      <c r="D10" s="23" t="s">
        <v>44</v>
      </c>
    </row>
    <row r="11" spans="1:4" ht="15.75" thickTop="1" x14ac:dyDescent="0.25"/>
    <row r="12" spans="1:4" x14ac:dyDescent="0.25">
      <c r="A12" s="2" t="s">
        <v>2</v>
      </c>
    </row>
    <row r="14" spans="1:4" x14ac:dyDescent="0.25">
      <c r="A14" s="1" t="s">
        <v>3</v>
      </c>
    </row>
    <row r="15" spans="1:4" s="15" customFormat="1" x14ac:dyDescent="0.25">
      <c r="A15" s="16" t="s">
        <v>61</v>
      </c>
      <c r="B15" s="17">
        <f>(C15+D15)+122+471</f>
        <v>79608.75</v>
      </c>
      <c r="C15" s="17">
        <f>AVERAGE('I Trimestre'!C15,'II Trimestre'!C15,'III Trimestre'!C15,'IV Trimestre'!C15)</f>
        <v>77323.25</v>
      </c>
      <c r="D15" s="17">
        <f>AVERAGE('I Trimestre'!D15,'II Trimestre'!D15,'III Trimestre'!D15,'IV Trimestre'!D15)</f>
        <v>1692.5</v>
      </c>
    </row>
    <row r="16" spans="1:4" s="15" customFormat="1" x14ac:dyDescent="0.25">
      <c r="A16" s="16" t="s">
        <v>102</v>
      </c>
      <c r="B16" s="17">
        <f>C16+D16</f>
        <v>80673</v>
      </c>
      <c r="C16" s="17">
        <f>AVERAGE('I Trimestre'!C16,'II Trimestre'!C16)</f>
        <v>78192</v>
      </c>
      <c r="D16" s="17">
        <f>AVERAGE('I Trimestre'!D16,'II Trimestre'!D16,'III Trimestre'!D16,'IV Trimestre'!D16)</f>
        <v>2481</v>
      </c>
    </row>
    <row r="17" spans="1:4" s="15" customFormat="1" x14ac:dyDescent="0.25">
      <c r="A17" s="16" t="s">
        <v>103</v>
      </c>
      <c r="B17" s="17">
        <f>C17+D17</f>
        <v>79624</v>
      </c>
      <c r="C17" s="17">
        <f>AVERAGE('I Trimestre'!C17,'II Trimestre'!C17)+234+10</f>
        <v>78155</v>
      </c>
      <c r="D17" s="17">
        <f>AVERAGE('I Trimestre'!D17,'II Trimestre'!D17,'III Trimestre'!D17,'IV Trimestre'!D17)</f>
        <v>1469</v>
      </c>
    </row>
    <row r="18" spans="1:4" s="15" customFormat="1" x14ac:dyDescent="0.25">
      <c r="A18" s="16" t="s">
        <v>72</v>
      </c>
      <c r="B18" s="17">
        <f>C18+D18</f>
        <v>80673</v>
      </c>
      <c r="C18" s="17">
        <f>'IV Trimestre'!C18</f>
        <v>78192</v>
      </c>
      <c r="D18" s="17">
        <f>'IV Trimestre'!D18</f>
        <v>2481</v>
      </c>
    </row>
    <row r="19" spans="1:4" s="15" customFormat="1" x14ac:dyDescent="0.25">
      <c r="B19" s="17"/>
      <c r="C19" s="31"/>
      <c r="D19" s="17"/>
    </row>
    <row r="20" spans="1:4" s="15" customFormat="1" x14ac:dyDescent="0.25">
      <c r="A20" s="37" t="s">
        <v>4</v>
      </c>
      <c r="B20" s="17"/>
      <c r="C20" s="17"/>
      <c r="D20" s="17"/>
    </row>
    <row r="21" spans="1:4" s="15" customFormat="1" x14ac:dyDescent="0.25">
      <c r="A21" s="16" t="s">
        <v>61</v>
      </c>
      <c r="B21" s="17">
        <f>C21+D21</f>
        <v>18282178400</v>
      </c>
      <c r="C21" s="17">
        <f>'I Trimestre'!C21+'II Trimestre'!C21+'III Trimestre'!C21+'IV Trimestre'!C21</f>
        <v>16700760000</v>
      </c>
      <c r="D21" s="17">
        <f>'I Trimestre'!D21+'II Trimestre'!D21+'III Trimestre'!D21+'IV Trimestre'!D21</f>
        <v>1581418400</v>
      </c>
    </row>
    <row r="22" spans="1:4" s="15" customFormat="1" x14ac:dyDescent="0.25">
      <c r="A22" s="16" t="s">
        <v>104</v>
      </c>
      <c r="B22" s="17">
        <v>10887936400</v>
      </c>
      <c r="C22" s="17">
        <f>'I Trimestre'!C22+'II Trimestre'!C22+'III Trimestre'!C22+'IV Trimestre'!C22</f>
        <v>8444736000</v>
      </c>
      <c r="D22" s="17">
        <f>'I Trimestre'!D22+'II Trimestre'!D22+'III Trimestre'!D22+'IV Trimestre'!D22</f>
        <v>2458076200</v>
      </c>
    </row>
    <row r="23" spans="1:4" s="15" customFormat="1" x14ac:dyDescent="0.25">
      <c r="A23" s="16" t="s">
        <v>103</v>
      </c>
      <c r="B23" s="17">
        <f>C23+D23</f>
        <v>10460716000</v>
      </c>
      <c r="C23" s="17">
        <f>'I Trimestre'!C23+'II Trimestre'!C23+'III Trimestre'!C23+'IV Trimestre'!C23</f>
        <v>8442540000</v>
      </c>
      <c r="D23" s="17">
        <f>'I Trimestre'!D23+'II Trimestre'!D23+'III Trimestre'!D23+'IV Trimestre'!D23</f>
        <v>2018176000</v>
      </c>
    </row>
    <row r="24" spans="1:4" s="15" customFormat="1" x14ac:dyDescent="0.25">
      <c r="A24" s="16" t="s">
        <v>72</v>
      </c>
      <c r="B24" s="17">
        <v>10887936400</v>
      </c>
      <c r="C24" s="17">
        <f>'IV Trimestre'!C24</f>
        <v>8444736000</v>
      </c>
      <c r="D24" s="17">
        <f>'IV Trimestre'!D24</f>
        <v>2458076200</v>
      </c>
    </row>
    <row r="25" spans="1:4" s="15" customFormat="1" x14ac:dyDescent="0.25">
      <c r="A25" s="16" t="s">
        <v>105</v>
      </c>
      <c r="B25" s="17">
        <f>C25+D25</f>
        <v>10460716000</v>
      </c>
      <c r="C25" s="17">
        <f>C23</f>
        <v>8442540000</v>
      </c>
      <c r="D25" s="17">
        <f>D23</f>
        <v>2018176000</v>
      </c>
    </row>
    <row r="26" spans="1:4" s="15" customFormat="1" x14ac:dyDescent="0.25">
      <c r="B26" s="17"/>
      <c r="C26" s="17"/>
      <c r="D26" s="17"/>
    </row>
    <row r="27" spans="1:4" s="15" customFormat="1" x14ac:dyDescent="0.25">
      <c r="A27" s="37" t="s">
        <v>5</v>
      </c>
      <c r="B27" s="17"/>
      <c r="C27" s="17"/>
      <c r="D27" s="17"/>
    </row>
    <row r="28" spans="1:4" s="15" customFormat="1" x14ac:dyDescent="0.25">
      <c r="A28" s="16" t="s">
        <v>104</v>
      </c>
      <c r="B28" s="17">
        <f>B22</f>
        <v>10887936400</v>
      </c>
      <c r="C28" s="17"/>
      <c r="D28" s="17"/>
    </row>
    <row r="29" spans="1:4" s="15" customFormat="1" x14ac:dyDescent="0.25">
      <c r="A29" s="16" t="s">
        <v>103</v>
      </c>
      <c r="B29" s="17">
        <f>+'I Trimestre'!B29+'II Trimestre'!B29+'III Trimestre'!B29+'IV Trimestre'!B29</f>
        <v>10887936400</v>
      </c>
      <c r="C29" s="17"/>
      <c r="D29" s="17"/>
    </row>
    <row r="30" spans="1:4" x14ac:dyDescent="0.25">
      <c r="B30" s="27"/>
      <c r="C30" s="27"/>
      <c r="D30" s="27"/>
    </row>
    <row r="31" spans="1:4" x14ac:dyDescent="0.25">
      <c r="A31" s="1" t="s">
        <v>6</v>
      </c>
      <c r="B31" s="27"/>
      <c r="C31" s="27"/>
      <c r="D31" s="27"/>
    </row>
    <row r="32" spans="1:4" x14ac:dyDescent="0.25">
      <c r="A32" s="1" t="s">
        <v>62</v>
      </c>
      <c r="B32" s="39">
        <v>1.0451999999999999</v>
      </c>
      <c r="C32" s="39">
        <v>1.0451999999999999</v>
      </c>
      <c r="D32" s="39">
        <v>1.0451999999999999</v>
      </c>
    </row>
    <row r="33" spans="1:4" x14ac:dyDescent="0.25">
      <c r="A33" s="1" t="s">
        <v>106</v>
      </c>
      <c r="B33" s="40">
        <v>1.0610999999999999</v>
      </c>
      <c r="C33" s="40">
        <v>1.0610999999999999</v>
      </c>
      <c r="D33" s="40">
        <v>1.0610999999999999</v>
      </c>
    </row>
    <row r="34" spans="1:4" s="15" customFormat="1" x14ac:dyDescent="0.25">
      <c r="A34" s="16" t="s">
        <v>7</v>
      </c>
      <c r="B34" s="17">
        <f>SUM(C34:D34)</f>
        <v>246524</v>
      </c>
      <c r="C34" s="17">
        <v>217026</v>
      </c>
      <c r="D34" s="31">
        <v>29498</v>
      </c>
    </row>
    <row r="35" spans="1:4" x14ac:dyDescent="0.25">
      <c r="B35" s="25"/>
      <c r="C35" s="25"/>
      <c r="D35" s="25"/>
    </row>
    <row r="36" spans="1:4" x14ac:dyDescent="0.25">
      <c r="A36" s="1" t="s">
        <v>8</v>
      </c>
      <c r="B36" s="25"/>
      <c r="C36" s="25"/>
      <c r="D36" s="25"/>
    </row>
    <row r="37" spans="1:4" x14ac:dyDescent="0.25">
      <c r="A37" s="1" t="s">
        <v>63</v>
      </c>
      <c r="B37" s="17">
        <f>B21/B32</f>
        <v>17491559892.843475</v>
      </c>
      <c r="C37" s="17">
        <f>C21/C32</f>
        <v>15978530424.799084</v>
      </c>
      <c r="D37" s="17">
        <f>D21/D32</f>
        <v>1513029468.0443935</v>
      </c>
    </row>
    <row r="38" spans="1:4" x14ac:dyDescent="0.25">
      <c r="A38" s="1" t="s">
        <v>107</v>
      </c>
      <c r="B38" s="17">
        <f>B23/B33</f>
        <v>9858369616.4357758</v>
      </c>
      <c r="C38" s="17">
        <f>C23/C33</f>
        <v>7956403731.9762516</v>
      </c>
      <c r="D38" s="17">
        <f>D23/D33</f>
        <v>1901965884.4595232</v>
      </c>
    </row>
    <row r="39" spans="1:4" x14ac:dyDescent="0.25">
      <c r="A39" s="1" t="s">
        <v>64</v>
      </c>
      <c r="B39" s="17">
        <f>B37/B15</f>
        <v>219719.06219911098</v>
      </c>
      <c r="C39" s="17">
        <f>C37/C15</f>
        <v>206645.8720345961</v>
      </c>
      <c r="D39" s="17">
        <f>D37/D15</f>
        <v>893961.28097157669</v>
      </c>
    </row>
    <row r="40" spans="1:4" x14ac:dyDescent="0.25">
      <c r="A40" s="1" t="s">
        <v>108</v>
      </c>
      <c r="B40" s="17">
        <f>B38/B17</f>
        <v>123811.53441720808</v>
      </c>
      <c r="C40" s="17">
        <f>C38/C17</f>
        <v>101802.87546511741</v>
      </c>
      <c r="D40" s="17">
        <f>D38/D17</f>
        <v>1294735.1153570614</v>
      </c>
    </row>
    <row r="41" spans="1:4" x14ac:dyDescent="0.25">
      <c r="B41" s="18"/>
      <c r="C41" s="18"/>
      <c r="D41" s="18"/>
    </row>
    <row r="42" spans="1:4" x14ac:dyDescent="0.25">
      <c r="A42" s="2" t="s">
        <v>9</v>
      </c>
      <c r="B42" s="18"/>
      <c r="C42" s="18"/>
      <c r="D42" s="18"/>
    </row>
    <row r="43" spans="1:4" x14ac:dyDescent="0.25">
      <c r="B43" s="18"/>
      <c r="C43" s="18"/>
      <c r="D43" s="18"/>
    </row>
    <row r="44" spans="1:4" x14ac:dyDescent="0.25">
      <c r="A44" s="1" t="s">
        <v>10</v>
      </c>
      <c r="B44" s="18"/>
      <c r="C44" s="18"/>
      <c r="D44" s="18"/>
    </row>
    <row r="45" spans="1:4" x14ac:dyDescent="0.25">
      <c r="A45" s="1" t="s">
        <v>11</v>
      </c>
      <c r="B45" s="21">
        <f>(B16/B34)*100</f>
        <v>32.724197238402752</v>
      </c>
      <c r="C45" s="21">
        <f>(C16/C34)*100</f>
        <v>36.028862901219213</v>
      </c>
      <c r="D45" s="21">
        <f>(D16/D34)*100</f>
        <v>8.4107397111668583</v>
      </c>
    </row>
    <row r="46" spans="1:4" x14ac:dyDescent="0.25">
      <c r="A46" s="1" t="s">
        <v>12</v>
      </c>
      <c r="B46" s="21">
        <f>(B17/B34)*100</f>
        <v>32.298680858658791</v>
      </c>
      <c r="C46" s="21">
        <f>(C17/C34)*100</f>
        <v>36.011814252670185</v>
      </c>
      <c r="D46" s="21">
        <f>(D17/D34)*100</f>
        <v>4.979998643975863</v>
      </c>
    </row>
    <row r="47" spans="1:4" x14ac:dyDescent="0.25">
      <c r="B47" s="21"/>
      <c r="C47" s="21"/>
      <c r="D47" s="21"/>
    </row>
    <row r="48" spans="1:4" x14ac:dyDescent="0.25">
      <c r="A48" s="1" t="s">
        <v>13</v>
      </c>
      <c r="B48" s="21"/>
      <c r="C48" s="21"/>
      <c r="D48" s="21"/>
    </row>
    <row r="49" spans="1:4" x14ac:dyDescent="0.25">
      <c r="A49" s="1" t="s">
        <v>14</v>
      </c>
      <c r="B49" s="21">
        <f>B17/B16*100</f>
        <v>98.699688867402969</v>
      </c>
      <c r="C49" s="21">
        <f>C17/C16*100</f>
        <v>99.95268058113362</v>
      </c>
      <c r="D49" s="21">
        <f>D17/D16*100</f>
        <v>59.209995969367192</v>
      </c>
    </row>
    <row r="50" spans="1:4" x14ac:dyDescent="0.25">
      <c r="A50" s="1" t="s">
        <v>15</v>
      </c>
      <c r="B50" s="21">
        <f>B23/B22*100</f>
        <v>96.076204118899895</v>
      </c>
      <c r="C50" s="21">
        <f>C23/C22*100</f>
        <v>99.973995634677038</v>
      </c>
      <c r="D50" s="21">
        <f>D23/D22*100</f>
        <v>82.103882703066731</v>
      </c>
    </row>
    <row r="51" spans="1:4" x14ac:dyDescent="0.25">
      <c r="A51" s="1" t="s">
        <v>16</v>
      </c>
      <c r="B51" s="21">
        <f>AVERAGE(B49:B50)</f>
        <v>97.387946493151432</v>
      </c>
      <c r="C51" s="21">
        <f>AVERAGE(C49:C50)</f>
        <v>99.963338107905329</v>
      </c>
      <c r="D51" s="21">
        <f>AVERAGE(D49:D50)</f>
        <v>70.656939336216965</v>
      </c>
    </row>
    <row r="52" spans="1:4" x14ac:dyDescent="0.25">
      <c r="B52" s="21"/>
      <c r="C52" s="21"/>
      <c r="D52" s="21"/>
    </row>
    <row r="53" spans="1:4" x14ac:dyDescent="0.25">
      <c r="A53" s="1" t="s">
        <v>17</v>
      </c>
      <c r="B53" s="21"/>
      <c r="C53" s="21"/>
      <c r="D53" s="21"/>
    </row>
    <row r="54" spans="1:4" x14ac:dyDescent="0.25">
      <c r="A54" s="1" t="s">
        <v>18</v>
      </c>
      <c r="B54" s="21">
        <f>B17/B18*100</f>
        <v>98.699688867402969</v>
      </c>
      <c r="C54" s="21">
        <f>C17/C18*100</f>
        <v>99.95268058113362</v>
      </c>
      <c r="D54" s="21">
        <f>D17/D18*100</f>
        <v>59.209995969367192</v>
      </c>
    </row>
    <row r="55" spans="1:4" x14ac:dyDescent="0.25">
      <c r="A55" s="1" t="s">
        <v>19</v>
      </c>
      <c r="B55" s="21">
        <f>B23/B24*100</f>
        <v>96.076204118899895</v>
      </c>
      <c r="C55" s="21">
        <f>C23/C24*100</f>
        <v>99.973995634677038</v>
      </c>
      <c r="D55" s="21">
        <f>D23/D24*100</f>
        <v>82.103882703066731</v>
      </c>
    </row>
    <row r="56" spans="1:4" x14ac:dyDescent="0.25">
      <c r="A56" s="1" t="s">
        <v>20</v>
      </c>
      <c r="B56" s="21">
        <f>(B54+B55)/2</f>
        <v>97.387946493151432</v>
      </c>
      <c r="C56" s="21">
        <f>(C54+C55)/2</f>
        <v>99.963338107905329</v>
      </c>
      <c r="D56" s="21">
        <f>(D54+D55)/2</f>
        <v>70.656939336216965</v>
      </c>
    </row>
    <row r="57" spans="1:4" x14ac:dyDescent="0.25">
      <c r="B57" s="21"/>
      <c r="C57" s="21"/>
      <c r="D57" s="21"/>
    </row>
    <row r="58" spans="1:4" x14ac:dyDescent="0.25">
      <c r="A58" s="1" t="s">
        <v>21</v>
      </c>
      <c r="B58" s="21">
        <f>B25/B23*100</f>
        <v>100</v>
      </c>
      <c r="C58" s="21">
        <f>C25/C23*100</f>
        <v>100</v>
      </c>
      <c r="D58" s="21">
        <f>D25/D23*100</f>
        <v>100</v>
      </c>
    </row>
    <row r="59" spans="1:4" x14ac:dyDescent="0.25">
      <c r="B59" s="21"/>
      <c r="C59" s="21"/>
      <c r="D59" s="21"/>
    </row>
    <row r="60" spans="1:4" x14ac:dyDescent="0.25">
      <c r="A60" s="1" t="s">
        <v>22</v>
      </c>
      <c r="B60" s="21"/>
      <c r="C60" s="21"/>
      <c r="D60" s="21"/>
    </row>
    <row r="61" spans="1:4" x14ac:dyDescent="0.25">
      <c r="A61" s="1" t="s">
        <v>23</v>
      </c>
      <c r="B61" s="21">
        <f>((B17/B15)-1)*100</f>
        <v>1.9156185720792251E-2</v>
      </c>
      <c r="C61" s="21">
        <f>((C17/C15)-1)*100</f>
        <v>1.0756790486690537</v>
      </c>
      <c r="D61" s="21">
        <f>((D17/D15)-1)*100</f>
        <v>-13.205317577548003</v>
      </c>
    </row>
    <row r="62" spans="1:4" x14ac:dyDescent="0.25">
      <c r="A62" s="1" t="s">
        <v>24</v>
      </c>
      <c r="B62" s="21">
        <f>((B38/B37)-1)*100</f>
        <v>-43.639277018002012</v>
      </c>
      <c r="C62" s="21">
        <f>((C38/C37)-1)*100</f>
        <v>-50.205660217489644</v>
      </c>
      <c r="D62" s="21">
        <f>((D38/D37)-1)*100</f>
        <v>25.70580577771786</v>
      </c>
    </row>
    <row r="63" spans="1:4" x14ac:dyDescent="0.25">
      <c r="A63" s="1" t="s">
        <v>25</v>
      </c>
      <c r="B63" s="21">
        <f>((B40/B39)-1)*100</f>
        <v>-43.650071514956132</v>
      </c>
      <c r="C63" s="21">
        <f>((C40/C39)-1)*100</f>
        <v>-50.735587184594792</v>
      </c>
      <c r="D63" s="21">
        <f>((D40/D39)-1)*100</f>
        <v>44.831229597540847</v>
      </c>
    </row>
    <row r="64" spans="1:4" x14ac:dyDescent="0.25">
      <c r="B64" s="21"/>
      <c r="C64" s="21"/>
      <c r="D64" s="21"/>
    </row>
    <row r="65" spans="1:4" x14ac:dyDescent="0.25">
      <c r="A65" s="1" t="s">
        <v>26</v>
      </c>
      <c r="B65" s="21"/>
      <c r="C65" s="21"/>
      <c r="D65" s="21"/>
    </row>
    <row r="66" spans="1:4" x14ac:dyDescent="0.25">
      <c r="A66" s="1" t="s">
        <v>31</v>
      </c>
      <c r="B66" s="21">
        <f>B22/(B16*12)</f>
        <v>11246.985154058153</v>
      </c>
      <c r="C66" s="21">
        <f>C22/(C16*6)</f>
        <v>18000</v>
      </c>
      <c r="D66" s="21">
        <f t="shared" ref="B66:D67" si="0">D22/(D16*12)</f>
        <v>82563.354830041644</v>
      </c>
    </row>
    <row r="67" spans="1:4" x14ac:dyDescent="0.25">
      <c r="A67" s="1" t="s">
        <v>32</v>
      </c>
      <c r="B67" s="21">
        <f t="shared" si="0"/>
        <v>10948.034930841623</v>
      </c>
      <c r="C67" s="21">
        <f>C23/(C17*6)</f>
        <v>18003.838526006013</v>
      </c>
      <c r="D67" s="21">
        <f t="shared" si="0"/>
        <v>114486.95257544814</v>
      </c>
    </row>
    <row r="68" spans="1:4" x14ac:dyDescent="0.25">
      <c r="A68" s="1" t="s">
        <v>27</v>
      </c>
      <c r="B68" s="21">
        <f>(B67/B66)*B51</f>
        <v>94.799328481841783</v>
      </c>
      <c r="C68" s="21">
        <f>(C67/C66)*C51</f>
        <v>99.984655434181732</v>
      </c>
      <c r="D68" s="21">
        <f>(D67/D66)*D51</f>
        <v>97.976852800661661</v>
      </c>
    </row>
    <row r="69" spans="1:4" x14ac:dyDescent="0.25">
      <c r="A69" s="1" t="s">
        <v>40</v>
      </c>
      <c r="B69" s="21">
        <f t="shared" ref="B69:D70" si="1">B22/B16</f>
        <v>134963.82184869784</v>
      </c>
      <c r="C69" s="21">
        <f t="shared" si="1"/>
        <v>108000</v>
      </c>
      <c r="D69" s="21">
        <f t="shared" si="1"/>
        <v>990760.25796049985</v>
      </c>
    </row>
    <row r="70" spans="1:4" x14ac:dyDescent="0.25">
      <c r="A70" s="1" t="s">
        <v>41</v>
      </c>
      <c r="B70" s="21">
        <f t="shared" si="1"/>
        <v>131376.41917009946</v>
      </c>
      <c r="C70" s="21">
        <f t="shared" si="1"/>
        <v>108023.03115603609</v>
      </c>
      <c r="D70" s="21">
        <f t="shared" si="1"/>
        <v>1373843.4309053777</v>
      </c>
    </row>
    <row r="71" spans="1:4" x14ac:dyDescent="0.25">
      <c r="B71" s="21"/>
      <c r="C71" s="21"/>
      <c r="D71" s="21"/>
    </row>
    <row r="72" spans="1:4" x14ac:dyDescent="0.25">
      <c r="A72" s="1" t="s">
        <v>28</v>
      </c>
      <c r="B72" s="21"/>
      <c r="C72" s="21"/>
      <c r="D72" s="21"/>
    </row>
    <row r="73" spans="1:4" x14ac:dyDescent="0.25">
      <c r="A73" s="1" t="s">
        <v>29</v>
      </c>
      <c r="B73" s="21">
        <f>(B29/B28)*100</f>
        <v>100</v>
      </c>
      <c r="C73" s="21"/>
      <c r="D73" s="21"/>
    </row>
    <row r="74" spans="1:4" x14ac:dyDescent="0.25">
      <c r="A74" s="1" t="s">
        <v>30</v>
      </c>
      <c r="B74" s="21">
        <f>(B23/B29)*100</f>
        <v>96.076204118899895</v>
      </c>
      <c r="C74" s="21"/>
      <c r="D74" s="21"/>
    </row>
    <row r="75" spans="1:4" ht="15.75" thickBot="1" x14ac:dyDescent="0.3">
      <c r="A75" s="3"/>
      <c r="B75" s="3"/>
      <c r="C75" s="3"/>
      <c r="D75" s="3"/>
    </row>
    <row r="76" spans="1:4" s="15" customFormat="1" ht="15.75" customHeight="1" thickTop="1" x14ac:dyDescent="0.25">
      <c r="A76" s="49" t="s">
        <v>77</v>
      </c>
      <c r="B76" s="49"/>
      <c r="C76" s="49"/>
      <c r="D76" s="49"/>
    </row>
    <row r="77" spans="1:4" ht="130.5" customHeight="1" x14ac:dyDescent="0.25">
      <c r="A77" s="51" t="s">
        <v>114</v>
      </c>
      <c r="B77" s="51"/>
      <c r="C77" s="51"/>
      <c r="D77" s="51"/>
    </row>
  </sheetData>
  <mergeCells count="5">
    <mergeCell ref="A9:A10"/>
    <mergeCell ref="B9:B10"/>
    <mergeCell ref="C9:D9"/>
    <mergeCell ref="A76:D76"/>
    <mergeCell ref="A77:D77"/>
  </mergeCells>
  <pageMargins left="0.7" right="0.7" top="0.75" bottom="0.75" header="0.3" footer="0.3"/>
  <pageSetup orientation="portrait" horizontalDpi="300" verticalDpi="300" r:id="rId1"/>
  <ignoredErrors>
    <ignoredError sqref="B49:B65 B67:B71" evalError="1"/>
    <ignoredError sqref="C66:C6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2011-10-21T22:22:06Z</dcterms:created>
  <dcterms:modified xsi:type="dcterms:W3CDTF">2020-04-15T19:12:29Z</dcterms:modified>
</cp:coreProperties>
</file>