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Ciudad de los Niños\"/>
    </mc:Choice>
  </mc:AlternateContent>
  <bookViews>
    <workbookView xWindow="0" yWindow="0" windowWidth="20490" windowHeight="7770" tabRatio="721" activeTab="6"/>
  </bookViews>
  <sheets>
    <sheet name="I Trimestre" sheetId="8" r:id="rId1"/>
    <sheet name="II Trimestre" sheetId="2" r:id="rId2"/>
    <sheet name="I Semestre" sheetId="5" r:id="rId3"/>
    <sheet name="III Trimestre" sheetId="3" r:id="rId4"/>
    <sheet name="III Trimestre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50" i="7" l="1"/>
  <c r="D59" i="8" l="1"/>
  <c r="E59" i="8"/>
  <c r="F59" i="8"/>
  <c r="C49" i="7" l="1"/>
  <c r="C51" i="7" s="1"/>
  <c r="B74" i="7"/>
  <c r="B74" i="4"/>
  <c r="B74" i="6"/>
  <c r="B75" i="3"/>
  <c r="B74" i="3"/>
  <c r="B74" i="5"/>
  <c r="B74" i="2"/>
  <c r="B75" i="8"/>
  <c r="B74" i="8"/>
  <c r="B15" i="7" l="1"/>
  <c r="B15" i="6"/>
  <c r="B15" i="5"/>
  <c r="C15" i="5" l="1"/>
  <c r="B21" i="7" l="1"/>
  <c r="E22" i="7"/>
  <c r="F22" i="7"/>
  <c r="D22" i="7"/>
  <c r="B22" i="7" l="1"/>
  <c r="B15" i="4"/>
  <c r="B15" i="3"/>
  <c r="B15" i="2"/>
  <c r="B15" i="8"/>
  <c r="C15" i="7"/>
  <c r="D21" i="7" l="1"/>
  <c r="D37" i="7" s="1"/>
  <c r="E25" i="4"/>
  <c r="E59" i="4" s="1"/>
  <c r="F25" i="4"/>
  <c r="F59" i="4" s="1"/>
  <c r="E59" i="3"/>
  <c r="F59" i="3"/>
  <c r="E59" i="2"/>
  <c r="F59" i="2"/>
  <c r="F25" i="8"/>
  <c r="E25" i="8"/>
  <c r="B17" i="4"/>
  <c r="B54" i="4" s="1"/>
  <c r="B17" i="3"/>
  <c r="B49" i="3" s="1"/>
  <c r="B17" i="2"/>
  <c r="B54" i="2" s="1"/>
  <c r="B17" i="8"/>
  <c r="F21" i="5"/>
  <c r="F37" i="5" s="1"/>
  <c r="E21" i="5"/>
  <c r="E37" i="5" s="1"/>
  <c r="D21" i="5"/>
  <c r="D37" i="5" s="1"/>
  <c r="F71" i="4"/>
  <c r="E71" i="4"/>
  <c r="D71" i="4"/>
  <c r="F70" i="4"/>
  <c r="E70" i="4"/>
  <c r="D70" i="4"/>
  <c r="F68" i="4"/>
  <c r="E68" i="4"/>
  <c r="D68" i="4"/>
  <c r="F67" i="4"/>
  <c r="E67" i="4"/>
  <c r="D67" i="4"/>
  <c r="F71" i="3"/>
  <c r="E71" i="3"/>
  <c r="D71" i="3"/>
  <c r="F70" i="3"/>
  <c r="E70" i="3"/>
  <c r="D70" i="3"/>
  <c r="F68" i="3"/>
  <c r="E68" i="3"/>
  <c r="D68" i="3"/>
  <c r="F67" i="3"/>
  <c r="E67" i="3"/>
  <c r="D67" i="3"/>
  <c r="F71" i="2"/>
  <c r="E71" i="2"/>
  <c r="D71" i="2"/>
  <c r="F70" i="2"/>
  <c r="E70" i="2"/>
  <c r="D70" i="2"/>
  <c r="F68" i="2"/>
  <c r="E68" i="2"/>
  <c r="D68" i="2"/>
  <c r="F67" i="2"/>
  <c r="E67" i="2"/>
  <c r="D67" i="2"/>
  <c r="F71" i="8"/>
  <c r="E71" i="8"/>
  <c r="F70" i="8"/>
  <c r="E70" i="8"/>
  <c r="D70" i="8"/>
  <c r="F68" i="8"/>
  <c r="E68" i="8"/>
  <c r="F67" i="8"/>
  <c r="E67" i="8"/>
  <c r="D67" i="8"/>
  <c r="F55" i="4"/>
  <c r="F56" i="4" s="1"/>
  <c r="E55" i="4"/>
  <c r="E56" i="4" s="1"/>
  <c r="D55" i="4"/>
  <c r="D56" i="4" s="1"/>
  <c r="C54" i="4"/>
  <c r="C56" i="4" s="1"/>
  <c r="F55" i="3"/>
  <c r="F56" i="3" s="1"/>
  <c r="E55" i="3"/>
  <c r="E56" i="3" s="1"/>
  <c r="D55" i="3"/>
  <c r="D56" i="3" s="1"/>
  <c r="C54" i="3"/>
  <c r="C56" i="3" s="1"/>
  <c r="F55" i="2"/>
  <c r="F56" i="2" s="1"/>
  <c r="E55" i="2"/>
  <c r="E56" i="2" s="1"/>
  <c r="D55" i="2"/>
  <c r="D56" i="2" s="1"/>
  <c r="C54" i="2"/>
  <c r="C56" i="2" s="1"/>
  <c r="F55" i="8"/>
  <c r="F56" i="8" s="1"/>
  <c r="E55" i="8"/>
  <c r="E56" i="8" s="1"/>
  <c r="C54" i="8"/>
  <c r="C56" i="8" s="1"/>
  <c r="B29" i="6"/>
  <c r="E21" i="6"/>
  <c r="E37" i="6" s="1"/>
  <c r="F21" i="6"/>
  <c r="F37" i="6" s="1"/>
  <c r="D21" i="6"/>
  <c r="D37" i="6" s="1"/>
  <c r="C62" i="4"/>
  <c r="D50" i="4"/>
  <c r="D51" i="4" s="1"/>
  <c r="E50" i="4"/>
  <c r="E51" i="4" s="1"/>
  <c r="C49" i="4"/>
  <c r="C51" i="4" s="1"/>
  <c r="D38" i="4"/>
  <c r="D40" i="4" s="1"/>
  <c r="E38" i="4"/>
  <c r="E63" i="4" s="1"/>
  <c r="F38" i="4"/>
  <c r="D37" i="4"/>
  <c r="D39" i="4" s="1"/>
  <c r="E37" i="4"/>
  <c r="F37" i="4"/>
  <c r="F39" i="4" s="1"/>
  <c r="E40" i="4"/>
  <c r="E64" i="4" s="1"/>
  <c r="C62" i="3"/>
  <c r="C49" i="3"/>
  <c r="C51" i="3" s="1"/>
  <c r="D50" i="3"/>
  <c r="D51" i="3" s="1"/>
  <c r="F50" i="3"/>
  <c r="F51" i="3" s="1"/>
  <c r="D38" i="3"/>
  <c r="D40" i="3" s="1"/>
  <c r="E38" i="3"/>
  <c r="F38" i="3"/>
  <c r="F40" i="3" s="1"/>
  <c r="D37" i="3"/>
  <c r="D39" i="3" s="1"/>
  <c r="E37" i="3"/>
  <c r="E39" i="3" s="1"/>
  <c r="F37" i="3"/>
  <c r="F39" i="3" s="1"/>
  <c r="E23" i="5"/>
  <c r="F23" i="5"/>
  <c r="F25" i="5" s="1"/>
  <c r="F59" i="5" s="1"/>
  <c r="E22" i="5"/>
  <c r="F22" i="5"/>
  <c r="D22" i="5"/>
  <c r="C62" i="2"/>
  <c r="D50" i="2"/>
  <c r="D51" i="2" s="1"/>
  <c r="F50" i="2"/>
  <c r="F51" i="2" s="1"/>
  <c r="F37" i="2"/>
  <c r="F39" i="2" s="1"/>
  <c r="E37" i="2"/>
  <c r="E39" i="2" s="1"/>
  <c r="D37" i="2"/>
  <c r="D39" i="2" s="1"/>
  <c r="E37" i="8"/>
  <c r="E39" i="8" s="1"/>
  <c r="F37" i="8"/>
  <c r="F39" i="8" s="1"/>
  <c r="D37" i="8"/>
  <c r="D39" i="8" s="1"/>
  <c r="F38" i="2"/>
  <c r="E38" i="2"/>
  <c r="E40" i="2" s="1"/>
  <c r="D38" i="2"/>
  <c r="D40" i="2" s="1"/>
  <c r="C18" i="7"/>
  <c r="C16" i="7"/>
  <c r="C17" i="7"/>
  <c r="C18" i="6"/>
  <c r="C15" i="6"/>
  <c r="C16" i="6"/>
  <c r="C17" i="6"/>
  <c r="C18" i="5"/>
  <c r="C16" i="5"/>
  <c r="C17" i="5"/>
  <c r="C49" i="2"/>
  <c r="C51" i="2" s="1"/>
  <c r="C62" i="8"/>
  <c r="C49" i="8"/>
  <c r="C51" i="8" s="1"/>
  <c r="D59" i="3"/>
  <c r="D59" i="2"/>
  <c r="B21" i="8"/>
  <c r="B37" i="8" s="1"/>
  <c r="B39" i="8" s="1"/>
  <c r="D25" i="4"/>
  <c r="B22" i="4"/>
  <c r="B67" i="4" s="1"/>
  <c r="B23" i="4"/>
  <c r="B24" i="4"/>
  <c r="E21" i="7"/>
  <c r="E37" i="7" s="1"/>
  <c r="E39" i="7" s="1"/>
  <c r="F21" i="7"/>
  <c r="F37" i="7" s="1"/>
  <c r="F39" i="7" s="1"/>
  <c r="B21" i="4"/>
  <c r="B37" i="4" s="1"/>
  <c r="B39" i="4" s="1"/>
  <c r="B21" i="3"/>
  <c r="B37" i="3" s="1"/>
  <c r="B39" i="3" s="1"/>
  <c r="B21" i="2"/>
  <c r="B37" i="2" s="1"/>
  <c r="B39" i="2" s="1"/>
  <c r="E24" i="5"/>
  <c r="F24" i="5"/>
  <c r="D24" i="5"/>
  <c r="E24" i="6"/>
  <c r="F24" i="6"/>
  <c r="D24" i="6"/>
  <c r="E23" i="6"/>
  <c r="E25" i="6" s="1"/>
  <c r="E59" i="6" s="1"/>
  <c r="F23" i="6"/>
  <c r="E22" i="6"/>
  <c r="F22" i="6"/>
  <c r="D22" i="6"/>
  <c r="B18" i="5"/>
  <c r="B16" i="5"/>
  <c r="B18" i="6"/>
  <c r="B16" i="6"/>
  <c r="E24" i="7"/>
  <c r="F24" i="7"/>
  <c r="D24" i="7"/>
  <c r="B24" i="3"/>
  <c r="B23" i="3"/>
  <c r="B22" i="3"/>
  <c r="C70" i="3" s="1"/>
  <c r="B24" i="2"/>
  <c r="B23" i="2"/>
  <c r="B75" i="2" s="1"/>
  <c r="B22" i="2"/>
  <c r="C70" i="2" s="1"/>
  <c r="B24" i="8"/>
  <c r="B22" i="8"/>
  <c r="C70" i="8" s="1"/>
  <c r="B70" i="8"/>
  <c r="B16" i="7"/>
  <c r="B18" i="7"/>
  <c r="B62" i="4"/>
  <c r="B49" i="4"/>
  <c r="B62" i="3"/>
  <c r="B49" i="2"/>
  <c r="B29" i="7"/>
  <c r="E23" i="7"/>
  <c r="E25" i="7" s="1"/>
  <c r="E59" i="7" s="1"/>
  <c r="F23" i="7"/>
  <c r="B29" i="5"/>
  <c r="F38" i="8"/>
  <c r="E38" i="8"/>
  <c r="E40" i="8" s="1"/>
  <c r="F50" i="8"/>
  <c r="F51" i="8" s="1"/>
  <c r="E50" i="8"/>
  <c r="E51" i="8" s="1"/>
  <c r="B28" i="8"/>
  <c r="D71" i="8"/>
  <c r="D68" i="8"/>
  <c r="D55" i="8"/>
  <c r="D56" i="8" s="1"/>
  <c r="D50" i="8"/>
  <c r="D51" i="8" s="1"/>
  <c r="D23" i="5"/>
  <c r="D25" i="5" s="1"/>
  <c r="D59" i="5" s="1"/>
  <c r="D25" i="8"/>
  <c r="D38" i="8"/>
  <c r="D23" i="6"/>
  <c r="D25" i="6" s="1"/>
  <c r="D59" i="6" s="1"/>
  <c r="D23" i="7"/>
  <c r="B23" i="8"/>
  <c r="C71" i="8" s="1"/>
  <c r="C68" i="4" l="1"/>
  <c r="B75" i="4"/>
  <c r="B54" i="3"/>
  <c r="B68" i="3"/>
  <c r="D63" i="8"/>
  <c r="C67" i="8"/>
  <c r="E67" i="5"/>
  <c r="D55" i="7"/>
  <c r="D56" i="7" s="1"/>
  <c r="D70" i="6"/>
  <c r="F63" i="8"/>
  <c r="F70" i="6"/>
  <c r="E67" i="6"/>
  <c r="F68" i="5"/>
  <c r="D68" i="5"/>
  <c r="D70" i="5"/>
  <c r="E70" i="6"/>
  <c r="D67" i="7"/>
  <c r="C54" i="5"/>
  <c r="C56" i="5" s="1"/>
  <c r="D50" i="5"/>
  <c r="D51" i="5" s="1"/>
  <c r="D55" i="5"/>
  <c r="D56" i="5" s="1"/>
  <c r="B50" i="8"/>
  <c r="D55" i="6"/>
  <c r="D56" i="6" s="1"/>
  <c r="D38" i="5"/>
  <c r="D40" i="5" s="1"/>
  <c r="E63" i="2"/>
  <c r="B28" i="3"/>
  <c r="C67" i="3"/>
  <c r="B67" i="8"/>
  <c r="C71" i="4"/>
  <c r="D38" i="6"/>
  <c r="D40" i="6" s="1"/>
  <c r="B62" i="2"/>
  <c r="C49" i="5"/>
  <c r="C51" i="5" s="1"/>
  <c r="C62" i="5"/>
  <c r="E50" i="7"/>
  <c r="E51" i="7" s="1"/>
  <c r="B55" i="8"/>
  <c r="B38" i="8"/>
  <c r="B40" i="8" s="1"/>
  <c r="B64" i="8" s="1"/>
  <c r="F55" i="5"/>
  <c r="F56" i="5" s="1"/>
  <c r="F71" i="5"/>
  <c r="F38" i="5"/>
  <c r="F63" i="5" s="1"/>
  <c r="F50" i="5"/>
  <c r="F51" i="5" s="1"/>
  <c r="B25" i="8"/>
  <c r="B59" i="8" s="1"/>
  <c r="C68" i="8"/>
  <c r="C69" i="8" s="1"/>
  <c r="D40" i="8"/>
  <c r="D64" i="8" s="1"/>
  <c r="D68" i="6"/>
  <c r="B24" i="5"/>
  <c r="F39" i="6"/>
  <c r="D50" i="6"/>
  <c r="D51" i="6" s="1"/>
  <c r="B50" i="3"/>
  <c r="B51" i="3" s="1"/>
  <c r="B55" i="2"/>
  <c r="B56" i="2" s="1"/>
  <c r="E38" i="6"/>
  <c r="E40" i="6" s="1"/>
  <c r="D67" i="6"/>
  <c r="B21" i="6"/>
  <c r="B37" i="6" s="1"/>
  <c r="B39" i="6" s="1"/>
  <c r="B25" i="3"/>
  <c r="B59" i="3" s="1"/>
  <c r="D63" i="2"/>
  <c r="D67" i="5"/>
  <c r="F63" i="2"/>
  <c r="D64" i="4"/>
  <c r="D63" i="4"/>
  <c r="F50" i="7"/>
  <c r="F51" i="7" s="1"/>
  <c r="F55" i="7"/>
  <c r="F56" i="7" s="1"/>
  <c r="F68" i="7"/>
  <c r="E55" i="7"/>
  <c r="E56" i="7" s="1"/>
  <c r="B25" i="4"/>
  <c r="B59" i="4" s="1"/>
  <c r="B38" i="4"/>
  <c r="B55" i="4"/>
  <c r="B56" i="4" s="1"/>
  <c r="B24" i="7"/>
  <c r="F67" i="7"/>
  <c r="F70" i="7"/>
  <c r="C70" i="4"/>
  <c r="B70" i="4"/>
  <c r="E70" i="7"/>
  <c r="B50" i="4"/>
  <c r="B51" i="4" s="1"/>
  <c r="C67" i="4"/>
  <c r="C69" i="4" s="1"/>
  <c r="B38" i="3"/>
  <c r="B63" i="3" s="1"/>
  <c r="C71" i="3"/>
  <c r="B24" i="6"/>
  <c r="E55" i="6"/>
  <c r="E56" i="6" s="1"/>
  <c r="E25" i="5"/>
  <c r="E59" i="5" s="1"/>
  <c r="E38" i="5"/>
  <c r="E63" i="5" s="1"/>
  <c r="E39" i="5"/>
  <c r="B17" i="6"/>
  <c r="B49" i="8"/>
  <c r="B71" i="8"/>
  <c r="F71" i="7"/>
  <c r="B71" i="3"/>
  <c r="B71" i="2"/>
  <c r="C71" i="2"/>
  <c r="C68" i="2"/>
  <c r="B37" i="7"/>
  <c r="B39" i="7" s="1"/>
  <c r="F64" i="3"/>
  <c r="F25" i="6"/>
  <c r="F59" i="6" s="1"/>
  <c r="F68" i="6"/>
  <c r="D70" i="7"/>
  <c r="B62" i="8"/>
  <c r="F25" i="7"/>
  <c r="F59" i="7" s="1"/>
  <c r="F38" i="7"/>
  <c r="B67" i="2"/>
  <c r="E68" i="6"/>
  <c r="D59" i="4"/>
  <c r="B71" i="4"/>
  <c r="B68" i="4"/>
  <c r="D39" i="5"/>
  <c r="E40" i="3"/>
  <c r="E64" i="3" s="1"/>
  <c r="E63" i="3"/>
  <c r="D71" i="7"/>
  <c r="D68" i="7"/>
  <c r="B23" i="7"/>
  <c r="B75" i="7" s="1"/>
  <c r="C62" i="7"/>
  <c r="C54" i="7"/>
  <c r="C56" i="7" s="1"/>
  <c r="D50" i="7"/>
  <c r="D51" i="7" s="1"/>
  <c r="B68" i="8"/>
  <c r="B28" i="2"/>
  <c r="F40" i="8"/>
  <c r="F64" i="8" s="1"/>
  <c r="B22" i="5"/>
  <c r="C68" i="3"/>
  <c r="C69" i="3" s="1"/>
  <c r="E39" i="4"/>
  <c r="F63" i="4"/>
  <c r="F40" i="4"/>
  <c r="F64" i="4" s="1"/>
  <c r="B54" i="8"/>
  <c r="B17" i="5"/>
  <c r="D39" i="7"/>
  <c r="B25" i="2"/>
  <c r="B59" i="2" s="1"/>
  <c r="C49" i="6"/>
  <c r="C51" i="6" s="1"/>
  <c r="B17" i="7"/>
  <c r="B62" i="7" s="1"/>
  <c r="D71" i="6"/>
  <c r="D71" i="5"/>
  <c r="B28" i="4"/>
  <c r="E67" i="7"/>
  <c r="B22" i="6"/>
  <c r="B70" i="6" s="1"/>
  <c r="F67" i="6"/>
  <c r="B21" i="5"/>
  <c r="B37" i="5" s="1"/>
  <c r="B39" i="5" s="1"/>
  <c r="F67" i="5"/>
  <c r="F38" i="6"/>
  <c r="F40" i="6" s="1"/>
  <c r="F71" i="6"/>
  <c r="F55" i="6"/>
  <c r="F56" i="6" s="1"/>
  <c r="E71" i="6"/>
  <c r="B55" i="3"/>
  <c r="B56" i="3" s="1"/>
  <c r="C54" i="6"/>
  <c r="C56" i="6" s="1"/>
  <c r="D63" i="3"/>
  <c r="F63" i="3"/>
  <c r="D64" i="3"/>
  <c r="B70" i="3"/>
  <c r="F50" i="6"/>
  <c r="F51" i="6" s="1"/>
  <c r="B67" i="3"/>
  <c r="B69" i="3" s="1"/>
  <c r="E50" i="6"/>
  <c r="E51" i="6" s="1"/>
  <c r="D39" i="6"/>
  <c r="E39" i="6"/>
  <c r="B23" i="6"/>
  <c r="B75" i="6" s="1"/>
  <c r="B23" i="5"/>
  <c r="B75" i="5" s="1"/>
  <c r="B38" i="2"/>
  <c r="B40" i="2" s="1"/>
  <c r="B64" i="2" s="1"/>
  <c r="B50" i="2"/>
  <c r="B51" i="2" s="1"/>
  <c r="B68" i="2"/>
  <c r="E71" i="7"/>
  <c r="E50" i="5"/>
  <c r="E51" i="5" s="1"/>
  <c r="E38" i="7"/>
  <c r="E68" i="7"/>
  <c r="E55" i="5"/>
  <c r="E56" i="5" s="1"/>
  <c r="E71" i="5"/>
  <c r="E68" i="5"/>
  <c r="D38" i="7"/>
  <c r="D25" i="7"/>
  <c r="D59" i="7" s="1"/>
  <c r="C62" i="6"/>
  <c r="B70" i="2"/>
  <c r="C67" i="2"/>
  <c r="E70" i="5"/>
  <c r="F70" i="5"/>
  <c r="F40" i="2"/>
  <c r="F64" i="2" s="1"/>
  <c r="D64" i="2"/>
  <c r="E64" i="2"/>
  <c r="F39" i="5"/>
  <c r="B40" i="3" l="1"/>
  <c r="B64" i="3" s="1"/>
  <c r="B63" i="2"/>
  <c r="C70" i="6"/>
  <c r="D63" i="5"/>
  <c r="D64" i="6"/>
  <c r="B51" i="8"/>
  <c r="B69" i="8" s="1"/>
  <c r="D63" i="6"/>
  <c r="F40" i="5"/>
  <c r="F64" i="5" s="1"/>
  <c r="D64" i="5"/>
  <c r="B63" i="8"/>
  <c r="B49" i="7"/>
  <c r="C69" i="2"/>
  <c r="B56" i="8"/>
  <c r="B25" i="5"/>
  <c r="B59" i="5" s="1"/>
  <c r="F64" i="6"/>
  <c r="E64" i="6"/>
  <c r="B69" i="2"/>
  <c r="E40" i="5"/>
  <c r="E64" i="5" s="1"/>
  <c r="F63" i="6"/>
  <c r="E63" i="6"/>
  <c r="B25" i="6"/>
  <c r="B59" i="6" s="1"/>
  <c r="C68" i="7"/>
  <c r="B40" i="4"/>
  <c r="B64" i="4" s="1"/>
  <c r="B63" i="4"/>
  <c r="C71" i="7"/>
  <c r="B38" i="7"/>
  <c r="B63" i="7" s="1"/>
  <c r="B55" i="7"/>
  <c r="B54" i="7"/>
  <c r="B68" i="7"/>
  <c r="B71" i="7"/>
  <c r="B67" i="7"/>
  <c r="B69" i="4"/>
  <c r="B70" i="5"/>
  <c r="B28" i="5"/>
  <c r="B67" i="5"/>
  <c r="C67" i="5"/>
  <c r="C67" i="6"/>
  <c r="B67" i="6"/>
  <c r="B28" i="6"/>
  <c r="C70" i="5"/>
  <c r="B54" i="5"/>
  <c r="B49" i="5"/>
  <c r="B62" i="5"/>
  <c r="F63" i="7"/>
  <c r="F40" i="7"/>
  <c r="F64" i="7" s="1"/>
  <c r="C67" i="7"/>
  <c r="B70" i="7"/>
  <c r="B28" i="7"/>
  <c r="C70" i="7"/>
  <c r="B49" i="6"/>
  <c r="B54" i="6"/>
  <c r="B62" i="6"/>
  <c r="C71" i="6"/>
  <c r="C68" i="6"/>
  <c r="B68" i="6"/>
  <c r="B50" i="6"/>
  <c r="B55" i="6"/>
  <c r="B71" i="6"/>
  <c r="B38" i="6"/>
  <c r="B55" i="5"/>
  <c r="B68" i="5"/>
  <c r="B50" i="5"/>
  <c r="B71" i="5"/>
  <c r="C68" i="5"/>
  <c r="B38" i="5"/>
  <c r="C71" i="5"/>
  <c r="E40" i="7"/>
  <c r="E64" i="7" s="1"/>
  <c r="E63" i="7"/>
  <c r="D40" i="7"/>
  <c r="D64" i="7" s="1"/>
  <c r="D63" i="7"/>
  <c r="B25" i="7"/>
  <c r="B59" i="7" s="1"/>
  <c r="B40" i="7" l="1"/>
  <c r="B64" i="7" s="1"/>
  <c r="C69" i="5"/>
  <c r="B51" i="6"/>
  <c r="B69" i="6" s="1"/>
  <c r="C69" i="6"/>
  <c r="B51" i="7"/>
  <c r="B69" i="7" s="1"/>
  <c r="B51" i="5"/>
  <c r="B69" i="5" s="1"/>
  <c r="C69" i="7"/>
  <c r="B56" i="7"/>
  <c r="B56" i="5"/>
  <c r="B56" i="6"/>
  <c r="B40" i="5"/>
  <c r="B64" i="5" s="1"/>
  <c r="B63" i="5"/>
  <c r="B40" i="6"/>
  <c r="B64" i="6" s="1"/>
  <c r="B63" i="6"/>
</calcChain>
</file>

<file path=xl/sharedStrings.xml><?xml version="1.0" encoding="utf-8"?>
<sst xmlns="http://schemas.openxmlformats.org/spreadsheetml/2006/main" count="562" uniqueCount="122">
  <si>
    <t>Indicador</t>
  </si>
  <si>
    <t>Total programa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</si>
  <si>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</si>
  <si>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</si>
  <si>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</si>
  <si>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</si>
  <si>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</si>
  <si>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</si>
  <si>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</si>
  <si>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</si>
  <si>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</si>
  <si>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</si>
  <si>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</si>
  <si>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</si>
  <si>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</si>
  <si>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</si>
  <si>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</si>
  <si>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</si>
  <si>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</si>
  <si>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</si>
  <si>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</si>
  <si>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</si>
  <si>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</si>
  <si>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</si>
  <si>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</si>
  <si>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</si>
  <si>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</si>
  <si>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</si>
  <si>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</si>
  <si>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</si>
  <si>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</si>
  <si>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</si>
  <si>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</si>
  <si>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</si>
  <si>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</si>
  <si>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</si>
  <si>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</si>
  <si>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</si>
  <si>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</si>
  <si>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</si>
  <si>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</si>
  <si>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</si>
  <si>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na</t>
  </si>
  <si>
    <t>n.d.</t>
  </si>
  <si>
    <t>,</t>
  </si>
  <si>
    <t>Efectivos 1T 2018</t>
  </si>
  <si>
    <t>IPC (1T 2018)</t>
  </si>
  <si>
    <t>Gasto efectivo real 1T 2018</t>
  </si>
  <si>
    <t>Gasto efectivo real por beneficiario 1T 2018</t>
  </si>
  <si>
    <t>Subsidio para atención directa</t>
  </si>
  <si>
    <t>Productos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</si>
  <si>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</si>
  <si>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</si>
  <si>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</si>
  <si>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</si>
  <si>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</si>
  <si>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</si>
  <si>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</si>
  <si>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</si>
  <si>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</si>
  <si>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</si>
  <si>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</si>
  <si>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</si>
  <si>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</si>
  <si>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</si>
  <si>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</si>
  <si>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</si>
  <si>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3T. Ac. 2018</t>
  </si>
  <si>
    <t>IPC (3T. Ac. 2018)</t>
  </si>
  <si>
    <t>Gasto efectivo real 3T. Ac. 2018</t>
  </si>
  <si>
    <t>Gasto efectivo real por beneficiario 3T. Ac. 2018</t>
  </si>
  <si>
    <t>Efectivos  2018</t>
  </si>
  <si>
    <t>IPC ( 2018)</t>
  </si>
  <si>
    <t>Gasto efectivo real  2018</t>
  </si>
  <si>
    <t>Gasto efectivo real por beneficiario  2018</t>
  </si>
  <si>
    <t xml:space="preserve">n.d. </t>
  </si>
  <si>
    <t>Promedio mensual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</si>
  <si>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</si>
  <si>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</si>
  <si>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</si>
  <si>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</si>
  <si>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</si>
  <si>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</si>
  <si>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</si>
  <si>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Ciudad de los Niños 2018 y 2019 - Cronogramas de Metas e Inversión - Modificaciones 2019 - IPC, INEC 2018 y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</si>
  <si>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</si>
  <si>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</si>
  <si>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</si>
  <si>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</si>
  <si>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</si>
  <si>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</si>
  <si>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</si>
  <si>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</si>
  <si>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</si>
  <si>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</si>
  <si>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</si>
  <si>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</si>
  <si>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</si>
  <si>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</si>
  <si>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</si>
  <si>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</si>
  <si>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</si>
  <si>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</si>
  <si>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3T. Ac. 2019</t>
  </si>
  <si>
    <t>Efectivos 3T. Ac. 2019</t>
  </si>
  <si>
    <t>En transferencias 3T. Ac. 2019</t>
  </si>
  <si>
    <t>IPC (3T. Ac. 2019)</t>
  </si>
  <si>
    <t>Gasto efectivo real 3T. Ac. 2019</t>
  </si>
  <si>
    <t>Gasto efectivo real por beneficiario 3T. Ac. 2019</t>
  </si>
  <si>
    <t>Subsidio para 
atención directa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</si>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</sst>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22222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 applyFill="1"/>
    <xf numFmtId="0" fontId="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7" fontId="0" fillId="0" borderId="0" xfId="1" applyNumberFormat="1" applyFont="1" applyFill="1"/>
    <xf numFmtId="0" fontId="3" fillId="0" borderId="0" xfId="0" applyFont="1" applyAlignment="1">
      <alignment wrapText="1"/>
    </xf>
    <xf numFmtId="4" fontId="2" fillId="0" borderId="0" xfId="0" applyNumberFormat="1" applyFont="1" applyFill="1"/>
    <xf numFmtId="164" fontId="0" fillId="0" borderId="0" xfId="1" applyFont="1" applyFill="1"/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5" fillId="0" borderId="0" xfId="0" applyFont="1" applyFill="1"/>
    <xf numFmtId="168" fontId="0" fillId="0" borderId="0" xfId="1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166" fontId="0" fillId="0" borderId="0" xfId="0" applyNumberFormat="1" applyFont="1" applyFill="1"/>
    <xf numFmtId="0" fontId="0" fillId="0" borderId="3" xfId="0" applyFont="1" applyFill="1" applyBorder="1"/>
    <xf numFmtId="165" fontId="0" fillId="0" borderId="0" xfId="0" applyNumberFormat="1" applyFont="1" applyFill="1"/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Alignment="1"/>
    <xf numFmtId="0" fontId="8" fillId="0" borderId="0" xfId="0" applyFont="1" applyFill="1"/>
    <xf numFmtId="3" fontId="0" fillId="0" borderId="0" xfId="1" applyNumberFormat="1" applyFont="1" applyFill="1" applyAlignment="1">
      <alignment horizontal="right"/>
    </xf>
    <xf numFmtId="4" fontId="0" fillId="0" borderId="0" xfId="0" applyNumberFormat="1" applyFont="1"/>
    <xf numFmtId="0" fontId="6" fillId="0" borderId="0" xfId="0" applyFont="1" applyBorder="1" applyAlignment="1">
      <alignment vertical="top" wrapText="1"/>
    </xf>
    <xf numFmtId="0" fontId="0" fillId="0" borderId="0" xfId="0" applyFont="1" applyAlignment="1"/>
    <xf numFmtId="0" fontId="8" fillId="0" borderId="0" xfId="0" applyFont="1"/>
    <xf numFmtId="10" fontId="0" fillId="0" borderId="0" xfId="2" applyNumberFormat="1" applyFont="1" applyFill="1"/>
    <xf numFmtId="3" fontId="7" fillId="0" borderId="0" xfId="0" applyNumberFormat="1" applyFont="1" applyFill="1" applyAlignment="1">
      <alignment horizontal="right"/>
    </xf>
    <xf numFmtId="4" fontId="0" fillId="0" borderId="0" xfId="1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resultado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90.572916666666671</c:v>
                </c:pt>
                <c:pt idx="1">
                  <c:v>90.572916666666671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048-9B5B-BE454D51A82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90.742141630748634</c:v>
                </c:pt>
                <c:pt idx="2">
                  <c:v>100.45721479787235</c:v>
                </c:pt>
                <c:pt idx="3">
                  <c:v>83.474094479826874</c:v>
                </c:pt>
                <c:pt idx="4">
                  <c:v>87.382764432203558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048-9B5B-BE454D51A82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90.657529148707653</c:v>
                </c:pt>
                <c:pt idx="1">
                  <c:v>90.572916666666671</c:v>
                </c:pt>
                <c:pt idx="2">
                  <c:v>100.45721479787235</c:v>
                </c:pt>
                <c:pt idx="3">
                  <c:v>83.474094479826874</c:v>
                </c:pt>
                <c:pt idx="4">
                  <c:v>87.382764432203558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E-4048-9B5B-BE454D51A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984978025039978"/>
          <c:w val="1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avance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90.572916666666671</c:v>
                </c:pt>
                <c:pt idx="1">
                  <c:v>90.572916666666671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C-4C5E-B1D6-B165B6C775A5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90.742141630748634</c:v>
                </c:pt>
                <c:pt idx="2">
                  <c:v>100.45721479787235</c:v>
                </c:pt>
                <c:pt idx="3">
                  <c:v>83.474094479826874</c:v>
                </c:pt>
                <c:pt idx="4">
                  <c:v>87.382764432203558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C-4C5E-B1D6-B165B6C775A5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90.657529148707653</c:v>
                </c:pt>
                <c:pt idx="1">
                  <c:v>90.572916666666671</c:v>
                </c:pt>
                <c:pt idx="2">
                  <c:v>100.45721479787235</c:v>
                </c:pt>
                <c:pt idx="3">
                  <c:v>83.474094479826874</c:v>
                </c:pt>
                <c:pt idx="4">
                  <c:v>87.382764432203558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C-4C5E-B1D6-B165B6C7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1594608"/>
        <c:axId val="511596176"/>
        <c:axId val="0"/>
      </c:bar3DChart>
      <c:catAx>
        <c:axId val="5115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6176"/>
        <c:crosses val="autoZero"/>
        <c:auto val="1"/>
        <c:lblAlgn val="ctr"/>
        <c:lblOffset val="100"/>
        <c:noMultiLvlLbl val="0"/>
      </c:catAx>
      <c:valAx>
        <c:axId val="51159617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1594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expansión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-1.193181818181821</c:v>
                </c:pt>
                <c:pt idx="1">
                  <c:v>-1.193181818181821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0-4D44-800E-92B3E1E54A12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-30.76020348698496</c:v>
                </c:pt>
                <c:pt idx="1">
                  <c:v>0</c:v>
                </c:pt>
                <c:pt idx="2">
                  <c:v>38.409766207332716</c:v>
                </c:pt>
                <c:pt idx="3">
                  <c:v>9.9682982494597958</c:v>
                </c:pt>
                <c:pt idx="4">
                  <c:v>-46.132355046699026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0-4D44-800E-92B3E1E54A12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-29.924070234096334</c:v>
                </c:pt>
                <c:pt idx="1">
                  <c:v>0</c:v>
                </c:pt>
                <c:pt idx="2">
                  <c:v>40.081189491032546</c:v>
                </c:pt>
                <c:pt idx="3">
                  <c:v>11.296265048331943</c:v>
                </c:pt>
                <c:pt idx="4">
                  <c:v>-45.481854446342886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0-4D44-800E-92B3E1E5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159184"/>
        <c:axId val="509156832"/>
        <c:axId val="0"/>
      </c:bar3DChart>
      <c:catAx>
        <c:axId val="5091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6832"/>
        <c:crosses val="autoZero"/>
        <c:auto val="1"/>
        <c:lblAlgn val="ctr"/>
        <c:lblOffset val="100"/>
        <c:noMultiLvlLbl val="0"/>
      </c:catAx>
      <c:valAx>
        <c:axId val="50915683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352718714622528E-3"/>
          <c:y val="0.85854156951574911"/>
          <c:w val="0.99076466507226735"/>
          <c:h val="0.10435697443468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2110024.3562500002</c:v>
                </c:pt>
                <c:pt idx="1">
                  <c:v>2110024.3562500002</c:v>
                </c:pt>
                <c:pt idx="2">
                  <c:v>587500</c:v>
                </c:pt>
                <c:pt idx="3">
                  <c:v>151681.23333333334</c:v>
                </c:pt>
                <c:pt idx="4">
                  <c:v>1370843.1229166666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3-476A-BC3F-5E65C5049A86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2113966.6914318576</c:v>
                </c:pt>
                <c:pt idx="1">
                  <c:v>2113966.6914318576</c:v>
                </c:pt>
                <c:pt idx="2">
                  <c:v>651614.36625646928</c:v>
                </c:pt>
                <c:pt idx="3">
                  <c:v>139792.93223691775</c:v>
                </c:pt>
                <c:pt idx="4">
                  <c:v>1322559.3929384705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3-476A-BC3F-5E65C5049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953504"/>
        <c:axId val="509955072"/>
        <c:axId val="0"/>
      </c:bar3D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10393645007536E-2"/>
          <c:y val="0.82291557305336838"/>
          <c:w val="0.9830794604083722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Ciudad de los niños: Indicadores de giro de recursos</a:t>
            </a:r>
            <a:r>
              <a:rPr lang="es-CR" sz="1400" baseline="0">
                <a:solidFill>
                  <a:schemeClr val="tx1"/>
                </a:solidFill>
              </a:rPr>
              <a:t> </a:t>
            </a:r>
            <a:r>
              <a:rPr lang="es-CR" sz="1400">
                <a:solidFill>
                  <a:schemeClr val="tx1"/>
                </a:solidFill>
              </a:rPr>
              <a:t>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9.2978289598380122E-3"/>
                  <c:y val="-1.8518336249635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439729138729494E-2"/>
                      <c:h val="6.47455526392534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4EB-4B69-873A-4C05B2B7D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Anual!$B$9:$C$10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85.838440115320509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255-B291-80D0E663F8D3}"/>
            </c:ext>
          </c:extLst>
        </c:ser>
        <c:ser>
          <c:idx val="2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Anual!$B$9:$C$10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Anual!$B$75</c:f>
              <c:numCache>
                <c:formatCode>#,##0.00</c:formatCode>
                <c:ptCount val="1"/>
                <c:pt idx="0">
                  <c:v>105.71271042302281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6-4255-B291-80D0E663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952720"/>
        <c:axId val="577961336"/>
        <c:axId val="0"/>
      </c:bar3D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95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Ciudad de los niños: Índice de eficiencia (IE) 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90.826912201374611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8-4131-BCF1-65B16D7AF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9158792"/>
        <c:axId val="509159576"/>
        <c:axId val="0"/>
      </c:bar3DChart>
      <c:catAx>
        <c:axId val="5091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9576"/>
        <c:crosses val="autoZero"/>
        <c:auto val="1"/>
        <c:lblAlgn val="ctr"/>
        <c:lblOffset val="100"/>
        <c:noMultiLvlLbl val="0"/>
      </c:catAx>
      <c:valAx>
        <c:axId val="5091595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1587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8465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596561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10596561" cy="404812"/>
        </a:xfrm>
        <a:prstGeom prst="rect">
          <a:avLst/>
        </a:prstGeom>
      </xdr:spPr>
    </xdr:pic>
    <xdr:clientData/>
  </xdr:oneCellAnchor>
  <xdr:twoCellAnchor>
    <xdr:from>
      <xdr:col>0</xdr:col>
      <xdr:colOff>214313</xdr:colOff>
      <xdr:row>6</xdr:row>
      <xdr:rowOff>71438</xdr:rowOff>
    </xdr:from>
    <xdr:to>
      <xdr:col>5</xdr:col>
      <xdr:colOff>809625</xdr:colOff>
      <xdr:row>7</xdr:row>
      <xdr:rowOff>178593</xdr:rowOff>
    </xdr:to>
    <xdr:sp macro="" textlink="">
      <xdr:nvSpPr>
        <xdr:cNvPr id="5" name="CuadroTexto 4"/>
        <xdr:cNvSpPr txBox="1"/>
      </xdr:nvSpPr>
      <xdr:spPr>
        <a:xfrm>
          <a:off x="214313" y="1214438"/>
          <a:ext cx="985837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09-05-2019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11905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2037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0632201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10632201" cy="404812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71437</xdr:rowOff>
    </xdr:from>
    <xdr:to>
      <xdr:col>5</xdr:col>
      <xdr:colOff>1214436</xdr:colOff>
      <xdr:row>7</xdr:row>
      <xdr:rowOff>178592</xdr:rowOff>
    </xdr:to>
    <xdr:sp macro="" textlink="">
      <xdr:nvSpPr>
        <xdr:cNvPr id="5" name="CuadroTexto 4"/>
        <xdr:cNvSpPr txBox="1"/>
      </xdr:nvSpPr>
      <xdr:spPr>
        <a:xfrm>
          <a:off x="35718" y="1214437"/>
          <a:ext cx="1047749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29-07-2019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7275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584655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10584655" cy="404812"/>
        </a:xfrm>
        <a:prstGeom prst="rect">
          <a:avLst/>
        </a:prstGeom>
      </xdr:spPr>
    </xdr:pic>
    <xdr:clientData/>
  </xdr:oneCellAnchor>
  <xdr:twoCellAnchor>
    <xdr:from>
      <xdr:col>0</xdr:col>
      <xdr:colOff>154782</xdr:colOff>
      <xdr:row>6</xdr:row>
      <xdr:rowOff>35718</xdr:rowOff>
    </xdr:from>
    <xdr:to>
      <xdr:col>5</xdr:col>
      <xdr:colOff>892970</xdr:colOff>
      <xdr:row>7</xdr:row>
      <xdr:rowOff>142873</xdr:rowOff>
    </xdr:to>
    <xdr:sp macro="" textlink="">
      <xdr:nvSpPr>
        <xdr:cNvPr id="5" name="CuadroTexto 4"/>
        <xdr:cNvSpPr txBox="1"/>
      </xdr:nvSpPr>
      <xdr:spPr>
        <a:xfrm>
          <a:off x="154782" y="1178718"/>
          <a:ext cx="998934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20-08-2019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11905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08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620293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10620293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47625</xdr:rowOff>
    </xdr:from>
    <xdr:to>
      <xdr:col>5</xdr:col>
      <xdr:colOff>1190063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0" y="1190625"/>
          <a:ext cx="1047693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29-10-2019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23812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08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62037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10620374" cy="4048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47625</xdr:rowOff>
    </xdr:from>
    <xdr:to>
      <xdr:col>5</xdr:col>
      <xdr:colOff>1226343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0" y="1190625"/>
          <a:ext cx="1020365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29-10-2019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11905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08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62037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10620374" cy="404812"/>
        </a:xfrm>
        <a:prstGeom prst="rect">
          <a:avLst/>
        </a:prstGeom>
      </xdr:spPr>
    </xdr:pic>
    <xdr:clientData/>
  </xdr:oneCellAnchor>
  <xdr:twoCellAnchor>
    <xdr:from>
      <xdr:col>0</xdr:col>
      <xdr:colOff>642937</xdr:colOff>
      <xdr:row>6</xdr:row>
      <xdr:rowOff>47625</xdr:rowOff>
    </xdr:from>
    <xdr:to>
      <xdr:col>5</xdr:col>
      <xdr:colOff>916781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642937" y="1190625"/>
          <a:ext cx="95607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13-02-2020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19</xdr:row>
      <xdr:rowOff>9522</xdr:rowOff>
    </xdr:from>
    <xdr:to>
      <xdr:col>13</xdr:col>
      <xdr:colOff>678655</xdr:colOff>
      <xdr:row>33</xdr:row>
      <xdr:rowOff>109535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760677</xdr:colOff>
      <xdr:row>18</xdr:row>
      <xdr:rowOff>174889</xdr:rowOff>
    </xdr:from>
    <xdr:to>
      <xdr:col>22</xdr:col>
      <xdr:colOff>130968</xdr:colOff>
      <xdr:row>33</xdr:row>
      <xdr:rowOff>84402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5295</xdr:colOff>
      <xdr:row>37</xdr:row>
      <xdr:rowOff>1</xdr:rowOff>
    </xdr:from>
    <xdr:to>
      <xdr:col>23</xdr:col>
      <xdr:colOff>750093</xdr:colOff>
      <xdr:row>51</xdr:row>
      <xdr:rowOff>71438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915457</xdr:colOff>
      <xdr:row>54</xdr:row>
      <xdr:rowOff>8200</xdr:rowOff>
    </xdr:from>
    <xdr:to>
      <xdr:col>13</xdr:col>
      <xdr:colOff>607217</xdr:colOff>
      <xdr:row>68</xdr:row>
      <xdr:rowOff>11906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13231</xdr:colOff>
      <xdr:row>36</xdr:row>
      <xdr:rowOff>177534</xdr:rowOff>
    </xdr:from>
    <xdr:to>
      <xdr:col>13</xdr:col>
      <xdr:colOff>619124</xdr:colOff>
      <xdr:row>51</xdr:row>
      <xdr:rowOff>63234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2646</xdr:colOff>
      <xdr:row>53</xdr:row>
      <xdr:rowOff>188117</xdr:rowOff>
    </xdr:from>
    <xdr:to>
      <xdr:col>21</xdr:col>
      <xdr:colOff>297656</xdr:colOff>
      <xdr:row>68</xdr:row>
      <xdr:rowOff>-1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1309687</xdr:colOff>
      <xdr:row>6</xdr:row>
      <xdr:rowOff>23812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060846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10620374" cy="40481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" y="1143000"/>
          <a:ext cx="10620374" cy="404812"/>
        </a:xfrm>
        <a:prstGeom prst="rect">
          <a:avLst/>
        </a:prstGeom>
      </xdr:spPr>
    </xdr:pic>
    <xdr:clientData/>
  </xdr:oneCellAnchor>
  <xdr:twoCellAnchor>
    <xdr:from>
      <xdr:col>0</xdr:col>
      <xdr:colOff>642937</xdr:colOff>
      <xdr:row>6</xdr:row>
      <xdr:rowOff>47625</xdr:rowOff>
    </xdr:from>
    <xdr:to>
      <xdr:col>5</xdr:col>
      <xdr:colOff>904875</xdr:colOff>
      <xdr:row>7</xdr:row>
      <xdr:rowOff>154780</xdr:rowOff>
    </xdr:to>
    <xdr:sp macro="" textlink="">
      <xdr:nvSpPr>
        <xdr:cNvPr id="12" name="CuadroTexto 11"/>
        <xdr:cNvSpPr txBox="1"/>
      </xdr:nvSpPr>
      <xdr:spPr>
        <a:xfrm>
          <a:off x="642937" y="1190625"/>
          <a:ext cx="95607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los Niños    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Anual 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13-02-2020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17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42578125" style="27" customWidth="1"/>
    <col min="2" max="6" width="19.5703125" style="27" customWidth="1"/>
    <col min="7" max="7" width="13.7109375" style="27" bestFit="1" customWidth="1"/>
    <col min="8" max="16384" width="11.42578125" style="27"/>
  </cols>
  <sheetData>
    <row r="8" spans="1:7" ht="17.25" customHeight="1" x14ac:dyDescent="0.25"/>
    <row r="9" spans="1:7" s="4" customForma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3" t="s">
        <v>49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B13" s="28"/>
      <c r="C13" s="28"/>
      <c r="D13" s="28"/>
      <c r="E13" s="28"/>
      <c r="F13" s="28"/>
      <c r="G13" s="28"/>
    </row>
    <row r="14" spans="1:7" x14ac:dyDescent="0.25">
      <c r="A14" s="4" t="s">
        <v>5</v>
      </c>
      <c r="B14" s="28"/>
      <c r="C14" s="28"/>
      <c r="D14" s="28"/>
      <c r="E14" s="28"/>
      <c r="F14" s="28"/>
      <c r="G14" s="28"/>
    </row>
    <row r="15" spans="1:7" x14ac:dyDescent="0.25">
      <c r="A15" s="29" t="s">
        <v>45</v>
      </c>
      <c r="B15" s="25">
        <f>C15</f>
        <v>476</v>
      </c>
      <c r="C15" s="25">
        <v>476</v>
      </c>
      <c r="D15" s="25"/>
      <c r="E15" s="25"/>
      <c r="F15" s="25"/>
      <c r="G15" s="28"/>
    </row>
    <row r="16" spans="1:7" x14ac:dyDescent="0.25">
      <c r="A16" s="29" t="s">
        <v>77</v>
      </c>
      <c r="B16" s="25">
        <v>480</v>
      </c>
      <c r="C16" s="25">
        <v>480</v>
      </c>
      <c r="D16" s="25"/>
      <c r="E16" s="25"/>
      <c r="F16" s="25"/>
      <c r="G16" s="28"/>
    </row>
    <row r="17" spans="1:7" x14ac:dyDescent="0.25">
      <c r="A17" s="29" t="s">
        <v>78</v>
      </c>
      <c r="B17" s="25">
        <f>C17</f>
        <v>475</v>
      </c>
      <c r="C17" s="25">
        <v>475</v>
      </c>
      <c r="D17" s="25"/>
      <c r="E17" s="25"/>
      <c r="F17" s="25"/>
    </row>
    <row r="18" spans="1:7" x14ac:dyDescent="0.25">
      <c r="A18" s="29" t="s">
        <v>79</v>
      </c>
      <c r="B18" s="25">
        <v>480</v>
      </c>
      <c r="C18" s="25"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45</v>
      </c>
      <c r="B21" s="36">
        <f>SUM(D21:F21)</f>
        <v>185119179.99000001</v>
      </c>
      <c r="C21" s="36"/>
      <c r="D21" s="36">
        <v>39334572.369999997</v>
      </c>
      <c r="E21" s="36">
        <v>0</v>
      </c>
      <c r="F21" s="36">
        <v>145784607.62</v>
      </c>
      <c r="G21" s="28"/>
    </row>
    <row r="22" spans="1:7" x14ac:dyDescent="0.25">
      <c r="A22" s="29" t="s">
        <v>77</v>
      </c>
      <c r="B22" s="36">
        <f>SUM(D22:F22)</f>
        <v>444345567.90999997</v>
      </c>
      <c r="C22" s="36"/>
      <c r="D22" s="36">
        <v>65400000</v>
      </c>
      <c r="E22" s="36">
        <v>66343481</v>
      </c>
      <c r="F22" s="36">
        <v>312602086.90999997</v>
      </c>
      <c r="G22" s="28"/>
    </row>
    <row r="23" spans="1:7" x14ac:dyDescent="0.25">
      <c r="A23" s="29" t="s">
        <v>78</v>
      </c>
      <c r="B23" s="36">
        <f>SUM(D23:F23)</f>
        <v>256688912.05000001</v>
      </c>
      <c r="C23" s="36"/>
      <c r="D23" s="36">
        <v>63596319.329999998</v>
      </c>
      <c r="E23" s="25">
        <v>11716941.289999999</v>
      </c>
      <c r="F23" s="36">
        <v>181375651.43000001</v>
      </c>
      <c r="G23" s="28"/>
    </row>
    <row r="24" spans="1:7" x14ac:dyDescent="0.25">
      <c r="A24" s="29" t="s">
        <v>79</v>
      </c>
      <c r="B24" s="36">
        <f>SUM(D24:F24)</f>
        <v>960945567.90999997</v>
      </c>
      <c r="C24" s="36"/>
      <c r="D24" s="36">
        <v>282000000</v>
      </c>
      <c r="E24" s="36">
        <v>66343481</v>
      </c>
      <c r="F24" s="36">
        <v>612602086.90999997</v>
      </c>
      <c r="G24" s="28"/>
    </row>
    <row r="25" spans="1:7" x14ac:dyDescent="0.25">
      <c r="A25" s="29" t="s">
        <v>80</v>
      </c>
      <c r="B25" s="25">
        <f>D25+E25+F25</f>
        <v>256688912.05000001</v>
      </c>
      <c r="C25" s="25"/>
      <c r="D25" s="25">
        <f>D23</f>
        <v>63596319.329999998</v>
      </c>
      <c r="E25" s="25">
        <f>E23</f>
        <v>11716941.289999999</v>
      </c>
      <c r="F25" s="25">
        <f>F23</f>
        <v>181375651.43000001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77</v>
      </c>
      <c r="B28" s="25">
        <f>B22</f>
        <v>444345567.90999997</v>
      </c>
      <c r="C28" s="25"/>
      <c r="D28" s="42"/>
      <c r="E28" s="25"/>
      <c r="F28" s="25"/>
      <c r="G28" s="28"/>
    </row>
    <row r="29" spans="1:7" x14ac:dyDescent="0.25">
      <c r="A29" s="29" t="s">
        <v>78</v>
      </c>
      <c r="B29" s="25">
        <v>304835394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6"/>
      <c r="C31" s="26"/>
      <c r="D31" s="26"/>
      <c r="E31" s="26"/>
      <c r="F31" s="26"/>
      <c r="G31" s="28"/>
    </row>
    <row r="32" spans="1:7" x14ac:dyDescent="0.25">
      <c r="A32" s="29" t="s">
        <v>46</v>
      </c>
      <c r="B32" s="26">
        <v>1.0304675706999999</v>
      </c>
      <c r="C32" s="26">
        <v>1.0304675706999999</v>
      </c>
      <c r="D32" s="26">
        <v>1.0304675706999999</v>
      </c>
      <c r="E32" s="26">
        <v>1.0304675706999999</v>
      </c>
      <c r="F32" s="26">
        <v>1.0304675706999999</v>
      </c>
      <c r="G32" s="28"/>
    </row>
    <row r="33" spans="1:7" x14ac:dyDescent="0.25">
      <c r="A33" s="29" t="s">
        <v>81</v>
      </c>
      <c r="B33" s="26">
        <v>1.0451016243</v>
      </c>
      <c r="C33" s="26">
        <v>1.0451016243</v>
      </c>
      <c r="D33" s="26">
        <v>1.0451016243</v>
      </c>
      <c r="E33" s="26">
        <v>1.0451016243</v>
      </c>
      <c r="F33" s="26">
        <v>1.0451016243</v>
      </c>
      <c r="G33" s="28"/>
    </row>
    <row r="34" spans="1:7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B35" s="26"/>
      <c r="C35" s="26"/>
      <c r="D35" s="26"/>
      <c r="E35" s="26"/>
      <c r="F35" s="26"/>
      <c r="G35" s="28"/>
    </row>
    <row r="36" spans="1:7" x14ac:dyDescent="0.25">
      <c r="A36" s="4" t="s">
        <v>10</v>
      </c>
      <c r="B36" s="26"/>
      <c r="C36" s="26"/>
      <c r="D36" s="26"/>
      <c r="E36" s="26"/>
      <c r="F36" s="26"/>
      <c r="G36" s="28"/>
    </row>
    <row r="37" spans="1:7" x14ac:dyDescent="0.25">
      <c r="A37" s="29" t="s">
        <v>47</v>
      </c>
      <c r="B37" s="36">
        <f>B21/B32</f>
        <v>179645808.61506194</v>
      </c>
      <c r="C37" s="25"/>
      <c r="D37" s="36">
        <f>D21/D32</f>
        <v>38171577.144615911</v>
      </c>
      <c r="E37" s="36">
        <f t="shared" ref="E37:F37" si="0">E21/E32</f>
        <v>0</v>
      </c>
      <c r="F37" s="36">
        <f t="shared" si="0"/>
        <v>141474231.47044602</v>
      </c>
      <c r="G37" s="28"/>
    </row>
    <row r="38" spans="1:7" x14ac:dyDescent="0.25">
      <c r="A38" s="29" t="s">
        <v>82</v>
      </c>
      <c r="B38" s="36">
        <f>B23/B33</f>
        <v>245611437.2819275</v>
      </c>
      <c r="C38" s="25"/>
      <c r="D38" s="36">
        <f>D23/D33</f>
        <v>60851804.12249025</v>
      </c>
      <c r="E38" s="25">
        <f>E23/E33</f>
        <v>11211293.732174519</v>
      </c>
      <c r="F38" s="36">
        <f t="shared" ref="F38" si="1">F23/F33</f>
        <v>173548339.42726272</v>
      </c>
      <c r="G38" s="28"/>
    </row>
    <row r="39" spans="1:7" x14ac:dyDescent="0.25">
      <c r="A39" s="29" t="s">
        <v>48</v>
      </c>
      <c r="B39" s="36">
        <f>B37/$B$15</f>
        <v>377407.16095601249</v>
      </c>
      <c r="C39" s="25"/>
      <c r="D39" s="36">
        <f>D37/$C$15</f>
        <v>80192.38895927713</v>
      </c>
      <c r="E39" s="36">
        <f t="shared" ref="E39:F39" si="2">E37/$C$15</f>
        <v>0</v>
      </c>
      <c r="F39" s="36">
        <f t="shared" si="2"/>
        <v>297214.77199673536</v>
      </c>
      <c r="G39" s="28"/>
    </row>
    <row r="40" spans="1:7" x14ac:dyDescent="0.25">
      <c r="A40" s="29" t="s">
        <v>83</v>
      </c>
      <c r="B40" s="36">
        <f>B38/$B$17</f>
        <v>517076.71006721578</v>
      </c>
      <c r="C40" s="25"/>
      <c r="D40" s="36">
        <f>D38/$C$17</f>
        <v>128109.06131050579</v>
      </c>
      <c r="E40" s="25">
        <f t="shared" ref="E40:F40" si="3">E38/$C$17</f>
        <v>23602.7236466832</v>
      </c>
      <c r="F40" s="36">
        <f t="shared" si="3"/>
        <v>365364.92511002679</v>
      </c>
    </row>
    <row r="41" spans="1:7" x14ac:dyDescent="0.25">
      <c r="B41" s="26"/>
      <c r="C41" s="26"/>
      <c r="D41" s="26"/>
      <c r="E41" s="26"/>
      <c r="F41" s="26"/>
      <c r="G41" s="28"/>
    </row>
    <row r="42" spans="1:7" x14ac:dyDescent="0.25">
      <c r="A42" s="4" t="s">
        <v>11</v>
      </c>
      <c r="B42" s="26"/>
      <c r="C42" s="26"/>
      <c r="D42" s="26"/>
      <c r="E42" s="26"/>
      <c r="F42" s="26"/>
      <c r="G42" s="28"/>
    </row>
    <row r="43" spans="1:7" x14ac:dyDescent="0.25">
      <c r="B43" s="26"/>
      <c r="C43" s="26"/>
      <c r="D43" s="26"/>
      <c r="E43" s="26"/>
      <c r="F43" s="26"/>
      <c r="G43" s="28"/>
    </row>
    <row r="44" spans="1:7" x14ac:dyDescent="0.25">
      <c r="A44" s="4" t="s">
        <v>12</v>
      </c>
      <c r="B44" s="26"/>
      <c r="C44" s="26"/>
      <c r="D44" s="26"/>
      <c r="E44" s="26"/>
      <c r="F44" s="26"/>
      <c r="G44" s="28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7" x14ac:dyDescent="0.25">
      <c r="B47" s="26"/>
      <c r="C47" s="26"/>
      <c r="D47" s="26"/>
      <c r="E47" s="26"/>
      <c r="F47" s="26"/>
      <c r="G47" s="28"/>
    </row>
    <row r="48" spans="1:7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98.958333333333343</v>
      </c>
      <c r="C49" s="26">
        <f>C17/C16*100</f>
        <v>98.958333333333343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57.767856953620189</v>
      </c>
      <c r="C50" s="26"/>
      <c r="D50" s="26">
        <f>D23/D22*100</f>
        <v>97.242078486238526</v>
      </c>
      <c r="E50" s="26">
        <f t="shared" ref="E50" si="4">E23/E22*100</f>
        <v>17.661028805528005</v>
      </c>
      <c r="F50" s="26">
        <f>F23/F22*100</f>
        <v>58.021254183827367</v>
      </c>
      <c r="G50" s="28"/>
    </row>
    <row r="51" spans="1:7" x14ac:dyDescent="0.25">
      <c r="A51" s="27" t="s">
        <v>18</v>
      </c>
      <c r="B51" s="26">
        <f>AVERAGE(B49:B50)</f>
        <v>78.36309514347677</v>
      </c>
      <c r="C51" s="26">
        <f>AVERAGE(C49:C50)</f>
        <v>98.958333333333343</v>
      </c>
      <c r="D51" s="26">
        <f t="shared" ref="D51:F51" si="5">AVERAGE(D49:D50)</f>
        <v>97.242078486238526</v>
      </c>
      <c r="E51" s="26">
        <f t="shared" si="5"/>
        <v>17.661028805528005</v>
      </c>
      <c r="F51" s="26">
        <f t="shared" si="5"/>
        <v>58.021254183827367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98.958333333333343</v>
      </c>
      <c r="C54" s="26">
        <f t="shared" ref="C54" si="6">(C17/C18)*100</f>
        <v>98.958333333333343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26.712117795421364</v>
      </c>
      <c r="C55" s="26"/>
      <c r="D55" s="26">
        <f t="shared" ref="D55:F55" si="7">D23/D24*100</f>
        <v>22.551886287234041</v>
      </c>
      <c r="E55" s="26">
        <f t="shared" si="7"/>
        <v>17.661028805528005</v>
      </c>
      <c r="F55" s="26">
        <f t="shared" si="7"/>
        <v>29.607416511567759</v>
      </c>
      <c r="G55" s="28"/>
    </row>
    <row r="56" spans="1:7" x14ac:dyDescent="0.25">
      <c r="A56" s="27" t="s">
        <v>22</v>
      </c>
      <c r="B56" s="26">
        <f>AVERAGE(B54:B55)</f>
        <v>62.835225564377353</v>
      </c>
      <c r="C56" s="26">
        <f t="shared" ref="C56:F56" si="8">AVERAGE(C54:C55)</f>
        <v>98.958333333333343</v>
      </c>
      <c r="D56" s="26">
        <f t="shared" si="8"/>
        <v>22.551886287234041</v>
      </c>
      <c r="E56" s="26">
        <f t="shared" si="8"/>
        <v>17.661028805528005</v>
      </c>
      <c r="F56" s="26">
        <f t="shared" si="8"/>
        <v>29.607416511567759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100</v>
      </c>
      <c r="C59" s="26"/>
      <c r="D59" s="26">
        <f t="shared" ref="D59:F59" si="9">D25/D23*100</f>
        <v>100</v>
      </c>
      <c r="E59" s="26">
        <f t="shared" si="9"/>
        <v>100</v>
      </c>
      <c r="F59" s="26">
        <f t="shared" si="9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-0.21008403361344463</v>
      </c>
      <c r="C62" s="26">
        <f>((C17/C15)-1)*100</f>
        <v>-0.21008403361344463</v>
      </c>
      <c r="D62" s="26" t="s">
        <v>43</v>
      </c>
      <c r="E62" s="26" t="s">
        <v>43</v>
      </c>
      <c r="F62" s="26" t="s">
        <v>43</v>
      </c>
      <c r="G62" s="28"/>
    </row>
    <row r="63" spans="1:7" x14ac:dyDescent="0.25">
      <c r="A63" s="27" t="s">
        <v>26</v>
      </c>
      <c r="B63" s="26">
        <f>((B38/B37)-1)*100</f>
        <v>36.719826182092639</v>
      </c>
      <c r="C63" s="26" t="s">
        <v>43</v>
      </c>
      <c r="D63" s="26">
        <f t="shared" ref="D63:F63" si="10">((D38/D37)-1)*100</f>
        <v>59.416531027650699</v>
      </c>
      <c r="E63" s="26" t="s">
        <v>43</v>
      </c>
      <c r="F63" s="26">
        <f t="shared" si="10"/>
        <v>22.671342776311178</v>
      </c>
      <c r="G63" s="28"/>
    </row>
    <row r="64" spans="1:7" x14ac:dyDescent="0.25">
      <c r="A64" s="27" t="s">
        <v>27</v>
      </c>
      <c r="B64" s="26">
        <f>((B40/B39)-1)*100</f>
        <v>37.007657395107564</v>
      </c>
      <c r="C64" s="26" t="s">
        <v>43</v>
      </c>
      <c r="D64" s="26">
        <f t="shared" ref="D64:F64" si="11">((D40/D39)-1)*100</f>
        <v>59.752144777182579</v>
      </c>
      <c r="E64" s="26" t="s">
        <v>43</v>
      </c>
      <c r="F64" s="26">
        <f t="shared" si="11"/>
        <v>22.929598234787598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26">
        <f>B22/($B$16*2)</f>
        <v>462859.96657291666</v>
      </c>
      <c r="C67" s="26">
        <f>B22/(C16*2)</f>
        <v>462859.96657291666</v>
      </c>
      <c r="D67" s="26">
        <f>D22/($C$16*2)</f>
        <v>68125</v>
      </c>
      <c r="E67" s="26">
        <f>E22/($C$16*2)</f>
        <v>69107.792708333334</v>
      </c>
      <c r="F67" s="26">
        <f>F22/($C$16*2)</f>
        <v>325627.17386458331</v>
      </c>
      <c r="G67" s="28"/>
    </row>
    <row r="68" spans="1:7" x14ac:dyDescent="0.25">
      <c r="A68" s="27" t="s">
        <v>35</v>
      </c>
      <c r="B68" s="26">
        <f>B23/($B$17*2)</f>
        <v>270198.8547894737</v>
      </c>
      <c r="C68" s="26">
        <f>B23/(C17*2)</f>
        <v>270198.8547894737</v>
      </c>
      <c r="D68" s="26">
        <f>D23/($C$17*2)</f>
        <v>66943.494031578943</v>
      </c>
      <c r="E68" s="26">
        <f>E23/($C$17*2)</f>
        <v>12333.622410526315</v>
      </c>
      <c r="F68" s="26">
        <f>F23/($C$17*2)</f>
        <v>190921.73834736843</v>
      </c>
    </row>
    <row r="69" spans="1:7" x14ac:dyDescent="0.25">
      <c r="A69" s="27" t="s">
        <v>29</v>
      </c>
      <c r="B69" s="26">
        <f>(B68/B67)*B51</f>
        <v>45.745193135406758</v>
      </c>
      <c r="C69" s="26">
        <f>(C68/C67)*C51</f>
        <v>57.767856953620182</v>
      </c>
      <c r="D69" s="26"/>
      <c r="E69" s="26"/>
      <c r="F69" s="26"/>
      <c r="G69" s="28"/>
    </row>
    <row r="70" spans="1:7" x14ac:dyDescent="0.25">
      <c r="A70" s="30" t="s">
        <v>36</v>
      </c>
      <c r="B70" s="26">
        <f>B22/($B$16)</f>
        <v>925719.93314583332</v>
      </c>
      <c r="C70" s="26">
        <f>B22/(C16)</f>
        <v>925719.93314583332</v>
      </c>
      <c r="D70" s="26">
        <f>D22/($C$16)</f>
        <v>136250</v>
      </c>
      <c r="E70" s="26">
        <f t="shared" ref="E70:F70" si="12">E22/($C$16)</f>
        <v>138215.58541666667</v>
      </c>
      <c r="F70" s="26">
        <f t="shared" si="12"/>
        <v>651254.34772916662</v>
      </c>
      <c r="G70" s="28"/>
    </row>
    <row r="71" spans="1:7" x14ac:dyDescent="0.25">
      <c r="A71" s="30" t="s">
        <v>37</v>
      </c>
      <c r="B71" s="26">
        <f>B23/($B$17)</f>
        <v>540397.7095789474</v>
      </c>
      <c r="C71" s="26">
        <f>B23/(C17)</f>
        <v>540397.7095789474</v>
      </c>
      <c r="D71" s="26">
        <f>D23/($C$17)</f>
        <v>133886.98806315789</v>
      </c>
      <c r="E71" s="26">
        <f t="shared" ref="E71:F71" si="13">E23/($C$17)</f>
        <v>24667.244821052631</v>
      </c>
      <c r="F71" s="26">
        <f t="shared" si="13"/>
        <v>381843.47669473686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68.603225960778104</v>
      </c>
      <c r="C74" s="26"/>
      <c r="D74" s="26"/>
      <c r="E74" s="26"/>
      <c r="F74" s="26"/>
      <c r="G74" s="28"/>
    </row>
    <row r="75" spans="1:7" x14ac:dyDescent="0.25">
      <c r="A75" s="27" t="s">
        <v>32</v>
      </c>
      <c r="B75" s="26">
        <f>(B23/B29)*100</f>
        <v>84.205744182711285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12"/>
    </row>
    <row r="79" spans="1:7" x14ac:dyDescent="0.25">
      <c r="A79" s="12"/>
    </row>
    <row r="80" spans="1:7" x14ac:dyDescent="0.25">
      <c r="A80" s="12"/>
      <c r="B80" s="32"/>
      <c r="C80" s="32"/>
      <c r="D80" s="32"/>
      <c r="E80" s="32"/>
    </row>
    <row r="81" spans="1:12" x14ac:dyDescent="0.25">
      <c r="A81" s="3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x14ac:dyDescent="0.25">
      <c r="A82" s="12"/>
      <c r="B82" s="32"/>
      <c r="C82" s="32"/>
      <c r="D82" s="32"/>
      <c r="E82" s="32"/>
    </row>
    <row r="83" spans="1:12" x14ac:dyDescent="0.25">
      <c r="A83" s="16"/>
    </row>
    <row r="84" spans="1:12" x14ac:dyDescent="0.25">
      <c r="A84" s="34"/>
    </row>
    <row r="85" spans="1:12" x14ac:dyDescent="0.25">
      <c r="A85" s="34"/>
    </row>
    <row r="86" spans="1:12" x14ac:dyDescent="0.25">
      <c r="A86" s="35"/>
    </row>
    <row r="87" spans="1:12" x14ac:dyDescent="0.25">
      <c r="A87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19"/>
      <c r="C171" s="19"/>
      <c r="D171" s="19"/>
      <c r="E171" s="19"/>
    </row>
    <row r="172" spans="1:5" x14ac:dyDescent="0.25">
      <c r="A172" s="8"/>
      <c r="B172" s="19"/>
      <c r="C172" s="19"/>
      <c r="D172" s="19"/>
      <c r="E172" s="19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85546875" style="27" customWidth="1"/>
    <col min="2" max="6" width="19.5703125" style="27" customWidth="1"/>
    <col min="7" max="7" width="13.7109375" style="27" bestFit="1" customWidth="1"/>
    <col min="8" max="16384" width="11.42578125" style="27"/>
  </cols>
  <sheetData>
    <row r="9" spans="1:7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3" t="s">
        <v>49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B13" s="28"/>
      <c r="C13" s="28"/>
      <c r="D13" s="28"/>
      <c r="E13" s="28"/>
      <c r="F13" s="28"/>
      <c r="G13" s="28"/>
    </row>
    <row r="14" spans="1:7" x14ac:dyDescent="0.25">
      <c r="A14" s="4" t="s">
        <v>5</v>
      </c>
      <c r="B14" s="28"/>
      <c r="C14" s="28"/>
      <c r="D14" s="28"/>
      <c r="E14" s="28"/>
      <c r="F14" s="28"/>
      <c r="G14" s="28"/>
    </row>
    <row r="15" spans="1:7" x14ac:dyDescent="0.25">
      <c r="A15" s="29" t="s">
        <v>51</v>
      </c>
      <c r="B15" s="25">
        <f>C15</f>
        <v>448</v>
      </c>
      <c r="C15" s="25">
        <v>448</v>
      </c>
      <c r="D15" s="25"/>
      <c r="E15" s="25"/>
      <c r="F15" s="25"/>
      <c r="G15" s="28"/>
    </row>
    <row r="16" spans="1:7" x14ac:dyDescent="0.25">
      <c r="A16" s="29" t="s">
        <v>85</v>
      </c>
      <c r="B16" s="25">
        <v>480</v>
      </c>
      <c r="C16" s="25">
        <v>480</v>
      </c>
      <c r="D16" s="25"/>
      <c r="E16" s="25"/>
      <c r="F16" s="25"/>
      <c r="G16" s="28"/>
    </row>
    <row r="17" spans="1:7" x14ac:dyDescent="0.25">
      <c r="A17" s="29" t="s">
        <v>86</v>
      </c>
      <c r="B17" s="25">
        <f>C17</f>
        <v>443</v>
      </c>
      <c r="C17" s="25">
        <v>443</v>
      </c>
      <c r="D17" s="25"/>
      <c r="E17" s="25"/>
      <c r="F17" s="25"/>
    </row>
    <row r="18" spans="1:7" x14ac:dyDescent="0.25">
      <c r="A18" s="29" t="s">
        <v>79</v>
      </c>
      <c r="B18" s="25">
        <v>480</v>
      </c>
      <c r="C18" s="25"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51</v>
      </c>
      <c r="B21" s="25">
        <f>SUM(D21:F21)</f>
        <v>352594864.96999997</v>
      </c>
      <c r="C21" s="25"/>
      <c r="D21" s="25">
        <v>59608735.239999995</v>
      </c>
      <c r="E21" s="36">
        <v>49751189.210000001</v>
      </c>
      <c r="F21" s="36">
        <v>243234940.51999998</v>
      </c>
      <c r="G21" s="28"/>
    </row>
    <row r="22" spans="1:7" x14ac:dyDescent="0.25">
      <c r="A22" s="29" t="s">
        <v>85</v>
      </c>
      <c r="B22" s="25">
        <f>SUM(D22:F22)</f>
        <v>306600000</v>
      </c>
      <c r="C22" s="25"/>
      <c r="D22" s="25">
        <v>81600000</v>
      </c>
      <c r="E22" s="25">
        <v>0</v>
      </c>
      <c r="F22" s="25">
        <v>225000000</v>
      </c>
      <c r="G22" s="28"/>
    </row>
    <row r="23" spans="1:7" x14ac:dyDescent="0.25">
      <c r="A23" s="29" t="s">
        <v>86</v>
      </c>
      <c r="B23" s="25">
        <f>SUM(D23:F23)</f>
        <v>324556698.60000002</v>
      </c>
      <c r="C23" s="25"/>
      <c r="D23" s="25">
        <v>71347368.679999992</v>
      </c>
      <c r="E23" s="36">
        <v>28942621.890000001</v>
      </c>
      <c r="F23" s="36">
        <v>224266708.03</v>
      </c>
      <c r="G23" s="28"/>
    </row>
    <row r="24" spans="1:7" x14ac:dyDescent="0.25">
      <c r="A24" s="29" t="s">
        <v>79</v>
      </c>
      <c r="B24" s="25">
        <f>SUM(D24:F24)</f>
        <v>1006348180</v>
      </c>
      <c r="C24" s="25"/>
      <c r="D24" s="25">
        <v>282000000</v>
      </c>
      <c r="E24" s="25">
        <v>66343481</v>
      </c>
      <c r="F24" s="25">
        <v>658004699</v>
      </c>
      <c r="G24" s="28"/>
    </row>
    <row r="25" spans="1:7" x14ac:dyDescent="0.25">
      <c r="A25" s="29" t="s">
        <v>87</v>
      </c>
      <c r="B25" s="25">
        <f>D25+E25+F25</f>
        <v>324556668.60000002</v>
      </c>
      <c r="C25" s="25"/>
      <c r="D25" s="25">
        <v>71347368.679999992</v>
      </c>
      <c r="E25" s="25">
        <v>28942591.890000001</v>
      </c>
      <c r="F25" s="25">
        <v>224266708.03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85</v>
      </c>
      <c r="B28" s="25">
        <f>B22</f>
        <v>306600000</v>
      </c>
      <c r="C28" s="25"/>
      <c r="D28" s="42"/>
      <c r="E28" s="25"/>
      <c r="F28" s="25"/>
      <c r="G28" s="28"/>
    </row>
    <row r="29" spans="1:7" x14ac:dyDescent="0.25">
      <c r="A29" s="29" t="s">
        <v>86</v>
      </c>
      <c r="B29" s="25">
        <v>306600000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6"/>
      <c r="C31" s="26"/>
      <c r="D31" s="26"/>
      <c r="E31" s="26"/>
      <c r="F31" s="26"/>
      <c r="G31" s="28"/>
    </row>
    <row r="32" spans="1:7" x14ac:dyDescent="0.25">
      <c r="A32" s="29" t="s">
        <v>52</v>
      </c>
      <c r="B32" s="26">
        <v>1.0303325644000001</v>
      </c>
      <c r="C32" s="26">
        <v>1.0303325644000001</v>
      </c>
      <c r="D32" s="26">
        <v>1.0303325644000001</v>
      </c>
      <c r="E32" s="26">
        <v>1.0303325644000001</v>
      </c>
      <c r="F32" s="26">
        <v>1.0303325644000001</v>
      </c>
      <c r="G32" s="28"/>
    </row>
    <row r="33" spans="1:7" x14ac:dyDescent="0.25">
      <c r="A33" s="29" t="s">
        <v>88</v>
      </c>
      <c r="B33" s="26">
        <v>1.0552807376</v>
      </c>
      <c r="C33" s="26">
        <v>1.0552807376</v>
      </c>
      <c r="D33" s="26">
        <v>1.0552807376</v>
      </c>
      <c r="E33" s="26">
        <v>1.0552807376</v>
      </c>
      <c r="F33" s="26">
        <v>1.0552807376</v>
      </c>
      <c r="G33" s="28"/>
    </row>
    <row r="34" spans="1:7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B35" s="26"/>
      <c r="C35" s="26"/>
      <c r="D35" s="26"/>
      <c r="E35" s="26"/>
      <c r="F35" s="26"/>
      <c r="G35" s="28"/>
    </row>
    <row r="36" spans="1:7" x14ac:dyDescent="0.25">
      <c r="A36" s="4" t="s">
        <v>10</v>
      </c>
      <c r="B36" s="26"/>
      <c r="C36" s="26"/>
      <c r="D36" s="26"/>
      <c r="E36" s="26"/>
      <c r="F36" s="26"/>
      <c r="G36" s="28"/>
    </row>
    <row r="37" spans="1:7" x14ac:dyDescent="0.25">
      <c r="A37" s="29" t="s">
        <v>53</v>
      </c>
      <c r="B37" s="25">
        <f>B21/B32</f>
        <v>342214618.02998406</v>
      </c>
      <c r="C37" s="25"/>
      <c r="D37" s="36">
        <f>D21/D32</f>
        <v>57853878.737407774</v>
      </c>
      <c r="E37" s="36">
        <f t="shared" ref="E37:F37" si="0">E21/E32</f>
        <v>48286534.78401114</v>
      </c>
      <c r="F37" s="36">
        <f t="shared" si="0"/>
        <v>236074204.50856513</v>
      </c>
      <c r="G37" s="28"/>
    </row>
    <row r="38" spans="1:7" x14ac:dyDescent="0.25">
      <c r="A38" s="29" t="s">
        <v>89</v>
      </c>
      <c r="B38" s="25">
        <f>B23/B33</f>
        <v>307554840.18227381</v>
      </c>
      <c r="C38" s="25"/>
      <c r="D38" s="36">
        <f>D23/D33</f>
        <v>67609846.496642798</v>
      </c>
      <c r="E38" s="36">
        <f>E23/E33</f>
        <v>27426466.587292705</v>
      </c>
      <c r="F38" s="36">
        <f t="shared" ref="F38" si="1">F23/F33</f>
        <v>212518527.09833828</v>
      </c>
      <c r="G38" s="28"/>
    </row>
    <row r="39" spans="1:7" x14ac:dyDescent="0.25">
      <c r="A39" s="29" t="s">
        <v>54</v>
      </c>
      <c r="B39" s="25">
        <f>B37/B15</f>
        <v>763871.91524550016</v>
      </c>
      <c r="C39" s="25"/>
      <c r="D39" s="36">
        <f>D37/$C$15</f>
        <v>129138.12218171378</v>
      </c>
      <c r="E39" s="36">
        <f t="shared" ref="E39:F39" si="2">E37/$C$15</f>
        <v>107782.44371431058</v>
      </c>
      <c r="F39" s="36">
        <f t="shared" si="2"/>
        <v>526951.3493494757</v>
      </c>
      <c r="G39" s="28"/>
    </row>
    <row r="40" spans="1:7" x14ac:dyDescent="0.25">
      <c r="A40" s="29" t="s">
        <v>90</v>
      </c>
      <c r="B40" s="25">
        <f>B38/B17</f>
        <v>694254.71824441035</v>
      </c>
      <c r="C40" s="25"/>
      <c r="D40" s="36">
        <f>D38/$C$17</f>
        <v>152618.16364930655</v>
      </c>
      <c r="E40" s="36">
        <f t="shared" ref="E40:F40" si="3">E38/$C$17</f>
        <v>61910.759790728451</v>
      </c>
      <c r="F40" s="36">
        <f t="shared" si="3"/>
        <v>479725.79480437533</v>
      </c>
    </row>
    <row r="41" spans="1:7" x14ac:dyDescent="0.25">
      <c r="B41" s="26"/>
      <c r="C41" s="26"/>
      <c r="D41" s="26"/>
      <c r="E41" s="26"/>
      <c r="F41" s="26"/>
      <c r="G41" s="28"/>
    </row>
    <row r="42" spans="1:7" x14ac:dyDescent="0.25">
      <c r="A42" s="4" t="s">
        <v>11</v>
      </c>
      <c r="B42" s="26"/>
      <c r="C42" s="26"/>
      <c r="D42" s="26"/>
      <c r="E42" s="26"/>
      <c r="F42" s="26"/>
      <c r="G42" s="28"/>
    </row>
    <row r="43" spans="1:7" x14ac:dyDescent="0.25">
      <c r="B43" s="26"/>
      <c r="C43" s="26"/>
      <c r="D43" s="26"/>
      <c r="E43" s="26"/>
      <c r="F43" s="26"/>
      <c r="G43" s="28"/>
    </row>
    <row r="44" spans="1:7" x14ac:dyDescent="0.25">
      <c r="A44" s="4" t="s">
        <v>12</v>
      </c>
      <c r="B44" s="26"/>
      <c r="C44" s="26"/>
      <c r="D44" s="26"/>
      <c r="E44" s="26"/>
      <c r="F44" s="26"/>
      <c r="G44" s="28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7" x14ac:dyDescent="0.25">
      <c r="B47" s="26"/>
      <c r="C47" s="26"/>
      <c r="D47" s="26"/>
      <c r="E47" s="26"/>
      <c r="F47" s="26"/>
      <c r="G47" s="28"/>
    </row>
    <row r="48" spans="1:7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92.291666666666671</v>
      </c>
      <c r="C49" s="26">
        <f>C17/C16*100</f>
        <v>92.291666666666671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105.85671839530333</v>
      </c>
      <c r="C50" s="26"/>
      <c r="D50" s="26">
        <f t="shared" ref="D50:F50" si="4">D23/D22*100</f>
        <v>87.435500833333322</v>
      </c>
      <c r="E50" s="26" t="s">
        <v>43</v>
      </c>
      <c r="F50" s="26">
        <f t="shared" si="4"/>
        <v>99.674092457777775</v>
      </c>
      <c r="G50" s="28"/>
    </row>
    <row r="51" spans="1:7" x14ac:dyDescent="0.25">
      <c r="A51" s="27" t="s">
        <v>18</v>
      </c>
      <c r="B51" s="26">
        <f>AVERAGE(B49:B50)</f>
        <v>99.074192530985002</v>
      </c>
      <c r="C51" s="26">
        <f t="shared" ref="C51:F51" si="5">AVERAGE(C49:C50)</f>
        <v>92.291666666666671</v>
      </c>
      <c r="D51" s="26">
        <f t="shared" si="5"/>
        <v>87.435500833333322</v>
      </c>
      <c r="E51" s="26" t="s">
        <v>43</v>
      </c>
      <c r="F51" s="26">
        <f t="shared" si="5"/>
        <v>99.674092457777775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92.291666666666671</v>
      </c>
      <c r="C54" s="26">
        <f t="shared" ref="C54" si="6">(C17/C18)*100</f>
        <v>92.291666666666671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32.250935118698187</v>
      </c>
      <c r="C55" s="26"/>
      <c r="D55" s="26">
        <f t="shared" ref="D55:F55" si="7">D23/D24*100</f>
        <v>25.300485347517725</v>
      </c>
      <c r="E55" s="26">
        <f t="shared" si="7"/>
        <v>43.625419489218544</v>
      </c>
      <c r="F55" s="26">
        <f t="shared" si="7"/>
        <v>34.082842929667287</v>
      </c>
      <c r="G55" s="28"/>
    </row>
    <row r="56" spans="1:7" x14ac:dyDescent="0.25">
      <c r="A56" s="27" t="s">
        <v>22</v>
      </c>
      <c r="B56" s="26">
        <f>AVERAGE(B54:B55)</f>
        <v>62.271300892682433</v>
      </c>
      <c r="C56" s="26">
        <f t="shared" ref="C56:F56" si="8">AVERAGE(C54:C55)</f>
        <v>92.291666666666671</v>
      </c>
      <c r="D56" s="26">
        <f t="shared" si="8"/>
        <v>25.300485347517725</v>
      </c>
      <c r="E56" s="26">
        <f t="shared" si="8"/>
        <v>43.625419489218544</v>
      </c>
      <c r="F56" s="26">
        <f t="shared" si="8"/>
        <v>34.082842929667287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99.999990756622765</v>
      </c>
      <c r="C59" s="26"/>
      <c r="D59" s="26">
        <f t="shared" ref="D59:F59" si="9">D25/D23*100</f>
        <v>100</v>
      </c>
      <c r="E59" s="26">
        <f t="shared" si="9"/>
        <v>99.999896346640213</v>
      </c>
      <c r="F59" s="26">
        <f t="shared" si="9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-1.1160714285714302</v>
      </c>
      <c r="C62" s="26">
        <f t="shared" ref="C62" si="10">((C17/C15)-1)*100</f>
        <v>-1.1160714285714302</v>
      </c>
      <c r="D62" s="26" t="s">
        <v>43</v>
      </c>
      <c r="E62" s="26" t="s">
        <v>43</v>
      </c>
      <c r="F62" s="26" t="s">
        <v>43</v>
      </c>
      <c r="G62" s="28"/>
    </row>
    <row r="63" spans="1:7" x14ac:dyDescent="0.25">
      <c r="A63" s="27" t="s">
        <v>26</v>
      </c>
      <c r="B63" s="26">
        <f>((B38/B37)-1)*100</f>
        <v>-10.128082209706612</v>
      </c>
      <c r="C63" s="26" t="s">
        <v>43</v>
      </c>
      <c r="D63" s="26">
        <f t="shared" ref="D63:F63" si="11">((D38/D37)-1)*100</f>
        <v>16.863117862012778</v>
      </c>
      <c r="E63" s="26">
        <f t="shared" si="11"/>
        <v>-43.200590578775014</v>
      </c>
      <c r="F63" s="26">
        <f t="shared" si="11"/>
        <v>-9.9780818744100497</v>
      </c>
      <c r="G63" s="28"/>
    </row>
    <row r="64" spans="1:7" x14ac:dyDescent="0.25">
      <c r="A64" s="27" t="s">
        <v>27</v>
      </c>
      <c r="B64" s="26">
        <f>((B40/B39)-1)*100</f>
        <v>-9.1137264784391991</v>
      </c>
      <c r="C64" s="26" t="s">
        <v>43</v>
      </c>
      <c r="D64" s="26">
        <f t="shared" ref="D64:F64" si="12">((D40/D39)-1)*100</f>
        <v>18.182114677611128</v>
      </c>
      <c r="E64" s="26">
        <f t="shared" si="12"/>
        <v>-42.559513723004983</v>
      </c>
      <c r="F64" s="26">
        <f t="shared" si="12"/>
        <v>-8.9620331371009101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43">
        <f>B22/($B$16*3)</f>
        <v>212916.66666666666</v>
      </c>
      <c r="C67" s="43">
        <f>B22/(C16*3)</f>
        <v>212916.66666666666</v>
      </c>
      <c r="D67" s="43">
        <f>D22/($C$16*3)</f>
        <v>56666.666666666664</v>
      </c>
      <c r="E67" s="43">
        <f t="shared" ref="E67:F67" si="13">E22/($C$16*3)</f>
        <v>0</v>
      </c>
      <c r="F67" s="43">
        <f t="shared" si="13"/>
        <v>156250</v>
      </c>
    </row>
    <row r="68" spans="1:7" x14ac:dyDescent="0.25">
      <c r="A68" s="27" t="s">
        <v>35</v>
      </c>
      <c r="B68" s="43">
        <f>B23/($B$17*3)</f>
        <v>244211.21038374721</v>
      </c>
      <c r="C68" s="43">
        <f>B23/(C17*3)</f>
        <v>244211.21038374721</v>
      </c>
      <c r="D68" s="43">
        <f>D23/($C$17*3)</f>
        <v>53685.002768999242</v>
      </c>
      <c r="E68" s="43">
        <f t="shared" ref="E68:F68" si="14">E23/($C$17*3)</f>
        <v>21777.744085778781</v>
      </c>
      <c r="F68" s="43">
        <f t="shared" si="14"/>
        <v>168748.46352896915</v>
      </c>
      <c r="G68" s="28"/>
    </row>
    <row r="69" spans="1:7" x14ac:dyDescent="0.25">
      <c r="A69" s="27" t="s">
        <v>29</v>
      </c>
      <c r="B69" s="26">
        <f>(B68/B67)*B51</f>
        <v>113.63614156924112</v>
      </c>
      <c r="C69" s="26">
        <f>(C68/C67)*C51</f>
        <v>105.85671839530335</v>
      </c>
      <c r="D69" s="26"/>
      <c r="E69" s="26"/>
      <c r="F69" s="26"/>
      <c r="G69" s="28"/>
    </row>
    <row r="70" spans="1:7" x14ac:dyDescent="0.25">
      <c r="A70" s="30" t="s">
        <v>36</v>
      </c>
      <c r="B70" s="43">
        <f>B22/($B$16)</f>
        <v>638750</v>
      </c>
      <c r="C70" s="43">
        <f>B22/C16</f>
        <v>638750</v>
      </c>
      <c r="D70" s="26">
        <f>D22/($C$16)</f>
        <v>170000</v>
      </c>
      <c r="E70" s="26">
        <f t="shared" ref="E70:F70" si="15">E22/($C$16)</f>
        <v>0</v>
      </c>
      <c r="F70" s="26">
        <f t="shared" si="15"/>
        <v>468750</v>
      </c>
      <c r="G70" s="28"/>
    </row>
    <row r="71" spans="1:7" x14ac:dyDescent="0.25">
      <c r="A71" s="30" t="s">
        <v>37</v>
      </c>
      <c r="B71" s="43">
        <f>B23/($B$17)</f>
        <v>732633.6311512416</v>
      </c>
      <c r="C71" s="43">
        <f>B23/C17</f>
        <v>732633.6311512416</v>
      </c>
      <c r="D71" s="26">
        <f>D23/($C$17)</f>
        <v>161055.00830699771</v>
      </c>
      <c r="E71" s="26">
        <f t="shared" ref="E71:F71" si="16">E23/($C$17)</f>
        <v>65333.232257336342</v>
      </c>
      <c r="F71" s="26">
        <f t="shared" si="16"/>
        <v>506245.39058690745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100</v>
      </c>
      <c r="C74" s="26"/>
      <c r="D74" s="26"/>
      <c r="E74" s="26"/>
      <c r="F74" s="26"/>
    </row>
    <row r="75" spans="1:7" x14ac:dyDescent="0.25">
      <c r="A75" s="27" t="s">
        <v>32</v>
      </c>
      <c r="B75" s="26">
        <f>(B23/B29)*100</f>
        <v>105.85671839530333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12"/>
    </row>
    <row r="79" spans="1:7" x14ac:dyDescent="0.25">
      <c r="A79" s="12"/>
    </row>
    <row r="80" spans="1:7" x14ac:dyDescent="0.25">
      <c r="A80" s="12"/>
      <c r="B80" s="32"/>
      <c r="C80" s="32"/>
      <c r="D80" s="32"/>
      <c r="E80" s="32"/>
    </row>
    <row r="81" spans="1:12" ht="15" customHeight="1" x14ac:dyDescent="0.25">
      <c r="A81" s="3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x14ac:dyDescent="0.25">
      <c r="A82" s="12"/>
      <c r="B82" s="32"/>
      <c r="C82" s="32"/>
      <c r="D82" s="32"/>
      <c r="E82" s="32"/>
    </row>
    <row r="83" spans="1:12" x14ac:dyDescent="0.25">
      <c r="A83" s="16"/>
    </row>
    <row r="84" spans="1:12" x14ac:dyDescent="0.25">
      <c r="A84" s="34"/>
    </row>
    <row r="85" spans="1:12" x14ac:dyDescent="0.25">
      <c r="A85" s="34"/>
    </row>
    <row r="86" spans="1:12" x14ac:dyDescent="0.25">
      <c r="A86" s="35"/>
    </row>
    <row r="87" spans="1:12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140625" style="27" customWidth="1"/>
    <col min="2" max="6" width="19.5703125" style="27" customWidth="1"/>
    <col min="7" max="7" width="13.7109375" style="27" bestFit="1" customWidth="1"/>
    <col min="8" max="16384" width="11.42578125" style="27"/>
  </cols>
  <sheetData>
    <row r="9" spans="1:7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3" t="s">
        <v>49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B13" s="28"/>
      <c r="C13" s="28"/>
      <c r="D13" s="28"/>
      <c r="E13" s="28"/>
      <c r="F13" s="28"/>
      <c r="G13" s="28"/>
    </row>
    <row r="14" spans="1:7" x14ac:dyDescent="0.25">
      <c r="A14" s="4" t="s">
        <v>5</v>
      </c>
      <c r="B14" s="28"/>
      <c r="C14" s="28"/>
      <c r="D14" s="28"/>
      <c r="E14" s="28"/>
      <c r="F14" s="28"/>
      <c r="G14" s="28"/>
    </row>
    <row r="15" spans="1:7" x14ac:dyDescent="0.25">
      <c r="A15" s="29" t="s">
        <v>63</v>
      </c>
      <c r="B15" s="25">
        <f>('I Trimestre'!B15+'II Trimestre'!B15)/2</f>
        <v>462</v>
      </c>
      <c r="C15" s="25">
        <f>('I Trimestre'!C15+'II Trimestre'!C15)/2</f>
        <v>462</v>
      </c>
      <c r="D15" s="25"/>
      <c r="E15" s="25"/>
      <c r="F15" s="25"/>
      <c r="G15" s="28"/>
    </row>
    <row r="16" spans="1:7" x14ac:dyDescent="0.25">
      <c r="A16" s="29" t="s">
        <v>91</v>
      </c>
      <c r="B16" s="25">
        <f>'I Trimestre'!B16</f>
        <v>480</v>
      </c>
      <c r="C16" s="25">
        <f>('I Trimestre'!C16+'II Trimestre'!C16)/2</f>
        <v>480</v>
      </c>
      <c r="D16" s="25"/>
      <c r="E16" s="25"/>
      <c r="F16" s="25"/>
      <c r="G16" s="28"/>
    </row>
    <row r="17" spans="1:7" x14ac:dyDescent="0.25">
      <c r="A17" s="29" t="s">
        <v>92</v>
      </c>
      <c r="B17" s="25">
        <f>('I Trimestre'!B17+'II Trimestre'!B17)/2</f>
        <v>459</v>
      </c>
      <c r="C17" s="25">
        <f>('I Trimestre'!C17+'II Trimestre'!C17)/2</f>
        <v>459</v>
      </c>
      <c r="D17" s="25"/>
      <c r="E17" s="25"/>
      <c r="F17" s="25"/>
    </row>
    <row r="18" spans="1:7" x14ac:dyDescent="0.25">
      <c r="A18" s="29" t="s">
        <v>79</v>
      </c>
      <c r="B18" s="25">
        <f>'I Trimestre'!B18</f>
        <v>480</v>
      </c>
      <c r="C18" s="25">
        <f>'II Trimestre'!C18</f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63</v>
      </c>
      <c r="B21" s="25">
        <f>+'I Trimestre'!B21+'II Trimestre'!B21</f>
        <v>537714044.96000004</v>
      </c>
      <c r="C21" s="25"/>
      <c r="D21" s="25">
        <f>'I Trimestre'!D21+'II Trimestre'!D21</f>
        <v>98943307.609999985</v>
      </c>
      <c r="E21" s="25">
        <f>'I Trimestre'!E21+'II Trimestre'!E21</f>
        <v>49751189.210000001</v>
      </c>
      <c r="F21" s="25">
        <f>'I Trimestre'!F21+'II Trimestre'!F21</f>
        <v>389019548.13999999</v>
      </c>
      <c r="G21" s="28"/>
    </row>
    <row r="22" spans="1:7" x14ac:dyDescent="0.25">
      <c r="A22" s="29" t="s">
        <v>91</v>
      </c>
      <c r="B22" s="25">
        <f>+'I Trimestre'!B22+'II Trimestre'!B22</f>
        <v>750945567.90999997</v>
      </c>
      <c r="C22" s="25"/>
      <c r="D22" s="25">
        <f>'I Trimestre'!D22+'II Trimestre'!D22</f>
        <v>147000000</v>
      </c>
      <c r="E22" s="25">
        <f>'I Trimestre'!E22+'II Trimestre'!E22</f>
        <v>66343481</v>
      </c>
      <c r="F22" s="25">
        <f>'I Trimestre'!F22+'II Trimestre'!F22</f>
        <v>537602086.90999997</v>
      </c>
      <c r="G22" s="28"/>
    </row>
    <row r="23" spans="1:7" x14ac:dyDescent="0.25">
      <c r="A23" s="29" t="s">
        <v>92</v>
      </c>
      <c r="B23" s="25">
        <f>+'I Trimestre'!B23+'II Trimestre'!B23</f>
        <v>581245610.6500001</v>
      </c>
      <c r="C23" s="25"/>
      <c r="D23" s="25">
        <f>'I Trimestre'!D23+'II Trimestre'!D23</f>
        <v>134943688.00999999</v>
      </c>
      <c r="E23" s="25">
        <f>'I Trimestre'!E23+'II Trimestre'!E23</f>
        <v>40659563.18</v>
      </c>
      <c r="F23" s="25">
        <f>'I Trimestre'!F23+'II Trimestre'!F23</f>
        <v>405642359.46000004</v>
      </c>
      <c r="G23" s="28"/>
    </row>
    <row r="24" spans="1:7" x14ac:dyDescent="0.25">
      <c r="A24" s="29" t="s">
        <v>79</v>
      </c>
      <c r="B24" s="25">
        <f>SUM(D24:F24)</f>
        <v>1006348180</v>
      </c>
      <c r="C24" s="25"/>
      <c r="D24" s="25">
        <f>+'II Trimestre'!D24</f>
        <v>282000000</v>
      </c>
      <c r="E24" s="25">
        <f>+'II Trimestre'!E24</f>
        <v>66343481</v>
      </c>
      <c r="F24" s="25">
        <f>+'II Trimestre'!F24</f>
        <v>658004699</v>
      </c>
      <c r="G24" s="28"/>
    </row>
    <row r="25" spans="1:7" x14ac:dyDescent="0.25">
      <c r="A25" s="29" t="s">
        <v>93</v>
      </c>
      <c r="B25" s="25">
        <f>D25+E25+F25</f>
        <v>581245610.6500001</v>
      </c>
      <c r="C25" s="25"/>
      <c r="D25" s="25">
        <f>D23</f>
        <v>134943688.00999999</v>
      </c>
      <c r="E25" s="25">
        <f t="shared" ref="E25:F25" si="0">E23</f>
        <v>40659563.18</v>
      </c>
      <c r="F25" s="25">
        <f t="shared" si="0"/>
        <v>405642359.46000004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91</v>
      </c>
      <c r="B28" s="25">
        <f>B22</f>
        <v>750945567.90999997</v>
      </c>
      <c r="C28" s="25"/>
      <c r="D28" s="42"/>
      <c r="E28" s="25"/>
      <c r="F28" s="25"/>
      <c r="G28" s="28"/>
    </row>
    <row r="29" spans="1:7" x14ac:dyDescent="0.25">
      <c r="A29" s="29" t="s">
        <v>92</v>
      </c>
      <c r="B29" s="25">
        <f>'I Trimestre'!B29+'II Trimestre'!B29</f>
        <v>611435394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6"/>
      <c r="C31" s="26"/>
      <c r="D31" s="26"/>
      <c r="E31" s="26"/>
      <c r="F31" s="26"/>
      <c r="G31" s="28"/>
    </row>
    <row r="32" spans="1:7" x14ac:dyDescent="0.25">
      <c r="A32" s="29" t="s">
        <v>64</v>
      </c>
      <c r="B32" s="26">
        <v>1.0303325644000001</v>
      </c>
      <c r="C32" s="26">
        <v>1.0303325644000001</v>
      </c>
      <c r="D32" s="26">
        <v>1.0303325644000001</v>
      </c>
      <c r="E32" s="26">
        <v>1.0303325644000001</v>
      </c>
      <c r="F32" s="26">
        <v>1.0303325644000001</v>
      </c>
      <c r="G32" s="28"/>
    </row>
    <row r="33" spans="1:7" x14ac:dyDescent="0.25">
      <c r="A33" s="29" t="s">
        <v>94</v>
      </c>
      <c r="B33" s="26">
        <v>1.0552807376</v>
      </c>
      <c r="C33" s="26">
        <v>1.0552807376</v>
      </c>
      <c r="D33" s="26">
        <v>1.0552807376</v>
      </c>
      <c r="E33" s="26">
        <v>1.0552807376</v>
      </c>
      <c r="F33" s="26">
        <v>1.0552807376</v>
      </c>
      <c r="G33" s="28"/>
    </row>
    <row r="34" spans="1:7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B35" s="26"/>
      <c r="C35" s="26"/>
      <c r="D35" s="26"/>
      <c r="E35" s="26"/>
      <c r="F35" s="26"/>
      <c r="G35" s="28"/>
    </row>
    <row r="36" spans="1:7" x14ac:dyDescent="0.25">
      <c r="A36" s="4" t="s">
        <v>10</v>
      </c>
      <c r="B36" s="26"/>
      <c r="C36" s="26"/>
      <c r="D36" s="26"/>
      <c r="E36" s="26"/>
      <c r="F36" s="26"/>
      <c r="G36" s="28"/>
    </row>
    <row r="37" spans="1:7" x14ac:dyDescent="0.25">
      <c r="A37" s="29" t="s">
        <v>65</v>
      </c>
      <c r="B37" s="25">
        <f>B21/B32</f>
        <v>521883965.95339131</v>
      </c>
      <c r="C37" s="25"/>
      <c r="D37" s="25">
        <f t="shared" ref="D37:F37" si="1">D21/D32</f>
        <v>96030457.571355373</v>
      </c>
      <c r="E37" s="25">
        <f t="shared" si="1"/>
        <v>48286534.78401114</v>
      </c>
      <c r="F37" s="25">
        <f t="shared" si="1"/>
        <v>377566973.59802479</v>
      </c>
      <c r="G37" s="28"/>
    </row>
    <row r="38" spans="1:7" x14ac:dyDescent="0.25">
      <c r="A38" s="29" t="s">
        <v>95</v>
      </c>
      <c r="B38" s="25">
        <f>B23/B33</f>
        <v>550797138.5623064</v>
      </c>
      <c r="C38" s="25"/>
      <c r="D38" s="25">
        <f t="shared" ref="D38:F38" si="2">D23/D33</f>
        <v>127874681.30698493</v>
      </c>
      <c r="E38" s="25">
        <f t="shared" si="2"/>
        <v>38529617.504884131</v>
      </c>
      <c r="F38" s="25">
        <f t="shared" si="2"/>
        <v>384392839.75043726</v>
      </c>
      <c r="G38" s="28"/>
    </row>
    <row r="39" spans="1:7" x14ac:dyDescent="0.25">
      <c r="A39" s="29" t="s">
        <v>66</v>
      </c>
      <c r="B39" s="25">
        <f>B37/B15</f>
        <v>1129618.9739250895</v>
      </c>
      <c r="C39" s="25"/>
      <c r="D39" s="36">
        <f>D37/$C$15</f>
        <v>207858.13327133199</v>
      </c>
      <c r="E39" s="36">
        <f t="shared" ref="E39:F39" si="3">E37/$C$15</f>
        <v>104516.30905630116</v>
      </c>
      <c r="F39" s="36">
        <f t="shared" si="3"/>
        <v>817244.5315974562</v>
      </c>
      <c r="G39" s="28"/>
    </row>
    <row r="40" spans="1:7" x14ac:dyDescent="0.25">
      <c r="A40" s="29" t="s">
        <v>96</v>
      </c>
      <c r="B40" s="25">
        <f>B38/B17</f>
        <v>1199993.7659309509</v>
      </c>
      <c r="C40" s="25"/>
      <c r="D40" s="36">
        <f>D38/$C$17</f>
        <v>278594.07692153577</v>
      </c>
      <c r="E40" s="36">
        <f t="shared" ref="E40:F40" si="4">E38/$C$17</f>
        <v>83942.521797133188</v>
      </c>
      <c r="F40" s="36">
        <f t="shared" si="4"/>
        <v>837457.16721228161</v>
      </c>
    </row>
    <row r="41" spans="1:7" x14ac:dyDescent="0.25">
      <c r="B41" s="26"/>
      <c r="C41" s="26"/>
      <c r="D41" s="26"/>
      <c r="E41" s="26"/>
      <c r="F41" s="26"/>
      <c r="G41" s="28"/>
    </row>
    <row r="42" spans="1:7" x14ac:dyDescent="0.25">
      <c r="A42" s="4" t="s">
        <v>11</v>
      </c>
      <c r="B42" s="26"/>
      <c r="C42" s="26"/>
      <c r="D42" s="26"/>
      <c r="E42" s="26"/>
      <c r="F42" s="26"/>
      <c r="G42" s="28"/>
    </row>
    <row r="43" spans="1:7" x14ac:dyDescent="0.25">
      <c r="B43" s="26"/>
      <c r="C43" s="26"/>
      <c r="D43" s="26"/>
      <c r="E43" s="26"/>
      <c r="F43" s="26"/>
      <c r="G43" s="28"/>
    </row>
    <row r="44" spans="1:7" x14ac:dyDescent="0.25">
      <c r="A44" s="4" t="s">
        <v>12</v>
      </c>
      <c r="B44" s="26"/>
      <c r="C44" s="26"/>
      <c r="D44" s="26"/>
      <c r="E44" s="26"/>
      <c r="F44" s="26"/>
      <c r="G44" s="28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7" x14ac:dyDescent="0.25">
      <c r="B47" s="26"/>
      <c r="C47" s="26"/>
      <c r="D47" s="26"/>
      <c r="E47" s="26"/>
      <c r="F47" s="26"/>
      <c r="G47" s="28"/>
    </row>
    <row r="48" spans="1:7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95.625</v>
      </c>
      <c r="C49" s="26">
        <f>C17/C16*100</f>
        <v>95.625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77.401829838039831</v>
      </c>
      <c r="C50" s="26"/>
      <c r="D50" s="26">
        <f>D23/D22*100</f>
        <v>91.798427217687077</v>
      </c>
      <c r="E50" s="26">
        <f t="shared" ref="E50" si="5">E23/E22*100</f>
        <v>61.286448294746542</v>
      </c>
      <c r="F50" s="26">
        <f>F23/F22*100</f>
        <v>75.454015030248328</v>
      </c>
      <c r="G50" s="28"/>
    </row>
    <row r="51" spans="1:7" x14ac:dyDescent="0.25">
      <c r="A51" s="27" t="s">
        <v>18</v>
      </c>
      <c r="B51" s="26">
        <f>AVERAGE(B49:B50)</f>
        <v>86.513414919019908</v>
      </c>
      <c r="C51" s="26">
        <f>AVERAGE(C49:C50)</f>
        <v>95.625</v>
      </c>
      <c r="D51" s="26">
        <f t="shared" ref="D51:F51" si="6">AVERAGE(D49:D50)</f>
        <v>91.798427217687077</v>
      </c>
      <c r="E51" s="26">
        <f t="shared" si="6"/>
        <v>61.286448294746542</v>
      </c>
      <c r="F51" s="26">
        <f t="shared" si="6"/>
        <v>75.454015030248328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95.625</v>
      </c>
      <c r="C54" s="26">
        <f t="shared" ref="C54" si="7">(C17/C18)*100</f>
        <v>95.625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57.757903497177296</v>
      </c>
      <c r="C55" s="26"/>
      <c r="D55" s="26">
        <f t="shared" ref="D55:F55" si="8">D23/D24*100</f>
        <v>47.852371634751769</v>
      </c>
      <c r="E55" s="26">
        <f t="shared" si="8"/>
        <v>61.286448294746542</v>
      </c>
      <c r="F55" s="26">
        <f t="shared" si="8"/>
        <v>61.64733474950458</v>
      </c>
      <c r="G55" s="28"/>
    </row>
    <row r="56" spans="1:7" x14ac:dyDescent="0.25">
      <c r="A56" s="27" t="s">
        <v>22</v>
      </c>
      <c r="B56" s="26">
        <f>AVERAGE(B54:B55)</f>
        <v>76.691451748588648</v>
      </c>
      <c r="C56" s="26">
        <f t="shared" ref="C56:F56" si="9">AVERAGE(C54:C55)</f>
        <v>95.625</v>
      </c>
      <c r="D56" s="26">
        <f t="shared" si="9"/>
        <v>47.852371634751769</v>
      </c>
      <c r="E56" s="26">
        <f t="shared" si="9"/>
        <v>61.286448294746542</v>
      </c>
      <c r="F56" s="26">
        <f t="shared" si="9"/>
        <v>61.64733474950458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100</v>
      </c>
      <c r="C59" s="26"/>
      <c r="D59" s="26">
        <f t="shared" ref="D59:F59" si="10">D25/D23*100</f>
        <v>100</v>
      </c>
      <c r="E59" s="26">
        <f t="shared" si="10"/>
        <v>100</v>
      </c>
      <c r="F59" s="26">
        <f t="shared" si="10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-0.64935064935064402</v>
      </c>
      <c r="C62" s="26">
        <f t="shared" ref="C62" si="11">((C17/C15)-1)*100</f>
        <v>-0.64935064935064402</v>
      </c>
      <c r="D62" s="26" t="s">
        <v>75</v>
      </c>
      <c r="E62" s="26" t="s">
        <v>75</v>
      </c>
      <c r="F62" s="26" t="s">
        <v>75</v>
      </c>
      <c r="G62" s="28"/>
    </row>
    <row r="63" spans="1:7" x14ac:dyDescent="0.25">
      <c r="A63" s="27" t="s">
        <v>26</v>
      </c>
      <c r="B63" s="26">
        <f>((B38/B37)-1)*100</f>
        <v>5.5401534622922854</v>
      </c>
      <c r="C63" s="26" t="s">
        <v>75</v>
      </c>
      <c r="D63" s="26">
        <f t="shared" ref="D63:F63" si="12">((D38/D37)-1)*100</f>
        <v>33.160545665387176</v>
      </c>
      <c r="E63" s="26">
        <f t="shared" si="12"/>
        <v>-20.206290061546859</v>
      </c>
      <c r="F63" s="26">
        <f t="shared" si="12"/>
        <v>1.8078557261948403</v>
      </c>
      <c r="G63" s="28"/>
    </row>
    <row r="64" spans="1:7" x14ac:dyDescent="0.25">
      <c r="A64" s="27" t="s">
        <v>27</v>
      </c>
      <c r="B64" s="26">
        <f>((B40/B39)-1)*100</f>
        <v>6.2299583868824282</v>
      </c>
      <c r="C64" s="26" t="s">
        <v>75</v>
      </c>
      <c r="D64" s="26">
        <f t="shared" ref="D64:F64" si="13">((D40/D39)-1)*100</f>
        <v>34.030876029213218</v>
      </c>
      <c r="E64" s="26">
        <f t="shared" si="13"/>
        <v>-19.684762545609246</v>
      </c>
      <c r="F64" s="26">
        <f t="shared" si="13"/>
        <v>2.4732665479346938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43">
        <f>B22/($B$16*5)</f>
        <v>312893.98662916664</v>
      </c>
      <c r="C67" s="43">
        <f>B22/(C16*5)</f>
        <v>312893.98662916664</v>
      </c>
      <c r="D67" s="43">
        <f>D22/($C$16*5)</f>
        <v>61250</v>
      </c>
      <c r="E67" s="43">
        <f t="shared" ref="E67:F67" si="14">E22/($C$16*5)</f>
        <v>27643.117083333334</v>
      </c>
      <c r="F67" s="43">
        <f t="shared" si="14"/>
        <v>224000.86954583332</v>
      </c>
      <c r="G67" s="28"/>
    </row>
    <row r="68" spans="1:7" x14ac:dyDescent="0.25">
      <c r="A68" s="27" t="s">
        <v>35</v>
      </c>
      <c r="B68" s="43">
        <f>B23/($B$17*5)</f>
        <v>253266.06128540309</v>
      </c>
      <c r="C68" s="43">
        <f>B23/(C17*5)</f>
        <v>253266.06128540309</v>
      </c>
      <c r="D68" s="43">
        <f>D23/($C$17*5)</f>
        <v>58798.992596949887</v>
      </c>
      <c r="E68" s="43">
        <f t="shared" ref="E68:F68" si="15">E23/($C$17*5)</f>
        <v>17716.585263616558</v>
      </c>
      <c r="F68" s="43">
        <f t="shared" si="15"/>
        <v>176750.48342483662</v>
      </c>
    </row>
    <row r="69" spans="1:7" x14ac:dyDescent="0.25">
      <c r="A69" s="27" t="s">
        <v>29</v>
      </c>
      <c r="B69" s="26">
        <f>(B68/B67)*B51</f>
        <v>70.026631323082</v>
      </c>
      <c r="C69" s="26">
        <f>(C68/C67)*C51</f>
        <v>77.401829838039845</v>
      </c>
      <c r="D69" s="26"/>
      <c r="E69" s="26"/>
      <c r="F69" s="26"/>
      <c r="G69" s="28"/>
    </row>
    <row r="70" spans="1:7" x14ac:dyDescent="0.25">
      <c r="A70" s="30" t="s">
        <v>38</v>
      </c>
      <c r="B70" s="43">
        <f>B22/($B$16)</f>
        <v>1564469.9331458332</v>
      </c>
      <c r="C70" s="43">
        <f>B22/C16</f>
        <v>1564469.9331458332</v>
      </c>
      <c r="D70" s="43">
        <f>D22/($C$16)</f>
        <v>306250</v>
      </c>
      <c r="E70" s="43">
        <f t="shared" ref="E70:F70" si="16">E22/($C$16)</f>
        <v>138215.58541666667</v>
      </c>
      <c r="F70" s="43">
        <f t="shared" si="16"/>
        <v>1120004.3477291665</v>
      </c>
      <c r="G70" s="28"/>
    </row>
    <row r="71" spans="1:7" x14ac:dyDescent="0.25">
      <c r="A71" s="30" t="s">
        <v>39</v>
      </c>
      <c r="B71" s="43">
        <f>B23/($B$17)</f>
        <v>1266330.3064270155</v>
      </c>
      <c r="C71" s="43">
        <f>B23/C17</f>
        <v>1266330.3064270155</v>
      </c>
      <c r="D71" s="43">
        <f>D23/($C$17)</f>
        <v>293994.96298474941</v>
      </c>
      <c r="E71" s="43">
        <f t="shared" ref="E71:F71" si="17">E23/($C$17)</f>
        <v>88582.926318082784</v>
      </c>
      <c r="F71" s="43">
        <f t="shared" si="17"/>
        <v>883752.41712418303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81.42206574328965</v>
      </c>
      <c r="C74" s="26"/>
      <c r="D74" s="26"/>
      <c r="E74" s="26"/>
      <c r="F74" s="26"/>
      <c r="G74" s="28"/>
    </row>
    <row r="75" spans="1:7" x14ac:dyDescent="0.25">
      <c r="A75" s="27" t="s">
        <v>32</v>
      </c>
      <c r="B75" s="26">
        <f>(B23/B29)*100</f>
        <v>95.062473705930088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12"/>
    </row>
    <row r="79" spans="1:7" x14ac:dyDescent="0.25">
      <c r="A79" s="12"/>
    </row>
    <row r="80" spans="1:7" x14ac:dyDescent="0.25">
      <c r="A80" s="12"/>
      <c r="B80" s="32"/>
      <c r="C80" s="32"/>
      <c r="D80" s="32"/>
      <c r="E80" s="32"/>
    </row>
    <row r="81" spans="1:5" x14ac:dyDescent="0.25">
      <c r="A81" s="33"/>
      <c r="B81" s="32"/>
      <c r="C81" s="32"/>
      <c r="D81" s="32"/>
      <c r="E81" s="32"/>
    </row>
    <row r="82" spans="1:5" x14ac:dyDescent="0.25">
      <c r="A82" s="12"/>
    </row>
    <row r="83" spans="1:5" x14ac:dyDescent="0.25">
      <c r="A83" s="16"/>
    </row>
    <row r="84" spans="1:5" x14ac:dyDescent="0.25">
      <c r="A84" s="34"/>
    </row>
    <row r="85" spans="1:5" x14ac:dyDescent="0.25">
      <c r="A85" s="34"/>
    </row>
    <row r="86" spans="1:5" x14ac:dyDescent="0.25">
      <c r="A86" s="35"/>
    </row>
    <row r="87" spans="1:5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27" customWidth="1"/>
    <col min="2" max="6" width="19.7109375" style="27" customWidth="1"/>
    <col min="7" max="7" width="13.7109375" style="27" bestFit="1" customWidth="1"/>
    <col min="8" max="16384" width="11.42578125" style="27"/>
  </cols>
  <sheetData>
    <row r="9" spans="1:7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3" t="s">
        <v>49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B13" s="28"/>
      <c r="C13" s="28"/>
      <c r="D13" s="28"/>
      <c r="E13" s="28"/>
      <c r="F13" s="28"/>
      <c r="G13" s="28"/>
    </row>
    <row r="14" spans="1:7" x14ac:dyDescent="0.25">
      <c r="A14" s="4" t="s">
        <v>5</v>
      </c>
      <c r="B14" s="45"/>
      <c r="C14" s="45"/>
      <c r="D14" s="45"/>
      <c r="E14" s="45"/>
      <c r="F14" s="45"/>
      <c r="G14" s="28"/>
    </row>
    <row r="15" spans="1:7" x14ac:dyDescent="0.25">
      <c r="A15" s="29" t="s">
        <v>55</v>
      </c>
      <c r="B15" s="25">
        <f>C15</f>
        <v>423</v>
      </c>
      <c r="C15" s="25">
        <v>423</v>
      </c>
      <c r="D15" s="25"/>
      <c r="E15" s="25"/>
      <c r="F15" s="25"/>
      <c r="G15" s="28"/>
    </row>
    <row r="16" spans="1:7" x14ac:dyDescent="0.25">
      <c r="A16" s="29" t="s">
        <v>97</v>
      </c>
      <c r="B16" s="25">
        <v>480</v>
      </c>
      <c r="C16" s="25">
        <v>480</v>
      </c>
      <c r="D16" s="25"/>
      <c r="E16" s="25"/>
      <c r="F16" s="25"/>
      <c r="G16" s="28"/>
    </row>
    <row r="17" spans="1:7" x14ac:dyDescent="0.25">
      <c r="A17" s="29" t="s">
        <v>98</v>
      </c>
      <c r="B17" s="25">
        <f>C17</f>
        <v>417</v>
      </c>
      <c r="C17" s="25">
        <v>417</v>
      </c>
      <c r="D17" s="25"/>
      <c r="E17" s="25"/>
      <c r="F17" s="25"/>
    </row>
    <row r="18" spans="1:7" x14ac:dyDescent="0.25">
      <c r="A18" s="29" t="s">
        <v>79</v>
      </c>
      <c r="B18" s="25">
        <v>480</v>
      </c>
      <c r="C18" s="25"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55</v>
      </c>
      <c r="B21" s="25">
        <f>SUM(D21:F21)</f>
        <v>389930058.07999998</v>
      </c>
      <c r="C21" s="25"/>
      <c r="D21" s="25">
        <v>46061967.619999997</v>
      </c>
      <c r="E21" s="36">
        <v>2416209.4299999997</v>
      </c>
      <c r="F21" s="36">
        <v>341451881.02999997</v>
      </c>
      <c r="G21" s="28"/>
    </row>
    <row r="22" spans="1:7" x14ac:dyDescent="0.25">
      <c r="A22" s="29" t="s">
        <v>97</v>
      </c>
      <c r="B22" s="25">
        <f>SUM(D22:F22)</f>
        <v>202002612.03999999</v>
      </c>
      <c r="C22" s="25"/>
      <c r="D22" s="25">
        <v>81600000</v>
      </c>
      <c r="E22" s="25">
        <v>0</v>
      </c>
      <c r="F22" s="25">
        <v>120402612.03999999</v>
      </c>
      <c r="G22" s="28"/>
    </row>
    <row r="23" spans="1:7" x14ac:dyDescent="0.25">
      <c r="A23" s="29" t="s">
        <v>98</v>
      </c>
      <c r="B23" s="25">
        <f>SUM(D23:F23)</f>
        <v>177392733.90000004</v>
      </c>
      <c r="C23" s="25"/>
      <c r="D23" s="25">
        <v>76436880.180000007</v>
      </c>
      <c r="E23" s="36">
        <v>9630177.5099999998</v>
      </c>
      <c r="F23" s="36">
        <v>91325676.210000008</v>
      </c>
      <c r="G23" s="28"/>
    </row>
    <row r="24" spans="1:7" x14ac:dyDescent="0.25">
      <c r="A24" s="29" t="s">
        <v>79</v>
      </c>
      <c r="B24" s="25">
        <f>SUM(D24:F24)</f>
        <v>1006348180</v>
      </c>
      <c r="C24" s="25"/>
      <c r="D24" s="25">
        <v>282000000</v>
      </c>
      <c r="E24" s="25">
        <v>66343481</v>
      </c>
      <c r="F24" s="25">
        <v>658004699</v>
      </c>
      <c r="G24" s="28"/>
    </row>
    <row r="25" spans="1:7" x14ac:dyDescent="0.25">
      <c r="A25" s="29" t="s">
        <v>99</v>
      </c>
      <c r="B25" s="25">
        <f>D25+E25+F25</f>
        <v>177392733.90000004</v>
      </c>
      <c r="C25" s="25"/>
      <c r="D25" s="25">
        <v>76436880.180000007</v>
      </c>
      <c r="E25" s="25">
        <v>9630177.5099999998</v>
      </c>
      <c r="F25" s="25">
        <v>91325676.210000008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97</v>
      </c>
      <c r="B28" s="25">
        <f>B22</f>
        <v>202002612.03999999</v>
      </c>
      <c r="C28" s="25"/>
      <c r="D28" s="42"/>
      <c r="E28" s="25"/>
      <c r="F28" s="25"/>
      <c r="G28" s="28"/>
    </row>
    <row r="29" spans="1:7" x14ac:dyDescent="0.25">
      <c r="A29" s="29" t="s">
        <v>98</v>
      </c>
      <c r="B29" s="25">
        <v>156600000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5"/>
      <c r="C31" s="25"/>
      <c r="D31" s="25"/>
      <c r="E31" s="25"/>
      <c r="F31" s="25"/>
      <c r="G31" s="28"/>
    </row>
    <row r="32" spans="1:7" x14ac:dyDescent="0.25">
      <c r="A32" s="29" t="s">
        <v>56</v>
      </c>
      <c r="B32" s="26">
        <v>1.0347772084</v>
      </c>
      <c r="C32" s="26">
        <v>1.0347772084</v>
      </c>
      <c r="D32" s="26">
        <v>1.0347772084</v>
      </c>
      <c r="E32" s="26">
        <v>1.0347772084</v>
      </c>
      <c r="F32" s="26">
        <v>1.0347772084</v>
      </c>
      <c r="G32" s="28"/>
    </row>
    <row r="33" spans="1:7" x14ac:dyDescent="0.25">
      <c r="A33" s="29" t="s">
        <v>100</v>
      </c>
      <c r="B33" s="26">
        <v>1.060947463</v>
      </c>
      <c r="C33" s="26">
        <v>1.060947463</v>
      </c>
      <c r="D33" s="26">
        <v>1.060947463</v>
      </c>
      <c r="E33" s="26">
        <v>1.060947463</v>
      </c>
      <c r="F33" s="26">
        <v>1.060947463</v>
      </c>
      <c r="G33" s="28"/>
    </row>
    <row r="34" spans="1:7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B35" s="26"/>
      <c r="C35" s="26"/>
      <c r="D35" s="26"/>
      <c r="E35" s="26"/>
      <c r="F35" s="26"/>
      <c r="G35" s="28"/>
    </row>
    <row r="36" spans="1:7" x14ac:dyDescent="0.25">
      <c r="A36" s="4" t="s">
        <v>10</v>
      </c>
      <c r="B36" s="26"/>
      <c r="C36" s="26"/>
      <c r="D36" s="26"/>
      <c r="E36" s="26"/>
      <c r="F36" s="26"/>
      <c r="G36" s="28"/>
    </row>
    <row r="37" spans="1:7" x14ac:dyDescent="0.25">
      <c r="A37" s="29" t="s">
        <v>57</v>
      </c>
      <c r="B37" s="25">
        <f>B21/B32</f>
        <v>376825131.93629402</v>
      </c>
      <c r="C37" s="25"/>
      <c r="D37" s="25">
        <f>D21/D32</f>
        <v>44513898.495331414</v>
      </c>
      <c r="E37" s="25">
        <f>E21/E32</f>
        <v>2335004.4921611743</v>
      </c>
      <c r="F37" s="25">
        <f>F21/F32</f>
        <v>329976228.9488014</v>
      </c>
      <c r="G37" s="28"/>
    </row>
    <row r="38" spans="1:7" x14ac:dyDescent="0.25">
      <c r="A38" s="29" t="s">
        <v>101</v>
      </c>
      <c r="B38" s="25">
        <f>B23/B33</f>
        <v>167202184.92100775</v>
      </c>
      <c r="C38" s="25"/>
      <c r="D38" s="25">
        <f t="shared" ref="D38:F38" si="0">D23/D33</f>
        <v>72045867.345648199</v>
      </c>
      <c r="E38" s="25">
        <f t="shared" si="0"/>
        <v>9076959.8362289499</v>
      </c>
      <c r="F38" s="25">
        <f t="shared" si="0"/>
        <v>86079357.739130586</v>
      </c>
      <c r="G38" s="28"/>
    </row>
    <row r="39" spans="1:7" x14ac:dyDescent="0.25">
      <c r="A39" s="29" t="s">
        <v>58</v>
      </c>
      <c r="B39" s="25">
        <f>B37/B15</f>
        <v>890839.5554049504</v>
      </c>
      <c r="C39" s="25"/>
      <c r="D39" s="25">
        <f t="shared" ref="D39:F39" si="1">D37/$C$15</f>
        <v>105233.80258943596</v>
      </c>
      <c r="E39" s="25">
        <f t="shared" si="1"/>
        <v>5520.1051824141241</v>
      </c>
      <c r="F39" s="25">
        <f t="shared" si="1"/>
        <v>780085.64763310028</v>
      </c>
      <c r="G39" s="28"/>
    </row>
    <row r="40" spans="1:7" x14ac:dyDescent="0.25">
      <c r="A40" s="29" t="s">
        <v>102</v>
      </c>
      <c r="B40" s="25">
        <f>B38/B17</f>
        <v>400964.47223263251</v>
      </c>
      <c r="C40" s="25"/>
      <c r="D40" s="25">
        <f t="shared" ref="D40:F40" si="2">D38/$C$17</f>
        <v>172771.86413824509</v>
      </c>
      <c r="E40" s="25">
        <f t="shared" si="2"/>
        <v>21767.289775129375</v>
      </c>
      <c r="F40" s="25">
        <f t="shared" si="2"/>
        <v>206425.31831925799</v>
      </c>
    </row>
    <row r="41" spans="1:7" x14ac:dyDescent="0.25">
      <c r="B41" s="26"/>
      <c r="C41" s="26"/>
      <c r="D41" s="26"/>
      <c r="E41" s="26"/>
      <c r="F41" s="26"/>
      <c r="G41" s="28"/>
    </row>
    <row r="42" spans="1:7" x14ac:dyDescent="0.25">
      <c r="A42" s="4" t="s">
        <v>11</v>
      </c>
      <c r="B42" s="26"/>
      <c r="C42" s="26"/>
      <c r="D42" s="26"/>
      <c r="E42" s="26"/>
      <c r="F42" s="26"/>
      <c r="G42" s="28"/>
    </row>
    <row r="43" spans="1:7" x14ac:dyDescent="0.25">
      <c r="B43" s="26"/>
      <c r="C43" s="26"/>
      <c r="D43" s="26"/>
      <c r="E43" s="26"/>
      <c r="F43" s="26"/>
      <c r="G43" s="28"/>
    </row>
    <row r="44" spans="1:7" x14ac:dyDescent="0.25">
      <c r="A44" s="4" t="s">
        <v>12</v>
      </c>
      <c r="B44" s="26"/>
      <c r="C44" s="26"/>
      <c r="D44" s="26"/>
      <c r="E44" s="26"/>
      <c r="F44" s="26"/>
      <c r="G44" s="28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7" x14ac:dyDescent="0.25">
      <c r="B47" s="26"/>
      <c r="C47" s="26"/>
      <c r="D47" s="26"/>
      <c r="E47" s="26"/>
      <c r="F47" s="26"/>
      <c r="G47" s="28"/>
    </row>
    <row r="48" spans="1:7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86.875</v>
      </c>
      <c r="C49" s="26">
        <f t="shared" ref="C49" si="3">C17/C16*100</f>
        <v>86.875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87.817049546306464</v>
      </c>
      <c r="C50" s="26"/>
      <c r="D50" s="26">
        <f>D23/D22*100</f>
        <v>93.672647279411763</v>
      </c>
      <c r="E50" s="26" t="s">
        <v>43</v>
      </c>
      <c r="F50" s="26">
        <f>F23/F22*100</f>
        <v>75.850244992741452</v>
      </c>
      <c r="G50" s="28"/>
    </row>
    <row r="51" spans="1:7" x14ac:dyDescent="0.25">
      <c r="A51" s="27" t="s">
        <v>18</v>
      </c>
      <c r="B51" s="26">
        <f>AVERAGE(B49:B50)</f>
        <v>87.346024773153232</v>
      </c>
      <c r="C51" s="26">
        <f t="shared" ref="C51:F51" si="4">AVERAGE(C49:C50)</f>
        <v>86.875</v>
      </c>
      <c r="D51" s="26">
        <f t="shared" si="4"/>
        <v>93.672647279411763</v>
      </c>
      <c r="E51" s="26" t="s">
        <v>43</v>
      </c>
      <c r="F51" s="26">
        <f t="shared" si="4"/>
        <v>75.850244992741452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86.875</v>
      </c>
      <c r="C54" s="26">
        <f t="shared" ref="C54" si="5">(C17/C18)*100</f>
        <v>86.875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17.627371661764222</v>
      </c>
      <c r="C55" s="26"/>
      <c r="D55" s="26">
        <f t="shared" ref="D55:F55" si="6">D23/D24*100</f>
        <v>27.105276659574471</v>
      </c>
      <c r="E55" s="26">
        <f t="shared" si="6"/>
        <v>14.515634942338945</v>
      </c>
      <c r="F55" s="26">
        <f t="shared" si="6"/>
        <v>13.879182982855873</v>
      </c>
      <c r="G55" s="28"/>
    </row>
    <row r="56" spans="1:7" x14ac:dyDescent="0.25">
      <c r="A56" s="27" t="s">
        <v>22</v>
      </c>
      <c r="B56" s="26">
        <f>AVERAGE(B54:B55)</f>
        <v>52.251185830882108</v>
      </c>
      <c r="C56" s="26">
        <f t="shared" ref="C56:F56" si="7">AVERAGE(C54:C55)</f>
        <v>86.875</v>
      </c>
      <c r="D56" s="26">
        <f t="shared" si="7"/>
        <v>27.105276659574471</v>
      </c>
      <c r="E56" s="26">
        <f t="shared" si="7"/>
        <v>14.515634942338945</v>
      </c>
      <c r="F56" s="26">
        <f t="shared" si="7"/>
        <v>13.879182982855873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100</v>
      </c>
      <c r="C59" s="26"/>
      <c r="D59" s="26">
        <f t="shared" ref="D59:F59" si="8">D25/D23*100</f>
        <v>100</v>
      </c>
      <c r="E59" s="26">
        <f t="shared" si="8"/>
        <v>100</v>
      </c>
      <c r="F59" s="26">
        <f t="shared" si="8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-1.4184397163120588</v>
      </c>
      <c r="C62" s="26">
        <f t="shared" ref="C62" si="9">((C17/C15)-1)*100</f>
        <v>-1.4184397163120588</v>
      </c>
      <c r="D62" s="26" t="s">
        <v>43</v>
      </c>
      <c r="E62" s="26" t="s">
        <v>43</v>
      </c>
      <c r="F62" s="26" t="s">
        <v>43</v>
      </c>
      <c r="G62" s="28"/>
    </row>
    <row r="63" spans="1:7" x14ac:dyDescent="0.25">
      <c r="A63" s="27" t="s">
        <v>26</v>
      </c>
      <c r="B63" s="26">
        <f>((B38/B37)-1)*100</f>
        <v>-55.628706593467093</v>
      </c>
      <c r="C63" s="26" t="s">
        <v>43</v>
      </c>
      <c r="D63" s="26">
        <f t="shared" ref="D63:F63" si="10">((D38/D37)-1)*100</f>
        <v>61.850275489135868</v>
      </c>
      <c r="E63" s="26">
        <f t="shared" si="10"/>
        <v>288.73414876507269</v>
      </c>
      <c r="F63" s="26">
        <f t="shared" si="10"/>
        <v>-73.913467035685613</v>
      </c>
      <c r="G63" s="28"/>
    </row>
    <row r="64" spans="1:7" x14ac:dyDescent="0.25">
      <c r="A64" s="27" t="s">
        <v>27</v>
      </c>
      <c r="B64" s="26">
        <f>((B40/B39)-1)*100</f>
        <v>-54.9902707171141</v>
      </c>
      <c r="C64" s="26" t="s">
        <v>43</v>
      </c>
      <c r="D64" s="26">
        <f t="shared" ref="D64:F64" si="11">((D40/D39)-1)*100</f>
        <v>64.179056431425607</v>
      </c>
      <c r="E64" s="26">
        <f t="shared" si="11"/>
        <v>294.32744586960609</v>
      </c>
      <c r="F64" s="26">
        <f t="shared" si="11"/>
        <v>-73.538121237637924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43">
        <f>B22/($B$16*3)</f>
        <v>140279.59169444445</v>
      </c>
      <c r="C67" s="43">
        <f>B22/(C16*3)</f>
        <v>140279.59169444445</v>
      </c>
      <c r="D67" s="43">
        <f>D22/($C$16*3)</f>
        <v>56666.666666666664</v>
      </c>
      <c r="E67" s="43">
        <f>E22/($C$16*3)</f>
        <v>0</v>
      </c>
      <c r="F67" s="43">
        <f>F22/($C$16*3)</f>
        <v>83612.925027777776</v>
      </c>
      <c r="G67" s="28"/>
    </row>
    <row r="68" spans="1:7" x14ac:dyDescent="0.25">
      <c r="A68" s="27" t="s">
        <v>35</v>
      </c>
      <c r="B68" s="43">
        <f>B23/($B$17*3)</f>
        <v>141800.74652278182</v>
      </c>
      <c r="C68" s="43">
        <f>B23/(C17*3)</f>
        <v>141800.74652278182</v>
      </c>
      <c r="D68" s="43">
        <f>D23/($C$17*3)</f>
        <v>61100.623645083935</v>
      </c>
      <c r="E68" s="43">
        <f t="shared" ref="E68:F68" si="12">E23/($C$17*3)</f>
        <v>7697.983621103117</v>
      </c>
      <c r="F68" s="43">
        <f t="shared" si="12"/>
        <v>73002.139256594732</v>
      </c>
    </row>
    <row r="69" spans="1:7" x14ac:dyDescent="0.25">
      <c r="A69" s="27" t="s">
        <v>29</v>
      </c>
      <c r="B69" s="26">
        <f>(B68/B67)*B51</f>
        <v>88.293181987647884</v>
      </c>
      <c r="C69" s="26">
        <f>(C68/C67)*C51</f>
        <v>87.817049546306478</v>
      </c>
      <c r="D69" s="26"/>
      <c r="E69" s="26"/>
      <c r="F69" s="26"/>
      <c r="G69" s="28"/>
    </row>
    <row r="70" spans="1:7" x14ac:dyDescent="0.25">
      <c r="A70" s="30" t="s">
        <v>36</v>
      </c>
      <c r="B70" s="43">
        <f>B22/($B$16)</f>
        <v>420838.77508333331</v>
      </c>
      <c r="C70" s="43">
        <f>B22/C16</f>
        <v>420838.77508333331</v>
      </c>
      <c r="D70" s="43">
        <f>D22/($C$16)</f>
        <v>170000</v>
      </c>
      <c r="E70" s="43">
        <f>E22/($C$16)</f>
        <v>0</v>
      </c>
      <c r="F70" s="43">
        <f>F22/($C$16)</f>
        <v>250838.77508333331</v>
      </c>
      <c r="G70" s="28"/>
    </row>
    <row r="71" spans="1:7" x14ac:dyDescent="0.25">
      <c r="A71" s="30" t="s">
        <v>37</v>
      </c>
      <c r="B71" s="43">
        <f>B23/($B$17)</f>
        <v>425402.23956834542</v>
      </c>
      <c r="C71" s="43">
        <f>B23/C17</f>
        <v>425402.23956834542</v>
      </c>
      <c r="D71" s="43">
        <f>D23/($C$17)</f>
        <v>183301.87093525182</v>
      </c>
      <c r="E71" s="43">
        <f t="shared" ref="E71:F71" si="13">E23/($C$17)</f>
        <v>23093.950863309354</v>
      </c>
      <c r="F71" s="43">
        <f t="shared" si="13"/>
        <v>219006.4177697842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77.523750024079149</v>
      </c>
      <c r="C74" s="26"/>
      <c r="D74" s="26"/>
      <c r="E74" s="26"/>
      <c r="F74" s="26"/>
      <c r="G74" s="28"/>
    </row>
    <row r="75" spans="1:7" x14ac:dyDescent="0.25">
      <c r="A75" s="27" t="s">
        <v>32</v>
      </c>
      <c r="B75" s="26">
        <f>(B23/B29)*100</f>
        <v>113.27760785440614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12"/>
    </row>
    <row r="79" spans="1:7" x14ac:dyDescent="0.25">
      <c r="A79" s="12"/>
    </row>
    <row r="80" spans="1:7" x14ac:dyDescent="0.25">
      <c r="A80" s="12"/>
      <c r="B80" s="32"/>
      <c r="C80" s="32"/>
      <c r="D80" s="32"/>
      <c r="E80" s="32"/>
    </row>
    <row r="81" spans="1:5" x14ac:dyDescent="0.25">
      <c r="A81" s="33"/>
      <c r="B81" s="32"/>
      <c r="C81" s="32"/>
      <c r="D81" s="32"/>
      <c r="E81" s="32"/>
    </row>
    <row r="82" spans="1:5" x14ac:dyDescent="0.25">
      <c r="A82" s="12"/>
      <c r="B82" s="32"/>
      <c r="C82" s="32"/>
      <c r="D82" s="32"/>
      <c r="E82" s="32"/>
    </row>
    <row r="83" spans="1:5" x14ac:dyDescent="0.25">
      <c r="A83" s="16"/>
    </row>
    <row r="84" spans="1:5" x14ac:dyDescent="0.25">
      <c r="A84" s="34"/>
    </row>
    <row r="85" spans="1:5" x14ac:dyDescent="0.25">
      <c r="A85" s="34"/>
    </row>
    <row r="86" spans="1:5" x14ac:dyDescent="0.25">
      <c r="A86" s="35"/>
    </row>
    <row r="87" spans="1:5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85546875" style="27" customWidth="1"/>
    <col min="2" max="2" width="23.42578125" style="27" customWidth="1"/>
    <col min="3" max="3" width="17.85546875" style="27" bestFit="1" customWidth="1"/>
    <col min="4" max="4" width="20.7109375" style="27" customWidth="1"/>
    <col min="5" max="5" width="16.28515625" style="27" customWidth="1"/>
    <col min="6" max="6" width="19.7109375" style="27" customWidth="1"/>
    <col min="7" max="7" width="13.7109375" style="27" bestFit="1" customWidth="1"/>
    <col min="8" max="16384" width="11.42578125" style="27"/>
  </cols>
  <sheetData>
    <row r="9" spans="1:7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3" t="s">
        <v>109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B13" s="28"/>
      <c r="C13" s="28"/>
      <c r="D13" s="28"/>
      <c r="E13" s="28"/>
      <c r="F13" s="28"/>
      <c r="G13" s="28"/>
    </row>
    <row r="14" spans="1:7" x14ac:dyDescent="0.25">
      <c r="A14" s="4" t="s">
        <v>5</v>
      </c>
      <c r="B14" s="28"/>
      <c r="C14" s="28"/>
      <c r="D14" s="28"/>
      <c r="E14" s="28"/>
      <c r="F14" s="28"/>
      <c r="G14" s="28"/>
    </row>
    <row r="15" spans="1:7" x14ac:dyDescent="0.25">
      <c r="A15" s="29" t="s">
        <v>67</v>
      </c>
      <c r="B15" s="25">
        <f>('I Trimestre'!B15+'II Trimestre'!B15+'III Trimestre'!B15)/3</f>
        <v>449</v>
      </c>
      <c r="C15" s="25">
        <f>('I Trimestre'!C15+'II Trimestre'!C15+'III Trimestre'!C15)/3</f>
        <v>449</v>
      </c>
      <c r="D15" s="25"/>
      <c r="E15" s="25"/>
      <c r="F15" s="25"/>
      <c r="G15" s="28"/>
    </row>
    <row r="16" spans="1:7" x14ac:dyDescent="0.25">
      <c r="A16" s="29" t="s">
        <v>103</v>
      </c>
      <c r="B16" s="25">
        <f>'I Trimestre'!B16</f>
        <v>480</v>
      </c>
      <c r="C16" s="25">
        <f>('I Trimestre'!C16+'II Trimestre'!C16+'III Trimestre'!C16)/3</f>
        <v>480</v>
      </c>
      <c r="D16" s="25"/>
      <c r="E16" s="25"/>
      <c r="F16" s="25"/>
      <c r="G16" s="28"/>
    </row>
    <row r="17" spans="1:7" x14ac:dyDescent="0.25">
      <c r="A17" s="29" t="s">
        <v>104</v>
      </c>
      <c r="B17" s="25">
        <f>('I Trimestre'!B17+'II Trimestre'!B17+'III Trimestre'!B17)/3</f>
        <v>445</v>
      </c>
      <c r="C17" s="25">
        <f>('I Trimestre'!C17+'II Trimestre'!C17+'III Trimestre'!C17)/3</f>
        <v>445</v>
      </c>
      <c r="D17" s="25"/>
      <c r="E17" s="25"/>
      <c r="F17" s="25"/>
    </row>
    <row r="18" spans="1:7" x14ac:dyDescent="0.25">
      <c r="A18" s="29" t="s">
        <v>79</v>
      </c>
      <c r="B18" s="25">
        <f>'I Trimestre'!B18</f>
        <v>480</v>
      </c>
      <c r="C18" s="25">
        <f>+'III Trimestre'!C18</f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67</v>
      </c>
      <c r="B21" s="25">
        <f>+'I Trimestre'!B21+'II Trimestre'!B21+'III Trimestre'!B21</f>
        <v>927644103.03999996</v>
      </c>
      <c r="C21" s="25"/>
      <c r="D21" s="25">
        <f>'I Trimestre'!D21+'II Trimestre'!D21+'III Trimestre'!D21</f>
        <v>145005275.22999999</v>
      </c>
      <c r="E21" s="25">
        <f>'I Trimestre'!E21+'II Trimestre'!E21+'III Trimestre'!E21</f>
        <v>52167398.640000001</v>
      </c>
      <c r="F21" s="25">
        <f>'I Trimestre'!F21+'II Trimestre'!F21+'III Trimestre'!F21</f>
        <v>730471429.16999996</v>
      </c>
      <c r="G21" s="28"/>
    </row>
    <row r="22" spans="1:7" x14ac:dyDescent="0.25">
      <c r="A22" s="29" t="s">
        <v>103</v>
      </c>
      <c r="B22" s="25">
        <f>+'I Trimestre'!B22+'II Trimestre'!B22+'III Trimestre'!B22</f>
        <v>952948179.94999993</v>
      </c>
      <c r="C22" s="25"/>
      <c r="D22" s="25">
        <f>'I Trimestre'!D22+'II Trimestre'!D22+'III Trimestre'!D22</f>
        <v>228600000</v>
      </c>
      <c r="E22" s="25">
        <f>'I Trimestre'!E22+'II Trimestre'!E22+'III Trimestre'!E22</f>
        <v>66343481</v>
      </c>
      <c r="F22" s="25">
        <f>'I Trimestre'!F22+'II Trimestre'!F22+'III Trimestre'!F22</f>
        <v>658004698.94999993</v>
      </c>
      <c r="G22" s="28"/>
    </row>
    <row r="23" spans="1:7" x14ac:dyDescent="0.25">
      <c r="A23" s="29" t="s">
        <v>104</v>
      </c>
      <c r="B23" s="25">
        <f>+'I Trimestre'!B23+'II Trimestre'!B23+'III Trimestre'!B23</f>
        <v>758638344.55000019</v>
      </c>
      <c r="C23" s="25"/>
      <c r="D23" s="25">
        <f>'I Trimestre'!D23+'II Trimestre'!D23+'III Trimestre'!D23</f>
        <v>211380568.19</v>
      </c>
      <c r="E23" s="25">
        <f>'I Trimestre'!E23+'II Trimestre'!E23+'III Trimestre'!E23</f>
        <v>50289740.689999998</v>
      </c>
      <c r="F23" s="25">
        <f>'I Trimestre'!F23+'II Trimestre'!F23+'III Trimestre'!F23</f>
        <v>496968035.67000008</v>
      </c>
      <c r="G23" s="28"/>
    </row>
    <row r="24" spans="1:7" x14ac:dyDescent="0.25">
      <c r="A24" s="29" t="s">
        <v>79</v>
      </c>
      <c r="B24" s="25">
        <f>+SUM(D24:F24)</f>
        <v>1006348180</v>
      </c>
      <c r="C24" s="25"/>
      <c r="D24" s="25">
        <f>+'III Trimestre'!D24</f>
        <v>282000000</v>
      </c>
      <c r="E24" s="25">
        <f>+'III Trimestre'!E24</f>
        <v>66343481</v>
      </c>
      <c r="F24" s="25">
        <f>+'III Trimestre'!F24</f>
        <v>658004699</v>
      </c>
      <c r="G24" s="28"/>
    </row>
    <row r="25" spans="1:7" x14ac:dyDescent="0.25">
      <c r="A25" s="29" t="s">
        <v>105</v>
      </c>
      <c r="B25" s="25">
        <f>D25+E25+F25</f>
        <v>758638344.55000007</v>
      </c>
      <c r="C25" s="25"/>
      <c r="D25" s="25">
        <f>D23</f>
        <v>211380568.19</v>
      </c>
      <c r="E25" s="25">
        <f t="shared" ref="E25:F25" si="0">E23</f>
        <v>50289740.689999998</v>
      </c>
      <c r="F25" s="25">
        <f t="shared" si="0"/>
        <v>496968035.67000008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103</v>
      </c>
      <c r="B28" s="25">
        <f>B22</f>
        <v>952948179.94999993</v>
      </c>
      <c r="C28" s="25"/>
      <c r="D28" s="42"/>
      <c r="E28" s="25"/>
      <c r="F28" s="25"/>
      <c r="G28" s="37"/>
    </row>
    <row r="29" spans="1:7" x14ac:dyDescent="0.25">
      <c r="A29" s="29" t="s">
        <v>104</v>
      </c>
      <c r="B29" s="25">
        <f>'I Trimestre'!B29+'II Trimestre'!B29+'III Trimestre'!B29</f>
        <v>768035394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6"/>
      <c r="C31" s="26"/>
      <c r="D31" s="26"/>
      <c r="E31" s="26"/>
      <c r="F31" s="26"/>
      <c r="G31" s="28"/>
    </row>
    <row r="32" spans="1:7" x14ac:dyDescent="0.25">
      <c r="A32" s="29" t="s">
        <v>68</v>
      </c>
      <c r="B32" s="26">
        <v>1.0347772084</v>
      </c>
      <c r="C32" s="26">
        <v>1.0347772084</v>
      </c>
      <c r="D32" s="26">
        <v>1.0347772084</v>
      </c>
      <c r="E32" s="26">
        <v>1.0347772084</v>
      </c>
      <c r="F32" s="26">
        <v>1.0347772084</v>
      </c>
      <c r="G32" s="28"/>
    </row>
    <row r="33" spans="1:7" x14ac:dyDescent="0.25">
      <c r="A33" s="29" t="s">
        <v>106</v>
      </c>
      <c r="B33" s="26">
        <v>1.060947463</v>
      </c>
      <c r="C33" s="26">
        <v>1.060947463</v>
      </c>
      <c r="D33" s="26">
        <v>1.060947463</v>
      </c>
      <c r="E33" s="26">
        <v>1.060947463</v>
      </c>
      <c r="F33" s="26">
        <v>1.060947463</v>
      </c>
      <c r="G33" s="28"/>
    </row>
    <row r="34" spans="1:7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B35" s="26"/>
      <c r="C35" s="26"/>
      <c r="D35" s="26"/>
      <c r="E35" s="26"/>
      <c r="F35" s="26"/>
      <c r="G35" s="28"/>
    </row>
    <row r="36" spans="1:7" x14ac:dyDescent="0.25">
      <c r="A36" s="4" t="s">
        <v>10</v>
      </c>
      <c r="B36" s="25"/>
      <c r="C36" s="25"/>
      <c r="D36" s="25"/>
      <c r="E36" s="25"/>
      <c r="F36" s="25"/>
      <c r="G36" s="28"/>
    </row>
    <row r="37" spans="1:7" x14ac:dyDescent="0.25">
      <c r="A37" s="29" t="s">
        <v>69</v>
      </c>
      <c r="B37" s="25">
        <f>B21/B32</f>
        <v>896467467.1124115</v>
      </c>
      <c r="C37" s="25"/>
      <c r="D37" s="25">
        <f t="shared" ref="D37:F37" si="1">D21/D32</f>
        <v>140131879.64799786</v>
      </c>
      <c r="E37" s="25">
        <f t="shared" si="1"/>
        <v>50414135.735230021</v>
      </c>
      <c r="F37" s="25">
        <f t="shared" si="1"/>
        <v>705921451.72918355</v>
      </c>
      <c r="G37" s="28"/>
    </row>
    <row r="38" spans="1:7" x14ac:dyDescent="0.25">
      <c r="A38" s="29" t="s">
        <v>107</v>
      </c>
      <c r="B38" s="25">
        <f>B23/B33</f>
        <v>715057409.53923202</v>
      </c>
      <c r="C38" s="25"/>
      <c r="D38" s="25">
        <f t="shared" ref="D38:F38" si="2">D23/D33</f>
        <v>199237545.27136278</v>
      </c>
      <c r="E38" s="25">
        <f t="shared" si="2"/>
        <v>47400783.209187053</v>
      </c>
      <c r="F38" s="25">
        <f t="shared" si="2"/>
        <v>468419081.05868208</v>
      </c>
      <c r="G38" s="28"/>
    </row>
    <row r="39" spans="1:7" x14ac:dyDescent="0.25">
      <c r="A39" s="29" t="s">
        <v>70</v>
      </c>
      <c r="B39" s="25">
        <f>B37/B15</f>
        <v>1996586.7864418963</v>
      </c>
      <c r="C39" s="25"/>
      <c r="D39" s="36">
        <f>D37/$C$15</f>
        <v>312097.72750110883</v>
      </c>
      <c r="E39" s="36">
        <f t="shared" ref="E39:F39" si="3">E37/$C$15</f>
        <v>112280.92591365261</v>
      </c>
      <c r="F39" s="36">
        <f t="shared" si="3"/>
        <v>1572208.1330271349</v>
      </c>
      <c r="G39" s="28"/>
    </row>
    <row r="40" spans="1:7" x14ac:dyDescent="0.25">
      <c r="A40" s="29" t="s">
        <v>108</v>
      </c>
      <c r="B40" s="25">
        <f>B38/B17</f>
        <v>1606870.5832342294</v>
      </c>
      <c r="C40" s="25"/>
      <c r="D40" s="36">
        <f>D38/$C$17</f>
        <v>447724.82083452313</v>
      </c>
      <c r="E40" s="36">
        <f t="shared" ref="E40:F40" si="4">E38/$C$17</f>
        <v>106518.61395322933</v>
      </c>
      <c r="F40" s="36">
        <f t="shared" si="4"/>
        <v>1052627.1484464766</v>
      </c>
    </row>
    <row r="41" spans="1:7" x14ac:dyDescent="0.25">
      <c r="B41" s="26"/>
      <c r="C41" s="26"/>
      <c r="D41" s="26"/>
      <c r="E41" s="26"/>
      <c r="F41" s="26"/>
      <c r="G41" s="28"/>
    </row>
    <row r="42" spans="1:7" x14ac:dyDescent="0.25">
      <c r="A42" s="4" t="s">
        <v>11</v>
      </c>
      <c r="B42" s="26"/>
      <c r="C42" s="26"/>
      <c r="D42" s="26"/>
      <c r="E42" s="26"/>
      <c r="F42" s="26"/>
      <c r="G42" s="28"/>
    </row>
    <row r="43" spans="1:7" x14ac:dyDescent="0.25">
      <c r="B43" s="26"/>
      <c r="C43" s="26"/>
      <c r="D43" s="26"/>
      <c r="E43" s="26"/>
      <c r="F43" s="26"/>
      <c r="G43" s="28"/>
    </row>
    <row r="44" spans="1:7" x14ac:dyDescent="0.25">
      <c r="A44" s="4" t="s">
        <v>12</v>
      </c>
      <c r="B44" s="26"/>
      <c r="C44" s="26"/>
      <c r="D44" s="26"/>
      <c r="E44" s="26"/>
      <c r="F44" s="26"/>
      <c r="G44" s="28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7" x14ac:dyDescent="0.25">
      <c r="B47" s="26"/>
      <c r="C47" s="26"/>
      <c r="D47" s="26"/>
      <c r="E47" s="26"/>
      <c r="F47" s="26"/>
      <c r="G47" s="28"/>
    </row>
    <row r="48" spans="1:7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92.708333333333343</v>
      </c>
      <c r="C49" s="26">
        <f t="shared" ref="C49" si="5">C17/C16*100</f>
        <v>92.708333333333343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79.609611572982388</v>
      </c>
      <c r="C50" s="26"/>
      <c r="D50" s="26">
        <f t="shared" ref="D50:F50" si="6">D23/D22*100</f>
        <v>92.467440153105855</v>
      </c>
      <c r="E50" s="26">
        <f t="shared" si="6"/>
        <v>75.802083237085498</v>
      </c>
      <c r="F50" s="26">
        <f t="shared" si="6"/>
        <v>75.526517738099528</v>
      </c>
      <c r="G50" s="28"/>
    </row>
    <row r="51" spans="1:7" x14ac:dyDescent="0.25">
      <c r="A51" s="27" t="s">
        <v>18</v>
      </c>
      <c r="B51" s="26">
        <f>AVERAGE(B49:B50)</f>
        <v>86.158972453157872</v>
      </c>
      <c r="C51" s="26">
        <f t="shared" ref="C51:F51" si="7">AVERAGE(C49:C50)</f>
        <v>92.708333333333343</v>
      </c>
      <c r="D51" s="26">
        <f t="shared" si="7"/>
        <v>92.467440153105855</v>
      </c>
      <c r="E51" s="26">
        <f t="shared" si="7"/>
        <v>75.802083237085498</v>
      </c>
      <c r="F51" s="26">
        <f t="shared" si="7"/>
        <v>75.526517738099528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92.708333333333343</v>
      </c>
      <c r="C54" s="26">
        <f t="shared" ref="C54" si="8">(C17/C18)*100</f>
        <v>92.708333333333343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75.385275158941539</v>
      </c>
      <c r="C55" s="26"/>
      <c r="D55" s="26">
        <f t="shared" ref="D55:F55" si="9">D23/D24*100</f>
        <v>74.957648294326233</v>
      </c>
      <c r="E55" s="26">
        <f t="shared" si="9"/>
        <v>75.802083237085498</v>
      </c>
      <c r="F55" s="26">
        <f t="shared" si="9"/>
        <v>75.52651773236046</v>
      </c>
      <c r="G55" s="28"/>
    </row>
    <row r="56" spans="1:7" x14ac:dyDescent="0.25">
      <c r="A56" s="27" t="s">
        <v>22</v>
      </c>
      <c r="B56" s="26">
        <f>AVERAGE(B54:B55)</f>
        <v>84.046804246137441</v>
      </c>
      <c r="C56" s="26">
        <f t="shared" ref="C56:F56" si="10">AVERAGE(C54:C55)</f>
        <v>92.708333333333343</v>
      </c>
      <c r="D56" s="26">
        <f t="shared" si="10"/>
        <v>74.957648294326233</v>
      </c>
      <c r="E56" s="26">
        <f t="shared" si="10"/>
        <v>75.802083237085498</v>
      </c>
      <c r="F56" s="26">
        <f t="shared" si="10"/>
        <v>75.52651773236046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99.999999999999986</v>
      </c>
      <c r="C59" s="26"/>
      <c r="D59" s="26">
        <f t="shared" ref="D59:F59" si="11">D25/D23*100</f>
        <v>100</v>
      </c>
      <c r="E59" s="26">
        <f t="shared" si="11"/>
        <v>100</v>
      </c>
      <c r="F59" s="26">
        <f t="shared" si="11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-0.89086859688195519</v>
      </c>
      <c r="C62" s="26">
        <f t="shared" ref="C62" si="12">((C17/C15)-1)*100</f>
        <v>-0.89086859688195519</v>
      </c>
      <c r="D62" s="26" t="s">
        <v>43</v>
      </c>
      <c r="E62" s="26" t="s">
        <v>43</v>
      </c>
      <c r="F62" s="26" t="s">
        <v>43</v>
      </c>
      <c r="G62" s="28"/>
    </row>
    <row r="63" spans="1:7" x14ac:dyDescent="0.25">
      <c r="A63" s="27" t="s">
        <v>26</v>
      </c>
      <c r="B63" s="26">
        <f>((B38/B37)-1)*100</f>
        <v>-20.236100497602528</v>
      </c>
      <c r="C63" s="26" t="s">
        <v>43</v>
      </c>
      <c r="D63" s="26">
        <f t="shared" ref="D63:F63" si="13">((D38/D37)-1)*100</f>
        <v>42.178600452541204</v>
      </c>
      <c r="E63" s="26">
        <f t="shared" si="13"/>
        <v>-5.9771976293886979</v>
      </c>
      <c r="F63" s="26">
        <f t="shared" si="13"/>
        <v>-33.644305621925739</v>
      </c>
      <c r="G63" s="28"/>
    </row>
    <row r="64" spans="1:7" x14ac:dyDescent="0.25">
      <c r="A64" s="27" t="s">
        <v>27</v>
      </c>
      <c r="B64" s="26">
        <f>((B40/B39)-1)*100</f>
        <v>-19.519121625670856</v>
      </c>
      <c r="C64" s="26" t="s">
        <v>43</v>
      </c>
      <c r="D64" s="26">
        <f t="shared" ref="D64:F64" si="14">((D40/D39)-1)*100</f>
        <v>43.456610344249434</v>
      </c>
      <c r="E64" s="26">
        <f t="shared" si="14"/>
        <v>-5.1320488440348866</v>
      </c>
      <c r="F64" s="26">
        <f t="shared" si="14"/>
        <v>-33.047849942122831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43">
        <f>B22/($B$16*8)</f>
        <v>248163.58852864581</v>
      </c>
      <c r="C67" s="43">
        <f>B22/(C16*8)</f>
        <v>248163.58852864581</v>
      </c>
      <c r="D67" s="43">
        <f>D22/($C$16*8)</f>
        <v>59531.25</v>
      </c>
      <c r="E67" s="43">
        <f t="shared" ref="E67:F67" si="15">E22/($C$16*8)</f>
        <v>17276.948177083334</v>
      </c>
      <c r="F67" s="43">
        <f t="shared" si="15"/>
        <v>171355.39035156247</v>
      </c>
      <c r="G67" s="28"/>
    </row>
    <row r="68" spans="1:7" x14ac:dyDescent="0.25">
      <c r="A68" s="27" t="s">
        <v>35</v>
      </c>
      <c r="B68" s="43">
        <f>B23/($B$17*8)</f>
        <v>213100.65858146074</v>
      </c>
      <c r="C68" s="43">
        <f>B23/(C17*8)</f>
        <v>213100.65858146074</v>
      </c>
      <c r="D68" s="43">
        <f>D23/($C$17*8)</f>
        <v>59376.564098314608</v>
      </c>
      <c r="E68" s="43">
        <f t="shared" ref="E68:F68" si="16">E23/($C$17*8)</f>
        <v>14126.331654494381</v>
      </c>
      <c r="F68" s="43">
        <f t="shared" si="16"/>
        <v>139597.7628286517</v>
      </c>
    </row>
    <row r="69" spans="1:7" x14ac:dyDescent="0.25">
      <c r="A69" s="27" t="s">
        <v>29</v>
      </c>
      <c r="B69" s="26">
        <f>(B68/B67)*B51</f>
        <v>73.985607160699558</v>
      </c>
      <c r="C69" s="26">
        <f>(C68/C67)*C51</f>
        <v>79.609611572982402</v>
      </c>
      <c r="D69" s="26"/>
      <c r="E69" s="26"/>
      <c r="F69" s="26"/>
      <c r="G69" s="28"/>
    </row>
    <row r="70" spans="1:7" x14ac:dyDescent="0.25">
      <c r="A70" s="30" t="s">
        <v>40</v>
      </c>
      <c r="B70" s="43">
        <f>B22/($B$16)</f>
        <v>1985308.7082291665</v>
      </c>
      <c r="C70" s="43">
        <f>B22/C16</f>
        <v>1985308.7082291665</v>
      </c>
      <c r="D70" s="43">
        <f>D22/($C$16)</f>
        <v>476250</v>
      </c>
      <c r="E70" s="43">
        <f t="shared" ref="E70:F70" si="17">E22/($C$16)</f>
        <v>138215.58541666667</v>
      </c>
      <c r="F70" s="43">
        <f t="shared" si="17"/>
        <v>1370843.1228124998</v>
      </c>
      <c r="G70" s="28"/>
    </row>
    <row r="71" spans="1:7" x14ac:dyDescent="0.25">
      <c r="A71" s="30" t="s">
        <v>41</v>
      </c>
      <c r="B71" s="43">
        <f>B23/($B$17)</f>
        <v>1704805.2686516859</v>
      </c>
      <c r="C71" s="43">
        <f>B23/C17</f>
        <v>1704805.2686516859</v>
      </c>
      <c r="D71" s="43">
        <f>D23/($C$17)</f>
        <v>475012.51278651686</v>
      </c>
      <c r="E71" s="43">
        <f t="shared" ref="E71:F71" si="18">E23/($C$17)</f>
        <v>113010.65323595505</v>
      </c>
      <c r="F71" s="43">
        <f t="shared" si="18"/>
        <v>1116782.1026292136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80.595714453255781</v>
      </c>
      <c r="C74" s="26"/>
      <c r="D74" s="26"/>
      <c r="E74" s="26"/>
      <c r="F74" s="26"/>
      <c r="G74" s="28"/>
    </row>
    <row r="75" spans="1:7" x14ac:dyDescent="0.25">
      <c r="A75" s="27" t="s">
        <v>32</v>
      </c>
      <c r="B75" s="26">
        <f>(B23/B29)*100</f>
        <v>98.776482239827629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2"/>
    </row>
    <row r="79" spans="1:7" x14ac:dyDescent="0.25">
      <c r="A79" s="2"/>
    </row>
    <row r="80" spans="1:7" x14ac:dyDescent="0.25">
      <c r="A80" s="2"/>
      <c r="B80" s="32"/>
      <c r="C80" s="32"/>
      <c r="D80" s="32"/>
      <c r="E80" s="32"/>
    </row>
    <row r="81" spans="1:5" x14ac:dyDescent="0.25">
      <c r="A81" s="38"/>
      <c r="B81" s="32"/>
      <c r="C81" s="32"/>
      <c r="D81" s="32"/>
      <c r="E81" s="32"/>
    </row>
    <row r="82" spans="1:5" x14ac:dyDescent="0.25">
      <c r="A82" s="2"/>
    </row>
    <row r="83" spans="1:5" x14ac:dyDescent="0.25">
      <c r="A83" s="9"/>
    </row>
    <row r="84" spans="1:5" x14ac:dyDescent="0.25">
      <c r="A84" s="39"/>
    </row>
    <row r="85" spans="1:5" x14ac:dyDescent="0.25">
      <c r="A85" s="39"/>
    </row>
    <row r="86" spans="1:5" x14ac:dyDescent="0.25">
      <c r="A86" s="40"/>
    </row>
    <row r="87" spans="1:5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3" customWidth="1"/>
    <col min="2" max="6" width="19.7109375" style="3" customWidth="1"/>
    <col min="7" max="7" width="13.7109375" style="3" bestFit="1" customWidth="1"/>
    <col min="8" max="16384" width="11.42578125" style="3"/>
  </cols>
  <sheetData>
    <row r="9" spans="1:7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7" s="4" customFormat="1" ht="30.75" thickBot="1" x14ac:dyDescent="0.3">
      <c r="A10" s="47"/>
      <c r="B10" s="49"/>
      <c r="C10" s="49"/>
      <c r="D10" s="20" t="s">
        <v>109</v>
      </c>
      <c r="E10" s="21" t="s">
        <v>2</v>
      </c>
      <c r="F10" s="21" t="s">
        <v>3</v>
      </c>
    </row>
    <row r="11" spans="1:7" ht="15.75" thickTop="1" x14ac:dyDescent="0.25"/>
    <row r="12" spans="1:7" x14ac:dyDescent="0.25">
      <c r="A12" s="4" t="s">
        <v>4</v>
      </c>
    </row>
    <row r="13" spans="1:7" x14ac:dyDescent="0.25">
      <c r="A13" s="27"/>
      <c r="B13" s="1"/>
      <c r="C13" s="1"/>
      <c r="D13" s="1"/>
      <c r="E13" s="1"/>
      <c r="F13" s="1"/>
      <c r="G13" s="1"/>
    </row>
    <row r="14" spans="1:7" x14ac:dyDescent="0.25">
      <c r="A14" s="4" t="s">
        <v>5</v>
      </c>
      <c r="B14" s="1"/>
      <c r="C14" s="1"/>
      <c r="D14" s="1"/>
      <c r="E14" s="1"/>
      <c r="F14" s="1"/>
      <c r="G14" s="1"/>
    </row>
    <row r="15" spans="1:7" x14ac:dyDescent="0.25">
      <c r="A15" s="29" t="s">
        <v>59</v>
      </c>
      <c r="B15" s="25">
        <f>C15</f>
        <v>413</v>
      </c>
      <c r="C15" s="25">
        <v>413</v>
      </c>
      <c r="D15" s="44"/>
      <c r="E15" s="44"/>
      <c r="F15" s="44"/>
      <c r="G15" s="1"/>
    </row>
    <row r="16" spans="1:7" x14ac:dyDescent="0.25">
      <c r="A16" s="29" t="s">
        <v>110</v>
      </c>
      <c r="B16" s="25">
        <v>480</v>
      </c>
      <c r="C16" s="25">
        <v>480</v>
      </c>
      <c r="D16" s="25"/>
      <c r="E16" s="44"/>
      <c r="F16" s="44"/>
      <c r="G16" s="1"/>
    </row>
    <row r="17" spans="1:7" x14ac:dyDescent="0.25">
      <c r="A17" s="29" t="s">
        <v>111</v>
      </c>
      <c r="B17" s="25">
        <f>C17</f>
        <v>404</v>
      </c>
      <c r="C17" s="25">
        <v>404</v>
      </c>
      <c r="D17" s="44"/>
      <c r="E17" s="44"/>
      <c r="F17" s="44"/>
    </row>
    <row r="18" spans="1:7" x14ac:dyDescent="0.25">
      <c r="A18" s="29" t="s">
        <v>79</v>
      </c>
      <c r="B18" s="25">
        <v>480</v>
      </c>
      <c r="C18" s="25">
        <v>480</v>
      </c>
      <c r="D18" s="25"/>
      <c r="E18" s="25"/>
      <c r="F18" s="44"/>
      <c r="G18" s="1"/>
    </row>
    <row r="19" spans="1:7" x14ac:dyDescent="0.25">
      <c r="A19" s="27"/>
      <c r="B19" s="44"/>
      <c r="C19" s="44"/>
      <c r="D19" s="44"/>
      <c r="E19" s="44"/>
      <c r="F19" s="44"/>
      <c r="G19" s="1"/>
    </row>
    <row r="20" spans="1:7" x14ac:dyDescent="0.25">
      <c r="A20" s="22" t="s">
        <v>6</v>
      </c>
      <c r="B20" s="44"/>
      <c r="C20" s="44"/>
      <c r="D20" s="44"/>
      <c r="E20" s="44"/>
      <c r="F20" s="44"/>
      <c r="G20" s="1"/>
    </row>
    <row r="21" spans="1:7" x14ac:dyDescent="0.25">
      <c r="A21" s="29" t="s">
        <v>59</v>
      </c>
      <c r="B21" s="25">
        <f>SUM(D21:F21)</f>
        <v>379805731.44</v>
      </c>
      <c r="C21" s="25"/>
      <c r="D21" s="25">
        <v>56602182.329999998</v>
      </c>
      <c r="E21" s="36">
        <v>2270379</v>
      </c>
      <c r="F21" s="36">
        <v>320933170.11000001</v>
      </c>
      <c r="G21" s="1"/>
    </row>
    <row r="22" spans="1:7" s="27" customFormat="1" x14ac:dyDescent="0.25">
      <c r="A22" s="29" t="s">
        <v>110</v>
      </c>
      <c r="B22" s="25">
        <f t="shared" ref="B22:B24" si="0">SUM(D22:F22)</f>
        <v>59863511</v>
      </c>
      <c r="C22" s="25"/>
      <c r="D22" s="25">
        <v>53400000</v>
      </c>
      <c r="E22" s="25">
        <v>6463511</v>
      </c>
      <c r="F22" s="25">
        <v>0</v>
      </c>
      <c r="G22" s="28"/>
    </row>
    <row r="23" spans="1:7" s="27" customFormat="1" x14ac:dyDescent="0.25">
      <c r="A23" s="29" t="s">
        <v>111</v>
      </c>
      <c r="B23" s="25">
        <f t="shared" si="0"/>
        <v>160408674.54999998</v>
      </c>
      <c r="C23" s="25"/>
      <c r="D23" s="25">
        <v>71908777.539999992</v>
      </c>
      <c r="E23" s="36">
        <v>10485236.6</v>
      </c>
      <c r="F23" s="36">
        <v>78014660.409999996</v>
      </c>
      <c r="G23" s="28"/>
    </row>
    <row r="24" spans="1:7" s="27" customFormat="1" x14ac:dyDescent="0.25">
      <c r="A24" s="29" t="s">
        <v>79</v>
      </c>
      <c r="B24" s="25">
        <f t="shared" si="0"/>
        <v>1012811691</v>
      </c>
      <c r="C24" s="25"/>
      <c r="D24" s="25">
        <v>282000000</v>
      </c>
      <c r="E24" s="25">
        <v>72806992</v>
      </c>
      <c r="F24" s="25">
        <v>658004699</v>
      </c>
      <c r="G24" s="28"/>
    </row>
    <row r="25" spans="1:7" x14ac:dyDescent="0.25">
      <c r="A25" s="29" t="s">
        <v>112</v>
      </c>
      <c r="B25" s="25">
        <f>D25+E25+F25</f>
        <v>160408674.54999998</v>
      </c>
      <c r="C25" s="25"/>
      <c r="D25" s="25">
        <f>D23</f>
        <v>71908777.539999992</v>
      </c>
      <c r="E25" s="25">
        <f t="shared" ref="E25:F25" si="1">E23</f>
        <v>10485236.6</v>
      </c>
      <c r="F25" s="25">
        <f t="shared" si="1"/>
        <v>78014660.409999996</v>
      </c>
      <c r="G25" s="1"/>
    </row>
    <row r="26" spans="1:7" x14ac:dyDescent="0.25">
      <c r="A26" s="27"/>
      <c r="B26" s="44"/>
      <c r="C26" s="44"/>
      <c r="D26" s="44"/>
      <c r="E26" s="44"/>
      <c r="F26" s="44"/>
      <c r="G26" s="1"/>
    </row>
    <row r="27" spans="1:7" x14ac:dyDescent="0.25">
      <c r="A27" s="22" t="s">
        <v>7</v>
      </c>
      <c r="B27" s="44"/>
      <c r="C27" s="44"/>
      <c r="D27" s="44"/>
      <c r="E27" s="44"/>
      <c r="F27" s="44"/>
      <c r="G27" s="1"/>
    </row>
    <row r="28" spans="1:7" s="27" customFormat="1" x14ac:dyDescent="0.25">
      <c r="A28" s="29" t="s">
        <v>110</v>
      </c>
      <c r="B28" s="25">
        <f>B22</f>
        <v>59863511</v>
      </c>
      <c r="C28" s="25"/>
      <c r="D28" s="42"/>
      <c r="E28" s="25"/>
      <c r="F28" s="25"/>
      <c r="G28" s="28"/>
    </row>
    <row r="29" spans="1:7" s="27" customFormat="1" x14ac:dyDescent="0.25">
      <c r="A29" s="29" t="s">
        <v>111</v>
      </c>
      <c r="B29" s="25">
        <v>101346362.86</v>
      </c>
      <c r="C29" s="25"/>
      <c r="D29" s="25"/>
      <c r="E29" s="25"/>
      <c r="F29" s="25"/>
      <c r="G29" s="28"/>
    </row>
    <row r="30" spans="1:7" x14ac:dyDescent="0.25">
      <c r="A30" s="27"/>
      <c r="B30" s="24"/>
      <c r="C30" s="24"/>
      <c r="D30" s="24"/>
      <c r="E30" s="24"/>
      <c r="F30" s="24"/>
      <c r="G30" s="1"/>
    </row>
    <row r="31" spans="1:7" x14ac:dyDescent="0.25">
      <c r="A31" s="4" t="s">
        <v>8</v>
      </c>
      <c r="B31" s="24"/>
      <c r="C31" s="24"/>
      <c r="D31" s="24"/>
      <c r="E31" s="24"/>
      <c r="F31" s="24"/>
      <c r="G31" s="1"/>
    </row>
    <row r="32" spans="1:7" x14ac:dyDescent="0.25">
      <c r="A32" s="29" t="s">
        <v>60</v>
      </c>
      <c r="B32" s="26">
        <v>1.0451999999999999</v>
      </c>
      <c r="C32" s="26">
        <v>1.0451999999999999</v>
      </c>
      <c r="D32" s="26">
        <v>1.0451999999999999</v>
      </c>
      <c r="E32" s="26">
        <v>1.0451999999999999</v>
      </c>
      <c r="F32" s="26">
        <v>1.0451999999999999</v>
      </c>
      <c r="G32" s="1"/>
    </row>
    <row r="33" spans="1:7" x14ac:dyDescent="0.25">
      <c r="A33" s="29" t="s">
        <v>113</v>
      </c>
      <c r="B33" s="26">
        <v>1.0610999999999999</v>
      </c>
      <c r="C33" s="26">
        <v>1.0610999999999999</v>
      </c>
      <c r="D33" s="26">
        <v>1.0610999999999999</v>
      </c>
      <c r="E33" s="26">
        <v>1.0610999999999999</v>
      </c>
      <c r="F33" s="26">
        <v>1.0610999999999999</v>
      </c>
      <c r="G33" s="1"/>
    </row>
    <row r="34" spans="1:7" s="27" customFormat="1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7" x14ac:dyDescent="0.25">
      <c r="A35" s="27"/>
      <c r="B35" s="24"/>
      <c r="C35" s="24"/>
      <c r="D35" s="24"/>
      <c r="E35" s="24"/>
      <c r="F35" s="24"/>
      <c r="G35" s="1"/>
    </row>
    <row r="36" spans="1:7" x14ac:dyDescent="0.25">
      <c r="A36" s="4" t="s">
        <v>10</v>
      </c>
      <c r="B36" s="24"/>
      <c r="C36" s="24"/>
      <c r="D36" s="24"/>
      <c r="E36" s="24"/>
      <c r="F36" s="24"/>
      <c r="G36" s="1"/>
    </row>
    <row r="37" spans="1:7" x14ac:dyDescent="0.25">
      <c r="A37" s="29" t="s">
        <v>61</v>
      </c>
      <c r="B37" s="25">
        <f>B21/B32</f>
        <v>363380914.12169921</v>
      </c>
      <c r="C37" s="25"/>
      <c r="D37" s="25">
        <f t="shared" ref="D37:F37" si="2">D21/D32</f>
        <v>54154403.300803676</v>
      </c>
      <c r="E37" s="25">
        <f t="shared" si="2"/>
        <v>2172195.752009185</v>
      </c>
      <c r="F37" s="25">
        <f t="shared" si="2"/>
        <v>307054315.0688864</v>
      </c>
      <c r="G37" s="1"/>
    </row>
    <row r="38" spans="1:7" x14ac:dyDescent="0.25">
      <c r="A38" s="29" t="s">
        <v>114</v>
      </c>
      <c r="B38" s="25">
        <f>B23/B33</f>
        <v>151172061.58703232</v>
      </c>
      <c r="C38" s="25"/>
      <c r="D38" s="25">
        <f t="shared" ref="D38:F38" si="3">D23/D33</f>
        <v>67768143.94496277</v>
      </c>
      <c r="E38" s="25">
        <f t="shared" si="3"/>
        <v>9881478.2772594485</v>
      </c>
      <c r="F38" s="25">
        <f t="shared" si="3"/>
        <v>73522439.364810109</v>
      </c>
      <c r="G38" s="1"/>
    </row>
    <row r="39" spans="1:7" x14ac:dyDescent="0.25">
      <c r="A39" s="29" t="s">
        <v>62</v>
      </c>
      <c r="B39" s="25">
        <f>B37/B15</f>
        <v>879856.93491936859</v>
      </c>
      <c r="C39" s="25"/>
      <c r="D39" s="36">
        <f>D37/$C$15</f>
        <v>131124.46319807187</v>
      </c>
      <c r="E39" s="25">
        <f t="shared" ref="E39:F39" si="4">E37/$C$15</f>
        <v>5259.5538789568645</v>
      </c>
      <c r="F39" s="36">
        <f t="shared" si="4"/>
        <v>743472.91784233996</v>
      </c>
      <c r="G39" s="10"/>
    </row>
    <row r="40" spans="1:7" x14ac:dyDescent="0.25">
      <c r="A40" s="29" t="s">
        <v>115</v>
      </c>
      <c r="B40" s="25">
        <f>B38/B17</f>
        <v>374188.27125503047</v>
      </c>
      <c r="C40" s="25"/>
      <c r="D40" s="36">
        <f>D38/$C$17</f>
        <v>167742.93055683855</v>
      </c>
      <c r="E40" s="36">
        <f t="shared" ref="E40:F40" si="5">E38/$C$17</f>
        <v>24459.104646681804</v>
      </c>
      <c r="F40" s="36">
        <f t="shared" si="5"/>
        <v>181986.23605151018</v>
      </c>
    </row>
    <row r="41" spans="1:7" x14ac:dyDescent="0.25">
      <c r="A41" s="27"/>
      <c r="B41" s="26"/>
      <c r="C41" s="26"/>
      <c r="D41" s="26"/>
      <c r="E41" s="26"/>
      <c r="F41" s="26"/>
      <c r="G41" s="1"/>
    </row>
    <row r="42" spans="1:7" x14ac:dyDescent="0.25">
      <c r="A42" s="4" t="s">
        <v>11</v>
      </c>
      <c r="B42" s="26"/>
      <c r="C42" s="26"/>
      <c r="D42" s="26"/>
      <c r="E42" s="26"/>
      <c r="F42" s="26"/>
      <c r="G42" s="1"/>
    </row>
    <row r="43" spans="1:7" x14ac:dyDescent="0.25">
      <c r="A43" s="27"/>
      <c r="B43" s="26"/>
      <c r="C43" s="26"/>
      <c r="D43" s="26"/>
      <c r="E43" s="26"/>
      <c r="F43" s="26"/>
      <c r="G43" s="1"/>
    </row>
    <row r="44" spans="1:7" x14ac:dyDescent="0.25">
      <c r="A44" s="4" t="s">
        <v>12</v>
      </c>
      <c r="B44" s="26"/>
      <c r="C44" s="26"/>
      <c r="D44" s="26"/>
      <c r="E44" s="26"/>
      <c r="F44" s="26"/>
      <c r="G44" s="1"/>
    </row>
    <row r="45" spans="1:7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1"/>
    </row>
    <row r="46" spans="1:7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1"/>
    </row>
    <row r="47" spans="1:7" x14ac:dyDescent="0.25">
      <c r="A47" s="27"/>
      <c r="B47" s="26"/>
      <c r="C47" s="26"/>
      <c r="D47" s="26"/>
      <c r="E47" s="26"/>
      <c r="F47" s="26"/>
      <c r="G47" s="1"/>
    </row>
    <row r="48" spans="1:7" x14ac:dyDescent="0.25">
      <c r="A48" s="4" t="s">
        <v>15</v>
      </c>
      <c r="B48" s="26"/>
      <c r="C48" s="26"/>
      <c r="D48" s="26"/>
      <c r="E48" s="26"/>
      <c r="F48" s="26"/>
      <c r="G48" s="1"/>
    </row>
    <row r="49" spans="1:7" x14ac:dyDescent="0.25">
      <c r="A49" s="27" t="s">
        <v>16</v>
      </c>
      <c r="B49" s="26">
        <f>B17/B16*100</f>
        <v>84.166666666666671</v>
      </c>
      <c r="C49" s="26">
        <f t="shared" ref="C49" si="6">C17/C16*100</f>
        <v>84.166666666666671</v>
      </c>
      <c r="D49" s="26"/>
      <c r="E49" s="26"/>
      <c r="F49" s="26"/>
      <c r="G49" s="10"/>
    </row>
    <row r="50" spans="1:7" x14ac:dyDescent="0.25">
      <c r="A50" s="27" t="s">
        <v>17</v>
      </c>
      <c r="B50" s="26">
        <f>B23/B22*100</f>
        <v>267.95734475046072</v>
      </c>
      <c r="C50" s="26"/>
      <c r="D50" s="26">
        <f t="shared" ref="D50:E50" si="7">D23/D22*100</f>
        <v>134.66063209737825</v>
      </c>
      <c r="E50" s="26">
        <f t="shared" si="7"/>
        <v>162.22199668260794</v>
      </c>
      <c r="F50" s="26" t="s">
        <v>43</v>
      </c>
      <c r="G50" s="1"/>
    </row>
    <row r="51" spans="1:7" x14ac:dyDescent="0.25">
      <c r="A51" s="27" t="s">
        <v>18</v>
      </c>
      <c r="B51" s="26">
        <f>AVERAGE(B49:B50)</f>
        <v>176.0620057085637</v>
      </c>
      <c r="C51" s="26">
        <f t="shared" ref="C51:E51" si="8">AVERAGE(C49:C50)</f>
        <v>84.166666666666671</v>
      </c>
      <c r="D51" s="26">
        <f t="shared" si="8"/>
        <v>134.66063209737825</v>
      </c>
      <c r="E51" s="26">
        <f t="shared" si="8"/>
        <v>162.22199668260794</v>
      </c>
      <c r="F51" s="26" t="s">
        <v>43</v>
      </c>
      <c r="G51" s="1"/>
    </row>
    <row r="52" spans="1:7" x14ac:dyDescent="0.25">
      <c r="A52" s="27"/>
      <c r="B52" s="26"/>
      <c r="C52" s="26"/>
      <c r="D52" s="26"/>
      <c r="E52" s="26"/>
      <c r="F52" s="26"/>
      <c r="G52" s="1"/>
    </row>
    <row r="53" spans="1:7" x14ac:dyDescent="0.25">
      <c r="A53" s="4" t="s">
        <v>19</v>
      </c>
      <c r="B53" s="26"/>
      <c r="C53" s="26"/>
      <c r="D53" s="26"/>
      <c r="E53" s="26"/>
      <c r="F53" s="26"/>
      <c r="G53" s="1"/>
    </row>
    <row r="54" spans="1:7" x14ac:dyDescent="0.25">
      <c r="A54" s="27" t="s">
        <v>20</v>
      </c>
      <c r="B54" s="26">
        <f>(B17/B18)*100</f>
        <v>84.166666666666671</v>
      </c>
      <c r="C54" s="26">
        <f t="shared" ref="C54" si="9">(C17/C18)*100</f>
        <v>84.166666666666671</v>
      </c>
      <c r="D54" s="26"/>
      <c r="E54" s="26"/>
      <c r="F54" s="26"/>
      <c r="G54" s="1"/>
    </row>
    <row r="55" spans="1:7" x14ac:dyDescent="0.25">
      <c r="A55" s="27" t="s">
        <v>21</v>
      </c>
      <c r="B55" s="26">
        <f>B23/B24*100</f>
        <v>15.83795645087987</v>
      </c>
      <c r="C55" s="26"/>
      <c r="D55" s="26">
        <f t="shared" ref="D55:F55" si="10">D23/D24*100</f>
        <v>25.499566503546095</v>
      </c>
      <c r="E55" s="26">
        <f t="shared" si="10"/>
        <v>14.401414358664894</v>
      </c>
      <c r="F55" s="26">
        <f t="shared" si="10"/>
        <v>11.856246699843096</v>
      </c>
      <c r="G55" s="1"/>
    </row>
    <row r="56" spans="1:7" x14ac:dyDescent="0.25">
      <c r="A56" s="27" t="s">
        <v>22</v>
      </c>
      <c r="B56" s="26">
        <f>AVERAGE(B54:B55)</f>
        <v>50.002311558773272</v>
      </c>
      <c r="C56" s="26">
        <f t="shared" ref="C56:F56" si="11">AVERAGE(C54:C55)</f>
        <v>84.166666666666671</v>
      </c>
      <c r="D56" s="26">
        <f t="shared" si="11"/>
        <v>25.499566503546095</v>
      </c>
      <c r="E56" s="26">
        <f t="shared" si="11"/>
        <v>14.401414358664894</v>
      </c>
      <c r="F56" s="26">
        <f t="shared" si="11"/>
        <v>11.856246699843096</v>
      </c>
      <c r="G56" s="1"/>
    </row>
    <row r="57" spans="1:7" x14ac:dyDescent="0.25">
      <c r="A57" s="27"/>
      <c r="B57" s="26"/>
      <c r="C57" s="26"/>
      <c r="D57" s="26"/>
      <c r="E57" s="26"/>
      <c r="F57" s="26"/>
      <c r="G57" s="1"/>
    </row>
    <row r="58" spans="1:7" x14ac:dyDescent="0.25">
      <c r="A58" s="4" t="s">
        <v>33</v>
      </c>
      <c r="B58" s="26"/>
      <c r="C58" s="26"/>
      <c r="D58" s="26"/>
      <c r="E58" s="26"/>
      <c r="F58" s="26"/>
      <c r="G58" s="1"/>
    </row>
    <row r="59" spans="1:7" x14ac:dyDescent="0.25">
      <c r="A59" s="27" t="s">
        <v>23</v>
      </c>
      <c r="B59" s="26">
        <f>B25/B23*100</f>
        <v>100</v>
      </c>
      <c r="C59" s="26"/>
      <c r="D59" s="26">
        <f t="shared" ref="D59:F59" si="12">D25/D23*100</f>
        <v>100</v>
      </c>
      <c r="E59" s="26">
        <f t="shared" si="12"/>
        <v>100</v>
      </c>
      <c r="F59" s="26">
        <f t="shared" si="12"/>
        <v>100</v>
      </c>
      <c r="G59" s="1"/>
    </row>
    <row r="60" spans="1:7" x14ac:dyDescent="0.25">
      <c r="A60" s="27"/>
      <c r="B60" s="26"/>
      <c r="C60" s="26"/>
      <c r="D60" s="26"/>
      <c r="E60" s="26"/>
      <c r="F60" s="26"/>
      <c r="G60" s="1"/>
    </row>
    <row r="61" spans="1:7" x14ac:dyDescent="0.25">
      <c r="A61" s="4" t="s">
        <v>24</v>
      </c>
      <c r="B61" s="26"/>
      <c r="C61" s="26"/>
      <c r="D61" s="26"/>
      <c r="E61" s="26"/>
      <c r="F61" s="26"/>
      <c r="G61" s="1"/>
    </row>
    <row r="62" spans="1:7" x14ac:dyDescent="0.25">
      <c r="A62" s="27" t="s">
        <v>25</v>
      </c>
      <c r="B62" s="26">
        <f>((B17/B15)-1)*100</f>
        <v>-2.1791767554479424</v>
      </c>
      <c r="C62" s="26">
        <f t="shared" ref="C62" si="13">((C17/C15)-1)*100</f>
        <v>-2.1791767554479424</v>
      </c>
      <c r="D62" s="26" t="s">
        <v>43</v>
      </c>
      <c r="E62" s="26" t="s">
        <v>43</v>
      </c>
      <c r="F62" s="26" t="s">
        <v>43</v>
      </c>
      <c r="G62" s="1"/>
    </row>
    <row r="63" spans="1:7" x14ac:dyDescent="0.25">
      <c r="A63" s="27" t="s">
        <v>26</v>
      </c>
      <c r="B63" s="26">
        <f>((B38/B37)-1)*100</f>
        <v>-58.398458556245593</v>
      </c>
      <c r="C63" s="26" t="s">
        <v>43</v>
      </c>
      <c r="D63" s="26">
        <f t="shared" ref="D63:F63" si="14">((D38/D37)-1)*100</f>
        <v>25.138751079096579</v>
      </c>
      <c r="E63" s="26">
        <f t="shared" si="14"/>
        <v>354.9073566744396</v>
      </c>
      <c r="F63" s="26">
        <f t="shared" si="14"/>
        <v>-76.055558982027122</v>
      </c>
      <c r="G63" s="1"/>
    </row>
    <row r="64" spans="1:7" x14ac:dyDescent="0.25">
      <c r="A64" s="27" t="s">
        <v>27</v>
      </c>
      <c r="B64" s="26">
        <f>((B40/B39)-1)*100</f>
        <v>-57.471691543884731</v>
      </c>
      <c r="C64" s="26" t="s">
        <v>43</v>
      </c>
      <c r="D64" s="26">
        <f t="shared" ref="D64:F64" si="15">((D40/D39)-1)*100</f>
        <v>27.926495533828909</v>
      </c>
      <c r="E64" s="26">
        <f t="shared" si="15"/>
        <v>365.04143145184048</v>
      </c>
      <c r="F64" s="26">
        <f t="shared" si="15"/>
        <v>-75.522143216775248</v>
      </c>
      <c r="G64" s="1"/>
    </row>
    <row r="65" spans="1:8" x14ac:dyDescent="0.25">
      <c r="A65" s="27"/>
      <c r="B65" s="26"/>
      <c r="C65" s="26"/>
      <c r="D65" s="26"/>
      <c r="E65" s="26"/>
      <c r="F65" s="26"/>
      <c r="G65" s="1"/>
    </row>
    <row r="66" spans="1:8" x14ac:dyDescent="0.25">
      <c r="A66" s="4" t="s">
        <v>28</v>
      </c>
      <c r="B66" s="26"/>
      <c r="C66" s="26"/>
      <c r="D66" s="26"/>
      <c r="E66" s="26"/>
      <c r="F66" s="26"/>
      <c r="G66" s="1"/>
    </row>
    <row r="67" spans="1:8" x14ac:dyDescent="0.25">
      <c r="A67" s="27" t="s">
        <v>34</v>
      </c>
      <c r="B67" s="43">
        <f>B22/($B$16*3)</f>
        <v>41571.882638888892</v>
      </c>
      <c r="C67" s="43">
        <f>B22/(C16*3)</f>
        <v>41571.882638888892</v>
      </c>
      <c r="D67" s="43">
        <f>D22/($C$16*3)</f>
        <v>37083.333333333336</v>
      </c>
      <c r="E67" s="43">
        <f t="shared" ref="E67:F67" si="16">E22/($C$16*3)</f>
        <v>4488.5493055555553</v>
      </c>
      <c r="F67" s="43">
        <f t="shared" si="16"/>
        <v>0</v>
      </c>
      <c r="G67" s="10"/>
    </row>
    <row r="68" spans="1:8" x14ac:dyDescent="0.25">
      <c r="A68" s="27" t="s">
        <v>35</v>
      </c>
      <c r="B68" s="43">
        <f>B23/($B$17*3)</f>
        <v>132350.39154290428</v>
      </c>
      <c r="C68" s="43">
        <f>B23/(C17*3)</f>
        <v>132350.39154290428</v>
      </c>
      <c r="D68" s="43">
        <f>D23/($C$17*3)</f>
        <v>59330.67453795379</v>
      </c>
      <c r="E68" s="43">
        <f t="shared" ref="E68:F68" si="17">E23/($C$17*3)</f>
        <v>8651.1853135313522</v>
      </c>
      <c r="F68" s="43">
        <f t="shared" si="17"/>
        <v>64368.531691419143</v>
      </c>
      <c r="G68" s="5"/>
    </row>
    <row r="69" spans="1:8" x14ac:dyDescent="0.25">
      <c r="A69" s="27" t="s">
        <v>29</v>
      </c>
      <c r="B69" s="26">
        <f>(B68/B67)*B51</f>
        <v>560.52008983493693</v>
      </c>
      <c r="C69" s="26">
        <f>(C68/C67)*C51</f>
        <v>267.95734475046072</v>
      </c>
      <c r="D69" s="26"/>
      <c r="E69" s="26"/>
      <c r="F69" s="26"/>
      <c r="G69" s="1"/>
    </row>
    <row r="70" spans="1:8" x14ac:dyDescent="0.25">
      <c r="A70" s="30" t="s">
        <v>36</v>
      </c>
      <c r="B70" s="43">
        <f>B22/($B$16)</f>
        <v>124715.64791666667</v>
      </c>
      <c r="C70" s="43">
        <f>B22/C16</f>
        <v>124715.64791666667</v>
      </c>
      <c r="D70" s="43">
        <f>D22/($C$16)</f>
        <v>111250</v>
      </c>
      <c r="E70" s="43">
        <f t="shared" ref="E70:F70" si="18">E22/($C$16)</f>
        <v>13465.647916666667</v>
      </c>
      <c r="F70" s="43">
        <f t="shared" si="18"/>
        <v>0</v>
      </c>
      <c r="G70" s="1"/>
    </row>
    <row r="71" spans="1:8" x14ac:dyDescent="0.25">
      <c r="A71" s="30" t="s">
        <v>37</v>
      </c>
      <c r="B71" s="43">
        <f>B23/($B$17)</f>
        <v>397051.17462871282</v>
      </c>
      <c r="C71" s="43">
        <f>B23/C17</f>
        <v>397051.17462871282</v>
      </c>
      <c r="D71" s="43">
        <f>D23/($C$17)</f>
        <v>177992.02361386135</v>
      </c>
      <c r="E71" s="43">
        <f t="shared" ref="E71:F71" si="19">E23/($C$17)</f>
        <v>25953.555940594058</v>
      </c>
      <c r="F71" s="43">
        <f t="shared" si="19"/>
        <v>193105.59507425741</v>
      </c>
      <c r="G71" s="1"/>
    </row>
    <row r="72" spans="1:8" x14ac:dyDescent="0.25">
      <c r="A72" s="27"/>
      <c r="B72" s="26"/>
      <c r="C72" s="26"/>
      <c r="D72" s="26"/>
      <c r="E72" s="26"/>
      <c r="F72" s="26"/>
      <c r="G72" s="1"/>
    </row>
    <row r="73" spans="1:8" x14ac:dyDescent="0.25">
      <c r="A73" s="4" t="s">
        <v>30</v>
      </c>
      <c r="B73" s="26"/>
      <c r="C73" s="26"/>
      <c r="D73" s="26"/>
      <c r="E73" s="26"/>
      <c r="F73" s="26"/>
      <c r="G73" s="1"/>
    </row>
    <row r="74" spans="1:8" x14ac:dyDescent="0.25">
      <c r="A74" s="27" t="s">
        <v>31</v>
      </c>
      <c r="B74" s="26">
        <f>(B29/B28)*100</f>
        <v>169.29572149552004</v>
      </c>
      <c r="C74" s="26"/>
      <c r="D74" s="26"/>
      <c r="E74" s="26"/>
      <c r="F74" s="26"/>
      <c r="G74" s="10"/>
      <c r="H74" s="5"/>
    </row>
    <row r="75" spans="1:8" x14ac:dyDescent="0.25">
      <c r="A75" s="27" t="s">
        <v>32</v>
      </c>
      <c r="B75" s="26">
        <f>(B23/B29)*100</f>
        <v>158.27768261559493</v>
      </c>
      <c r="C75" s="26"/>
      <c r="D75" s="26"/>
      <c r="E75" s="26"/>
      <c r="F75" s="26"/>
      <c r="G75" s="10"/>
      <c r="H75" s="5"/>
    </row>
    <row r="76" spans="1:8" ht="15.75" thickBot="1" x14ac:dyDescent="0.3">
      <c r="A76" s="6"/>
      <c r="B76" s="6"/>
      <c r="C76" s="6"/>
      <c r="D76" s="6"/>
      <c r="E76" s="6"/>
      <c r="F76" s="6"/>
    </row>
    <row r="77" spans="1:8" ht="15.75" thickTop="1" x14ac:dyDescent="0.25">
      <c r="A77" s="51" t="s">
        <v>84</v>
      </c>
      <c r="B77" s="51"/>
      <c r="C77" s="51"/>
      <c r="D77" s="51"/>
      <c r="E77" s="51"/>
      <c r="F77" s="51"/>
    </row>
    <row r="78" spans="1:8" x14ac:dyDescent="0.25">
      <c r="A78" s="12"/>
    </row>
    <row r="79" spans="1:8" x14ac:dyDescent="0.25">
      <c r="A79" s="13"/>
    </row>
    <row r="80" spans="1:8" x14ac:dyDescent="0.25">
      <c r="A80" s="13"/>
      <c r="B80" s="7"/>
      <c r="C80" s="7"/>
      <c r="D80" s="7"/>
      <c r="E80" s="7"/>
    </row>
    <row r="81" spans="1:5" x14ac:dyDescent="0.25">
      <c r="A81" s="14"/>
      <c r="B81" s="7"/>
      <c r="C81" s="7"/>
      <c r="D81" s="7"/>
      <c r="E81" s="7"/>
    </row>
    <row r="82" spans="1:5" x14ac:dyDescent="0.25">
      <c r="A82" s="13"/>
    </row>
    <row r="83" spans="1:5" x14ac:dyDescent="0.25">
      <c r="A83" s="16"/>
    </row>
    <row r="84" spans="1:5" x14ac:dyDescent="0.25">
      <c r="A84" s="17"/>
    </row>
    <row r="85" spans="1:5" x14ac:dyDescent="0.25">
      <c r="A85" s="17"/>
    </row>
    <row r="86" spans="1:5" x14ac:dyDescent="0.25">
      <c r="A86" s="18"/>
    </row>
    <row r="87" spans="1:5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7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85546875" style="27" customWidth="1"/>
    <col min="2" max="5" width="19.5703125" style="27" customWidth="1"/>
    <col min="6" max="6" width="19.7109375" style="27" customWidth="1"/>
    <col min="7" max="7" width="13.7109375" style="27" bestFit="1" customWidth="1"/>
    <col min="8" max="8" width="11.42578125" style="27"/>
    <col min="9" max="9" width="13.85546875" style="27" bestFit="1" customWidth="1"/>
    <col min="10" max="16384" width="11.42578125" style="27"/>
  </cols>
  <sheetData>
    <row r="9" spans="1:8" s="4" customFormat="1" ht="15" customHeight="1" x14ac:dyDescent="0.25">
      <c r="A9" s="46" t="s">
        <v>0</v>
      </c>
      <c r="B9" s="48" t="s">
        <v>1</v>
      </c>
      <c r="C9" s="48" t="s">
        <v>76</v>
      </c>
      <c r="D9" s="50" t="s">
        <v>50</v>
      </c>
      <c r="E9" s="50"/>
      <c r="F9" s="50"/>
    </row>
    <row r="10" spans="1:8" s="4" customFormat="1" ht="30.75" thickBot="1" x14ac:dyDescent="0.3">
      <c r="A10" s="47"/>
      <c r="B10" s="49"/>
      <c r="C10" s="49"/>
      <c r="D10" s="23" t="s">
        <v>109</v>
      </c>
      <c r="E10" s="21" t="s">
        <v>2</v>
      </c>
      <c r="F10" s="21" t="s">
        <v>3</v>
      </c>
    </row>
    <row r="11" spans="1:8" ht="15.75" thickTop="1" x14ac:dyDescent="0.25"/>
    <row r="12" spans="1:8" x14ac:dyDescent="0.25">
      <c r="A12" s="4" t="s">
        <v>4</v>
      </c>
    </row>
    <row r="13" spans="1:8" x14ac:dyDescent="0.25">
      <c r="B13" s="28"/>
      <c r="C13" s="28"/>
      <c r="D13" s="28"/>
      <c r="E13" s="28"/>
      <c r="F13" s="28"/>
      <c r="G13" s="28"/>
    </row>
    <row r="14" spans="1:8" x14ac:dyDescent="0.25">
      <c r="A14" s="4" t="s">
        <v>5</v>
      </c>
      <c r="B14" s="28"/>
      <c r="C14" s="28"/>
      <c r="D14" s="28"/>
      <c r="E14" s="28"/>
      <c r="F14" s="28"/>
      <c r="G14" s="28"/>
      <c r="H14" s="27" t="s">
        <v>44</v>
      </c>
    </row>
    <row r="15" spans="1:8" x14ac:dyDescent="0.25">
      <c r="A15" s="29" t="s">
        <v>71</v>
      </c>
      <c r="B15" s="25">
        <f>(+'I Trimestre'!B15+'II Trimestre'!B15+'III Trimestre'!B15+'IV Trimestre'!B15)/4</f>
        <v>440</v>
      </c>
      <c r="C15" s="25">
        <f>(+'I Trimestre'!C15+'II Trimestre'!C15+'III Trimestre'!C15+'IV Trimestre'!C15)/4</f>
        <v>440</v>
      </c>
      <c r="D15" s="25"/>
      <c r="E15" s="25"/>
      <c r="F15" s="25"/>
      <c r="G15" s="28"/>
    </row>
    <row r="16" spans="1:8" x14ac:dyDescent="0.25">
      <c r="A16" s="29" t="s">
        <v>116</v>
      </c>
      <c r="B16" s="25">
        <f>'I Trimestre'!B16</f>
        <v>480</v>
      </c>
      <c r="C16" s="25">
        <f>(+'I Trimestre'!C16+'II Trimestre'!C16+'III Trimestre'!C16+'IV Trimestre'!C16)/4</f>
        <v>480</v>
      </c>
      <c r="D16" s="25"/>
      <c r="E16" s="25"/>
      <c r="F16" s="25"/>
      <c r="G16" s="28"/>
    </row>
    <row r="17" spans="1:7" x14ac:dyDescent="0.25">
      <c r="A17" s="29" t="s">
        <v>117</v>
      </c>
      <c r="B17" s="25">
        <f>(+'I Trimestre'!B17+'II Trimestre'!B17+'III Trimestre'!B17+'IV Trimestre'!B17)/4</f>
        <v>434.75</v>
      </c>
      <c r="C17" s="25">
        <f>(+'I Trimestre'!C17+'II Trimestre'!C17+'III Trimestre'!C17+'IV Trimestre'!C17)/4</f>
        <v>434.75</v>
      </c>
      <c r="D17" s="25"/>
      <c r="E17" s="25"/>
      <c r="F17" s="25"/>
    </row>
    <row r="18" spans="1:7" x14ac:dyDescent="0.25">
      <c r="A18" s="29" t="s">
        <v>79</v>
      </c>
      <c r="B18" s="25">
        <f>'I Trimestre'!B18</f>
        <v>480</v>
      </c>
      <c r="C18" s="25">
        <f>+'IV Trimestre'!C18</f>
        <v>480</v>
      </c>
      <c r="D18" s="25"/>
      <c r="E18" s="25"/>
      <c r="F18" s="25"/>
      <c r="G18" s="28"/>
    </row>
    <row r="19" spans="1:7" x14ac:dyDescent="0.25">
      <c r="B19" s="25"/>
      <c r="C19" s="25"/>
      <c r="D19" s="25"/>
      <c r="E19" s="25"/>
      <c r="F19" s="25"/>
      <c r="G19" s="28"/>
    </row>
    <row r="20" spans="1:7" x14ac:dyDescent="0.25">
      <c r="A20" s="22" t="s">
        <v>6</v>
      </c>
      <c r="B20" s="25"/>
      <c r="C20" s="25"/>
      <c r="D20" s="25"/>
      <c r="E20" s="25"/>
      <c r="F20" s="25"/>
      <c r="G20" s="28"/>
    </row>
    <row r="21" spans="1:7" x14ac:dyDescent="0.25">
      <c r="A21" s="29" t="s">
        <v>71</v>
      </c>
      <c r="B21" s="25">
        <f>'I Trimestre'!B21+'II Trimestre'!B21+'III Trimestre'!B21+'IV Trimestre'!B21</f>
        <v>1307449834.48</v>
      </c>
      <c r="C21" s="25"/>
      <c r="D21" s="25">
        <f>'I Trimestre'!D21+'II Trimestre'!D21+'III Trimestre'!D21+'IV Trimestre'!D21</f>
        <v>201607457.56</v>
      </c>
      <c r="E21" s="25">
        <f>'I Trimestre'!E21+'II Trimestre'!E21+'III Trimestre'!E21+'IV Trimestre'!E21</f>
        <v>54437777.640000001</v>
      </c>
      <c r="F21" s="25">
        <f>'I Trimestre'!F21+'II Trimestre'!F21+'III Trimestre'!F21+'IV Trimestre'!F21</f>
        <v>1051404599.28</v>
      </c>
      <c r="G21" s="28"/>
    </row>
    <row r="22" spans="1:7" x14ac:dyDescent="0.25">
      <c r="A22" s="29" t="s">
        <v>116</v>
      </c>
      <c r="B22" s="25">
        <f>SUM(D22:F22)</f>
        <v>1012811691</v>
      </c>
      <c r="C22" s="25"/>
      <c r="D22" s="25">
        <f>'IV Trimestre'!D24</f>
        <v>282000000</v>
      </c>
      <c r="E22" s="25">
        <f>'I Trimestre'!E22+'II Trimestre'!E22+'III Trimestre'!E22+'IV Trimestre'!E22</f>
        <v>72806992</v>
      </c>
      <c r="F22" s="25">
        <f>'IV Trimestre'!F24</f>
        <v>658004699</v>
      </c>
      <c r="G22" s="28"/>
    </row>
    <row r="23" spans="1:7" x14ac:dyDescent="0.25">
      <c r="A23" s="29" t="s">
        <v>117</v>
      </c>
      <c r="B23" s="25">
        <f>SUM(D23:F23)</f>
        <v>919047019.10000014</v>
      </c>
      <c r="C23" s="25"/>
      <c r="D23" s="25">
        <f>'I Trimestre'!D23+'II Trimestre'!D23+'III Trimestre'!D23+'IV Trimestre'!D23</f>
        <v>283289345.73000002</v>
      </c>
      <c r="E23" s="25">
        <f>'I Trimestre'!E23+'II Trimestre'!E23+'III Trimestre'!E23+'IV Trimestre'!E23</f>
        <v>60774977.289999999</v>
      </c>
      <c r="F23" s="25">
        <f>'I Trimestre'!F23+'II Trimestre'!F23+'III Trimestre'!F23+'IV Trimestre'!F23</f>
        <v>574982696.08000004</v>
      </c>
      <c r="G23" s="28"/>
    </row>
    <row r="24" spans="1:7" x14ac:dyDescent="0.25">
      <c r="A24" s="29" t="s">
        <v>79</v>
      </c>
      <c r="B24" s="25">
        <f>SUM(D24:F24)</f>
        <v>1012811691</v>
      </c>
      <c r="C24" s="25"/>
      <c r="D24" s="25">
        <f>+'IV Trimestre'!D24</f>
        <v>282000000</v>
      </c>
      <c r="E24" s="25">
        <f>+'IV Trimestre'!E24</f>
        <v>72806992</v>
      </c>
      <c r="F24" s="25">
        <f>+'IV Trimestre'!F24</f>
        <v>658004699</v>
      </c>
      <c r="G24" s="28"/>
    </row>
    <row r="25" spans="1:7" x14ac:dyDescent="0.25">
      <c r="A25" s="29" t="s">
        <v>118</v>
      </c>
      <c r="B25" s="25">
        <f>D25+E25+F25</f>
        <v>919047019.10000014</v>
      </c>
      <c r="C25" s="25"/>
      <c r="D25" s="25">
        <f>D23</f>
        <v>283289345.73000002</v>
      </c>
      <c r="E25" s="25">
        <f t="shared" ref="E25:F25" si="0">E23</f>
        <v>60774977.289999999</v>
      </c>
      <c r="F25" s="25">
        <f t="shared" si="0"/>
        <v>574982696.08000004</v>
      </c>
      <c r="G25" s="28"/>
    </row>
    <row r="26" spans="1:7" x14ac:dyDescent="0.25">
      <c r="B26" s="25"/>
      <c r="C26" s="25"/>
      <c r="D26" s="25"/>
      <c r="E26" s="25"/>
      <c r="F26" s="25"/>
      <c r="G26" s="28"/>
    </row>
    <row r="27" spans="1:7" x14ac:dyDescent="0.25">
      <c r="A27" s="22" t="s">
        <v>7</v>
      </c>
      <c r="B27" s="25"/>
      <c r="C27" s="25"/>
      <c r="D27" s="25"/>
      <c r="E27" s="25"/>
      <c r="F27" s="25"/>
      <c r="G27" s="28"/>
    </row>
    <row r="28" spans="1:7" x14ac:dyDescent="0.25">
      <c r="A28" s="29" t="s">
        <v>116</v>
      </c>
      <c r="B28" s="25">
        <f>B22</f>
        <v>1012811691</v>
      </c>
      <c r="C28" s="25"/>
      <c r="D28" s="42"/>
      <c r="E28" s="25"/>
      <c r="F28" s="25"/>
      <c r="G28" s="37"/>
    </row>
    <row r="29" spans="1:7" x14ac:dyDescent="0.25">
      <c r="A29" s="29" t="s">
        <v>117</v>
      </c>
      <c r="B29" s="25">
        <f>'I Trimestre'!B29+'II Trimestre'!B29+'III Trimestre'!B29+'IV Trimestre'!B29</f>
        <v>869381756.86000001</v>
      </c>
      <c r="C29" s="25"/>
      <c r="D29" s="25"/>
      <c r="E29" s="25"/>
      <c r="F29" s="25"/>
      <c r="G29" s="28"/>
    </row>
    <row r="30" spans="1:7" x14ac:dyDescent="0.25">
      <c r="B30" s="26"/>
      <c r="C30" s="26"/>
      <c r="D30" s="26"/>
      <c r="E30" s="26"/>
      <c r="F30" s="26"/>
      <c r="G30" s="28"/>
    </row>
    <row r="31" spans="1:7" x14ac:dyDescent="0.25">
      <c r="A31" s="4" t="s">
        <v>8</v>
      </c>
      <c r="B31" s="26"/>
      <c r="C31" s="26"/>
      <c r="D31" s="26"/>
      <c r="E31" s="26"/>
      <c r="F31" s="26"/>
      <c r="G31" s="28"/>
    </row>
    <row r="32" spans="1:7" x14ac:dyDescent="0.25">
      <c r="A32" s="29" t="s">
        <v>72</v>
      </c>
      <c r="B32" s="26">
        <v>1.0451999999999999</v>
      </c>
      <c r="C32" s="26">
        <v>1.0451999999999999</v>
      </c>
      <c r="D32" s="26">
        <v>1.0451999999999999</v>
      </c>
      <c r="E32" s="26">
        <v>1.0451999999999999</v>
      </c>
      <c r="F32" s="26">
        <v>1.0451999999999999</v>
      </c>
      <c r="G32" s="28"/>
    </row>
    <row r="33" spans="1:9" x14ac:dyDescent="0.25">
      <c r="A33" s="29" t="s">
        <v>119</v>
      </c>
      <c r="B33" s="26">
        <v>1.0610999999999999</v>
      </c>
      <c r="C33" s="26">
        <v>1.0610999999999999</v>
      </c>
      <c r="D33" s="26">
        <v>1.0610999999999999</v>
      </c>
      <c r="E33" s="26">
        <v>1.0610999999999999</v>
      </c>
      <c r="F33" s="26">
        <v>1.0610999999999999</v>
      </c>
      <c r="G33" s="28"/>
    </row>
    <row r="34" spans="1:9" x14ac:dyDescent="0.25">
      <c r="A34" s="29" t="s">
        <v>9</v>
      </c>
      <c r="B34" s="25" t="s">
        <v>43</v>
      </c>
      <c r="C34" s="25" t="s">
        <v>43</v>
      </c>
      <c r="D34" s="25" t="s">
        <v>43</v>
      </c>
      <c r="E34" s="25" t="s">
        <v>43</v>
      </c>
      <c r="F34" s="25" t="s">
        <v>43</v>
      </c>
      <c r="G34" s="28"/>
    </row>
    <row r="35" spans="1:9" x14ac:dyDescent="0.25">
      <c r="B35" s="26"/>
      <c r="C35" s="26"/>
      <c r="D35" s="26"/>
      <c r="E35" s="26"/>
      <c r="F35" s="26"/>
      <c r="G35" s="28"/>
    </row>
    <row r="36" spans="1:9" x14ac:dyDescent="0.25">
      <c r="A36" s="4" t="s">
        <v>10</v>
      </c>
      <c r="B36" s="26"/>
      <c r="C36" s="26"/>
      <c r="D36" s="26"/>
      <c r="E36" s="26"/>
      <c r="F36" s="26"/>
      <c r="G36" s="28"/>
    </row>
    <row r="37" spans="1:9" x14ac:dyDescent="0.25">
      <c r="A37" s="29" t="s">
        <v>73</v>
      </c>
      <c r="B37" s="25">
        <f>B21/B32</f>
        <v>1250908758.5916572</v>
      </c>
      <c r="C37" s="25"/>
      <c r="D37" s="25">
        <f t="shared" ref="D37:F37" si="1">D21/D32</f>
        <v>192888880.17604288</v>
      </c>
      <c r="E37" s="25">
        <f t="shared" si="1"/>
        <v>52083598.966704942</v>
      </c>
      <c r="F37" s="25">
        <f t="shared" si="1"/>
        <v>1005936279.4489094</v>
      </c>
      <c r="G37" s="28"/>
    </row>
    <row r="38" spans="1:9" x14ac:dyDescent="0.25">
      <c r="A38" s="29" t="s">
        <v>120</v>
      </c>
      <c r="B38" s="25">
        <f>B23/B33</f>
        <v>866126679.01234591</v>
      </c>
      <c r="C38" s="25"/>
      <c r="D38" s="25">
        <f t="shared" ref="D38:F38" si="2">D23/D33</f>
        <v>266977048.0916031</v>
      </c>
      <c r="E38" s="25">
        <f t="shared" si="2"/>
        <v>57275447.450758651</v>
      </c>
      <c r="F38" s="25">
        <f t="shared" si="2"/>
        <v>541874183.46998405</v>
      </c>
      <c r="G38" s="28"/>
    </row>
    <row r="39" spans="1:9" x14ac:dyDescent="0.25">
      <c r="A39" s="29" t="s">
        <v>74</v>
      </c>
      <c r="B39" s="25">
        <f>B37/B15</f>
        <v>2842974.4513446754</v>
      </c>
      <c r="C39" s="25"/>
      <c r="D39" s="36">
        <f>D37/$C$15</f>
        <v>438383.81858191564</v>
      </c>
      <c r="E39" s="36">
        <f t="shared" ref="E39:F39" si="3">E37/$C$15</f>
        <v>118371.81583342032</v>
      </c>
      <c r="F39" s="36">
        <f t="shared" si="3"/>
        <v>2286218.8169293394</v>
      </c>
      <c r="G39" s="28"/>
      <c r="I39" s="11"/>
    </row>
    <row r="40" spans="1:9" x14ac:dyDescent="0.25">
      <c r="A40" s="29" t="s">
        <v>121</v>
      </c>
      <c r="B40" s="25">
        <f>B38/B17</f>
        <v>1992240.7797868797</v>
      </c>
      <c r="C40" s="25"/>
      <c r="D40" s="36">
        <f>D38/$C$17</f>
        <v>614093.26760575757</v>
      </c>
      <c r="E40" s="36">
        <f t="shared" ref="E40:F40" si="4">E38/$C$17</f>
        <v>131743.40989248684</v>
      </c>
      <c r="F40" s="36">
        <f t="shared" si="4"/>
        <v>1246404.102288635</v>
      </c>
    </row>
    <row r="41" spans="1:9" x14ac:dyDescent="0.25">
      <c r="B41" s="26"/>
      <c r="C41" s="26"/>
      <c r="D41" s="26"/>
      <c r="E41" s="26"/>
      <c r="F41" s="26"/>
      <c r="G41" s="28"/>
    </row>
    <row r="42" spans="1:9" x14ac:dyDescent="0.25">
      <c r="A42" s="4" t="s">
        <v>11</v>
      </c>
      <c r="B42" s="26"/>
      <c r="C42" s="26"/>
      <c r="D42" s="26"/>
      <c r="E42" s="26"/>
      <c r="F42" s="26"/>
      <c r="G42" s="28"/>
    </row>
    <row r="43" spans="1:9" x14ac:dyDescent="0.25">
      <c r="B43" s="26"/>
      <c r="C43" s="26"/>
      <c r="D43" s="26"/>
      <c r="E43" s="26"/>
      <c r="F43" s="26"/>
      <c r="G43" s="28"/>
    </row>
    <row r="44" spans="1:9" x14ac:dyDescent="0.25">
      <c r="A44" s="4" t="s">
        <v>12</v>
      </c>
      <c r="B44" s="26"/>
      <c r="C44" s="26"/>
      <c r="D44" s="26"/>
      <c r="E44" s="26"/>
      <c r="F44" s="26"/>
      <c r="G44" s="28"/>
    </row>
    <row r="45" spans="1:9" x14ac:dyDescent="0.25">
      <c r="A45" s="27" t="s">
        <v>13</v>
      </c>
      <c r="B45" s="26" t="s">
        <v>42</v>
      </c>
      <c r="C45" s="26" t="s">
        <v>42</v>
      </c>
      <c r="D45" s="26" t="s">
        <v>42</v>
      </c>
      <c r="E45" s="26" t="s">
        <v>42</v>
      </c>
      <c r="F45" s="26" t="s">
        <v>42</v>
      </c>
      <c r="G45" s="28"/>
    </row>
    <row r="46" spans="1:9" x14ac:dyDescent="0.25">
      <c r="A46" s="27" t="s">
        <v>14</v>
      </c>
      <c r="B46" s="26" t="s">
        <v>42</v>
      </c>
      <c r="C46" s="26" t="s">
        <v>42</v>
      </c>
      <c r="D46" s="26" t="s">
        <v>42</v>
      </c>
      <c r="E46" s="26" t="s">
        <v>42</v>
      </c>
      <c r="F46" s="26" t="s">
        <v>42</v>
      </c>
      <c r="G46" s="28"/>
    </row>
    <row r="47" spans="1:9" x14ac:dyDescent="0.25">
      <c r="B47" s="26"/>
      <c r="C47" s="26"/>
      <c r="D47" s="26"/>
      <c r="E47" s="26"/>
      <c r="F47" s="26"/>
      <c r="G47" s="28"/>
    </row>
    <row r="48" spans="1:9" x14ac:dyDescent="0.25">
      <c r="A48" s="4" t="s">
        <v>15</v>
      </c>
      <c r="B48" s="26"/>
      <c r="C48" s="26"/>
      <c r="D48" s="26"/>
      <c r="E48" s="26"/>
      <c r="F48" s="26"/>
      <c r="G48" s="28"/>
    </row>
    <row r="49" spans="1:7" x14ac:dyDescent="0.25">
      <c r="A49" s="27" t="s">
        <v>16</v>
      </c>
      <c r="B49" s="26">
        <f>B17/B16*100</f>
        <v>90.572916666666671</v>
      </c>
      <c r="C49" s="26">
        <f t="shared" ref="C49" si="5">C17/C16*100</f>
        <v>90.572916666666671</v>
      </c>
      <c r="D49" s="26"/>
      <c r="E49" s="26"/>
      <c r="F49" s="26"/>
      <c r="G49" s="28"/>
    </row>
    <row r="50" spans="1:7" x14ac:dyDescent="0.25">
      <c r="A50" s="27" t="s">
        <v>17</v>
      </c>
      <c r="B50" s="26">
        <f>B23/B22*100</f>
        <v>90.742141630748634</v>
      </c>
      <c r="C50" s="26"/>
      <c r="D50" s="26">
        <f t="shared" ref="D50:F50" si="6">D23/D22*100</f>
        <v>100.45721479787235</v>
      </c>
      <c r="E50" s="26">
        <f t="shared" si="6"/>
        <v>83.474094479826874</v>
      </c>
      <c r="F50" s="26">
        <f t="shared" si="6"/>
        <v>87.382764432203558</v>
      </c>
      <c r="G50" s="28"/>
    </row>
    <row r="51" spans="1:7" x14ac:dyDescent="0.25">
      <c r="A51" s="27" t="s">
        <v>18</v>
      </c>
      <c r="B51" s="26">
        <f>AVERAGE(B49:B50)</f>
        <v>90.657529148707653</v>
      </c>
      <c r="C51" s="26">
        <f t="shared" ref="C51:F51" si="7">AVERAGE(C49:C50)</f>
        <v>90.572916666666671</v>
      </c>
      <c r="D51" s="26">
        <f t="shared" si="7"/>
        <v>100.45721479787235</v>
      </c>
      <c r="E51" s="26">
        <f t="shared" si="7"/>
        <v>83.474094479826874</v>
      </c>
      <c r="F51" s="26">
        <f t="shared" si="7"/>
        <v>87.382764432203558</v>
      </c>
      <c r="G51" s="28"/>
    </row>
    <row r="52" spans="1:7" x14ac:dyDescent="0.25">
      <c r="B52" s="26"/>
      <c r="C52" s="26"/>
      <c r="D52" s="26"/>
      <c r="E52" s="26"/>
      <c r="F52" s="26"/>
      <c r="G52" s="28"/>
    </row>
    <row r="53" spans="1:7" x14ac:dyDescent="0.25">
      <c r="A53" s="4" t="s">
        <v>19</v>
      </c>
      <c r="B53" s="26"/>
      <c r="C53" s="26"/>
      <c r="D53" s="26"/>
      <c r="E53" s="26"/>
      <c r="F53" s="26"/>
      <c r="G53" s="28"/>
    </row>
    <row r="54" spans="1:7" x14ac:dyDescent="0.25">
      <c r="A54" s="27" t="s">
        <v>20</v>
      </c>
      <c r="B54" s="26">
        <f>(B17/B18)*100</f>
        <v>90.572916666666671</v>
      </c>
      <c r="C54" s="26">
        <f t="shared" ref="C54" si="8">(C17/C18)*100</f>
        <v>90.572916666666671</v>
      </c>
      <c r="D54" s="26"/>
      <c r="E54" s="26"/>
      <c r="F54" s="26"/>
      <c r="G54" s="28"/>
    </row>
    <row r="55" spans="1:7" x14ac:dyDescent="0.25">
      <c r="A55" s="27" t="s">
        <v>21</v>
      </c>
      <c r="B55" s="26">
        <f>B23/B24*100</f>
        <v>90.742141630748634</v>
      </c>
      <c r="C55" s="26"/>
      <c r="D55" s="26">
        <f t="shared" ref="D55:F55" si="9">D23/D24*100</f>
        <v>100.45721479787235</v>
      </c>
      <c r="E55" s="26">
        <f t="shared" si="9"/>
        <v>83.474094479826874</v>
      </c>
      <c r="F55" s="26">
        <f t="shared" si="9"/>
        <v>87.382764432203558</v>
      </c>
      <c r="G55" s="28"/>
    </row>
    <row r="56" spans="1:7" x14ac:dyDescent="0.25">
      <c r="A56" s="27" t="s">
        <v>22</v>
      </c>
      <c r="B56" s="26">
        <f>AVERAGE(B54:B55)</f>
        <v>90.657529148707653</v>
      </c>
      <c r="C56" s="26">
        <f t="shared" ref="C56:F56" si="10">AVERAGE(C54:C55)</f>
        <v>90.572916666666671</v>
      </c>
      <c r="D56" s="26">
        <f t="shared" si="10"/>
        <v>100.45721479787235</v>
      </c>
      <c r="E56" s="26">
        <f t="shared" si="10"/>
        <v>83.474094479826874</v>
      </c>
      <c r="F56" s="26">
        <f t="shared" si="10"/>
        <v>87.382764432203558</v>
      </c>
      <c r="G56" s="28"/>
    </row>
    <row r="57" spans="1:7" x14ac:dyDescent="0.25">
      <c r="B57" s="26"/>
      <c r="C57" s="26"/>
      <c r="D57" s="26"/>
      <c r="E57" s="26"/>
      <c r="F57" s="26"/>
      <c r="G57" s="28"/>
    </row>
    <row r="58" spans="1:7" x14ac:dyDescent="0.25">
      <c r="A58" s="4" t="s">
        <v>33</v>
      </c>
      <c r="B58" s="26"/>
      <c r="C58" s="26"/>
      <c r="D58" s="26"/>
      <c r="E58" s="26"/>
      <c r="F58" s="26"/>
      <c r="G58" s="28"/>
    </row>
    <row r="59" spans="1:7" x14ac:dyDescent="0.25">
      <c r="A59" s="27" t="s">
        <v>23</v>
      </c>
      <c r="B59" s="26">
        <f>B25/B23*100</f>
        <v>100</v>
      </c>
      <c r="C59" s="26"/>
      <c r="D59" s="26">
        <f>D25/D23*100</f>
        <v>100</v>
      </c>
      <c r="E59" s="26">
        <f t="shared" ref="E59:F59" si="11">E25/E23*100</f>
        <v>100</v>
      </c>
      <c r="F59" s="26">
        <f t="shared" si="11"/>
        <v>100</v>
      </c>
      <c r="G59" s="28"/>
    </row>
    <row r="60" spans="1:7" x14ac:dyDescent="0.25">
      <c r="B60" s="26"/>
      <c r="C60" s="26"/>
      <c r="D60" s="26"/>
      <c r="E60" s="26"/>
      <c r="F60" s="26"/>
      <c r="G60" s="28"/>
    </row>
    <row r="61" spans="1:7" x14ac:dyDescent="0.25">
      <c r="A61" s="4" t="s">
        <v>24</v>
      </c>
      <c r="B61" s="26"/>
      <c r="C61" s="26"/>
      <c r="D61" s="26"/>
      <c r="E61" s="26"/>
      <c r="F61" s="26"/>
      <c r="G61" s="28"/>
    </row>
    <row r="62" spans="1:7" x14ac:dyDescent="0.25">
      <c r="A62" s="27" t="s">
        <v>25</v>
      </c>
      <c r="B62" s="26">
        <f>((B17/B15)-1)*100</f>
        <v>-1.193181818181821</v>
      </c>
      <c r="C62" s="26">
        <f t="shared" ref="C62" si="12">((C17/C15)-1)*100</f>
        <v>-1.193181818181821</v>
      </c>
      <c r="D62" s="26" t="s">
        <v>43</v>
      </c>
      <c r="E62" s="26" t="s">
        <v>43</v>
      </c>
      <c r="F62" s="26" t="s">
        <v>43</v>
      </c>
      <c r="G62" s="28"/>
    </row>
    <row r="63" spans="1:7" x14ac:dyDescent="0.25">
      <c r="A63" s="27" t="s">
        <v>26</v>
      </c>
      <c r="B63" s="26">
        <f>((B38/B37)-1)*100</f>
        <v>-30.76020348698496</v>
      </c>
      <c r="C63" s="26" t="s">
        <v>43</v>
      </c>
      <c r="D63" s="26">
        <f t="shared" ref="D63:F63" si="13">((D38/D37)-1)*100</f>
        <v>38.409766207332716</v>
      </c>
      <c r="E63" s="26">
        <f t="shared" si="13"/>
        <v>9.9682982494597958</v>
      </c>
      <c r="F63" s="26">
        <f t="shared" si="13"/>
        <v>-46.132355046699026</v>
      </c>
      <c r="G63" s="28"/>
    </row>
    <row r="64" spans="1:7" x14ac:dyDescent="0.25">
      <c r="A64" s="27" t="s">
        <v>27</v>
      </c>
      <c r="B64" s="26">
        <f>((B40/B39)-1)*100</f>
        <v>-29.924070234096334</v>
      </c>
      <c r="C64" s="26" t="s">
        <v>43</v>
      </c>
      <c r="D64" s="26">
        <f t="shared" ref="D64:F64" si="14">((D40/D39)-1)*100</f>
        <v>40.081189491032546</v>
      </c>
      <c r="E64" s="26">
        <f t="shared" si="14"/>
        <v>11.296265048331943</v>
      </c>
      <c r="F64" s="26">
        <f t="shared" si="14"/>
        <v>-45.481854446342886</v>
      </c>
      <c r="G64" s="28"/>
    </row>
    <row r="65" spans="1:7" x14ac:dyDescent="0.25">
      <c r="B65" s="26"/>
      <c r="C65" s="26"/>
      <c r="D65" s="26"/>
      <c r="E65" s="26"/>
      <c r="F65" s="26"/>
      <c r="G65" s="28"/>
    </row>
    <row r="66" spans="1:7" x14ac:dyDescent="0.25">
      <c r="A66" s="4" t="s">
        <v>28</v>
      </c>
      <c r="B66" s="26"/>
      <c r="C66" s="26"/>
      <c r="D66" s="26"/>
      <c r="E66" s="26"/>
      <c r="F66" s="26"/>
      <c r="G66" s="28"/>
    </row>
    <row r="67" spans="1:7" x14ac:dyDescent="0.25">
      <c r="A67" s="27" t="s">
        <v>34</v>
      </c>
      <c r="B67" s="43">
        <f>B22/($B$16*11)</f>
        <v>191820.39602272728</v>
      </c>
      <c r="C67" s="43">
        <f>B22/(C16*11)</f>
        <v>191820.39602272728</v>
      </c>
      <c r="D67" s="43">
        <f>D22/($C$16*11)</f>
        <v>53409.090909090912</v>
      </c>
      <c r="E67" s="43">
        <f t="shared" ref="E67:F67" si="15">E22/($C$16*11)</f>
        <v>13789.20303030303</v>
      </c>
      <c r="F67" s="43">
        <f t="shared" si="15"/>
        <v>124622.10208333333</v>
      </c>
      <c r="G67" s="41"/>
    </row>
    <row r="68" spans="1:7" x14ac:dyDescent="0.25">
      <c r="A68" s="27" t="s">
        <v>35</v>
      </c>
      <c r="B68" s="43">
        <f>B23/($B$17*11)</f>
        <v>192178.7901301689</v>
      </c>
      <c r="C68" s="43">
        <f>B23/(C17*11)</f>
        <v>192178.7901301689</v>
      </c>
      <c r="D68" s="43">
        <f>D23/($C$17*11)</f>
        <v>59237.669659679028</v>
      </c>
      <c r="E68" s="43">
        <f t="shared" ref="E68:F68" si="16">E23/($C$17*11)</f>
        <v>12708.448385174343</v>
      </c>
      <c r="F68" s="43">
        <f t="shared" si="16"/>
        <v>120232.6720853155</v>
      </c>
    </row>
    <row r="69" spans="1:7" x14ac:dyDescent="0.25">
      <c r="A69" s="27" t="s">
        <v>29</v>
      </c>
      <c r="B69" s="26">
        <f>(B68/B67)*B51</f>
        <v>90.826912201374611</v>
      </c>
      <c r="C69" s="26">
        <f>(C68/C67)*C51</f>
        <v>90.742141630748634</v>
      </c>
      <c r="D69" s="26"/>
      <c r="E69" s="26"/>
      <c r="F69" s="26"/>
      <c r="G69" s="28"/>
    </row>
    <row r="70" spans="1:7" x14ac:dyDescent="0.25">
      <c r="A70" s="30" t="s">
        <v>40</v>
      </c>
      <c r="B70" s="26">
        <f>B22/($B$16)</f>
        <v>2110024.3562500002</v>
      </c>
      <c r="C70" s="26">
        <f>B22/C16</f>
        <v>2110024.3562500002</v>
      </c>
      <c r="D70" s="26">
        <f>D22/($C$16)</f>
        <v>587500</v>
      </c>
      <c r="E70" s="26">
        <f t="shared" ref="E70:F70" si="17">E22/($C$16)</f>
        <v>151681.23333333334</v>
      </c>
      <c r="F70" s="26">
        <f t="shared" si="17"/>
        <v>1370843.1229166666</v>
      </c>
      <c r="G70" s="28"/>
    </row>
    <row r="71" spans="1:7" x14ac:dyDescent="0.25">
      <c r="A71" s="30" t="s">
        <v>41</v>
      </c>
      <c r="B71" s="26">
        <f>B23/($B$17)</f>
        <v>2113966.6914318576</v>
      </c>
      <c r="C71" s="26">
        <f>B23/C17</f>
        <v>2113966.6914318576</v>
      </c>
      <c r="D71" s="26">
        <f>D23/($C$17)</f>
        <v>651614.36625646928</v>
      </c>
      <c r="E71" s="26">
        <f t="shared" ref="E71:F71" si="18">E23/($C$17)</f>
        <v>139792.93223691775</v>
      </c>
      <c r="F71" s="26">
        <f t="shared" si="18"/>
        <v>1322559.3929384705</v>
      </c>
      <c r="G71" s="28"/>
    </row>
    <row r="72" spans="1:7" x14ac:dyDescent="0.25">
      <c r="B72" s="26"/>
      <c r="C72" s="26"/>
      <c r="D72" s="26"/>
      <c r="E72" s="26"/>
      <c r="F72" s="26"/>
      <c r="G72" s="28"/>
    </row>
    <row r="73" spans="1:7" x14ac:dyDescent="0.25">
      <c r="A73" s="4" t="s">
        <v>30</v>
      </c>
      <c r="B73" s="26"/>
      <c r="C73" s="26"/>
      <c r="D73" s="26"/>
      <c r="E73" s="26"/>
      <c r="F73" s="26"/>
      <c r="G73" s="28"/>
    </row>
    <row r="74" spans="1:7" x14ac:dyDescent="0.25">
      <c r="A74" s="27" t="s">
        <v>31</v>
      </c>
      <c r="B74" s="26">
        <f>(B29/B28)*100</f>
        <v>85.838440115320509</v>
      </c>
      <c r="C74" s="26"/>
      <c r="D74" s="26"/>
      <c r="E74" s="26"/>
      <c r="F74" s="26"/>
      <c r="G74" s="28"/>
    </row>
    <row r="75" spans="1:7" x14ac:dyDescent="0.25">
      <c r="A75" s="27" t="s">
        <v>32</v>
      </c>
      <c r="B75" s="26">
        <f>(B23/B29)*100</f>
        <v>105.71271042302281</v>
      </c>
      <c r="C75" s="26"/>
      <c r="D75" s="26"/>
      <c r="E75" s="26"/>
      <c r="F75" s="26"/>
      <c r="G75" s="28"/>
    </row>
    <row r="76" spans="1:7" ht="15.75" thickBot="1" x14ac:dyDescent="0.3">
      <c r="A76" s="31"/>
      <c r="B76" s="31"/>
      <c r="C76" s="31"/>
      <c r="D76" s="31"/>
      <c r="E76" s="31"/>
      <c r="F76" s="31"/>
    </row>
    <row r="77" spans="1:7" ht="15.75" thickTop="1" x14ac:dyDescent="0.25">
      <c r="A77" s="51" t="s">
        <v>84</v>
      </c>
      <c r="B77" s="51"/>
      <c r="C77" s="51"/>
      <c r="D77" s="51"/>
      <c r="E77" s="51"/>
      <c r="F77" s="51"/>
    </row>
    <row r="78" spans="1:7" x14ac:dyDescent="0.25">
      <c r="A78" s="2"/>
    </row>
    <row r="79" spans="1:7" x14ac:dyDescent="0.25">
      <c r="A79" s="2"/>
    </row>
    <row r="80" spans="1:7" x14ac:dyDescent="0.25">
      <c r="A80" s="2"/>
      <c r="B80" s="32"/>
      <c r="C80" s="32"/>
      <c r="D80" s="32"/>
      <c r="E80" s="32"/>
    </row>
    <row r="81" spans="1:5" x14ac:dyDescent="0.25">
      <c r="A81" s="38"/>
      <c r="B81" s="32"/>
      <c r="C81" s="32"/>
      <c r="D81" s="32"/>
      <c r="E81" s="32"/>
    </row>
    <row r="82" spans="1:5" x14ac:dyDescent="0.25">
      <c r="A82" s="2"/>
    </row>
    <row r="83" spans="1:5" x14ac:dyDescent="0.25">
      <c r="A83" s="9"/>
    </row>
    <row r="84" spans="1:5" x14ac:dyDescent="0.25">
      <c r="A84" s="39"/>
    </row>
    <row r="85" spans="1:5" x14ac:dyDescent="0.25">
      <c r="A85" s="39"/>
    </row>
    <row r="86" spans="1:5" x14ac:dyDescent="0.25">
      <c r="A86" s="40"/>
    </row>
    <row r="87" spans="1:5" x14ac:dyDescent="0.25">
      <c r="A87" s="8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2012-03-15T15:44:58Z</dcterms:created>
  <dcterms:modified xsi:type="dcterms:W3CDTF">2020-12-10T20:18:03Z</dcterms:modified>
</cp:coreProperties>
</file>