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phanieTatiana\Desktop\Documentos de Respaldo\Año 2019\CONAPDIS\"/>
    </mc:Choice>
  </mc:AlternateContent>
  <bookViews>
    <workbookView xWindow="0" yWindow="0" windowWidth="20490" windowHeight="7770" tabRatio="754" activeTab="6"/>
  </bookViews>
  <sheets>
    <sheet name="I Trimestre" sheetId="4" r:id="rId1"/>
    <sheet name="II Trimestre" sheetId="6" r:id="rId2"/>
    <sheet name="I Semestre" sheetId="11" r:id="rId3"/>
    <sheet name="III Trimestre" sheetId="9" r:id="rId4"/>
    <sheet name="III Trimestre Acumulado" sheetId="10" r:id="rId5"/>
    <sheet name="IV Trimestre" sheetId="7" r:id="rId6"/>
    <sheet name="Anual" sheetId="8" r:id="rId7"/>
  </sheets>
  <calcPr calcId="162913"/>
</workbook>
</file>

<file path=xl/calcChain.xml><?xml version="1.0" encoding="utf-8"?>
<calcChain xmlns="http://schemas.openxmlformats.org/spreadsheetml/2006/main">
  <c r="C16" i="8" l="1"/>
  <c r="C18" i="8"/>
  <c r="D16" i="8"/>
  <c r="D18" i="8"/>
  <c r="B34" i="11" l="1"/>
  <c r="B34" i="8"/>
  <c r="B34" i="10"/>
  <c r="B34" i="7"/>
  <c r="C70" i="9"/>
  <c r="D70" i="9"/>
  <c r="C67" i="9"/>
  <c r="D67" i="9"/>
  <c r="C50" i="9"/>
  <c r="D50" i="9"/>
  <c r="D22" i="8"/>
  <c r="D22" i="10"/>
  <c r="C68" i="7"/>
  <c r="D68" i="7"/>
  <c r="C67" i="7"/>
  <c r="D67" i="7"/>
  <c r="C62" i="7"/>
  <c r="D62" i="7"/>
  <c r="C55" i="7"/>
  <c r="D55" i="7"/>
  <c r="C54" i="7"/>
  <c r="D54" i="7"/>
  <c r="C50" i="7"/>
  <c r="D50" i="7"/>
  <c r="C49" i="7"/>
  <c r="D49" i="7"/>
  <c r="C46" i="7"/>
  <c r="D46" i="7"/>
  <c r="C45" i="7"/>
  <c r="D45" i="7"/>
  <c r="C38" i="7"/>
  <c r="C40" i="7" s="1"/>
  <c r="D38" i="7"/>
  <c r="C37" i="7"/>
  <c r="C39" i="7" s="1"/>
  <c r="D37" i="7"/>
  <c r="D39" i="7" s="1"/>
  <c r="D15" i="10"/>
  <c r="C71" i="9"/>
  <c r="D71" i="9"/>
  <c r="C68" i="9"/>
  <c r="D68" i="9"/>
  <c r="C62" i="9"/>
  <c r="D62" i="9"/>
  <c r="C55" i="9"/>
  <c r="D55" i="9"/>
  <c r="C54" i="9"/>
  <c r="D54" i="9"/>
  <c r="C49" i="9"/>
  <c r="D49" i="9"/>
  <c r="C46" i="9"/>
  <c r="D46" i="9"/>
  <c r="C45" i="9"/>
  <c r="D45" i="9"/>
  <c r="C38" i="9"/>
  <c r="C40" i="9" s="1"/>
  <c r="D38" i="9"/>
  <c r="D40" i="9" s="1"/>
  <c r="B21" i="6"/>
  <c r="B37" i="6" s="1"/>
  <c r="B22" i="6"/>
  <c r="B28" i="6" s="1"/>
  <c r="B74" i="6" s="1"/>
  <c r="B23" i="6"/>
  <c r="B25" i="6" s="1"/>
  <c r="B59" i="6" s="1"/>
  <c r="B15" i="6"/>
  <c r="C15" i="11"/>
  <c r="B34" i="6"/>
  <c r="B15" i="9"/>
  <c r="B34" i="9"/>
  <c r="B34" i="4"/>
  <c r="D71" i="7"/>
  <c r="C71" i="7"/>
  <c r="D70" i="7"/>
  <c r="C70" i="7"/>
  <c r="C71" i="4"/>
  <c r="C70" i="4"/>
  <c r="C71" i="6"/>
  <c r="D71" i="4"/>
  <c r="D70" i="6"/>
  <c r="D70" i="4"/>
  <c r="C70" i="6"/>
  <c r="D71" i="6"/>
  <c r="D54" i="6"/>
  <c r="C54" i="6"/>
  <c r="C54" i="4"/>
  <c r="D54" i="4"/>
  <c r="C25" i="7"/>
  <c r="C59" i="7" s="1"/>
  <c r="D25" i="7"/>
  <c r="C25" i="9"/>
  <c r="C59" i="9" s="1"/>
  <c r="D25" i="9"/>
  <c r="D59" i="9" s="1"/>
  <c r="C25" i="6"/>
  <c r="D25" i="6"/>
  <c r="C25" i="4"/>
  <c r="C59" i="4" s="1"/>
  <c r="D25" i="4"/>
  <c r="D25" i="11" s="1"/>
  <c r="D24" i="11"/>
  <c r="C24" i="11"/>
  <c r="C22" i="11"/>
  <c r="D22" i="11"/>
  <c r="C23" i="11"/>
  <c r="C38" i="11" s="1"/>
  <c r="D23" i="11"/>
  <c r="D38" i="11" s="1"/>
  <c r="D21" i="11"/>
  <c r="D37" i="11" s="1"/>
  <c r="C21" i="11"/>
  <c r="C37" i="11" s="1"/>
  <c r="D24" i="10"/>
  <c r="C24" i="10"/>
  <c r="C22" i="10"/>
  <c r="C23" i="10"/>
  <c r="C38" i="10" s="1"/>
  <c r="D23" i="10"/>
  <c r="D38" i="10" s="1"/>
  <c r="D21" i="10"/>
  <c r="D37" i="10" s="1"/>
  <c r="C21" i="10"/>
  <c r="C37" i="10" s="1"/>
  <c r="D24" i="8"/>
  <c r="C24" i="8"/>
  <c r="C22" i="8"/>
  <c r="C23" i="8"/>
  <c r="D23" i="8"/>
  <c r="D38" i="8" s="1"/>
  <c r="D21" i="8"/>
  <c r="D37" i="8" s="1"/>
  <c r="C21" i="8"/>
  <c r="C37" i="8" s="1"/>
  <c r="C16" i="11"/>
  <c r="D16" i="11"/>
  <c r="C17" i="11"/>
  <c r="D17" i="11"/>
  <c r="C18" i="11"/>
  <c r="D18" i="11"/>
  <c r="D15" i="11"/>
  <c r="C16" i="10"/>
  <c r="C45" i="10" s="1"/>
  <c r="D16" i="10"/>
  <c r="C17" i="10"/>
  <c r="D17" i="10"/>
  <c r="C18" i="10"/>
  <c r="D18" i="10"/>
  <c r="C15" i="10"/>
  <c r="C45" i="8"/>
  <c r="D45" i="8"/>
  <c r="C17" i="8"/>
  <c r="C46" i="8" s="1"/>
  <c r="D17" i="8"/>
  <c r="D15" i="8"/>
  <c r="C15" i="8"/>
  <c r="B24" i="7"/>
  <c r="B23" i="7"/>
  <c r="B25" i="7" s="1"/>
  <c r="B59" i="7" s="1"/>
  <c r="B22" i="7"/>
  <c r="B21" i="7"/>
  <c r="B37" i="7" s="1"/>
  <c r="B18" i="7"/>
  <c r="B17" i="7"/>
  <c r="B16" i="7"/>
  <c r="B15" i="7"/>
  <c r="B24" i="9"/>
  <c r="B23" i="9"/>
  <c r="B38" i="9" s="1"/>
  <c r="B22" i="9"/>
  <c r="B28" i="9" s="1"/>
  <c r="B74" i="9" s="1"/>
  <c r="B21" i="9"/>
  <c r="B37" i="9" s="1"/>
  <c r="B18" i="9"/>
  <c r="B17" i="9"/>
  <c r="B62" i="9" s="1"/>
  <c r="B16" i="9"/>
  <c r="B24" i="6"/>
  <c r="B18" i="6"/>
  <c r="B17" i="6"/>
  <c r="B16" i="6"/>
  <c r="B24" i="4"/>
  <c r="B23" i="4"/>
  <c r="B25" i="4" s="1"/>
  <c r="B59" i="4" s="1"/>
  <c r="B22" i="4"/>
  <c r="B21" i="4"/>
  <c r="B37" i="4" s="1"/>
  <c r="B18" i="4"/>
  <c r="B17" i="4"/>
  <c r="B16" i="4"/>
  <c r="B15" i="4"/>
  <c r="B29" i="11"/>
  <c r="B29" i="10"/>
  <c r="B29" i="8"/>
  <c r="C37" i="9"/>
  <c r="C39" i="9" s="1"/>
  <c r="D37" i="9"/>
  <c r="D39" i="9" s="1"/>
  <c r="D68" i="6"/>
  <c r="C68" i="6"/>
  <c r="C67" i="6"/>
  <c r="D62" i="6"/>
  <c r="C62" i="6"/>
  <c r="D59" i="6"/>
  <c r="D55" i="6"/>
  <c r="C55" i="6"/>
  <c r="C50" i="6"/>
  <c r="D49" i="6"/>
  <c r="C49" i="6"/>
  <c r="D46" i="6"/>
  <c r="C46" i="6"/>
  <c r="D45" i="6"/>
  <c r="C45" i="6"/>
  <c r="D38" i="6"/>
  <c r="D40" i="6" s="1"/>
  <c r="C38" i="6"/>
  <c r="C40" i="6" s="1"/>
  <c r="C37" i="6"/>
  <c r="C39" i="6" s="1"/>
  <c r="D37" i="6"/>
  <c r="D39" i="6" s="1"/>
  <c r="D50" i="6"/>
  <c r="D67" i="6"/>
  <c r="D68" i="4"/>
  <c r="C68" i="4"/>
  <c r="D67" i="4"/>
  <c r="C67" i="4"/>
  <c r="D62" i="4"/>
  <c r="C62" i="4"/>
  <c r="D55" i="4"/>
  <c r="C55" i="4"/>
  <c r="C56" i="4" s="1"/>
  <c r="D50" i="4"/>
  <c r="C50" i="4"/>
  <c r="D49" i="4"/>
  <c r="C49" i="4"/>
  <c r="C51" i="4" s="1"/>
  <c r="D46" i="4"/>
  <c r="C46" i="4"/>
  <c r="D45" i="4"/>
  <c r="C45" i="4"/>
  <c r="D38" i="4"/>
  <c r="C38" i="4"/>
  <c r="C40" i="4" s="1"/>
  <c r="D37" i="4"/>
  <c r="D39" i="4" s="1"/>
  <c r="C37" i="4"/>
  <c r="C39" i="4" s="1"/>
  <c r="C51" i="9" l="1"/>
  <c r="B46" i="6"/>
  <c r="D51" i="4"/>
  <c r="C62" i="10"/>
  <c r="B18" i="10"/>
  <c r="D68" i="11"/>
  <c r="B38" i="4"/>
  <c r="B40" i="4" s="1"/>
  <c r="B45" i="7"/>
  <c r="B46" i="4"/>
  <c r="D46" i="11"/>
  <c r="C56" i="6"/>
  <c r="D51" i="9"/>
  <c r="D69" i="9" s="1"/>
  <c r="D40" i="11"/>
  <c r="D55" i="8"/>
  <c r="B21" i="8"/>
  <c r="B37" i="8" s="1"/>
  <c r="B39" i="7"/>
  <c r="B45" i="9"/>
  <c r="B15" i="8"/>
  <c r="C67" i="8"/>
  <c r="D59" i="11"/>
  <c r="D25" i="8"/>
  <c r="D59" i="8" s="1"/>
  <c r="B45" i="4"/>
  <c r="D49" i="8"/>
  <c r="D67" i="8"/>
  <c r="B16" i="8"/>
  <c r="B45" i="8" s="1"/>
  <c r="B55" i="6"/>
  <c r="B24" i="8"/>
  <c r="D59" i="7"/>
  <c r="C49" i="11"/>
  <c r="B38" i="6"/>
  <c r="B63" i="6" s="1"/>
  <c r="C70" i="8"/>
  <c r="D40" i="10"/>
  <c r="C51" i="6"/>
  <c r="C69" i="6" s="1"/>
  <c r="C54" i="11"/>
  <c r="B54" i="6"/>
  <c r="B18" i="8"/>
  <c r="B54" i="9"/>
  <c r="B70" i="9"/>
  <c r="B16" i="10"/>
  <c r="B45" i="10" s="1"/>
  <c r="C50" i="10"/>
  <c r="B17" i="11"/>
  <c r="B46" i="11" s="1"/>
  <c r="D71" i="11"/>
  <c r="D54" i="11"/>
  <c r="B15" i="11"/>
  <c r="B62" i="6"/>
  <c r="B68" i="6"/>
  <c r="C63" i="9"/>
  <c r="B49" i="9"/>
  <c r="C62" i="11"/>
  <c r="B71" i="6"/>
  <c r="B62" i="4"/>
  <c r="C63" i="4"/>
  <c r="D59" i="4"/>
  <c r="D63" i="6"/>
  <c r="D51" i="6"/>
  <c r="D69" i="6" s="1"/>
  <c r="B55" i="7"/>
  <c r="D55" i="10"/>
  <c r="B45" i="6"/>
  <c r="C54" i="8"/>
  <c r="D71" i="10"/>
  <c r="B24" i="10"/>
  <c r="B50" i="6"/>
  <c r="B23" i="8"/>
  <c r="B75" i="8" s="1"/>
  <c r="D25" i="10"/>
  <c r="D59" i="10" s="1"/>
  <c r="C50" i="11"/>
  <c r="B39" i="4"/>
  <c r="D63" i="7"/>
  <c r="B67" i="7"/>
  <c r="B46" i="7"/>
  <c r="B62" i="7"/>
  <c r="C38" i="8"/>
  <c r="C63" i="8" s="1"/>
  <c r="B39" i="9"/>
  <c r="C69" i="9"/>
  <c r="B46" i="9"/>
  <c r="C64" i="9"/>
  <c r="C56" i="9"/>
  <c r="D56" i="9"/>
  <c r="D62" i="11"/>
  <c r="C67" i="10"/>
  <c r="C54" i="10"/>
  <c r="C39" i="10"/>
  <c r="D56" i="6"/>
  <c r="C64" i="6"/>
  <c r="B75" i="6"/>
  <c r="D39" i="11"/>
  <c r="D64" i="6"/>
  <c r="B49" i="6"/>
  <c r="D49" i="11"/>
  <c r="B39" i="6"/>
  <c r="D63" i="4"/>
  <c r="D69" i="4"/>
  <c r="C25" i="11"/>
  <c r="C59" i="11" s="1"/>
  <c r="B55" i="4"/>
  <c r="C64" i="4"/>
  <c r="B75" i="4"/>
  <c r="C69" i="4"/>
  <c r="C55" i="10"/>
  <c r="B50" i="4"/>
  <c r="C70" i="11"/>
  <c r="D56" i="4"/>
  <c r="D50" i="10"/>
  <c r="D64" i="9"/>
  <c r="B67" i="4"/>
  <c r="B21" i="11"/>
  <c r="B37" i="11" s="1"/>
  <c r="B18" i="11"/>
  <c r="D70" i="11"/>
  <c r="C64" i="7"/>
  <c r="B49" i="4"/>
  <c r="D40" i="4"/>
  <c r="D64" i="4" s="1"/>
  <c r="B28" i="4"/>
  <c r="B74" i="4" s="1"/>
  <c r="B68" i="4"/>
  <c r="D63" i="9"/>
  <c r="D50" i="11"/>
  <c r="B68" i="9"/>
  <c r="B38" i="7"/>
  <c r="B63" i="7" s="1"/>
  <c r="B67" i="6"/>
  <c r="C59" i="6"/>
  <c r="C46" i="10"/>
  <c r="D45" i="11"/>
  <c r="B71" i="7"/>
  <c r="B71" i="4"/>
  <c r="B70" i="4"/>
  <c r="B54" i="4"/>
  <c r="B54" i="7"/>
  <c r="B23" i="11"/>
  <c r="B22" i="10"/>
  <c r="B17" i="8"/>
  <c r="C68" i="8"/>
  <c r="C71" i="11"/>
  <c r="C68" i="10"/>
  <c r="C49" i="10"/>
  <c r="C49" i="8"/>
  <c r="C39" i="8"/>
  <c r="C71" i="8"/>
  <c r="C25" i="10"/>
  <c r="C59" i="10" s="1"/>
  <c r="C63" i="7"/>
  <c r="D51" i="7"/>
  <c r="D69" i="7" s="1"/>
  <c r="D56" i="7"/>
  <c r="B67" i="9"/>
  <c r="B70" i="6"/>
  <c r="C70" i="10"/>
  <c r="D70" i="10"/>
  <c r="D40" i="7"/>
  <c r="D64" i="7" s="1"/>
  <c r="D70" i="8"/>
  <c r="C63" i="6"/>
  <c r="B55" i="9"/>
  <c r="B68" i="7"/>
  <c r="C55" i="11"/>
  <c r="C45" i="11"/>
  <c r="B25" i="9"/>
  <c r="B59" i="9" s="1"/>
  <c r="D67" i="10"/>
  <c r="C62" i="8"/>
  <c r="D62" i="8"/>
  <c r="D62" i="10"/>
  <c r="C68" i="11"/>
  <c r="D55" i="11"/>
  <c r="B24" i="11"/>
  <c r="C51" i="7"/>
  <c r="C69" i="7" s="1"/>
  <c r="C56" i="7"/>
  <c r="B70" i="7"/>
  <c r="B28" i="7"/>
  <c r="B74" i="7" s="1"/>
  <c r="B50" i="7"/>
  <c r="B75" i="7"/>
  <c r="D40" i="8"/>
  <c r="D46" i="8"/>
  <c r="B49" i="7"/>
  <c r="D50" i="8"/>
  <c r="B40" i="9"/>
  <c r="B63" i="9"/>
  <c r="B50" i="9"/>
  <c r="B75" i="9"/>
  <c r="B71" i="9"/>
  <c r="C25" i="8"/>
  <c r="C59" i="8" s="1"/>
  <c r="D39" i="8"/>
  <c r="D63" i="8"/>
  <c r="D39" i="10"/>
  <c r="D63" i="10"/>
  <c r="C40" i="10"/>
  <c r="C63" i="10"/>
  <c r="C39" i="11"/>
  <c r="C63" i="11"/>
  <c r="D63" i="11"/>
  <c r="D67" i="11"/>
  <c r="D46" i="10"/>
  <c r="C55" i="8"/>
  <c r="C40" i="11"/>
  <c r="C46" i="11"/>
  <c r="D45" i="10"/>
  <c r="C67" i="11"/>
  <c r="B16" i="11"/>
  <c r="B22" i="11"/>
  <c r="B15" i="10"/>
  <c r="B17" i="10"/>
  <c r="B21" i="10"/>
  <c r="B37" i="10" s="1"/>
  <c r="B23" i="10"/>
  <c r="B22" i="8"/>
  <c r="D54" i="10"/>
  <c r="D54" i="8"/>
  <c r="D68" i="8"/>
  <c r="C71" i="10"/>
  <c r="C50" i="8"/>
  <c r="D49" i="10"/>
  <c r="D71" i="8"/>
  <c r="D68" i="10"/>
  <c r="B63" i="4" l="1"/>
  <c r="C56" i="8"/>
  <c r="B39" i="8"/>
  <c r="B39" i="11"/>
  <c r="C51" i="11"/>
  <c r="C69" i="11" s="1"/>
  <c r="B40" i="6"/>
  <c r="B64" i="6" s="1"/>
  <c r="B56" i="7"/>
  <c r="B56" i="9"/>
  <c r="D64" i="11"/>
  <c r="B64" i="4"/>
  <c r="D56" i="8"/>
  <c r="D51" i="10"/>
  <c r="D69" i="10" s="1"/>
  <c r="D64" i="10"/>
  <c r="D56" i="10"/>
  <c r="C51" i="10"/>
  <c r="C69" i="10" s="1"/>
  <c r="C51" i="8"/>
  <c r="C69" i="8" s="1"/>
  <c r="C56" i="11"/>
  <c r="D51" i="11"/>
  <c r="D69" i="11" s="1"/>
  <c r="B54" i="11"/>
  <c r="B62" i="11"/>
  <c r="B38" i="8"/>
  <c r="B40" i="8" s="1"/>
  <c r="B71" i="8"/>
  <c r="B62" i="8"/>
  <c r="D51" i="8"/>
  <c r="D69" i="8" s="1"/>
  <c r="B49" i="8"/>
  <c r="B40" i="7"/>
  <c r="B64" i="7" s="1"/>
  <c r="B51" i="4"/>
  <c r="B69" i="4" s="1"/>
  <c r="B56" i="6"/>
  <c r="C56" i="10"/>
  <c r="B25" i="10"/>
  <c r="B59" i="10" s="1"/>
  <c r="C40" i="8"/>
  <c r="C64" i="8" s="1"/>
  <c r="B55" i="11"/>
  <c r="B55" i="8"/>
  <c r="B68" i="8"/>
  <c r="D56" i="11"/>
  <c r="B51" i="6"/>
  <c r="B69" i="6" s="1"/>
  <c r="C64" i="10"/>
  <c r="B64" i="9"/>
  <c r="B56" i="4"/>
  <c r="B39" i="10"/>
  <c r="B51" i="9"/>
  <c r="B69" i="9" s="1"/>
  <c r="B25" i="11"/>
  <c r="B59" i="11" s="1"/>
  <c r="B70" i="10"/>
  <c r="B67" i="10"/>
  <c r="B25" i="8"/>
  <c r="B59" i="8" s="1"/>
  <c r="B38" i="11"/>
  <c r="B71" i="11"/>
  <c r="B75" i="11"/>
  <c r="B68" i="11"/>
  <c r="B28" i="10"/>
  <c r="B74" i="10" s="1"/>
  <c r="B54" i="8"/>
  <c r="B46" i="8"/>
  <c r="B51" i="7"/>
  <c r="B69" i="7" s="1"/>
  <c r="D64" i="8"/>
  <c r="B70" i="8"/>
  <c r="B67" i="8"/>
  <c r="B28" i="8"/>
  <c r="B74" i="8" s="1"/>
  <c r="B50" i="8"/>
  <c r="B45" i="11"/>
  <c r="B49" i="11"/>
  <c r="B55" i="10"/>
  <c r="B75" i="10"/>
  <c r="B50" i="10"/>
  <c r="B71" i="10"/>
  <c r="B38" i="10"/>
  <c r="B68" i="10"/>
  <c r="B54" i="10"/>
  <c r="B62" i="10"/>
  <c r="B49" i="10"/>
  <c r="B46" i="10"/>
  <c r="B70" i="11"/>
  <c r="B28" i="11"/>
  <c r="B74" i="11" s="1"/>
  <c r="B67" i="11"/>
  <c r="C64" i="11"/>
  <c r="B50" i="11"/>
  <c r="B64" i="8" l="1"/>
  <c r="B56" i="11"/>
  <c r="B51" i="8"/>
  <c r="B69" i="8" s="1"/>
  <c r="B63" i="8"/>
  <c r="B56" i="10"/>
  <c r="B56" i="8"/>
  <c r="B40" i="11"/>
  <c r="B64" i="11" s="1"/>
  <c r="B63" i="11"/>
  <c r="B63" i="10"/>
  <c r="B40" i="10"/>
  <c r="B64" i="10" s="1"/>
  <c r="B51" i="10"/>
  <c r="B69" i="10" s="1"/>
  <c r="B51" i="11"/>
  <c r="B69" i="11" s="1"/>
</calcChain>
</file>

<file path=xl/sharedStrings.xml><?xml version="1.0" encoding="utf-8"?>
<sst xmlns="http://schemas.openxmlformats.org/spreadsheetml/2006/main" count="399" uniqueCount="114">
  <si>
    <t>Indicador</t>
  </si>
  <si>
    <t>Productos</t>
  </si>
  <si>
    <t>Insumos</t>
  </si>
  <si>
    <t xml:space="preserve">Beneficiarios </t>
  </si>
  <si>
    <t>Gasto FODESAF</t>
  </si>
  <si>
    <t>Ingresos FODESAF</t>
  </si>
  <si>
    <t>Otros insumos</t>
  </si>
  <si>
    <t>Población objetivo</t>
  </si>
  <si>
    <t>Cálculos intermedios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</si>
  <si>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</si>
  <si>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</si>
  <si>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</si>
  <si>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</si>
  <si>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</si>
  <si>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</si>
  <si>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</si>
  <si>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</si>
  <si>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</si>
  <si>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</si>
  <si>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</si>
  <si>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</si>
  <si>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</si>
  <si>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</si>
  <si>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</si>
  <si>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</si>
  <si>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</si>
  <si>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</si>
  <si>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</si>
  <si>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</si>
  <si>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</si>
  <si>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</si>
  <si>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>De composición</t>
  </si>
  <si>
    <t>De Composición</t>
  </si>
  <si>
    <t xml:space="preserve">Gasto programado mensual por beneficiario (GPB) </t>
  </si>
  <si>
    <t xml:space="preserve">Gasto efectivo mensual por beneficiario (GEB) </t>
  </si>
  <si>
    <t xml:space="preserve">Gasto programado trimestral por beneficiario (GPB) </t>
  </si>
  <si>
    <t xml:space="preserve">Gasto efectivo trimestral por beneficiario (GEB) </t>
  </si>
  <si>
    <t xml:space="preserve">Gasto programado semestral por beneficiario (GPB) </t>
  </si>
  <si>
    <t xml:space="preserve">Gasto efectivo semestral por beneficiario (GEB) </t>
  </si>
  <si>
    <t xml:space="preserve">Gasto programado acumulado por beneficiario (GPB) </t>
  </si>
  <si>
    <t xml:space="preserve">Gasto efectivo acumulado por beneficiario (GEB) </t>
  </si>
  <si>
    <t xml:space="preserve">Gasto programado anual por beneficiario (GPB) </t>
  </si>
  <si>
    <t xml:space="preserve">Gasto efectivo anual por beneficiario (GEB) </t>
  </si>
  <si>
    <t>Total programa</t>
  </si>
  <si>
    <t>Acceso a servicios</t>
  </si>
  <si>
    <t>Alternativas residenciales</t>
  </si>
  <si>
    <t>Efectivos 1T 2018</t>
  </si>
  <si>
    <t>IPC (1T 2018)</t>
  </si>
  <si>
    <t>Gasto efectivo real 1T 2018</t>
  </si>
  <si>
    <t>Gasto efectivo real por beneficiario 1T 2018</t>
  </si>
  <si>
    <t>Efectivos 2T 2018</t>
  </si>
  <si>
    <t>IPC (2T 2018)</t>
  </si>
  <si>
    <t>Gasto efectivo real 2T 2018</t>
  </si>
  <si>
    <t>Gasto efectivo real por beneficiario 2T 2018</t>
  </si>
  <si>
    <t>Efectivos 3T 2018</t>
  </si>
  <si>
    <t>IPC (3T 2018)</t>
  </si>
  <si>
    <t>Gasto efectivo real 3T 2018</t>
  </si>
  <si>
    <t>Gasto efectivo real por beneficiario 3T 2018</t>
  </si>
  <si>
    <t>Efectivos 4T 2018</t>
  </si>
  <si>
    <t>IPC (4T 2018)</t>
  </si>
  <si>
    <t>Gasto efectivo real 4T 2018</t>
  </si>
  <si>
    <t>Gasto efectivo real por beneficiario 4T 2018</t>
  </si>
  <si>
    <t>Efectivos IS 2018</t>
  </si>
  <si>
    <t>IPC ( 2018)</t>
  </si>
  <si>
    <t>Gasto efectivo real  2018</t>
  </si>
  <si>
    <t>Gasto efectivo real por beneficiario  2018</t>
  </si>
  <si>
    <t>Efectivos 3TA 2018</t>
  </si>
  <si>
    <t>IPC (3TA 2018)</t>
  </si>
  <si>
    <t>Gasto efectivo real 3TA 2018</t>
  </si>
  <si>
    <t>Gasto efectivo real por beneficiario 3TA 2018</t>
  </si>
  <si>
    <t>Efectivos  2018</t>
  </si>
  <si>
    <t>Programados 1T 2019</t>
  </si>
  <si>
    <t>Efectivos 1T 2019</t>
  </si>
  <si>
    <t>Programados año 2019</t>
  </si>
  <si>
    <t>En transferencias 1T 2019</t>
  </si>
  <si>
    <t>IPC (1T 2019)</t>
  </si>
  <si>
    <t>Gasto efectivo real 1T 2019</t>
  </si>
  <si>
    <t>Gasto efectivo real por beneficiario 1T 2019</t>
  </si>
  <si>
    <t>Fuentes:  Informes Trimestrales CONAPDIS 2018 y 2019 - Cronogramas de Metas e Inversión - Modificaciones 2019 - IPC, INEC 2018 y 2019</t>
  </si>
  <si>
    <t>Programados 2T 2019</t>
  </si>
  <si>
    <t>Efectivos 2T 2019</t>
  </si>
  <si>
    <t>En transferencias 2T 2019</t>
  </si>
  <si>
    <t>IPC (2T 2019)</t>
  </si>
  <si>
    <t>Gasto efectivo real 2T 2019</t>
  </si>
  <si>
    <t>Gasto efectivo real por beneficiario 2T 2019</t>
  </si>
  <si>
    <t>Programados  IS 2019</t>
  </si>
  <si>
    <t>Efectivos  IS 2019</t>
  </si>
  <si>
    <t>Efectivos IS 2019</t>
  </si>
  <si>
    <t>En transferencias IS 2019</t>
  </si>
  <si>
    <t>Programados IS  2019</t>
  </si>
  <si>
    <t>IPC ( 2019)</t>
  </si>
  <si>
    <t>Gasto efectivo real  2019</t>
  </si>
  <si>
    <t>Gasto efectivo real por beneficiario  2019</t>
  </si>
  <si>
    <t>Programados 3T 2019</t>
  </si>
  <si>
    <t>Efectivos 3T 2019</t>
  </si>
  <si>
    <t>En transferencias 3T 2019</t>
  </si>
  <si>
    <t>IPC (3T 2019)</t>
  </si>
  <si>
    <t>Gasto efectivo real 3T 2019</t>
  </si>
  <si>
    <t>Gasto efectivo real por beneficiario 3T 2019</t>
  </si>
  <si>
    <t>Programados 3TA 2019</t>
  </si>
  <si>
    <t>Efectivos 3TA 2019</t>
  </si>
  <si>
    <t>En transferencias 3TA 2019</t>
  </si>
  <si>
    <t>IPC (3TA 2019)</t>
  </si>
  <si>
    <t>Gasto efectivo real 3TA 2019</t>
  </si>
  <si>
    <t>Gasto efectivo real por beneficiario 3TA 2019</t>
  </si>
  <si>
    <t>Programados 4T 2019</t>
  </si>
  <si>
    <t>Efectivos 4T 2019</t>
  </si>
  <si>
    <t>En transferencias 4T 2019</t>
  </si>
  <si>
    <t>IPC (4T 2019)</t>
  </si>
  <si>
    <t>Gasto efectivo real 4T 2019</t>
  </si>
  <si>
    <t>Gasto efectivo real por beneficiario 4T 2019</t>
  </si>
  <si>
    <t>Programados  2019</t>
  </si>
  <si>
    <t>Efectivos  2019</t>
  </si>
  <si>
    <t>En transferencias 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</si>
</sst>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_ * #,##0_ ;_ * \-#,##0_ ;_ * &quot;-&quot;??_ ;_ @_ 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2">
    <xf numFmtId="0" fontId="0" fillId="0" borderId="0" xfId="0"/>
    <xf numFmtId="166" fontId="0" fillId="0" borderId="0" xfId="1" applyNumberFormat="1" applyFont="1" applyFill="1"/>
    <xf numFmtId="4" fontId="1" fillId="0" borderId="0" xfId="0" applyNumberFormat="1" applyFont="1" applyFill="1"/>
    <xf numFmtId="165" fontId="0" fillId="0" borderId="0" xfId="1" applyNumberFormat="1" applyFont="1" applyFill="1"/>
    <xf numFmtId="4" fontId="0" fillId="0" borderId="0" xfId="0" applyNumberFormat="1" applyFont="1" applyFill="1"/>
    <xf numFmtId="4" fontId="1" fillId="0" borderId="3" xfId="0" applyNumberFormat="1" applyFont="1" applyFill="1" applyBorder="1" applyAlignment="1">
      <alignment horizontal="center" wrapText="1"/>
    </xf>
    <xf numFmtId="4" fontId="0" fillId="0" borderId="0" xfId="0" applyNumberFormat="1" applyFont="1" applyFill="1" applyBorder="1"/>
    <xf numFmtId="4" fontId="1" fillId="0" borderId="0" xfId="0" applyNumberFormat="1" applyFont="1" applyFill="1" applyBorder="1"/>
    <xf numFmtId="4" fontId="1" fillId="0" borderId="3" xfId="0" applyNumberFormat="1" applyFont="1" applyFill="1" applyBorder="1" applyAlignment="1">
      <alignment horizontal="center" vertical="center" wrapText="1"/>
    </xf>
    <xf numFmtId="3" fontId="0" fillId="0" borderId="0" xfId="0" applyNumberFormat="1" applyFont="1" applyFill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4" fontId="0" fillId="0" borderId="0" xfId="0" applyNumberFormat="1" applyFont="1" applyFill="1" applyAlignment="1">
      <alignment horizontal="right"/>
    </xf>
    <xf numFmtId="4" fontId="0" fillId="0" borderId="3" xfId="0" applyNumberFormat="1" applyFont="1" applyFill="1" applyBorder="1" applyAlignment="1">
      <alignment horizontal="right"/>
    </xf>
    <xf numFmtId="4" fontId="0" fillId="0" borderId="3" xfId="0" applyNumberFormat="1" applyFont="1" applyFill="1" applyBorder="1"/>
    <xf numFmtId="3" fontId="0" fillId="0" borderId="0" xfId="0" applyNumberFormat="1" applyFont="1" applyFill="1"/>
    <xf numFmtId="3" fontId="3" fillId="0" borderId="0" xfId="1" applyNumberFormat="1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4" fontId="1" fillId="0" borderId="3" xfId="0" applyNumberFormat="1" applyFont="1" applyFill="1" applyBorder="1" applyAlignment="1">
      <alignment horizontal="center" vertical="center"/>
    </xf>
    <xf numFmtId="4" fontId="1" fillId="0" borderId="2" xfId="0" applyNumberFormat="1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102D7C"/>
      <color rgb="FF4071B9"/>
      <color rgb="FFA2BF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CR" sz="1400">
                <a:solidFill>
                  <a:schemeClr val="tx1"/>
                </a:solidFill>
              </a:rPr>
              <a:t>CONAPDIS: Indicadores de cobertura potencial 2019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5"/>
      <c:rotY val="0"/>
      <c:rAngAx val="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Anual!$A$45</c:f>
              <c:strCache>
                <c:ptCount val="1"/>
                <c:pt idx="0">
                  <c:v>Cobertura Programada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(Anual!$B$9,Anual!$C$10,Anual!$D$10)</c:f>
              <c:strCache>
                <c:ptCount val="3"/>
                <c:pt idx="0">
                  <c:v>Total programa</c:v>
                </c:pt>
                <c:pt idx="1">
                  <c:v>Acceso a servicios</c:v>
                </c:pt>
                <c:pt idx="2">
                  <c:v>Alternativas residenciales</c:v>
                </c:pt>
              </c:strCache>
            </c:strRef>
          </c:cat>
          <c:val>
            <c:numRef>
              <c:f>Anual!$B$45:$D$45</c:f>
              <c:numCache>
                <c:formatCode>#,##0.00</c:formatCode>
                <c:ptCount val="3"/>
                <c:pt idx="0">
                  <c:v>3.9629778506127415</c:v>
                </c:pt>
                <c:pt idx="1">
                  <c:v>2.7224468533723614</c:v>
                </c:pt>
                <c:pt idx="2">
                  <c:v>10.06281636884796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63-45A5-94D0-97419380CC1F}"/>
            </c:ext>
          </c:extLst>
        </c:ser>
        <c:ser>
          <c:idx val="1"/>
          <c:order val="1"/>
          <c:tx>
            <c:strRef>
              <c:f>Anual!$A$46</c:f>
              <c:strCache>
                <c:ptCount val="1"/>
                <c:pt idx="0">
                  <c:v>Cobertura Efectiva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(Anual!$B$9,Anual!$C$10,Anual!$D$10)</c:f>
              <c:strCache>
                <c:ptCount val="3"/>
                <c:pt idx="0">
                  <c:v>Total programa</c:v>
                </c:pt>
                <c:pt idx="1">
                  <c:v>Acceso a servicios</c:v>
                </c:pt>
                <c:pt idx="2">
                  <c:v>Alternativas residenciales</c:v>
                </c:pt>
              </c:strCache>
            </c:strRef>
          </c:cat>
          <c:val>
            <c:numRef>
              <c:f>Anual!$B$46:$D$46</c:f>
              <c:numCache>
                <c:formatCode>#,##0.00</c:formatCode>
                <c:ptCount val="3"/>
                <c:pt idx="0">
                  <c:v>3.870216340455356</c:v>
                </c:pt>
                <c:pt idx="1">
                  <c:v>2.6157815096867014</c:v>
                </c:pt>
                <c:pt idx="2">
                  <c:v>10.038421662499237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63-45A5-94D0-97419380CC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78990336"/>
        <c:axId val="79008512"/>
        <c:axId val="0"/>
      </c:bar3DChart>
      <c:catAx>
        <c:axId val="78990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79008512"/>
        <c:crosses val="autoZero"/>
        <c:auto val="1"/>
        <c:lblAlgn val="ctr"/>
        <c:lblOffset val="100"/>
        <c:noMultiLvlLbl val="0"/>
      </c:catAx>
      <c:valAx>
        <c:axId val="7900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78990336"/>
        <c:crosses val="autoZero"/>
        <c:crossBetween val="between"/>
      </c:valAx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 sz="1400">
                <a:solidFill>
                  <a:schemeClr val="tx1"/>
                </a:solidFill>
              </a:rPr>
              <a:t>CONAPDIS: Indicadores de resultado 2019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5"/>
      <c:rotY val="0"/>
      <c:rAngAx val="0"/>
      <c:perspective val="4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Anual!$A$49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(Anual!$B$9,Anual!$C$10,Anual!$D$10)</c:f>
              <c:strCache>
                <c:ptCount val="3"/>
                <c:pt idx="0">
                  <c:v>Total programa</c:v>
                </c:pt>
                <c:pt idx="1">
                  <c:v>Acceso a servicios</c:v>
                </c:pt>
                <c:pt idx="2">
                  <c:v>Alternativas residenciales</c:v>
                </c:pt>
              </c:strCache>
            </c:strRef>
          </c:cat>
          <c:val>
            <c:numRef>
              <c:f>Anual!$B$49:$D$49</c:f>
              <c:numCache>
                <c:formatCode>#,##0.00</c:formatCode>
                <c:ptCount val="3"/>
                <c:pt idx="0">
                  <c:v>97.65929778933679</c:v>
                </c:pt>
                <c:pt idx="1">
                  <c:v>96.082004555808652</c:v>
                </c:pt>
                <c:pt idx="2">
                  <c:v>99.757575757575751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FA-4B41-8451-A2AB5B55355C}"/>
            </c:ext>
          </c:extLst>
        </c:ser>
        <c:ser>
          <c:idx val="1"/>
          <c:order val="1"/>
          <c:tx>
            <c:strRef>
              <c:f>Anual!$A$50</c:f>
              <c:strCache>
                <c:ptCount val="1"/>
                <c:pt idx="0">
                  <c:v>Índice efectividad en gasto (IEG)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(Anual!$B$9,Anual!$C$10,Anual!$D$10)</c:f>
              <c:strCache>
                <c:ptCount val="3"/>
                <c:pt idx="0">
                  <c:v>Total programa</c:v>
                </c:pt>
                <c:pt idx="1">
                  <c:v>Acceso a servicios</c:v>
                </c:pt>
                <c:pt idx="2">
                  <c:v>Alternativas residenciales</c:v>
                </c:pt>
              </c:strCache>
            </c:strRef>
          </c:cat>
          <c:val>
            <c:numRef>
              <c:f>Anual!$B$50:$D$50</c:f>
              <c:numCache>
                <c:formatCode>#,##0.00</c:formatCode>
                <c:ptCount val="3"/>
                <c:pt idx="0">
                  <c:v>99.999657473647588</c:v>
                </c:pt>
                <c:pt idx="1">
                  <c:v>99.366403368083397</c:v>
                </c:pt>
                <c:pt idx="2">
                  <c:v>100.1278463419206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FA-4B41-8451-A2AB5B55355C}"/>
            </c:ext>
          </c:extLst>
        </c:ser>
        <c:ser>
          <c:idx val="2"/>
          <c:order val="2"/>
          <c:tx>
            <c:strRef>
              <c:f>Anual!$A$51</c:f>
              <c:strCache>
                <c:ptCount val="1"/>
                <c:pt idx="0">
                  <c:v>Índice efectividad total (IET)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(Anual!$B$9,Anual!$C$10,Anual!$D$10)</c:f>
              <c:strCache>
                <c:ptCount val="3"/>
                <c:pt idx="0">
                  <c:v>Total programa</c:v>
                </c:pt>
                <c:pt idx="1">
                  <c:v>Acceso a servicios</c:v>
                </c:pt>
                <c:pt idx="2">
                  <c:v>Alternativas residenciales</c:v>
                </c:pt>
              </c:strCache>
            </c:strRef>
          </c:cat>
          <c:val>
            <c:numRef>
              <c:f>Anual!$B$51:$D$51</c:f>
              <c:numCache>
                <c:formatCode>#,##0.00</c:formatCode>
                <c:ptCount val="3"/>
                <c:pt idx="0">
                  <c:v>98.829477631492182</c:v>
                </c:pt>
                <c:pt idx="1">
                  <c:v>97.724203961946017</c:v>
                </c:pt>
                <c:pt idx="2">
                  <c:v>99.942711049748169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FA-4B41-8451-A2AB5B5535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78459264"/>
        <c:axId val="78460800"/>
        <c:axId val="0"/>
      </c:bar3DChart>
      <c:catAx>
        <c:axId val="78459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78460800"/>
        <c:crosses val="autoZero"/>
        <c:auto val="1"/>
        <c:lblAlgn val="ctr"/>
        <c:lblOffset val="100"/>
        <c:noMultiLvlLbl val="0"/>
      </c:catAx>
      <c:valAx>
        <c:axId val="78460800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784592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"/>
          <c:y val="0.90624890638670164"/>
          <c:w val="1"/>
          <c:h val="9.3751093613298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 sz="1400">
                <a:solidFill>
                  <a:schemeClr val="tx1"/>
                </a:solidFill>
              </a:rPr>
              <a:t>CONAPDIS: Indicadores de avance 2019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5"/>
      <c:rotY val="0"/>
      <c:rAngAx val="0"/>
      <c:perspective val="4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Anual!$A$54</c:f>
              <c:strCache>
                <c:ptCount val="1"/>
                <c:pt idx="0">
                  <c:v>Índice avance beneficiarios (IAB)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(Anual!$B$9,Anual!$C$10,Anual!$D$10)</c:f>
              <c:strCache>
                <c:ptCount val="3"/>
                <c:pt idx="0">
                  <c:v>Total programa</c:v>
                </c:pt>
                <c:pt idx="1">
                  <c:v>Acceso a servicios</c:v>
                </c:pt>
                <c:pt idx="2">
                  <c:v>Alternativas residenciales</c:v>
                </c:pt>
              </c:strCache>
            </c:strRef>
          </c:cat>
          <c:val>
            <c:numRef>
              <c:f>Anual!$B$54:$D$54</c:f>
              <c:numCache>
                <c:formatCode>#,##0.00</c:formatCode>
                <c:ptCount val="3"/>
                <c:pt idx="0">
                  <c:v>97.65929778933679</c:v>
                </c:pt>
                <c:pt idx="1">
                  <c:v>96.082004555808652</c:v>
                </c:pt>
                <c:pt idx="2">
                  <c:v>99.757575757575751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DC-49A7-BDA5-5AF7116F3080}"/>
            </c:ext>
          </c:extLst>
        </c:ser>
        <c:ser>
          <c:idx val="1"/>
          <c:order val="1"/>
          <c:tx>
            <c:strRef>
              <c:f>Anual!$A$55</c:f>
              <c:strCache>
                <c:ptCount val="1"/>
                <c:pt idx="0">
                  <c:v>Índice avance gasto (IAG)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(Anual!$B$9,Anual!$C$10,Anual!$D$10)</c:f>
              <c:strCache>
                <c:ptCount val="3"/>
                <c:pt idx="0">
                  <c:v>Total programa</c:v>
                </c:pt>
                <c:pt idx="1">
                  <c:v>Acceso a servicios</c:v>
                </c:pt>
                <c:pt idx="2">
                  <c:v>Alternativas residenciales</c:v>
                </c:pt>
              </c:strCache>
            </c:strRef>
          </c:cat>
          <c:val>
            <c:numRef>
              <c:f>Anual!$B$55:$D$55</c:f>
              <c:numCache>
                <c:formatCode>#,##0.00</c:formatCode>
                <c:ptCount val="3"/>
                <c:pt idx="0">
                  <c:v>99.999657473647588</c:v>
                </c:pt>
                <c:pt idx="1">
                  <c:v>99.366403368083397</c:v>
                </c:pt>
                <c:pt idx="2">
                  <c:v>100.1278463419206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DC-49A7-BDA5-5AF7116F3080}"/>
            </c:ext>
          </c:extLst>
        </c:ser>
        <c:ser>
          <c:idx val="2"/>
          <c:order val="2"/>
          <c:tx>
            <c:strRef>
              <c:f>Anual!$A$56</c:f>
              <c:strCache>
                <c:ptCount val="1"/>
                <c:pt idx="0">
                  <c:v>Índice avance total (IAT) 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(Anual!$B$9,Anual!$C$10,Anual!$D$10)</c:f>
              <c:strCache>
                <c:ptCount val="3"/>
                <c:pt idx="0">
                  <c:v>Total programa</c:v>
                </c:pt>
                <c:pt idx="1">
                  <c:v>Acceso a servicios</c:v>
                </c:pt>
                <c:pt idx="2">
                  <c:v>Alternativas residenciales</c:v>
                </c:pt>
              </c:strCache>
            </c:strRef>
          </c:cat>
          <c:val>
            <c:numRef>
              <c:f>Anual!$B$56:$D$56</c:f>
              <c:numCache>
                <c:formatCode>#,##0.00</c:formatCode>
                <c:ptCount val="3"/>
                <c:pt idx="0">
                  <c:v>98.829477631492182</c:v>
                </c:pt>
                <c:pt idx="1">
                  <c:v>97.724203961946017</c:v>
                </c:pt>
                <c:pt idx="2">
                  <c:v>99.942711049748169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DC-49A7-BDA5-5AF7116F3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78505472"/>
        <c:axId val="78507008"/>
        <c:axId val="0"/>
      </c:bar3DChart>
      <c:catAx>
        <c:axId val="7850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78507008"/>
        <c:crosses val="autoZero"/>
        <c:auto val="1"/>
        <c:lblAlgn val="ctr"/>
        <c:lblOffset val="100"/>
        <c:noMultiLvlLbl val="0"/>
      </c:catAx>
      <c:valAx>
        <c:axId val="7850700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78505472"/>
        <c:crosses val="autoZero"/>
        <c:crossBetween val="between"/>
      </c:valAx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 sz="1400">
                <a:solidFill>
                  <a:schemeClr val="tx1"/>
                </a:solidFill>
              </a:rPr>
              <a:t>CONAPDIS: Indicadores de expansión 2019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Anual!$A$62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(Anual!$B$9,Anual!$C$10,Anual!$D$10)</c:f>
              <c:strCache>
                <c:ptCount val="3"/>
                <c:pt idx="0">
                  <c:v>Total programa</c:v>
                </c:pt>
                <c:pt idx="1">
                  <c:v>Acceso a servicios</c:v>
                </c:pt>
                <c:pt idx="2">
                  <c:v>Alternativas residenciales</c:v>
                </c:pt>
              </c:strCache>
            </c:strRef>
          </c:cat>
          <c:val>
            <c:numRef>
              <c:f>Anual!$B$62:$D$62</c:f>
              <c:numCache>
                <c:formatCode>#,##0.00</c:formatCode>
                <c:ptCount val="3"/>
                <c:pt idx="0">
                  <c:v>1.6238159675236785</c:v>
                </c:pt>
                <c:pt idx="1">
                  <c:v>-3.8303693570451491</c:v>
                </c:pt>
                <c:pt idx="2">
                  <c:v>9.5872170439414095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A8-42DA-8DD0-66DA3C5722B2}"/>
            </c:ext>
          </c:extLst>
        </c:ser>
        <c:ser>
          <c:idx val="1"/>
          <c:order val="1"/>
          <c:tx>
            <c:strRef>
              <c:f>Anual!$A$63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(Anual!$B$9,Anual!$C$10,Anual!$D$10)</c:f>
              <c:strCache>
                <c:ptCount val="3"/>
                <c:pt idx="0">
                  <c:v>Total programa</c:v>
                </c:pt>
                <c:pt idx="1">
                  <c:v>Acceso a servicios</c:v>
                </c:pt>
                <c:pt idx="2">
                  <c:v>Alternativas residenciales</c:v>
                </c:pt>
              </c:strCache>
            </c:strRef>
          </c:cat>
          <c:val>
            <c:numRef>
              <c:f>Anual!$B$63:$D$63</c:f>
              <c:numCache>
                <c:formatCode>#,##0.00</c:formatCode>
                <c:ptCount val="3"/>
                <c:pt idx="0">
                  <c:v>18.062204437008369</c:v>
                </c:pt>
                <c:pt idx="1">
                  <c:v>-1.6687135676585862</c:v>
                </c:pt>
                <c:pt idx="2">
                  <c:v>23.021185780916163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A8-42DA-8DD0-66DA3C5722B2}"/>
            </c:ext>
          </c:extLst>
        </c:ser>
        <c:ser>
          <c:idx val="2"/>
          <c:order val="2"/>
          <c:tx>
            <c:strRef>
              <c:f>Anual!$A$64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(Anual!$B$9,Anual!$C$10,Anual!$D$10)</c:f>
              <c:strCache>
                <c:ptCount val="3"/>
                <c:pt idx="0">
                  <c:v>Total programa</c:v>
                </c:pt>
                <c:pt idx="1">
                  <c:v>Acceso a servicios</c:v>
                </c:pt>
                <c:pt idx="2">
                  <c:v>Alternativas residenciales</c:v>
                </c:pt>
              </c:strCache>
            </c:strRef>
          </c:cat>
          <c:val>
            <c:numRef>
              <c:f>Anual!$B$64:$D$64</c:f>
              <c:numCache>
                <c:formatCode>#,##0.00</c:formatCode>
                <c:ptCount val="3"/>
                <c:pt idx="0">
                  <c:v>16.175724472635402</c:v>
                </c:pt>
                <c:pt idx="1">
                  <c:v>2.2477530327760675</c:v>
                </c:pt>
                <c:pt idx="2">
                  <c:v>12.258700512111819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A8-42DA-8DD0-66DA3C5722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"/>
        <c:axId val="79270272"/>
        <c:axId val="79271808"/>
      </c:barChart>
      <c:catAx>
        <c:axId val="79270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79271808"/>
        <c:crosses val="autoZero"/>
        <c:auto val="1"/>
        <c:lblAlgn val="ctr"/>
        <c:lblOffset val="100"/>
        <c:noMultiLvlLbl val="0"/>
      </c:catAx>
      <c:valAx>
        <c:axId val="79271808"/>
        <c:scaling>
          <c:orientation val="minMax"/>
          <c:max val="25"/>
          <c:min val="-2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7927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6823279800767168E-3"/>
          <c:y val="0.84064004334540521"/>
          <c:w val="0.9832357289278687"/>
          <c:h val="0.131821186231158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 sz="1400">
                <a:solidFill>
                  <a:schemeClr val="tx1"/>
                </a:solidFill>
              </a:rPr>
              <a:t>CONAPDIS: Indicadores de gasto medio 2019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5"/>
      <c:rotY val="0"/>
      <c:rAngAx val="0"/>
      <c:perspective val="4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Anual!$A$67</c:f>
              <c:strCache>
                <c:ptCount val="1"/>
                <c:pt idx="0">
                  <c:v>Gasto programado anual por beneficiario (GPB)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(Anual!$B$9,Anual!$C$10,Anual!$D$10)</c:f>
              <c:strCache>
                <c:ptCount val="3"/>
                <c:pt idx="0">
                  <c:v>Total programa</c:v>
                </c:pt>
                <c:pt idx="1">
                  <c:v>Acceso a servicios</c:v>
                </c:pt>
                <c:pt idx="2">
                  <c:v>Alternativas residenciales</c:v>
                </c:pt>
              </c:strCache>
            </c:strRef>
          </c:cat>
          <c:val>
            <c:numRef>
              <c:f>Anual!$B$67:$D$67</c:f>
              <c:numCache>
                <c:formatCode>#,##0.00</c:formatCode>
                <c:ptCount val="3"/>
                <c:pt idx="0">
                  <c:v>1926447.5070429128</c:v>
                </c:pt>
                <c:pt idx="1">
                  <c:v>568109.33940774482</c:v>
                </c:pt>
                <c:pt idx="2">
                  <c:v>3733448.8876242423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B4-4C8E-81A3-E69680FFA4CA}"/>
            </c:ext>
          </c:extLst>
        </c:ser>
        <c:ser>
          <c:idx val="1"/>
          <c:order val="1"/>
          <c:tx>
            <c:strRef>
              <c:f>Anual!$A$68</c:f>
              <c:strCache>
                <c:ptCount val="1"/>
                <c:pt idx="0">
                  <c:v>Gasto efectivo anual por beneficiario (GEB)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(Anual!$B$9,Anual!$C$10,Anual!$D$10)</c:f>
              <c:strCache>
                <c:ptCount val="3"/>
                <c:pt idx="0">
                  <c:v>Total programa</c:v>
                </c:pt>
                <c:pt idx="1">
                  <c:v>Acceso a servicios</c:v>
                </c:pt>
                <c:pt idx="2">
                  <c:v>Alternativas residenciales</c:v>
                </c:pt>
              </c:strCache>
            </c:strRef>
          </c:cat>
          <c:val>
            <c:numRef>
              <c:f>Anual!$B$68:$D$68</c:f>
              <c:numCache>
                <c:formatCode>#,##0.00</c:formatCode>
                <c:ptCount val="3"/>
                <c:pt idx="0">
                  <c:v>1972613.9262316911</c:v>
                </c:pt>
                <c:pt idx="1">
                  <c:v>587529.18444760551</c:v>
                </c:pt>
                <c:pt idx="2">
                  <c:v>3747306.3444714458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B4-4C8E-81A3-E69680FFA4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79388672"/>
        <c:axId val="79390208"/>
        <c:axId val="0"/>
      </c:bar3DChart>
      <c:catAx>
        <c:axId val="79388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79390208"/>
        <c:crosses val="autoZero"/>
        <c:auto val="1"/>
        <c:lblAlgn val="ctr"/>
        <c:lblOffset val="100"/>
        <c:noMultiLvlLbl val="0"/>
      </c:catAx>
      <c:valAx>
        <c:axId val="79390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79388672"/>
        <c:crosses val="autoZero"/>
        <c:crossBetween val="between"/>
      </c:valAx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>
                <a:solidFill>
                  <a:schemeClr val="tx1"/>
                </a:solidFill>
              </a:rPr>
              <a:t>CONAPDIS: Índice de eficiencia (IE) 2019 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5"/>
      <c:rotY val="0"/>
      <c:rAngAx val="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Anual!$A$69</c:f>
              <c:strCache>
                <c:ptCount val="1"/>
                <c:pt idx="0">
                  <c:v>Índice de eficiencia (IE)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(Anual!$B$9,Anual!$C$10,Anual!$D$10)</c:f>
              <c:strCache>
                <c:ptCount val="3"/>
                <c:pt idx="0">
                  <c:v>Total programa</c:v>
                </c:pt>
                <c:pt idx="1">
                  <c:v>Acceso a servicios</c:v>
                </c:pt>
                <c:pt idx="2">
                  <c:v>Alternativas residenciales</c:v>
                </c:pt>
              </c:strCache>
            </c:strRef>
          </c:cat>
          <c:val>
            <c:numRef>
              <c:f>Anual!$B$69:$D$69</c:f>
              <c:numCache>
                <c:formatCode>#,##0.00</c:formatCode>
                <c:ptCount val="3"/>
                <c:pt idx="0">
                  <c:v>101.19788013187852</c:v>
                </c:pt>
                <c:pt idx="1">
                  <c:v>101.06473854911401</c:v>
                </c:pt>
                <c:pt idx="2">
                  <c:v>100.31366880148151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60-437E-960A-E79434ED40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79423744"/>
        <c:axId val="79433728"/>
        <c:axId val="0"/>
      </c:bar3DChart>
      <c:catAx>
        <c:axId val="79423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79433728"/>
        <c:crosses val="autoZero"/>
        <c:auto val="1"/>
        <c:lblAlgn val="ctr"/>
        <c:lblOffset val="100"/>
        <c:noMultiLvlLbl val="0"/>
      </c:catAx>
      <c:valAx>
        <c:axId val="7943372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79423744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 b="1">
                <a:solidFill>
                  <a:schemeClr val="tx1"/>
                </a:solidFill>
              </a:rPr>
              <a:t>CONAPDIS: Indicadores de giro de recursos 2019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8CF8-414F-B6DE-D15257EA22F1}"/>
              </c:ext>
            </c:extLst>
          </c:dPt>
          <c:dPt>
            <c:idx val="1"/>
            <c:invertIfNegative val="0"/>
            <c:bubble3D val="0"/>
            <c:spPr>
              <a:solidFill>
                <a:srgbClr val="102D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2AA5-4759-8A08-332965A0EAB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Anual!$A$74:$A$75</c:f>
              <c:strCache>
                <c:ptCount val="2"/>
                <c:pt idx="0">
                  <c:v>Índice de giro efectivo (IGE)</c:v>
                </c:pt>
                <c:pt idx="1">
                  <c:v>Índice de uso de recursos (IUR) </c:v>
                </c:pt>
              </c:strCache>
            </c:strRef>
          </c:cat>
          <c:val>
            <c:numRef>
              <c:f>Anual!$B$74:$B$75</c:f>
              <c:numCache>
                <c:formatCode>#,##0.00</c:formatCode>
                <c:ptCount val="2"/>
                <c:pt idx="0">
                  <c:v>97.291825212123044</c:v>
                </c:pt>
                <c:pt idx="1">
                  <c:v>102.78320635430647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A5-4759-8A08-332965A0EA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97020384"/>
        <c:axId val="497019072"/>
      </c:barChart>
      <c:valAx>
        <c:axId val="497019072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97020384"/>
        <c:crosses val="autoZero"/>
        <c:crossBetween val="between"/>
      </c:valAx>
      <c:catAx>
        <c:axId val="49702038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97019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8941594" cy="404812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43000"/>
          <a:ext cx="8941594" cy="404812"/>
        </a:xfrm>
        <a:prstGeom prst="rect">
          <a:avLst/>
        </a:prstGeom>
      </xdr:spPr>
    </xdr:pic>
    <xdr:clientData/>
  </xdr:oneCellAnchor>
  <xdr:twoCellAnchor>
    <xdr:from>
      <xdr:col>0</xdr:col>
      <xdr:colOff>35718</xdr:colOff>
      <xdr:row>6</xdr:row>
      <xdr:rowOff>47625</xdr:rowOff>
    </xdr:from>
    <xdr:to>
      <xdr:col>4</xdr:col>
      <xdr:colOff>309562</xdr:colOff>
      <xdr:row>7</xdr:row>
      <xdr:rowOff>154780</xdr:rowOff>
    </xdr:to>
    <xdr:sp macro="" textlink="">
      <xdr:nvSpPr>
        <xdr:cNvPr id="5" name="CuadroTexto 4"/>
        <xdr:cNvSpPr txBox="1"/>
      </xdr:nvSpPr>
      <xdr:spPr>
        <a:xfrm>
          <a:off x="35718" y="1190625"/>
          <a:ext cx="9203532" cy="297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Consejo Nacional de Personas con Discapacidad    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Programa  Pobreza y Discapacidad 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:  I Trimestre 2019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Fecha Actualización:  09-05-2019</a:t>
          </a: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-1</xdr:colOff>
      <xdr:row>6</xdr:row>
      <xdr:rowOff>23812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8929687" cy="1166812"/>
        </a:xfrm>
        <a:prstGeom prst="rect">
          <a:avLst/>
        </a:prstGeom>
      </xdr:spPr>
    </xdr:pic>
    <xdr:clientData/>
  </xdr:twoCellAnchor>
  <xdr:twoCellAnchor editAs="oneCell">
    <xdr:from>
      <xdr:col>0</xdr:col>
      <xdr:colOff>117363</xdr:colOff>
      <xdr:row>1</xdr:row>
      <xdr:rowOff>0</xdr:rowOff>
    </xdr:from>
    <xdr:to>
      <xdr:col>0</xdr:col>
      <xdr:colOff>3381375</xdr:colOff>
      <xdr:row>5</xdr:row>
      <xdr:rowOff>71438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7363" y="190500"/>
          <a:ext cx="3264012" cy="8334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11906</xdr:colOff>
      <xdr:row>6</xdr:row>
      <xdr:rowOff>23812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929687" cy="1166812"/>
        </a:xfrm>
        <a:prstGeom prst="rect">
          <a:avLst/>
        </a:prstGeom>
      </xdr:spPr>
    </xdr:pic>
    <xdr:clientData/>
  </xdr:twoCellAnchor>
  <xdr:twoCellAnchor editAs="oneCell">
    <xdr:from>
      <xdr:col>0</xdr:col>
      <xdr:colOff>117363</xdr:colOff>
      <xdr:row>1</xdr:row>
      <xdr:rowOff>0</xdr:rowOff>
    </xdr:from>
    <xdr:to>
      <xdr:col>0</xdr:col>
      <xdr:colOff>3381375</xdr:colOff>
      <xdr:row>5</xdr:row>
      <xdr:rowOff>71438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7363" y="190500"/>
          <a:ext cx="3264012" cy="83343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6</xdr:row>
      <xdr:rowOff>0</xdr:rowOff>
    </xdr:from>
    <xdr:ext cx="8941594" cy="404812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143000"/>
          <a:ext cx="8941594" cy="404812"/>
        </a:xfrm>
        <a:prstGeom prst="rect">
          <a:avLst/>
        </a:prstGeom>
      </xdr:spPr>
    </xdr:pic>
    <xdr:clientData/>
  </xdr:oneCellAnchor>
  <xdr:twoCellAnchor>
    <xdr:from>
      <xdr:col>0</xdr:col>
      <xdr:colOff>35719</xdr:colOff>
      <xdr:row>6</xdr:row>
      <xdr:rowOff>47625</xdr:rowOff>
    </xdr:from>
    <xdr:to>
      <xdr:col>4</xdr:col>
      <xdr:colOff>23814</xdr:colOff>
      <xdr:row>7</xdr:row>
      <xdr:rowOff>154780</xdr:rowOff>
    </xdr:to>
    <xdr:sp macro="" textlink="">
      <xdr:nvSpPr>
        <xdr:cNvPr id="5" name="CuadroTexto 4"/>
        <xdr:cNvSpPr txBox="1"/>
      </xdr:nvSpPr>
      <xdr:spPr>
        <a:xfrm>
          <a:off x="35719" y="1190625"/>
          <a:ext cx="8905876" cy="297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Consejo Nacional de Personas con Discapacidad    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Programa  Pobreza y Discapacidad 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:  II Trimestre 2019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Fecha Actualización:  05-08-2019</a:t>
          </a: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-1</xdr:colOff>
      <xdr:row>6</xdr:row>
      <xdr:rowOff>23812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929687" cy="1166812"/>
        </a:xfrm>
        <a:prstGeom prst="rect">
          <a:avLst/>
        </a:prstGeom>
      </xdr:spPr>
    </xdr:pic>
    <xdr:clientData/>
  </xdr:twoCellAnchor>
  <xdr:twoCellAnchor editAs="oneCell">
    <xdr:from>
      <xdr:col>0</xdr:col>
      <xdr:colOff>117363</xdr:colOff>
      <xdr:row>1</xdr:row>
      <xdr:rowOff>0</xdr:rowOff>
    </xdr:from>
    <xdr:to>
      <xdr:col>0</xdr:col>
      <xdr:colOff>3381375</xdr:colOff>
      <xdr:row>5</xdr:row>
      <xdr:rowOff>71438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7363" y="190500"/>
          <a:ext cx="3264012" cy="83343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6</xdr:row>
      <xdr:rowOff>0</xdr:rowOff>
    </xdr:from>
    <xdr:ext cx="8941594" cy="404812"/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143000"/>
          <a:ext cx="8941594" cy="404812"/>
        </a:xfrm>
        <a:prstGeom prst="rect">
          <a:avLst/>
        </a:prstGeom>
      </xdr:spPr>
    </xdr:pic>
    <xdr:clientData/>
  </xdr:oneCellAnchor>
  <xdr:twoCellAnchor>
    <xdr:from>
      <xdr:col>0</xdr:col>
      <xdr:colOff>35718</xdr:colOff>
      <xdr:row>6</xdr:row>
      <xdr:rowOff>47625</xdr:rowOff>
    </xdr:from>
    <xdr:to>
      <xdr:col>5</xdr:col>
      <xdr:colOff>273843</xdr:colOff>
      <xdr:row>7</xdr:row>
      <xdr:rowOff>154780</xdr:rowOff>
    </xdr:to>
    <xdr:sp macro="" textlink="">
      <xdr:nvSpPr>
        <xdr:cNvPr id="7" name="CuadroTexto 6"/>
        <xdr:cNvSpPr txBox="1"/>
      </xdr:nvSpPr>
      <xdr:spPr>
        <a:xfrm>
          <a:off x="35718" y="1190625"/>
          <a:ext cx="9929813" cy="297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Consejo Nacional de Personas con Discapacidad    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Programa  Pobreza y Discapacidad 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:  I Semestre 2019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Fecha Actualización:  22-08-2019</a:t>
          </a: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23812</xdr:colOff>
      <xdr:row>6</xdr:row>
      <xdr:rowOff>23812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929687" cy="1166812"/>
        </a:xfrm>
        <a:prstGeom prst="rect">
          <a:avLst/>
        </a:prstGeom>
      </xdr:spPr>
    </xdr:pic>
    <xdr:clientData/>
  </xdr:twoCellAnchor>
  <xdr:twoCellAnchor editAs="oneCell">
    <xdr:from>
      <xdr:col>0</xdr:col>
      <xdr:colOff>117363</xdr:colOff>
      <xdr:row>1</xdr:row>
      <xdr:rowOff>0</xdr:rowOff>
    </xdr:from>
    <xdr:to>
      <xdr:col>0</xdr:col>
      <xdr:colOff>3381375</xdr:colOff>
      <xdr:row>5</xdr:row>
      <xdr:rowOff>71438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7363" y="190500"/>
          <a:ext cx="3264012" cy="83343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6</xdr:row>
      <xdr:rowOff>0</xdr:rowOff>
    </xdr:from>
    <xdr:ext cx="8941594" cy="404812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143000"/>
          <a:ext cx="8941594" cy="404812"/>
        </a:xfrm>
        <a:prstGeom prst="rect">
          <a:avLst/>
        </a:prstGeom>
      </xdr:spPr>
    </xdr:pic>
    <xdr:clientData/>
  </xdr:oneCellAnchor>
  <xdr:twoCellAnchor>
    <xdr:from>
      <xdr:col>0</xdr:col>
      <xdr:colOff>35720</xdr:colOff>
      <xdr:row>6</xdr:row>
      <xdr:rowOff>47625</xdr:rowOff>
    </xdr:from>
    <xdr:to>
      <xdr:col>4</xdr:col>
      <xdr:colOff>35721</xdr:colOff>
      <xdr:row>7</xdr:row>
      <xdr:rowOff>154780</xdr:rowOff>
    </xdr:to>
    <xdr:sp macro="" textlink="">
      <xdr:nvSpPr>
        <xdr:cNvPr id="5" name="CuadroTexto 4"/>
        <xdr:cNvSpPr txBox="1"/>
      </xdr:nvSpPr>
      <xdr:spPr>
        <a:xfrm>
          <a:off x="35720" y="1190625"/>
          <a:ext cx="8905876" cy="297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Consejo Nacional de Personas con Discapacidad    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Programa  Pobreza y Discapacidad 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: III Trimestre 2019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Fecha Actualización: 11-11-2019</a:t>
          </a: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>
              <a:solidFill>
                <a:schemeClr val="bg1"/>
              </a:solidFill>
              <a:effectLst/>
            </a:rPr>
            <a:t>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11906</xdr:colOff>
      <xdr:row>6</xdr:row>
      <xdr:rowOff>23812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929687" cy="1166812"/>
        </a:xfrm>
        <a:prstGeom prst="rect">
          <a:avLst/>
        </a:prstGeom>
      </xdr:spPr>
    </xdr:pic>
    <xdr:clientData/>
  </xdr:twoCellAnchor>
  <xdr:twoCellAnchor editAs="oneCell">
    <xdr:from>
      <xdr:col>0</xdr:col>
      <xdr:colOff>117363</xdr:colOff>
      <xdr:row>1</xdr:row>
      <xdr:rowOff>0</xdr:rowOff>
    </xdr:from>
    <xdr:to>
      <xdr:col>0</xdr:col>
      <xdr:colOff>3381375</xdr:colOff>
      <xdr:row>5</xdr:row>
      <xdr:rowOff>71438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7363" y="190500"/>
          <a:ext cx="3264012" cy="833438"/>
        </a:xfrm>
        <a:prstGeom prst="rect">
          <a:avLst/>
        </a:prstGeom>
      </xdr:spPr>
    </xdr:pic>
    <xdr:clientData/>
  </xdr:twoCellAnchor>
  <xdr:oneCellAnchor>
    <xdr:from>
      <xdr:col>0</xdr:col>
      <xdr:colOff>1</xdr:colOff>
      <xdr:row>6</xdr:row>
      <xdr:rowOff>0</xdr:rowOff>
    </xdr:from>
    <xdr:ext cx="8941594" cy="511969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" y="1143000"/>
          <a:ext cx="8941594" cy="511969"/>
        </a:xfrm>
        <a:prstGeom prst="rect">
          <a:avLst/>
        </a:prstGeom>
      </xdr:spPr>
    </xdr:pic>
    <xdr:clientData/>
  </xdr:oneCellAnchor>
  <xdr:twoCellAnchor>
    <xdr:from>
      <xdr:col>0</xdr:col>
      <xdr:colOff>35719</xdr:colOff>
      <xdr:row>6</xdr:row>
      <xdr:rowOff>47625</xdr:rowOff>
    </xdr:from>
    <xdr:to>
      <xdr:col>4</xdr:col>
      <xdr:colOff>1</xdr:colOff>
      <xdr:row>8</xdr:row>
      <xdr:rowOff>142877</xdr:rowOff>
    </xdr:to>
    <xdr:sp macro="" textlink="">
      <xdr:nvSpPr>
        <xdr:cNvPr id="5" name="CuadroTexto 4"/>
        <xdr:cNvSpPr txBox="1"/>
      </xdr:nvSpPr>
      <xdr:spPr>
        <a:xfrm>
          <a:off x="35719" y="1190625"/>
          <a:ext cx="8882063" cy="6072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Consejo Nacional de Personas con Discapacidad    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Programa  Pobreza y Discapacidad 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: III Trimestre Acumulado 2019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Fecha Actualización:  11-11-2019</a:t>
          </a: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 b="1">
            <a:solidFill>
              <a:schemeClr val="bg1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23812</xdr:colOff>
      <xdr:row>6</xdr:row>
      <xdr:rowOff>23812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929687" cy="1166812"/>
        </a:xfrm>
        <a:prstGeom prst="rect">
          <a:avLst/>
        </a:prstGeom>
      </xdr:spPr>
    </xdr:pic>
    <xdr:clientData/>
  </xdr:twoCellAnchor>
  <xdr:twoCellAnchor editAs="oneCell">
    <xdr:from>
      <xdr:col>0</xdr:col>
      <xdr:colOff>117363</xdr:colOff>
      <xdr:row>1</xdr:row>
      <xdr:rowOff>0</xdr:rowOff>
    </xdr:from>
    <xdr:to>
      <xdr:col>0</xdr:col>
      <xdr:colOff>3381375</xdr:colOff>
      <xdr:row>5</xdr:row>
      <xdr:rowOff>71438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7363" y="190500"/>
          <a:ext cx="3264012" cy="83343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6</xdr:row>
      <xdr:rowOff>0</xdr:rowOff>
    </xdr:from>
    <xdr:ext cx="8941594" cy="404812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143000"/>
          <a:ext cx="8941594" cy="404812"/>
        </a:xfrm>
        <a:prstGeom prst="rect">
          <a:avLst/>
        </a:prstGeom>
      </xdr:spPr>
    </xdr:pic>
    <xdr:clientData/>
  </xdr:oneCellAnchor>
  <xdr:twoCellAnchor>
    <xdr:from>
      <xdr:col>0</xdr:col>
      <xdr:colOff>35720</xdr:colOff>
      <xdr:row>6</xdr:row>
      <xdr:rowOff>47625</xdr:rowOff>
    </xdr:from>
    <xdr:to>
      <xdr:col>4</xdr:col>
      <xdr:colOff>392908</xdr:colOff>
      <xdr:row>7</xdr:row>
      <xdr:rowOff>154780</xdr:rowOff>
    </xdr:to>
    <xdr:sp macro="" textlink="">
      <xdr:nvSpPr>
        <xdr:cNvPr id="5" name="CuadroTexto 4"/>
        <xdr:cNvSpPr txBox="1"/>
      </xdr:nvSpPr>
      <xdr:spPr>
        <a:xfrm>
          <a:off x="35720" y="1190625"/>
          <a:ext cx="8905876" cy="297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Consejo Nacional de Personas con Discapacidad    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Programa  Pobreza y Discapacidad 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:  IV Trimestre 2019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Fecha Actualización:  13-02-2020</a:t>
          </a: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>
              <a:solidFill>
                <a:schemeClr val="bg1"/>
              </a:solidFill>
              <a:effectLst/>
            </a:rPr>
            <a:t>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571499</xdr:colOff>
      <xdr:row>16</xdr:row>
      <xdr:rowOff>115358</xdr:rowOff>
    </xdr:from>
    <xdr:to>
      <xdr:col>12</xdr:col>
      <xdr:colOff>226218</xdr:colOff>
      <xdr:row>30</xdr:row>
      <xdr:rowOff>1058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650874</xdr:colOff>
      <xdr:row>32</xdr:row>
      <xdr:rowOff>51857</xdr:rowOff>
    </xdr:from>
    <xdr:to>
      <xdr:col>12</xdr:col>
      <xdr:colOff>285750</xdr:colOff>
      <xdr:row>46</xdr:row>
      <xdr:rowOff>128057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592667</xdr:colOff>
      <xdr:row>31</xdr:row>
      <xdr:rowOff>176212</xdr:rowOff>
    </xdr:from>
    <xdr:to>
      <xdr:col>28</xdr:col>
      <xdr:colOff>238124</xdr:colOff>
      <xdr:row>46</xdr:row>
      <xdr:rowOff>40746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51593</xdr:colOff>
      <xdr:row>16</xdr:row>
      <xdr:rowOff>80962</xdr:rowOff>
    </xdr:from>
    <xdr:to>
      <xdr:col>23</xdr:col>
      <xdr:colOff>242095</xdr:colOff>
      <xdr:row>29</xdr:row>
      <xdr:rowOff>157162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611187</xdr:colOff>
      <xdr:row>32</xdr:row>
      <xdr:rowOff>21430</xdr:rowOff>
    </xdr:from>
    <xdr:to>
      <xdr:col>20</xdr:col>
      <xdr:colOff>246063</xdr:colOff>
      <xdr:row>46</xdr:row>
      <xdr:rowOff>76464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681300</xdr:colOff>
      <xdr:row>48</xdr:row>
      <xdr:rowOff>33337</xdr:rowOff>
    </xdr:from>
    <xdr:to>
      <xdr:col>12</xdr:col>
      <xdr:colOff>305593</xdr:colOff>
      <xdr:row>62</xdr:row>
      <xdr:rowOff>109537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616478</xdr:colOff>
      <xdr:row>48</xdr:row>
      <xdr:rowOff>5555</xdr:rowOff>
    </xdr:from>
    <xdr:to>
      <xdr:col>20</xdr:col>
      <xdr:colOff>222250</xdr:colOff>
      <xdr:row>62</xdr:row>
      <xdr:rowOff>81755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23812</xdr:colOff>
      <xdr:row>6</xdr:row>
      <xdr:rowOff>23812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8929687" cy="1166812"/>
        </a:xfrm>
        <a:prstGeom prst="rect">
          <a:avLst/>
        </a:prstGeom>
      </xdr:spPr>
    </xdr:pic>
    <xdr:clientData/>
  </xdr:twoCellAnchor>
  <xdr:twoCellAnchor editAs="oneCell">
    <xdr:from>
      <xdr:col>0</xdr:col>
      <xdr:colOff>117363</xdr:colOff>
      <xdr:row>1</xdr:row>
      <xdr:rowOff>0</xdr:rowOff>
    </xdr:from>
    <xdr:to>
      <xdr:col>0</xdr:col>
      <xdr:colOff>3381375</xdr:colOff>
      <xdr:row>5</xdr:row>
      <xdr:rowOff>71438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17363" y="190500"/>
          <a:ext cx="3264012" cy="83343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6</xdr:row>
      <xdr:rowOff>0</xdr:rowOff>
    </xdr:from>
    <xdr:ext cx="8941594" cy="404812"/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1143000"/>
          <a:ext cx="8941594" cy="404812"/>
        </a:xfrm>
        <a:prstGeom prst="rect">
          <a:avLst/>
        </a:prstGeom>
      </xdr:spPr>
    </xdr:pic>
    <xdr:clientData/>
  </xdr:oneCellAnchor>
  <xdr:twoCellAnchor>
    <xdr:from>
      <xdr:col>0</xdr:col>
      <xdr:colOff>35720</xdr:colOff>
      <xdr:row>6</xdr:row>
      <xdr:rowOff>47625</xdr:rowOff>
    </xdr:from>
    <xdr:to>
      <xdr:col>4</xdr:col>
      <xdr:colOff>392908</xdr:colOff>
      <xdr:row>7</xdr:row>
      <xdr:rowOff>154780</xdr:rowOff>
    </xdr:to>
    <xdr:sp macro="" textlink="">
      <xdr:nvSpPr>
        <xdr:cNvPr id="13" name="CuadroTexto 12"/>
        <xdr:cNvSpPr txBox="1"/>
      </xdr:nvSpPr>
      <xdr:spPr>
        <a:xfrm>
          <a:off x="35720" y="1190625"/>
          <a:ext cx="8905876" cy="297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Consejo Nacional de Personas con Discapacidad    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Programa  Pobreza y Discapacidad 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lang="es-C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: Anual 2019</a:t>
          </a:r>
          <a:r>
            <a:rPr lang="es-C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</a:t>
          </a:r>
          <a:r>
            <a:rPr lang="es-C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Fecha Actualización: 13-02-2019</a:t>
          </a:r>
          <a:endParaRPr lang="es-CR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>
              <a:solidFill>
                <a:schemeClr val="bg1"/>
              </a:solidFill>
              <a:effectLst/>
            </a:rPr>
            <a:t>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M174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RowHeight="15" x14ac:dyDescent="0.25"/>
  <cols>
    <col min="1" max="1" width="60" style="4" customWidth="1"/>
    <col min="2" max="4" width="24.7109375" style="4" customWidth="1"/>
    <col min="5" max="6" width="11.42578125" style="4"/>
    <col min="7" max="7" width="12.7109375" style="4" bestFit="1" customWidth="1"/>
    <col min="8" max="16384" width="11.42578125" style="4"/>
  </cols>
  <sheetData>
    <row r="9" spans="1:5" x14ac:dyDescent="0.25">
      <c r="A9" s="16" t="s">
        <v>0</v>
      </c>
      <c r="B9" s="19" t="s">
        <v>43</v>
      </c>
      <c r="C9" s="18" t="s">
        <v>1</v>
      </c>
      <c r="D9" s="18"/>
    </row>
    <row r="10" spans="1:5" ht="15.75" thickBot="1" x14ac:dyDescent="0.3">
      <c r="A10" s="17"/>
      <c r="B10" s="20"/>
      <c r="C10" s="8" t="s">
        <v>44</v>
      </c>
      <c r="D10" s="5" t="s">
        <v>45</v>
      </c>
      <c r="E10" s="6"/>
    </row>
    <row r="11" spans="1:5" ht="15.75" thickTop="1" x14ac:dyDescent="0.25">
      <c r="E11" s="6"/>
    </row>
    <row r="12" spans="1:5" x14ac:dyDescent="0.25">
      <c r="A12" s="2" t="s">
        <v>2</v>
      </c>
    </row>
    <row r="14" spans="1:5" x14ac:dyDescent="0.25">
      <c r="A14" s="2" t="s">
        <v>3</v>
      </c>
    </row>
    <row r="15" spans="1:5" x14ac:dyDescent="0.25">
      <c r="A15" s="4" t="s">
        <v>46</v>
      </c>
      <c r="B15" s="9">
        <f>SUM(C15:D15)</f>
        <v>2929</v>
      </c>
      <c r="C15" s="9">
        <v>1661</v>
      </c>
      <c r="D15" s="9">
        <v>1268</v>
      </c>
    </row>
    <row r="16" spans="1:5" x14ac:dyDescent="0.25">
      <c r="A16" s="4" t="s">
        <v>71</v>
      </c>
      <c r="B16" s="9">
        <f>SUM(C16:D16)</f>
        <v>3163</v>
      </c>
      <c r="C16" s="9">
        <v>1661</v>
      </c>
      <c r="D16" s="9">
        <v>1502</v>
      </c>
    </row>
    <row r="17" spans="1:4" x14ac:dyDescent="0.25">
      <c r="A17" s="4" t="s">
        <v>72</v>
      </c>
      <c r="B17" s="9">
        <f>SUM(C17:D17)</f>
        <v>2989</v>
      </c>
      <c r="C17" s="9">
        <v>1605</v>
      </c>
      <c r="D17" s="9">
        <v>1384</v>
      </c>
    </row>
    <row r="18" spans="1:4" x14ac:dyDescent="0.25">
      <c r="A18" s="4" t="s">
        <v>73</v>
      </c>
      <c r="B18" s="9">
        <f>SUM(C18:D18)</f>
        <v>3811</v>
      </c>
      <c r="C18" s="9">
        <v>2191</v>
      </c>
      <c r="D18" s="9">
        <v>1620</v>
      </c>
    </row>
    <row r="19" spans="1:4" x14ac:dyDescent="0.25">
      <c r="B19" s="9"/>
      <c r="C19" s="9"/>
      <c r="D19" s="9"/>
    </row>
    <row r="20" spans="1:4" x14ac:dyDescent="0.25">
      <c r="A20" s="2" t="s">
        <v>4</v>
      </c>
      <c r="B20" s="9"/>
      <c r="C20" s="9"/>
      <c r="D20" s="9"/>
    </row>
    <row r="21" spans="1:4" x14ac:dyDescent="0.25">
      <c r="A21" s="4" t="s">
        <v>46</v>
      </c>
      <c r="B21" s="9">
        <f>SUM(C21:D21)</f>
        <v>1337840030</v>
      </c>
      <c r="C21" s="15">
        <v>182376500</v>
      </c>
      <c r="D21" s="9">
        <v>1155463530</v>
      </c>
    </row>
    <row r="22" spans="1:4" x14ac:dyDescent="0.25">
      <c r="A22" s="4" t="s">
        <v>71</v>
      </c>
      <c r="B22" s="9">
        <f>SUM(C22:D22)</f>
        <v>1599697000</v>
      </c>
      <c r="C22" s="9">
        <v>201412500</v>
      </c>
      <c r="D22" s="9">
        <v>1398284500</v>
      </c>
    </row>
    <row r="23" spans="1:4" x14ac:dyDescent="0.25">
      <c r="A23" s="4" t="s">
        <v>72</v>
      </c>
      <c r="B23" s="9">
        <f>SUM(C23:D23)</f>
        <v>1602539376</v>
      </c>
      <c r="C23" s="15">
        <v>162686450</v>
      </c>
      <c r="D23" s="9">
        <v>1439852926</v>
      </c>
    </row>
    <row r="24" spans="1:4" x14ac:dyDescent="0.25">
      <c r="A24" s="4" t="s">
        <v>73</v>
      </c>
      <c r="B24" s="9">
        <f>SUM(C24:D24)</f>
        <v>5413316374.9964333</v>
      </c>
      <c r="C24" s="9">
        <v>923720748.96456516</v>
      </c>
      <c r="D24" s="10">
        <v>4489595626.031868</v>
      </c>
    </row>
    <row r="25" spans="1:4" x14ac:dyDescent="0.25">
      <c r="A25" s="4" t="s">
        <v>74</v>
      </c>
      <c r="B25" s="9">
        <f>B23</f>
        <v>1602539376</v>
      </c>
      <c r="C25" s="9">
        <f>C23</f>
        <v>162686450</v>
      </c>
      <c r="D25" s="9">
        <f>D23</f>
        <v>1439852926</v>
      </c>
    </row>
    <row r="26" spans="1:4" x14ac:dyDescent="0.25">
      <c r="B26" s="9"/>
      <c r="C26" s="9"/>
      <c r="D26" s="9"/>
    </row>
    <row r="27" spans="1:4" x14ac:dyDescent="0.25">
      <c r="A27" s="2" t="s">
        <v>5</v>
      </c>
      <c r="B27" s="9"/>
      <c r="C27" s="9"/>
      <c r="D27" s="9"/>
    </row>
    <row r="28" spans="1:4" x14ac:dyDescent="0.25">
      <c r="A28" s="4" t="s">
        <v>71</v>
      </c>
      <c r="B28" s="9">
        <f>B22</f>
        <v>1599697000</v>
      </c>
      <c r="C28" s="9"/>
      <c r="D28" s="9"/>
    </row>
    <row r="29" spans="1:4" x14ac:dyDescent="0.25">
      <c r="A29" s="4" t="s">
        <v>72</v>
      </c>
      <c r="B29" s="9">
        <v>1599697000</v>
      </c>
      <c r="C29" s="9"/>
      <c r="D29" s="9"/>
    </row>
    <row r="30" spans="1:4" x14ac:dyDescent="0.25">
      <c r="B30" s="11"/>
      <c r="C30" s="11"/>
      <c r="D30" s="11"/>
    </row>
    <row r="31" spans="1:4" x14ac:dyDescent="0.25">
      <c r="A31" s="2" t="s">
        <v>6</v>
      </c>
      <c r="B31" s="11"/>
      <c r="C31" s="11"/>
      <c r="D31" s="11"/>
    </row>
    <row r="32" spans="1:4" x14ac:dyDescent="0.25">
      <c r="A32" s="4" t="s">
        <v>47</v>
      </c>
      <c r="B32" s="11">
        <v>1.0304675706999999</v>
      </c>
      <c r="C32" s="11">
        <v>1.0304675706999999</v>
      </c>
      <c r="D32" s="11">
        <v>1.0304675706999999</v>
      </c>
    </row>
    <row r="33" spans="1:4" x14ac:dyDescent="0.25">
      <c r="A33" s="4" t="s">
        <v>75</v>
      </c>
      <c r="B33" s="11">
        <v>1.0451016243</v>
      </c>
      <c r="C33" s="11">
        <v>1.0451016243</v>
      </c>
      <c r="D33" s="11">
        <v>1.0451016243</v>
      </c>
    </row>
    <row r="34" spans="1:4" x14ac:dyDescent="0.25">
      <c r="A34" s="4" t="s">
        <v>7</v>
      </c>
      <c r="B34" s="9">
        <f>C34+D34</f>
        <v>97023</v>
      </c>
      <c r="C34" s="10">
        <v>80626</v>
      </c>
      <c r="D34" s="10">
        <v>16397</v>
      </c>
    </row>
    <row r="35" spans="1:4" x14ac:dyDescent="0.25">
      <c r="B35" s="11"/>
      <c r="C35" s="11"/>
      <c r="D35" s="11"/>
    </row>
    <row r="36" spans="1:4" x14ac:dyDescent="0.25">
      <c r="A36" s="2" t="s">
        <v>8</v>
      </c>
      <c r="B36" s="11"/>
      <c r="C36" s="11"/>
      <c r="D36" s="11"/>
    </row>
    <row r="37" spans="1:4" x14ac:dyDescent="0.25">
      <c r="A37" s="4" t="s">
        <v>48</v>
      </c>
      <c r="B37" s="9">
        <f>B21/B32</f>
        <v>1298284456.5319033</v>
      </c>
      <c r="C37" s="9">
        <f>C21/C32</f>
        <v>176984220.74176586</v>
      </c>
      <c r="D37" s="9">
        <f>D21/D32</f>
        <v>1121300235.7901373</v>
      </c>
    </row>
    <row r="38" spans="1:4" x14ac:dyDescent="0.25">
      <c r="A38" s="4" t="s">
        <v>76</v>
      </c>
      <c r="B38" s="9">
        <f>B23/B33</f>
        <v>1533381384.8709373</v>
      </c>
      <c r="C38" s="9">
        <f>C23/C33</f>
        <v>155665675.20069253</v>
      </c>
      <c r="D38" s="9">
        <f>D23/D33</f>
        <v>1377715709.6702447</v>
      </c>
    </row>
    <row r="39" spans="1:4" x14ac:dyDescent="0.25">
      <c r="A39" s="4" t="s">
        <v>49</v>
      </c>
      <c r="B39" s="9">
        <f>B37/B15</f>
        <v>443251.7775800284</v>
      </c>
      <c r="C39" s="9">
        <f>C37/C15</f>
        <v>106552.8120058795</v>
      </c>
      <c r="D39" s="9">
        <f>D37/D15</f>
        <v>884306.17964521865</v>
      </c>
    </row>
    <row r="40" spans="1:4" x14ac:dyDescent="0.25">
      <c r="A40" s="4" t="s">
        <v>77</v>
      </c>
      <c r="B40" s="9">
        <f>B38/B17</f>
        <v>513008.15820372611</v>
      </c>
      <c r="C40" s="9">
        <f>C38/C17</f>
        <v>96987.95962659971</v>
      </c>
      <c r="D40" s="9">
        <f>D38/D17</f>
        <v>995459.32779641962</v>
      </c>
    </row>
    <row r="41" spans="1:4" x14ac:dyDescent="0.25">
      <c r="B41" s="11"/>
      <c r="C41" s="11"/>
      <c r="D41" s="11"/>
    </row>
    <row r="42" spans="1:4" x14ac:dyDescent="0.25">
      <c r="A42" s="2" t="s">
        <v>9</v>
      </c>
      <c r="B42" s="11"/>
      <c r="C42" s="11"/>
      <c r="D42" s="11"/>
    </row>
    <row r="43" spans="1:4" x14ac:dyDescent="0.25">
      <c r="A43" s="2"/>
      <c r="B43" s="11"/>
      <c r="C43" s="11"/>
      <c r="D43" s="11"/>
    </row>
    <row r="44" spans="1:4" x14ac:dyDescent="0.25">
      <c r="A44" s="2" t="s">
        <v>10</v>
      </c>
      <c r="B44" s="11"/>
      <c r="C44" s="11"/>
      <c r="D44" s="11"/>
    </row>
    <row r="45" spans="1:4" x14ac:dyDescent="0.25">
      <c r="A45" s="4" t="s">
        <v>11</v>
      </c>
      <c r="B45" s="11">
        <f>B16/B34*100</f>
        <v>3.2600517403089988</v>
      </c>
      <c r="C45" s="11">
        <f>C16/C34*100</f>
        <v>2.0601294867660558</v>
      </c>
      <c r="D45" s="11">
        <f>D16/D34*100</f>
        <v>9.1602122339452343</v>
      </c>
    </row>
    <row r="46" spans="1:4" x14ac:dyDescent="0.25">
      <c r="A46" s="4" t="s">
        <v>12</v>
      </c>
      <c r="B46" s="11">
        <f>B17/B34*100</f>
        <v>3.080712820671387</v>
      </c>
      <c r="C46" s="11">
        <f>C17/C34*100</f>
        <v>1.9906729839009749</v>
      </c>
      <c r="D46" s="11">
        <f>D17/D34*100</f>
        <v>8.440568396657925</v>
      </c>
    </row>
    <row r="47" spans="1:4" x14ac:dyDescent="0.25">
      <c r="B47" s="11"/>
      <c r="C47" s="11"/>
      <c r="D47" s="11"/>
    </row>
    <row r="48" spans="1:4" x14ac:dyDescent="0.25">
      <c r="A48" s="2" t="s">
        <v>13</v>
      </c>
      <c r="B48" s="11"/>
      <c r="C48" s="11"/>
      <c r="D48" s="11"/>
    </row>
    <row r="49" spans="1:4" x14ac:dyDescent="0.25">
      <c r="A49" s="4" t="s">
        <v>14</v>
      </c>
      <c r="B49" s="11">
        <f>B17/B16*100</f>
        <v>94.498893455580145</v>
      </c>
      <c r="C49" s="11">
        <f>C17/C16*100</f>
        <v>96.628537025888022</v>
      </c>
      <c r="D49" s="11">
        <f>D17/D16*100</f>
        <v>92.143808255659124</v>
      </c>
    </row>
    <row r="50" spans="1:4" x14ac:dyDescent="0.25">
      <c r="A50" s="4" t="s">
        <v>15</v>
      </c>
      <c r="B50" s="11">
        <f>B23/B22*100</f>
        <v>100.1776821485569</v>
      </c>
      <c r="C50" s="11">
        <f>C23/C22*100</f>
        <v>80.772767330726751</v>
      </c>
      <c r="D50" s="11">
        <f>D23/D22*100</f>
        <v>102.97281604709198</v>
      </c>
    </row>
    <row r="51" spans="1:4" x14ac:dyDescent="0.25">
      <c r="A51" s="4" t="s">
        <v>16</v>
      </c>
      <c r="B51" s="11">
        <f>AVERAGE(B49:B50)</f>
        <v>97.338287802068521</v>
      </c>
      <c r="C51" s="11">
        <f>AVERAGE(C49:C50)</f>
        <v>88.700652178307394</v>
      </c>
      <c r="D51" s="11">
        <f>AVERAGE(D49:D50)</f>
        <v>97.55831215137556</v>
      </c>
    </row>
    <row r="52" spans="1:4" x14ac:dyDescent="0.25">
      <c r="B52" s="11"/>
      <c r="C52" s="11"/>
      <c r="D52" s="11"/>
    </row>
    <row r="53" spans="1:4" x14ac:dyDescent="0.25">
      <c r="A53" s="2" t="s">
        <v>17</v>
      </c>
      <c r="B53" s="11"/>
      <c r="C53" s="11"/>
      <c r="D53" s="11"/>
    </row>
    <row r="54" spans="1:4" x14ac:dyDescent="0.25">
      <c r="A54" s="4" t="s">
        <v>18</v>
      </c>
      <c r="B54" s="11">
        <f>(B17/B18)*100</f>
        <v>78.430858042508532</v>
      </c>
      <c r="C54" s="11">
        <f>(C17/C18)*100</f>
        <v>73.254221816522133</v>
      </c>
      <c r="D54" s="11">
        <f>(D17/D18)*100</f>
        <v>85.432098765432102</v>
      </c>
    </row>
    <row r="55" spans="1:4" x14ac:dyDescent="0.25">
      <c r="A55" s="4" t="s">
        <v>19</v>
      </c>
      <c r="B55" s="11">
        <f>B23/B24*100</f>
        <v>29.603652640772466</v>
      </c>
      <c r="C55" s="11">
        <f>C23/C24*100</f>
        <v>17.612081376580708</v>
      </c>
      <c r="D55" s="11">
        <f>D23/D24*100</f>
        <v>32.070882233833046</v>
      </c>
    </row>
    <row r="56" spans="1:4" x14ac:dyDescent="0.25">
      <c r="A56" s="4" t="s">
        <v>20</v>
      </c>
      <c r="B56" s="11">
        <f>(B54+B55)/2</f>
        <v>54.017255341640499</v>
      </c>
      <c r="C56" s="11">
        <f>(C54+C55)/2</f>
        <v>45.433151596551419</v>
      </c>
      <c r="D56" s="11">
        <f>(D54+D55)/2</f>
        <v>58.751490499632574</v>
      </c>
    </row>
    <row r="57" spans="1:4" x14ac:dyDescent="0.25">
      <c r="B57" s="11"/>
      <c r="C57" s="11"/>
      <c r="D57" s="11"/>
    </row>
    <row r="58" spans="1:4" x14ac:dyDescent="0.25">
      <c r="A58" s="2" t="s">
        <v>31</v>
      </c>
      <c r="B58" s="11"/>
      <c r="C58" s="11"/>
      <c r="D58" s="11"/>
    </row>
    <row r="59" spans="1:4" x14ac:dyDescent="0.25">
      <c r="A59" s="4" t="s">
        <v>21</v>
      </c>
      <c r="B59" s="11">
        <f>B25/B23*100</f>
        <v>100</v>
      </c>
      <c r="C59" s="11">
        <f>C25/C23*100</f>
        <v>100</v>
      </c>
      <c r="D59" s="11">
        <f>D25/D23*100</f>
        <v>100</v>
      </c>
    </row>
    <row r="60" spans="1:4" x14ac:dyDescent="0.25">
      <c r="B60" s="11"/>
      <c r="C60" s="11"/>
      <c r="D60" s="11"/>
    </row>
    <row r="61" spans="1:4" x14ac:dyDescent="0.25">
      <c r="A61" s="2" t="s">
        <v>22</v>
      </c>
      <c r="B61" s="11"/>
      <c r="C61" s="11"/>
      <c r="D61" s="11"/>
    </row>
    <row r="62" spans="1:4" x14ac:dyDescent="0.25">
      <c r="A62" s="4" t="s">
        <v>23</v>
      </c>
      <c r="B62" s="11">
        <f>((B17/B15)-1)*100</f>
        <v>2.0484807101399882</v>
      </c>
      <c r="C62" s="11">
        <f>((C17/C15)-1)*100</f>
        <v>-3.3714629741119828</v>
      </c>
      <c r="D62" s="11">
        <f>((D17/D15)-1)*100</f>
        <v>9.14826498422714</v>
      </c>
    </row>
    <row r="63" spans="1:4" x14ac:dyDescent="0.25">
      <c r="A63" s="4" t="s">
        <v>24</v>
      </c>
      <c r="B63" s="11">
        <f>((B38/B37)-1)*100</f>
        <v>18.108275667648876</v>
      </c>
      <c r="C63" s="11">
        <f>((C38/C37)-1)*100</f>
        <v>-12.045449843903755</v>
      </c>
      <c r="D63" s="11">
        <f>((D38/D37)-1)*100</f>
        <v>22.867691069325534</v>
      </c>
    </row>
    <row r="64" spans="1:4" x14ac:dyDescent="0.25">
      <c r="A64" s="4" t="s">
        <v>25</v>
      </c>
      <c r="B64" s="11">
        <f>((B40/B39)-1)*100</f>
        <v>15.73741700586937</v>
      </c>
      <c r="C64" s="11">
        <f>((C40/C39)-1)*100</f>
        <v>-8.9766306484262532</v>
      </c>
      <c r="D64" s="11">
        <f>((D40/D39)-1)*100</f>
        <v>12.569531991260696</v>
      </c>
    </row>
    <row r="65" spans="1:6" x14ac:dyDescent="0.25">
      <c r="B65" s="11"/>
      <c r="C65" s="11"/>
      <c r="D65" s="11"/>
    </row>
    <row r="66" spans="1:6" x14ac:dyDescent="0.25">
      <c r="A66" s="2" t="s">
        <v>26</v>
      </c>
      <c r="B66" s="11"/>
      <c r="C66" s="11"/>
      <c r="D66" s="11"/>
    </row>
    <row r="67" spans="1:6" x14ac:dyDescent="0.25">
      <c r="A67" s="4" t="s">
        <v>35</v>
      </c>
      <c r="B67" s="11">
        <f t="shared" ref="B67:D68" si="0">B22/B16</f>
        <v>505753.08251659817</v>
      </c>
      <c r="C67" s="11">
        <f t="shared" si="0"/>
        <v>121259.78326309452</v>
      </c>
      <c r="D67" s="11">
        <f t="shared" si="0"/>
        <v>930948.40213049273</v>
      </c>
    </row>
    <row r="68" spans="1:6" x14ac:dyDescent="0.25">
      <c r="A68" s="4" t="s">
        <v>36</v>
      </c>
      <c r="B68" s="11">
        <f t="shared" si="0"/>
        <v>536145.65941786557</v>
      </c>
      <c r="C68" s="11">
        <f t="shared" si="0"/>
        <v>101362.27414330219</v>
      </c>
      <c r="D68" s="11">
        <f t="shared" si="0"/>
        <v>1040356.1604046243</v>
      </c>
    </row>
    <row r="69" spans="1:6" x14ac:dyDescent="0.25">
      <c r="A69" s="4" t="s">
        <v>27</v>
      </c>
      <c r="B69" s="11">
        <f>(B68/B67)*B51</f>
        <v>103.18770622328987</v>
      </c>
      <c r="C69" s="11">
        <f>(C68/C67)*C51</f>
        <v>74.145768537949166</v>
      </c>
      <c r="D69" s="11">
        <f>(D68/D67)*D51</f>
        <v>109.02364815610272</v>
      </c>
    </row>
    <row r="70" spans="1:6" x14ac:dyDescent="0.25">
      <c r="A70" s="4" t="s">
        <v>33</v>
      </c>
      <c r="B70" s="11">
        <f t="shared" ref="B70:D71" si="1">B22/(B16*3)</f>
        <v>168584.36083886607</v>
      </c>
      <c r="C70" s="11">
        <f t="shared" si="1"/>
        <v>40419.927754364842</v>
      </c>
      <c r="D70" s="11">
        <f t="shared" si="1"/>
        <v>310316.13404349756</v>
      </c>
    </row>
    <row r="71" spans="1:6" x14ac:dyDescent="0.25">
      <c r="A71" s="4" t="s">
        <v>34</v>
      </c>
      <c r="B71" s="11">
        <f t="shared" si="1"/>
        <v>178715.21980595516</v>
      </c>
      <c r="C71" s="11">
        <f t="shared" si="1"/>
        <v>33787.424714434062</v>
      </c>
      <c r="D71" s="11">
        <f t="shared" si="1"/>
        <v>346785.38680154143</v>
      </c>
    </row>
    <row r="72" spans="1:6" x14ac:dyDescent="0.25">
      <c r="B72" s="11"/>
      <c r="C72" s="11"/>
      <c r="D72" s="11"/>
    </row>
    <row r="73" spans="1:6" x14ac:dyDescent="0.25">
      <c r="A73" s="2" t="s">
        <v>28</v>
      </c>
      <c r="B73" s="11"/>
      <c r="C73" s="11"/>
      <c r="D73" s="11"/>
    </row>
    <row r="74" spans="1:6" x14ac:dyDescent="0.25">
      <c r="A74" s="4" t="s">
        <v>29</v>
      </c>
      <c r="B74" s="11">
        <f>(B29/B28)*100</f>
        <v>100</v>
      </c>
      <c r="C74" s="11"/>
      <c r="D74" s="11"/>
    </row>
    <row r="75" spans="1:6" ht="15.75" thickBot="1" x14ac:dyDescent="0.3">
      <c r="A75" s="13" t="s">
        <v>30</v>
      </c>
      <c r="B75" s="12">
        <f>(B23/B29)*100</f>
        <v>100.1776821485569</v>
      </c>
      <c r="C75" s="12"/>
      <c r="D75" s="12"/>
      <c r="E75" s="6"/>
    </row>
    <row r="76" spans="1:6" ht="15.75" thickTop="1" x14ac:dyDescent="0.25"/>
    <row r="77" spans="1:6" x14ac:dyDescent="0.25">
      <c r="A77" s="21" t="s">
        <v>78</v>
      </c>
      <c r="B77" s="21"/>
      <c r="C77" s="21"/>
      <c r="D77" s="21"/>
      <c r="E77" s="21"/>
      <c r="F77" s="21"/>
    </row>
    <row r="172" spans="9:13" x14ac:dyDescent="0.25">
      <c r="I172" s="3"/>
      <c r="J172" s="3"/>
      <c r="K172" s="3"/>
      <c r="L172" s="3"/>
      <c r="M172" s="3"/>
    </row>
    <row r="173" spans="9:13" x14ac:dyDescent="0.25">
      <c r="I173" s="3"/>
      <c r="J173" s="3"/>
      <c r="K173" s="3"/>
      <c r="L173" s="3"/>
      <c r="M173" s="3"/>
    </row>
    <row r="174" spans="9:13" x14ac:dyDescent="0.25">
      <c r="I174" s="3"/>
      <c r="J174" s="3"/>
      <c r="K174" s="3"/>
      <c r="L174" s="3"/>
      <c r="M174" s="3"/>
    </row>
  </sheetData>
  <mergeCells count="4">
    <mergeCell ref="A9:A10"/>
    <mergeCell ref="C9:D9"/>
    <mergeCell ref="B9:B10"/>
    <mergeCell ref="A77:F7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F88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RowHeight="15" x14ac:dyDescent="0.25"/>
  <cols>
    <col min="1" max="1" width="59.85546875" style="4" customWidth="1"/>
    <col min="2" max="4" width="24.7109375" style="4" customWidth="1"/>
    <col min="5" max="5" width="11.42578125" style="4"/>
    <col min="6" max="6" width="15.28515625" style="4" bestFit="1" customWidth="1"/>
    <col min="7" max="16384" width="11.42578125" style="4"/>
  </cols>
  <sheetData>
    <row r="9" spans="1:5" x14ac:dyDescent="0.25">
      <c r="A9" s="16" t="s">
        <v>0</v>
      </c>
      <c r="B9" s="19" t="s">
        <v>43</v>
      </c>
      <c r="C9" s="18" t="s">
        <v>1</v>
      </c>
      <c r="D9" s="18"/>
    </row>
    <row r="10" spans="1:5" ht="15.75" thickBot="1" x14ac:dyDescent="0.3">
      <c r="A10" s="17"/>
      <c r="B10" s="20"/>
      <c r="C10" s="8" t="s">
        <v>44</v>
      </c>
      <c r="D10" s="5" t="s">
        <v>45</v>
      </c>
      <c r="E10" s="6"/>
    </row>
    <row r="11" spans="1:5" ht="15.75" thickTop="1" x14ac:dyDescent="0.25"/>
    <row r="12" spans="1:5" x14ac:dyDescent="0.25">
      <c r="A12" s="2" t="s">
        <v>2</v>
      </c>
    </row>
    <row r="14" spans="1:5" x14ac:dyDescent="0.25">
      <c r="A14" s="2" t="s">
        <v>3</v>
      </c>
    </row>
    <row r="15" spans="1:5" x14ac:dyDescent="0.25">
      <c r="A15" s="4" t="s">
        <v>50</v>
      </c>
      <c r="B15" s="9">
        <f>C15+D15</f>
        <v>3344</v>
      </c>
      <c r="C15" s="9">
        <v>2029</v>
      </c>
      <c r="D15" s="9">
        <v>1315</v>
      </c>
    </row>
    <row r="16" spans="1:5" x14ac:dyDescent="0.25">
      <c r="A16" s="4" t="s">
        <v>79</v>
      </c>
      <c r="B16" s="9">
        <f>SUM(C16:D16)</f>
        <v>3734</v>
      </c>
      <c r="C16" s="9">
        <v>2175</v>
      </c>
      <c r="D16" s="9">
        <v>1559</v>
      </c>
    </row>
    <row r="17" spans="1:6" x14ac:dyDescent="0.25">
      <c r="A17" s="4" t="s">
        <v>80</v>
      </c>
      <c r="B17" s="9">
        <f>SUM(C17:D17)</f>
        <v>3402</v>
      </c>
      <c r="C17" s="9">
        <v>1973</v>
      </c>
      <c r="D17" s="9">
        <v>1429</v>
      </c>
    </row>
    <row r="18" spans="1:6" x14ac:dyDescent="0.25">
      <c r="A18" s="4" t="s">
        <v>73</v>
      </c>
      <c r="B18" s="9">
        <f>SUM(C18:D18)</f>
        <v>3845</v>
      </c>
      <c r="C18" s="9">
        <v>2195</v>
      </c>
      <c r="D18" s="9">
        <v>1650</v>
      </c>
    </row>
    <row r="19" spans="1:6" x14ac:dyDescent="0.25">
      <c r="B19" s="9"/>
      <c r="C19" s="9"/>
      <c r="D19" s="9"/>
    </row>
    <row r="20" spans="1:6" x14ac:dyDescent="0.25">
      <c r="A20" s="2" t="s">
        <v>4</v>
      </c>
      <c r="B20" s="9"/>
      <c r="C20" s="9"/>
      <c r="D20" s="9"/>
    </row>
    <row r="21" spans="1:6" x14ac:dyDescent="0.25">
      <c r="A21" s="4" t="s">
        <v>50</v>
      </c>
      <c r="B21" s="9">
        <f>SUM(C21:D21)</f>
        <v>1501784043</v>
      </c>
      <c r="C21" s="9">
        <v>306915450</v>
      </c>
      <c r="D21" s="9">
        <v>1194868593</v>
      </c>
      <c r="F21" s="14"/>
    </row>
    <row r="22" spans="1:6" x14ac:dyDescent="0.25">
      <c r="A22" s="4" t="s">
        <v>79</v>
      </c>
      <c r="B22" s="9">
        <f>SUM(C22:D22)</f>
        <v>1899933500</v>
      </c>
      <c r="C22" s="9">
        <v>363356000</v>
      </c>
      <c r="D22" s="9">
        <v>1536577500</v>
      </c>
    </row>
    <row r="23" spans="1:6" x14ac:dyDescent="0.25">
      <c r="A23" s="4" t="s">
        <v>80</v>
      </c>
      <c r="B23" s="9">
        <f>SUM(C23:D23)</f>
        <v>1826506985</v>
      </c>
      <c r="C23" s="9">
        <v>346509900</v>
      </c>
      <c r="D23" s="9">
        <v>1479997085</v>
      </c>
    </row>
    <row r="24" spans="1:6" x14ac:dyDescent="0.25">
      <c r="A24" s="4" t="s">
        <v>73</v>
      </c>
      <c r="B24" s="9">
        <f>SUM(C24:D24)</f>
        <v>6707190664.5699997</v>
      </c>
      <c r="C24" s="9">
        <v>1130282323.0799999</v>
      </c>
      <c r="D24" s="9">
        <v>5576908341.4899998</v>
      </c>
    </row>
    <row r="25" spans="1:6" x14ac:dyDescent="0.25">
      <c r="A25" s="4" t="s">
        <v>81</v>
      </c>
      <c r="B25" s="9">
        <f>B23</f>
        <v>1826506985</v>
      </c>
      <c r="C25" s="9">
        <f>C23</f>
        <v>346509900</v>
      </c>
      <c r="D25" s="9">
        <f>D23</f>
        <v>1479997085</v>
      </c>
    </row>
    <row r="26" spans="1:6" x14ac:dyDescent="0.25">
      <c r="B26" s="9"/>
      <c r="C26" s="9"/>
      <c r="D26" s="9"/>
    </row>
    <row r="27" spans="1:6" x14ac:dyDescent="0.25">
      <c r="A27" s="2" t="s">
        <v>5</v>
      </c>
      <c r="B27" s="9"/>
      <c r="C27" s="9"/>
      <c r="D27" s="9"/>
    </row>
    <row r="28" spans="1:6" x14ac:dyDescent="0.25">
      <c r="A28" s="4" t="s">
        <v>79</v>
      </c>
      <c r="B28" s="9">
        <f>B22</f>
        <v>1899933500</v>
      </c>
      <c r="C28" s="9"/>
      <c r="D28" s="9"/>
    </row>
    <row r="29" spans="1:6" x14ac:dyDescent="0.25">
      <c r="A29" s="4" t="s">
        <v>80</v>
      </c>
      <c r="B29" s="9">
        <v>1793121000</v>
      </c>
      <c r="C29" s="9"/>
      <c r="D29" s="9"/>
    </row>
    <row r="30" spans="1:6" x14ac:dyDescent="0.25">
      <c r="B30" s="11"/>
      <c r="C30" s="11"/>
      <c r="D30" s="11"/>
    </row>
    <row r="31" spans="1:6" x14ac:dyDescent="0.25">
      <c r="A31" s="2" t="s">
        <v>6</v>
      </c>
      <c r="B31" s="11"/>
      <c r="C31" s="11"/>
      <c r="D31" s="11"/>
    </row>
    <row r="32" spans="1:6" x14ac:dyDescent="0.25">
      <c r="A32" s="4" t="s">
        <v>51</v>
      </c>
      <c r="B32" s="11">
        <v>1.0303325644000001</v>
      </c>
      <c r="C32" s="11">
        <v>1.0303325644000001</v>
      </c>
      <c r="D32" s="11">
        <v>1.0303325644000001</v>
      </c>
    </row>
    <row r="33" spans="1:4" x14ac:dyDescent="0.25">
      <c r="A33" s="4" t="s">
        <v>82</v>
      </c>
      <c r="B33" s="11">
        <v>1.0552807376</v>
      </c>
      <c r="C33" s="11">
        <v>1.0552807376</v>
      </c>
      <c r="D33" s="11">
        <v>1.0552807376</v>
      </c>
    </row>
    <row r="34" spans="1:4" x14ac:dyDescent="0.25">
      <c r="A34" s="4" t="s">
        <v>7</v>
      </c>
      <c r="B34" s="9">
        <f>SUM(C34:D34)</f>
        <v>97023</v>
      </c>
      <c r="C34" s="10">
        <v>80626</v>
      </c>
      <c r="D34" s="10">
        <v>16397</v>
      </c>
    </row>
    <row r="35" spans="1:4" x14ac:dyDescent="0.25">
      <c r="B35" s="11"/>
      <c r="C35" s="11"/>
      <c r="D35" s="11"/>
    </row>
    <row r="36" spans="1:4" x14ac:dyDescent="0.25">
      <c r="A36" s="2" t="s">
        <v>8</v>
      </c>
      <c r="B36" s="11"/>
      <c r="C36" s="11"/>
      <c r="D36" s="11"/>
    </row>
    <row r="37" spans="1:4" x14ac:dyDescent="0.25">
      <c r="A37" s="4" t="s">
        <v>52</v>
      </c>
      <c r="B37" s="9">
        <f>B21/B32</f>
        <v>1457572142.1311605</v>
      </c>
      <c r="C37" s="9">
        <f>C21/C32</f>
        <v>297879986.1370275</v>
      </c>
      <c r="D37" s="9">
        <f>D21/D32</f>
        <v>1159692155.994133</v>
      </c>
    </row>
    <row r="38" spans="1:4" x14ac:dyDescent="0.25">
      <c r="A38" s="4" t="s">
        <v>83</v>
      </c>
      <c r="B38" s="9">
        <f>B23/B33</f>
        <v>1730825665.5513127</v>
      </c>
      <c r="C38" s="9">
        <f>C23/C33</f>
        <v>328358026.11924791</v>
      </c>
      <c r="D38" s="9">
        <f>D23/D33</f>
        <v>1402467639.4320648</v>
      </c>
    </row>
    <row r="39" spans="1:4" x14ac:dyDescent="0.25">
      <c r="A39" s="4" t="s">
        <v>53</v>
      </c>
      <c r="B39" s="9">
        <f>B37/B15</f>
        <v>435876.8367617107</v>
      </c>
      <c r="C39" s="9">
        <f>C37/C15</f>
        <v>146811.23023017621</v>
      </c>
      <c r="D39" s="9">
        <f>D37/D15</f>
        <v>881895.17566093768</v>
      </c>
    </row>
    <row r="40" spans="1:4" x14ac:dyDescent="0.25">
      <c r="A40" s="4" t="s">
        <v>84</v>
      </c>
      <c r="B40" s="9">
        <f>B38/B17</f>
        <v>508767.09745776386</v>
      </c>
      <c r="C40" s="9">
        <f>C38/C17</f>
        <v>166425.7608308403</v>
      </c>
      <c r="D40" s="9">
        <f>D38/D17</f>
        <v>981432.91772712721</v>
      </c>
    </row>
    <row r="41" spans="1:4" x14ac:dyDescent="0.25">
      <c r="B41" s="11"/>
      <c r="C41" s="11"/>
      <c r="D41" s="11"/>
    </row>
    <row r="42" spans="1:4" x14ac:dyDescent="0.25">
      <c r="A42" s="2" t="s">
        <v>9</v>
      </c>
      <c r="B42" s="11"/>
      <c r="C42" s="11"/>
      <c r="D42" s="11"/>
    </row>
    <row r="43" spans="1:4" x14ac:dyDescent="0.25">
      <c r="B43" s="11"/>
      <c r="C43" s="11"/>
      <c r="D43" s="11"/>
    </row>
    <row r="44" spans="1:4" x14ac:dyDescent="0.25">
      <c r="A44" s="2" t="s">
        <v>10</v>
      </c>
      <c r="B44" s="11"/>
      <c r="C44" s="11"/>
      <c r="D44" s="11"/>
    </row>
    <row r="45" spans="1:4" x14ac:dyDescent="0.25">
      <c r="A45" s="4" t="s">
        <v>11</v>
      </c>
      <c r="B45" s="11">
        <f>B16/B34*100</f>
        <v>3.8485719880852995</v>
      </c>
      <c r="C45" s="11">
        <f>C16/C34*100</f>
        <v>2.697640959491975</v>
      </c>
      <c r="D45" s="11">
        <f>D16/D34*100</f>
        <v>9.5078367994145285</v>
      </c>
    </row>
    <row r="46" spans="1:4" x14ac:dyDescent="0.25">
      <c r="A46" s="4" t="s">
        <v>12</v>
      </c>
      <c r="B46" s="11">
        <f>B17/B34*100</f>
        <v>3.5063850839491666</v>
      </c>
      <c r="C46" s="11">
        <f>C17/C34*100</f>
        <v>2.447101431300077</v>
      </c>
      <c r="D46" s="11">
        <f>D17/D34*100</f>
        <v>8.7150088430810513</v>
      </c>
    </row>
    <row r="47" spans="1:4" x14ac:dyDescent="0.25">
      <c r="B47" s="11"/>
      <c r="C47" s="11"/>
      <c r="D47" s="11"/>
    </row>
    <row r="48" spans="1:4" x14ac:dyDescent="0.25">
      <c r="A48" s="2" t="s">
        <v>13</v>
      </c>
      <c r="B48" s="11"/>
      <c r="C48" s="11"/>
      <c r="D48" s="11"/>
    </row>
    <row r="49" spans="1:4" x14ac:dyDescent="0.25">
      <c r="A49" s="4" t="s">
        <v>14</v>
      </c>
      <c r="B49" s="11">
        <f>B17/B16*100</f>
        <v>91.108730583824311</v>
      </c>
      <c r="C49" s="11">
        <f>C17/C16*100</f>
        <v>90.712643678160916</v>
      </c>
      <c r="D49" s="11">
        <f>D17/D16*100</f>
        <v>91.661321359846056</v>
      </c>
    </row>
    <row r="50" spans="1:4" x14ac:dyDescent="0.25">
      <c r="A50" s="4" t="s">
        <v>15</v>
      </c>
      <c r="B50" s="11">
        <f>B23/B22*100</f>
        <v>96.135311314843392</v>
      </c>
      <c r="C50" s="11">
        <f>C23/C22*100</f>
        <v>95.363747949669204</v>
      </c>
      <c r="D50" s="11">
        <f>D23/D22*100</f>
        <v>96.317763666329881</v>
      </c>
    </row>
    <row r="51" spans="1:4" x14ac:dyDescent="0.25">
      <c r="A51" s="4" t="s">
        <v>16</v>
      </c>
      <c r="B51" s="11">
        <f>AVERAGE(B49:B50)</f>
        <v>93.622020949333859</v>
      </c>
      <c r="C51" s="11">
        <f>AVERAGE(C49:C50)</f>
        <v>93.038195813915053</v>
      </c>
      <c r="D51" s="11">
        <f>AVERAGE(D49:D50)</f>
        <v>93.989542513087969</v>
      </c>
    </row>
    <row r="52" spans="1:4" x14ac:dyDescent="0.25">
      <c r="B52" s="11"/>
      <c r="C52" s="11"/>
      <c r="D52" s="11"/>
    </row>
    <row r="53" spans="1:4" x14ac:dyDescent="0.25">
      <c r="A53" s="2" t="s">
        <v>17</v>
      </c>
      <c r="B53" s="11"/>
      <c r="C53" s="11"/>
      <c r="D53" s="11"/>
    </row>
    <row r="54" spans="1:4" x14ac:dyDescent="0.25">
      <c r="A54" s="4" t="s">
        <v>18</v>
      </c>
      <c r="B54" s="11">
        <f>(B17/B18)*100</f>
        <v>88.478543563068925</v>
      </c>
      <c r="C54" s="11">
        <f>(C17/C18)*100</f>
        <v>89.88610478359908</v>
      </c>
      <c r="D54" s="11">
        <f>(D17/D18)*100</f>
        <v>86.606060606060609</v>
      </c>
    </row>
    <row r="55" spans="1:4" x14ac:dyDescent="0.25">
      <c r="A55" s="4" t="s">
        <v>19</v>
      </c>
      <c r="B55" s="11">
        <f>B23/B24*100</f>
        <v>27.232071911244795</v>
      </c>
      <c r="C55" s="11">
        <f>C23/C24*100</f>
        <v>30.656933486827121</v>
      </c>
      <c r="D55" s="11">
        <f>D23/D24*100</f>
        <v>26.537948884499414</v>
      </c>
    </row>
    <row r="56" spans="1:4" x14ac:dyDescent="0.25">
      <c r="A56" s="4" t="s">
        <v>20</v>
      </c>
      <c r="B56" s="11">
        <f>(B54+B55)/2</f>
        <v>57.855307737156863</v>
      </c>
      <c r="C56" s="11">
        <f>(C54+C55)/2</f>
        <v>60.271519135213097</v>
      </c>
      <c r="D56" s="11">
        <f>(D54+D55)/2</f>
        <v>56.572004745280012</v>
      </c>
    </row>
    <row r="57" spans="1:4" x14ac:dyDescent="0.25">
      <c r="B57" s="11"/>
      <c r="C57" s="11"/>
      <c r="D57" s="11"/>
    </row>
    <row r="58" spans="1:4" x14ac:dyDescent="0.25">
      <c r="A58" s="2" t="s">
        <v>31</v>
      </c>
      <c r="B58" s="11"/>
      <c r="C58" s="11"/>
      <c r="D58" s="11"/>
    </row>
    <row r="59" spans="1:4" x14ac:dyDescent="0.25">
      <c r="A59" s="4" t="s">
        <v>21</v>
      </c>
      <c r="B59" s="11">
        <f>B25/B23*100</f>
        <v>100</v>
      </c>
      <c r="C59" s="11">
        <f>C25/C23*100</f>
        <v>100</v>
      </c>
      <c r="D59" s="11">
        <f>D25/D23*100</f>
        <v>100</v>
      </c>
    </row>
    <row r="60" spans="1:4" x14ac:dyDescent="0.25">
      <c r="B60" s="11"/>
      <c r="C60" s="11"/>
      <c r="D60" s="11"/>
    </row>
    <row r="61" spans="1:4" x14ac:dyDescent="0.25">
      <c r="A61" s="2" t="s">
        <v>22</v>
      </c>
      <c r="B61" s="11"/>
      <c r="C61" s="11"/>
      <c r="D61" s="11"/>
    </row>
    <row r="62" spans="1:4" x14ac:dyDescent="0.25">
      <c r="A62" s="4" t="s">
        <v>23</v>
      </c>
      <c r="B62" s="11">
        <f>((B17/B15)-1)*100</f>
        <v>1.7344497607655551</v>
      </c>
      <c r="C62" s="11">
        <f>((C17/C15)-1)*100</f>
        <v>-2.7599802858551015</v>
      </c>
      <c r="D62" s="11">
        <f>((D17/D15)-1)*100</f>
        <v>8.6692015209125515</v>
      </c>
    </row>
    <row r="63" spans="1:4" x14ac:dyDescent="0.25">
      <c r="A63" s="4" t="s">
        <v>24</v>
      </c>
      <c r="B63" s="11">
        <f>((B38/B37)-1)*100</f>
        <v>18.747169729837164</v>
      </c>
      <c r="C63" s="11">
        <f>((C38/C37)-1)*100</f>
        <v>10.231650799191394</v>
      </c>
      <c r="D63" s="11">
        <f>((D38/D37)-1)*100</f>
        <v>20.934476635294242</v>
      </c>
    </row>
    <row r="64" spans="1:4" x14ac:dyDescent="0.25">
      <c r="A64" s="4" t="s">
        <v>25</v>
      </c>
      <c r="B64" s="11">
        <f>((B40/B39)-1)*100</f>
        <v>16.72267359687698</v>
      </c>
      <c r="C64" s="11">
        <f>((C40/C39)-1)*100</f>
        <v>13.360374795519171</v>
      </c>
      <c r="D64" s="11">
        <f>((D40/D39)-1)*100</f>
        <v>11.28679970287747</v>
      </c>
    </row>
    <row r="65" spans="1:5" x14ac:dyDescent="0.25">
      <c r="B65" s="11"/>
      <c r="C65" s="11"/>
      <c r="D65" s="11"/>
    </row>
    <row r="66" spans="1:5" x14ac:dyDescent="0.25">
      <c r="A66" s="2" t="s">
        <v>26</v>
      </c>
      <c r="B66" s="11"/>
      <c r="C66" s="11"/>
      <c r="D66" s="11"/>
    </row>
    <row r="67" spans="1:5" x14ac:dyDescent="0.25">
      <c r="A67" s="4" t="s">
        <v>35</v>
      </c>
      <c r="B67" s="11">
        <f t="shared" ref="B67:D68" si="0">B22/B16</f>
        <v>508819.89823245851</v>
      </c>
      <c r="C67" s="11">
        <f t="shared" si="0"/>
        <v>167060.22988505746</v>
      </c>
      <c r="D67" s="11">
        <f t="shared" si="0"/>
        <v>985617.38293778058</v>
      </c>
    </row>
    <row r="68" spans="1:5" x14ac:dyDescent="0.25">
      <c r="A68" s="4" t="s">
        <v>36</v>
      </c>
      <c r="B68" s="11">
        <f>B23/B17</f>
        <v>536892.11787184014</v>
      </c>
      <c r="C68" s="11">
        <f t="shared" si="0"/>
        <v>175625.89964521033</v>
      </c>
      <c r="D68" s="11">
        <f t="shared" si="0"/>
        <v>1035687.2533240028</v>
      </c>
    </row>
    <row r="69" spans="1:5" x14ac:dyDescent="0.25">
      <c r="A69" s="4" t="s">
        <v>27</v>
      </c>
      <c r="B69" s="11">
        <f>(B68/B67)*B51</f>
        <v>98.787263001192031</v>
      </c>
      <c r="C69" s="11">
        <f>(C68/C67)*C51</f>
        <v>97.808537989133825</v>
      </c>
      <c r="D69" s="11">
        <f>(D68/D67)*D51</f>
        <v>98.764259652576285</v>
      </c>
    </row>
    <row r="70" spans="1:5" x14ac:dyDescent="0.25">
      <c r="A70" s="4" t="s">
        <v>33</v>
      </c>
      <c r="B70" s="11">
        <f t="shared" ref="B70:D71" si="1">B22/(B16*3)</f>
        <v>169606.63274415283</v>
      </c>
      <c r="C70" s="11">
        <f t="shared" si="1"/>
        <v>55686.743295019158</v>
      </c>
      <c r="D70" s="11">
        <f t="shared" si="1"/>
        <v>328539.1276459269</v>
      </c>
    </row>
    <row r="71" spans="1:5" x14ac:dyDescent="0.25">
      <c r="A71" s="4" t="s">
        <v>34</v>
      </c>
      <c r="B71" s="11">
        <f t="shared" si="1"/>
        <v>178964.03929061338</v>
      </c>
      <c r="C71" s="11">
        <f t="shared" si="1"/>
        <v>58541.966548403449</v>
      </c>
      <c r="D71" s="11">
        <f t="shared" si="1"/>
        <v>345229.08444133424</v>
      </c>
    </row>
    <row r="72" spans="1:5" x14ac:dyDescent="0.25">
      <c r="B72" s="11"/>
      <c r="C72" s="11"/>
      <c r="D72" s="11"/>
    </row>
    <row r="73" spans="1:5" x14ac:dyDescent="0.25">
      <c r="A73" s="2" t="s">
        <v>28</v>
      </c>
      <c r="B73" s="11"/>
      <c r="C73" s="11"/>
      <c r="D73" s="11"/>
    </row>
    <row r="74" spans="1:5" x14ac:dyDescent="0.25">
      <c r="A74" s="4" t="s">
        <v>29</v>
      </c>
      <c r="B74" s="11">
        <f>(B29/B28)*100</f>
        <v>94.378092706928953</v>
      </c>
      <c r="C74" s="11"/>
      <c r="D74" s="11"/>
    </row>
    <row r="75" spans="1:5" ht="15.75" thickBot="1" x14ac:dyDescent="0.3">
      <c r="A75" s="13" t="s">
        <v>30</v>
      </c>
      <c r="B75" s="12">
        <f>(B23/B29)*100</f>
        <v>101.86189247686018</v>
      </c>
      <c r="C75" s="12"/>
      <c r="D75" s="12"/>
      <c r="E75" s="6"/>
    </row>
    <row r="76" spans="1:5" ht="15.75" thickTop="1" x14ac:dyDescent="0.25"/>
    <row r="77" spans="1:5" x14ac:dyDescent="0.25">
      <c r="A77" s="4" t="s">
        <v>78</v>
      </c>
    </row>
    <row r="88" spans="1:1" x14ac:dyDescent="0.25">
      <c r="A88" s="1"/>
    </row>
  </sheetData>
  <mergeCells count="3">
    <mergeCell ref="A9:A10"/>
    <mergeCell ref="C9:D9"/>
    <mergeCell ref="B9:B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E89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RowHeight="15" x14ac:dyDescent="0.25"/>
  <cols>
    <col min="1" max="1" width="60" style="4" customWidth="1"/>
    <col min="2" max="4" width="24.7109375" style="4" customWidth="1"/>
    <col min="5" max="16384" width="11.42578125" style="4"/>
  </cols>
  <sheetData>
    <row r="9" spans="1:5" x14ac:dyDescent="0.25">
      <c r="A9" s="16" t="s">
        <v>0</v>
      </c>
      <c r="B9" s="19" t="s">
        <v>43</v>
      </c>
      <c r="C9" s="18" t="s">
        <v>1</v>
      </c>
      <c r="D9" s="18"/>
    </row>
    <row r="10" spans="1:5" ht="15.75" thickBot="1" x14ac:dyDescent="0.3">
      <c r="A10" s="17"/>
      <c r="B10" s="20"/>
      <c r="C10" s="8" t="s">
        <v>44</v>
      </c>
      <c r="D10" s="5" t="s">
        <v>45</v>
      </c>
      <c r="E10" s="6"/>
    </row>
    <row r="11" spans="1:5" ht="15.75" thickTop="1" x14ac:dyDescent="0.25"/>
    <row r="12" spans="1:5" x14ac:dyDescent="0.25">
      <c r="A12" s="2" t="s">
        <v>2</v>
      </c>
    </row>
    <row r="14" spans="1:5" x14ac:dyDescent="0.25">
      <c r="A14" s="2" t="s">
        <v>3</v>
      </c>
    </row>
    <row r="15" spans="1:5" x14ac:dyDescent="0.25">
      <c r="A15" s="4" t="s">
        <v>62</v>
      </c>
      <c r="B15" s="9">
        <f>SUM(C15:D15)</f>
        <v>3344</v>
      </c>
      <c r="C15" s="9">
        <f>+'II Trimestre'!C15</f>
        <v>2029</v>
      </c>
      <c r="D15" s="9">
        <f>+'II Trimestre'!D15</f>
        <v>1315</v>
      </c>
    </row>
    <row r="16" spans="1:5" x14ac:dyDescent="0.25">
      <c r="A16" s="4" t="s">
        <v>85</v>
      </c>
      <c r="B16" s="9">
        <f>SUM(C16:D16)</f>
        <v>3734</v>
      </c>
      <c r="C16" s="9">
        <f>+'II Trimestre'!C16</f>
        <v>2175</v>
      </c>
      <c r="D16" s="9">
        <f>+'II Trimestre'!D16</f>
        <v>1559</v>
      </c>
    </row>
    <row r="17" spans="1:4" x14ac:dyDescent="0.25">
      <c r="A17" s="4" t="s">
        <v>86</v>
      </c>
      <c r="B17" s="9">
        <f>SUM(C17:D17)</f>
        <v>3402</v>
      </c>
      <c r="C17" s="9">
        <f>+'II Trimestre'!C17</f>
        <v>1973</v>
      </c>
      <c r="D17" s="9">
        <f>+'II Trimestre'!D17</f>
        <v>1429</v>
      </c>
    </row>
    <row r="18" spans="1:4" x14ac:dyDescent="0.25">
      <c r="A18" s="4" t="s">
        <v>73</v>
      </c>
      <c r="B18" s="9">
        <f>SUM(C18:D18)</f>
        <v>3845</v>
      </c>
      <c r="C18" s="9">
        <f>+'II Trimestre'!C18</f>
        <v>2195</v>
      </c>
      <c r="D18" s="9">
        <f>+'II Trimestre'!D18</f>
        <v>1650</v>
      </c>
    </row>
    <row r="19" spans="1:4" x14ac:dyDescent="0.25">
      <c r="B19" s="9"/>
      <c r="C19" s="9"/>
      <c r="D19" s="9"/>
    </row>
    <row r="20" spans="1:4" x14ac:dyDescent="0.25">
      <c r="A20" s="2" t="s">
        <v>4</v>
      </c>
      <c r="B20" s="9"/>
      <c r="C20" s="9"/>
      <c r="D20" s="9"/>
    </row>
    <row r="21" spans="1:4" x14ac:dyDescent="0.25">
      <c r="A21" s="4" t="s">
        <v>62</v>
      </c>
      <c r="B21" s="9">
        <f>SUM(C21:D21)</f>
        <v>2839624073</v>
      </c>
      <c r="C21" s="9">
        <f>+'I Trimestre'!C21+'II Trimestre'!C21</f>
        <v>489291950</v>
      </c>
      <c r="D21" s="9">
        <f>+'I Trimestre'!D21+'II Trimestre'!D21</f>
        <v>2350332123</v>
      </c>
    </row>
    <row r="22" spans="1:4" x14ac:dyDescent="0.25">
      <c r="A22" s="4" t="s">
        <v>85</v>
      </c>
      <c r="B22" s="9">
        <f>SUM(C22:D22)</f>
        <v>3499630500</v>
      </c>
      <c r="C22" s="9">
        <f>+'I Trimestre'!C22+'II Trimestre'!C22</f>
        <v>564768500</v>
      </c>
      <c r="D22" s="9">
        <f>+'I Trimestre'!D22+'II Trimestre'!D22</f>
        <v>2934862000</v>
      </c>
    </row>
    <row r="23" spans="1:4" x14ac:dyDescent="0.25">
      <c r="A23" s="4" t="s">
        <v>87</v>
      </c>
      <c r="B23" s="9">
        <f>SUM(C23:D23)</f>
        <v>3429046361</v>
      </c>
      <c r="C23" s="9">
        <f>+'I Trimestre'!C23+'II Trimestre'!C23</f>
        <v>509196350</v>
      </c>
      <c r="D23" s="9">
        <f>+'I Trimestre'!D23+'II Trimestre'!D23</f>
        <v>2919850011</v>
      </c>
    </row>
    <row r="24" spans="1:4" x14ac:dyDescent="0.25">
      <c r="A24" s="4" t="s">
        <v>73</v>
      </c>
      <c r="B24" s="9">
        <f>SUM(C24:D24)</f>
        <v>6707190664.5699997</v>
      </c>
      <c r="C24" s="9">
        <f>'II Trimestre'!C24</f>
        <v>1130282323.0799999</v>
      </c>
      <c r="D24" s="9">
        <f>'II Trimestre'!D24</f>
        <v>5576908341.4899998</v>
      </c>
    </row>
    <row r="25" spans="1:4" x14ac:dyDescent="0.25">
      <c r="A25" s="4" t="s">
        <v>88</v>
      </c>
      <c r="B25" s="9">
        <f>SUM(C25:D25)</f>
        <v>3429046361</v>
      </c>
      <c r="C25" s="9">
        <f>+'I Trimestre'!C25+'II Trimestre'!C25</f>
        <v>509196350</v>
      </c>
      <c r="D25" s="9">
        <f>+'I Trimestre'!D25+'II Trimestre'!D25</f>
        <v>2919850011</v>
      </c>
    </row>
    <row r="26" spans="1:4" x14ac:dyDescent="0.25">
      <c r="B26" s="9"/>
      <c r="C26" s="9"/>
      <c r="D26" s="9"/>
    </row>
    <row r="27" spans="1:4" x14ac:dyDescent="0.25">
      <c r="A27" s="2" t="s">
        <v>5</v>
      </c>
      <c r="B27" s="9"/>
      <c r="C27" s="9"/>
      <c r="D27" s="9"/>
    </row>
    <row r="28" spans="1:4" x14ac:dyDescent="0.25">
      <c r="A28" s="4" t="s">
        <v>89</v>
      </c>
      <c r="B28" s="9">
        <f>B22</f>
        <v>3499630500</v>
      </c>
      <c r="C28" s="9"/>
      <c r="D28" s="9"/>
    </row>
    <row r="29" spans="1:4" x14ac:dyDescent="0.25">
      <c r="A29" s="4" t="s">
        <v>87</v>
      </c>
      <c r="B29" s="9">
        <f>'I Trimestre'!B29+'II Trimestre'!B29</f>
        <v>3392818000</v>
      </c>
      <c r="C29" s="9"/>
      <c r="D29" s="9"/>
    </row>
    <row r="30" spans="1:4" x14ac:dyDescent="0.25">
      <c r="B30" s="11"/>
      <c r="C30" s="11"/>
      <c r="D30" s="11"/>
    </row>
    <row r="31" spans="1:4" x14ac:dyDescent="0.25">
      <c r="A31" s="2" t="s">
        <v>6</v>
      </c>
      <c r="B31" s="11"/>
      <c r="C31" s="11"/>
      <c r="D31" s="11"/>
    </row>
    <row r="32" spans="1:4" x14ac:dyDescent="0.25">
      <c r="A32" s="4" t="s">
        <v>63</v>
      </c>
      <c r="B32" s="11">
        <v>1.0303325644000001</v>
      </c>
      <c r="C32" s="11">
        <v>1.0303325644000001</v>
      </c>
      <c r="D32" s="11">
        <v>1.0303325644000001</v>
      </c>
    </row>
    <row r="33" spans="1:4" x14ac:dyDescent="0.25">
      <c r="A33" s="4" t="s">
        <v>90</v>
      </c>
      <c r="B33" s="11">
        <v>1.0552807376</v>
      </c>
      <c r="C33" s="11">
        <v>1.0552807376</v>
      </c>
      <c r="D33" s="11">
        <v>1.0552807376</v>
      </c>
    </row>
    <row r="34" spans="1:4" x14ac:dyDescent="0.25">
      <c r="A34" s="4" t="s">
        <v>7</v>
      </c>
      <c r="B34" s="9">
        <f>SUM(C34:D34)</f>
        <v>97023</v>
      </c>
      <c r="C34" s="10">
        <v>80626</v>
      </c>
      <c r="D34" s="10">
        <v>16397</v>
      </c>
    </row>
    <row r="35" spans="1:4" x14ac:dyDescent="0.25">
      <c r="B35" s="11"/>
      <c r="C35" s="11"/>
      <c r="D35" s="11"/>
    </row>
    <row r="36" spans="1:4" x14ac:dyDescent="0.25">
      <c r="A36" s="2" t="s">
        <v>8</v>
      </c>
      <c r="B36" s="11"/>
      <c r="C36" s="11"/>
      <c r="D36" s="11"/>
    </row>
    <row r="37" spans="1:4" x14ac:dyDescent="0.25">
      <c r="A37" s="4" t="s">
        <v>64</v>
      </c>
      <c r="B37" s="9">
        <f>B21/B32</f>
        <v>2756026715.1738677</v>
      </c>
      <c r="C37" s="9">
        <f>C21/C32</f>
        <v>474887397.43456751</v>
      </c>
      <c r="D37" s="9">
        <f>D21/D32</f>
        <v>2281139317.7393003</v>
      </c>
    </row>
    <row r="38" spans="1:4" x14ac:dyDescent="0.25">
      <c r="A38" s="4" t="s">
        <v>91</v>
      </c>
      <c r="B38" s="9">
        <f>B23/B33</f>
        <v>3249416234.7723689</v>
      </c>
      <c r="C38" s="9">
        <f>C23/C33</f>
        <v>482522168.61084116</v>
      </c>
      <c r="D38" s="9">
        <f>D23/D33</f>
        <v>2766894066.1615276</v>
      </c>
    </row>
    <row r="39" spans="1:4" x14ac:dyDescent="0.25">
      <c r="A39" s="4" t="s">
        <v>65</v>
      </c>
      <c r="B39" s="9">
        <f>B37/B15</f>
        <v>824170.6684132379</v>
      </c>
      <c r="C39" s="9">
        <f>C37/C15</f>
        <v>234049.97409293617</v>
      </c>
      <c r="D39" s="9">
        <f>D37/D15</f>
        <v>1734706.7055051713</v>
      </c>
    </row>
    <row r="40" spans="1:4" x14ac:dyDescent="0.25">
      <c r="A40" s="4" t="s">
        <v>92</v>
      </c>
      <c r="B40" s="9">
        <f>B38/B17</f>
        <v>955148.80504772754</v>
      </c>
      <c r="C40" s="9">
        <f>C38/C17</f>
        <v>244562.68049206343</v>
      </c>
      <c r="D40" s="9">
        <f>D38/D17</f>
        <v>1936244.9728212231</v>
      </c>
    </row>
    <row r="41" spans="1:4" x14ac:dyDescent="0.25">
      <c r="B41" s="11"/>
      <c r="C41" s="11"/>
      <c r="D41" s="11"/>
    </row>
    <row r="42" spans="1:4" x14ac:dyDescent="0.25">
      <c r="A42" s="2" t="s">
        <v>9</v>
      </c>
      <c r="B42" s="11"/>
      <c r="C42" s="11"/>
      <c r="D42" s="11"/>
    </row>
    <row r="43" spans="1:4" x14ac:dyDescent="0.25">
      <c r="B43" s="11"/>
      <c r="C43" s="11"/>
      <c r="D43" s="11"/>
    </row>
    <row r="44" spans="1:4" x14ac:dyDescent="0.25">
      <c r="A44" s="2" t="s">
        <v>10</v>
      </c>
      <c r="B44" s="11"/>
      <c r="C44" s="11"/>
      <c r="D44" s="11"/>
    </row>
    <row r="45" spans="1:4" x14ac:dyDescent="0.25">
      <c r="A45" s="4" t="s">
        <v>11</v>
      </c>
      <c r="B45" s="11">
        <f>B16/B34*100</f>
        <v>3.8485719880852995</v>
      </c>
      <c r="C45" s="11">
        <f>C16/C34*100</f>
        <v>2.697640959491975</v>
      </c>
      <c r="D45" s="11">
        <f>D16/D34*100</f>
        <v>9.5078367994145285</v>
      </c>
    </row>
    <row r="46" spans="1:4" x14ac:dyDescent="0.25">
      <c r="A46" s="4" t="s">
        <v>12</v>
      </c>
      <c r="B46" s="11">
        <f>B17/B34*100</f>
        <v>3.5063850839491666</v>
      </c>
      <c r="C46" s="11">
        <f>C17/C34*100</f>
        <v>2.447101431300077</v>
      </c>
      <c r="D46" s="11">
        <f>D17/D34*100</f>
        <v>8.7150088430810513</v>
      </c>
    </row>
    <row r="47" spans="1:4" x14ac:dyDescent="0.25">
      <c r="B47" s="11"/>
      <c r="C47" s="11"/>
      <c r="D47" s="11"/>
    </row>
    <row r="48" spans="1:4" x14ac:dyDescent="0.25">
      <c r="A48" s="2" t="s">
        <v>13</v>
      </c>
      <c r="B48" s="11"/>
      <c r="C48" s="11"/>
      <c r="D48" s="11"/>
    </row>
    <row r="49" spans="1:4" x14ac:dyDescent="0.25">
      <c r="A49" s="4" t="s">
        <v>14</v>
      </c>
      <c r="B49" s="11">
        <f>B17/B16*100</f>
        <v>91.108730583824311</v>
      </c>
      <c r="C49" s="11">
        <f>C17/C16*100</f>
        <v>90.712643678160916</v>
      </c>
      <c r="D49" s="11">
        <f>D17/D16*100</f>
        <v>91.661321359846056</v>
      </c>
    </row>
    <row r="50" spans="1:4" x14ac:dyDescent="0.25">
      <c r="A50" s="4" t="s">
        <v>15</v>
      </c>
      <c r="B50" s="11">
        <f>B23/B22*100</f>
        <v>97.983097386995567</v>
      </c>
      <c r="C50" s="11">
        <f>C23/C22*100</f>
        <v>90.160189528984006</v>
      </c>
      <c r="D50" s="11">
        <f>D23/D22*100</f>
        <v>99.488494211993611</v>
      </c>
    </row>
    <row r="51" spans="1:4" x14ac:dyDescent="0.25">
      <c r="A51" s="4" t="s">
        <v>16</v>
      </c>
      <c r="B51" s="11">
        <f>AVERAGE(B49:B50)</f>
        <v>94.545913985409939</v>
      </c>
      <c r="C51" s="11">
        <f>AVERAGE(C49:C50)</f>
        <v>90.436416603572468</v>
      </c>
      <c r="D51" s="11">
        <f>AVERAGE(D49:D50)</f>
        <v>95.574907785919834</v>
      </c>
    </row>
    <row r="52" spans="1:4" x14ac:dyDescent="0.25">
      <c r="B52" s="11"/>
      <c r="C52" s="11"/>
      <c r="D52" s="11"/>
    </row>
    <row r="53" spans="1:4" x14ac:dyDescent="0.25">
      <c r="A53" s="2" t="s">
        <v>17</v>
      </c>
      <c r="B53" s="11"/>
      <c r="C53" s="11"/>
      <c r="D53" s="11"/>
    </row>
    <row r="54" spans="1:4" x14ac:dyDescent="0.25">
      <c r="A54" s="4" t="s">
        <v>18</v>
      </c>
      <c r="B54" s="11">
        <f>(B17/B18)*100</f>
        <v>88.478543563068925</v>
      </c>
      <c r="C54" s="11">
        <f>(C17/C18)*100</f>
        <v>89.88610478359908</v>
      </c>
      <c r="D54" s="11">
        <f>(D17/D18)*100</f>
        <v>86.606060606060609</v>
      </c>
    </row>
    <row r="55" spans="1:4" x14ac:dyDescent="0.25">
      <c r="A55" s="4" t="s">
        <v>19</v>
      </c>
      <c r="B55" s="11">
        <f>B23/B24*100</f>
        <v>51.124927447098855</v>
      </c>
      <c r="C55" s="11">
        <f>C23/C24*100</f>
        <v>45.050368355089255</v>
      </c>
      <c r="D55" s="11">
        <f>D23/D24*100</f>
        <v>52.356069567747184</v>
      </c>
    </row>
    <row r="56" spans="1:4" x14ac:dyDescent="0.25">
      <c r="A56" s="4" t="s">
        <v>20</v>
      </c>
      <c r="B56" s="11">
        <f>(B54+B55)/2</f>
        <v>69.801735505083883</v>
      </c>
      <c r="C56" s="11">
        <f>(C54+C55)/2</f>
        <v>67.468236569344171</v>
      </c>
      <c r="D56" s="11">
        <f>(D54+D55)/2</f>
        <v>69.481065086903897</v>
      </c>
    </row>
    <row r="57" spans="1:4" x14ac:dyDescent="0.25">
      <c r="A57" s="2"/>
      <c r="B57" s="11"/>
      <c r="C57" s="11"/>
      <c r="D57" s="11"/>
    </row>
    <row r="58" spans="1:4" x14ac:dyDescent="0.25">
      <c r="A58" s="2" t="s">
        <v>32</v>
      </c>
      <c r="B58" s="11"/>
      <c r="C58" s="11"/>
      <c r="D58" s="11"/>
    </row>
    <row r="59" spans="1:4" x14ac:dyDescent="0.25">
      <c r="A59" s="4" t="s">
        <v>21</v>
      </c>
      <c r="B59" s="11">
        <f>B25/B23*100</f>
        <v>100</v>
      </c>
      <c r="C59" s="11">
        <f>C25/C23*100</f>
        <v>100</v>
      </c>
      <c r="D59" s="11">
        <f>D25/D23*100</f>
        <v>100</v>
      </c>
    </row>
    <row r="60" spans="1:4" x14ac:dyDescent="0.25">
      <c r="B60" s="11"/>
      <c r="C60" s="11"/>
      <c r="D60" s="11"/>
    </row>
    <row r="61" spans="1:4" x14ac:dyDescent="0.25">
      <c r="A61" s="2" t="s">
        <v>22</v>
      </c>
      <c r="B61" s="11"/>
      <c r="C61" s="11"/>
      <c r="D61" s="11"/>
    </row>
    <row r="62" spans="1:4" x14ac:dyDescent="0.25">
      <c r="A62" s="4" t="s">
        <v>23</v>
      </c>
      <c r="B62" s="11">
        <f>((B17/B15)-1)*100</f>
        <v>1.7344497607655551</v>
      </c>
      <c r="C62" s="11">
        <f>((C17/C15)-1)*100</f>
        <v>-2.7599802858551015</v>
      </c>
      <c r="D62" s="11">
        <f>((D17/D15)-1)*100</f>
        <v>8.6692015209125515</v>
      </c>
    </row>
    <row r="63" spans="1:4" x14ac:dyDescent="0.25">
      <c r="A63" s="4" t="s">
        <v>24</v>
      </c>
      <c r="B63" s="11">
        <f>((B38/B37)-1)*100</f>
        <v>17.902203809638138</v>
      </c>
      <c r="C63" s="11">
        <f>((C38/C37)-1)*100</f>
        <v>1.6077013661592421</v>
      </c>
      <c r="D63" s="11">
        <f>((D38/D37)-1)*100</f>
        <v>21.294392001608632</v>
      </c>
    </row>
    <row r="64" spans="1:4" x14ac:dyDescent="0.25">
      <c r="A64" s="4" t="s">
        <v>25</v>
      </c>
      <c r="B64" s="11">
        <f>((B40/B39)-1)*100</f>
        <v>15.892113327286882</v>
      </c>
      <c r="C64" s="11">
        <f>((C40/C39)-1)*100</f>
        <v>4.4916503152240939</v>
      </c>
      <c r="D64" s="11">
        <f>((D40/D39)-1)*100</f>
        <v>11.61800243674973</v>
      </c>
    </row>
    <row r="65" spans="1:4" x14ac:dyDescent="0.25">
      <c r="B65" s="11"/>
      <c r="C65" s="11"/>
      <c r="D65" s="11"/>
    </row>
    <row r="66" spans="1:4" x14ac:dyDescent="0.25">
      <c r="A66" s="2" t="s">
        <v>26</v>
      </c>
      <c r="B66" s="11"/>
      <c r="C66" s="11"/>
      <c r="D66" s="11"/>
    </row>
    <row r="67" spans="1:4" x14ac:dyDescent="0.25">
      <c r="A67" s="4" t="s">
        <v>37</v>
      </c>
      <c r="B67" s="11">
        <f t="shared" ref="B67:D68" si="0">B22/B16</f>
        <v>937233.66363149439</v>
      </c>
      <c r="C67" s="11">
        <f t="shared" si="0"/>
        <v>259663.67816091955</v>
      </c>
      <c r="D67" s="11">
        <f t="shared" si="0"/>
        <v>1882528.5439384221</v>
      </c>
    </row>
    <row r="68" spans="1:4" x14ac:dyDescent="0.25">
      <c r="A68" s="4" t="s">
        <v>38</v>
      </c>
      <c r="B68" s="11">
        <f t="shared" si="0"/>
        <v>1007950.1355085244</v>
      </c>
      <c r="C68" s="11">
        <f t="shared" si="0"/>
        <v>258082.28585909781</v>
      </c>
      <c r="D68" s="11">
        <f t="shared" si="0"/>
        <v>2043282.023093072</v>
      </c>
    </row>
    <row r="69" spans="1:4" x14ac:dyDescent="0.25">
      <c r="A69" s="4" t="s">
        <v>27</v>
      </c>
      <c r="B69" s="11">
        <f>(B68/B67)*B51</f>
        <v>101.67962431494645</v>
      </c>
      <c r="C69" s="11">
        <f>(C68/C67)*C51</f>
        <v>89.885644720365136</v>
      </c>
      <c r="D69" s="11">
        <f>(D68/D67)*D51</f>
        <v>103.73627086109984</v>
      </c>
    </row>
    <row r="70" spans="1:4" x14ac:dyDescent="0.25">
      <c r="A70" s="4" t="s">
        <v>33</v>
      </c>
      <c r="B70" s="11">
        <f t="shared" ref="B70:D71" si="1">B22/(B16*6)</f>
        <v>156205.61060524906</v>
      </c>
      <c r="C70" s="11">
        <f t="shared" si="1"/>
        <v>43277.279693486591</v>
      </c>
      <c r="D70" s="11">
        <f t="shared" si="1"/>
        <v>313754.75732307037</v>
      </c>
    </row>
    <row r="71" spans="1:4" x14ac:dyDescent="0.25">
      <c r="A71" s="4" t="s">
        <v>34</v>
      </c>
      <c r="B71" s="11">
        <f t="shared" si="1"/>
        <v>167991.68925142073</v>
      </c>
      <c r="C71" s="11">
        <f t="shared" si="1"/>
        <v>43013.714309849638</v>
      </c>
      <c r="D71" s="11">
        <f t="shared" si="1"/>
        <v>340547.00384884537</v>
      </c>
    </row>
    <row r="72" spans="1:4" x14ac:dyDescent="0.25">
      <c r="B72" s="11"/>
      <c r="C72" s="11"/>
      <c r="D72" s="11"/>
    </row>
    <row r="73" spans="1:4" x14ac:dyDescent="0.25">
      <c r="A73" s="2" t="s">
        <v>28</v>
      </c>
      <c r="B73" s="11"/>
      <c r="C73" s="11"/>
      <c r="D73" s="11"/>
    </row>
    <row r="74" spans="1:4" x14ac:dyDescent="0.25">
      <c r="A74" s="4" t="s">
        <v>29</v>
      </c>
      <c r="B74" s="11">
        <f>(B29/B28)*100</f>
        <v>96.947892070319995</v>
      </c>
      <c r="C74" s="11"/>
      <c r="D74" s="11"/>
    </row>
    <row r="75" spans="1:4" ht="15.75" thickBot="1" x14ac:dyDescent="0.3">
      <c r="A75" s="13" t="s">
        <v>30</v>
      </c>
      <c r="B75" s="12">
        <f>(B23/B29)*100</f>
        <v>101.06779559056807</v>
      </c>
      <c r="C75" s="12"/>
      <c r="D75" s="12"/>
    </row>
    <row r="76" spans="1:4" ht="15.75" thickTop="1" x14ac:dyDescent="0.25"/>
    <row r="77" spans="1:4" x14ac:dyDescent="0.25">
      <c r="A77" s="4" t="s">
        <v>78</v>
      </c>
    </row>
    <row r="89" spans="1:1" x14ac:dyDescent="0.25">
      <c r="A89" s="1"/>
    </row>
  </sheetData>
  <mergeCells count="3">
    <mergeCell ref="A9:A10"/>
    <mergeCell ref="C9:D9"/>
    <mergeCell ref="B9:B10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E88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RowHeight="15" x14ac:dyDescent="0.25"/>
  <cols>
    <col min="1" max="1" width="59.7109375" style="4" customWidth="1"/>
    <col min="2" max="4" width="24.7109375" style="4" customWidth="1"/>
    <col min="5" max="5" width="11.42578125" style="4"/>
    <col min="6" max="6" width="21.140625" style="4" customWidth="1"/>
    <col min="7" max="16384" width="11.42578125" style="4"/>
  </cols>
  <sheetData>
    <row r="9" spans="1:5" s="2" customFormat="1" x14ac:dyDescent="0.25">
      <c r="A9" s="16" t="s">
        <v>0</v>
      </c>
      <c r="B9" s="19" t="s">
        <v>43</v>
      </c>
      <c r="C9" s="18" t="s">
        <v>1</v>
      </c>
      <c r="D9" s="18"/>
    </row>
    <row r="10" spans="1:5" s="2" customFormat="1" ht="15.75" thickBot="1" x14ac:dyDescent="0.3">
      <c r="A10" s="17"/>
      <c r="B10" s="20"/>
      <c r="C10" s="5" t="s">
        <v>44</v>
      </c>
      <c r="D10" s="5" t="s">
        <v>45</v>
      </c>
      <c r="E10" s="7"/>
    </row>
    <row r="11" spans="1:5" ht="15.75" thickTop="1" x14ac:dyDescent="0.25"/>
    <row r="12" spans="1:5" x14ac:dyDescent="0.25">
      <c r="A12" s="2" t="s">
        <v>2</v>
      </c>
    </row>
    <row r="14" spans="1:5" x14ac:dyDescent="0.25">
      <c r="A14" s="2" t="s">
        <v>3</v>
      </c>
    </row>
    <row r="15" spans="1:5" x14ac:dyDescent="0.25">
      <c r="A15" s="4" t="s">
        <v>54</v>
      </c>
      <c r="B15" s="9">
        <f>SUM(C15:D15)</f>
        <v>3473</v>
      </c>
      <c r="C15" s="9">
        <v>2116</v>
      </c>
      <c r="D15" s="9">
        <v>1357</v>
      </c>
    </row>
    <row r="16" spans="1:5" x14ac:dyDescent="0.25">
      <c r="A16" s="4" t="s">
        <v>93</v>
      </c>
      <c r="B16" s="9">
        <f>SUM(C16:D16)</f>
        <v>3811</v>
      </c>
      <c r="C16" s="9">
        <v>2191</v>
      </c>
      <c r="D16" s="9">
        <v>1620</v>
      </c>
    </row>
    <row r="17" spans="1:4" x14ac:dyDescent="0.25">
      <c r="A17" s="4" t="s">
        <v>94</v>
      </c>
      <c r="B17" s="9">
        <f>SUM(C17:D17)</f>
        <v>3533</v>
      </c>
      <c r="C17" s="9">
        <v>2032</v>
      </c>
      <c r="D17" s="9">
        <v>1501</v>
      </c>
    </row>
    <row r="18" spans="1:4" x14ac:dyDescent="0.25">
      <c r="A18" s="4" t="s">
        <v>73</v>
      </c>
      <c r="B18" s="9">
        <f>SUM(C18:D18)</f>
        <v>3845</v>
      </c>
      <c r="C18" s="9">
        <v>2195</v>
      </c>
      <c r="D18" s="9">
        <v>1650</v>
      </c>
    </row>
    <row r="19" spans="1:4" x14ac:dyDescent="0.25">
      <c r="B19" s="9"/>
      <c r="C19" s="9"/>
      <c r="D19" s="9"/>
    </row>
    <row r="20" spans="1:4" x14ac:dyDescent="0.25">
      <c r="A20" s="2" t="s">
        <v>4</v>
      </c>
      <c r="B20" s="9"/>
      <c r="C20" s="9"/>
      <c r="D20" s="9"/>
    </row>
    <row r="21" spans="1:4" x14ac:dyDescent="0.25">
      <c r="A21" s="4" t="s">
        <v>54</v>
      </c>
      <c r="B21" s="9">
        <f>SUM(C21:D21)</f>
        <v>1538415047</v>
      </c>
      <c r="C21" s="9">
        <v>328347600</v>
      </c>
      <c r="D21" s="9">
        <v>1210067447</v>
      </c>
    </row>
    <row r="22" spans="1:4" x14ac:dyDescent="0.25">
      <c r="A22" s="4" t="s">
        <v>93</v>
      </c>
      <c r="B22" s="9">
        <f>SUM(C22:D22)</f>
        <v>1924674000</v>
      </c>
      <c r="C22" s="9">
        <v>363950000</v>
      </c>
      <c r="D22" s="9">
        <v>1560724000</v>
      </c>
    </row>
    <row r="23" spans="1:4" x14ac:dyDescent="0.25">
      <c r="A23" s="4" t="s">
        <v>94</v>
      </c>
      <c r="B23" s="9">
        <f>SUM(C23:D23)</f>
        <v>1849333774</v>
      </c>
      <c r="C23" s="9">
        <v>331716600</v>
      </c>
      <c r="D23" s="9">
        <v>1517617174</v>
      </c>
    </row>
    <row r="24" spans="1:4" x14ac:dyDescent="0.25">
      <c r="A24" s="4" t="s">
        <v>73</v>
      </c>
      <c r="B24" s="9">
        <f>SUM(C24:D24)</f>
        <v>6707190664.5699997</v>
      </c>
      <c r="C24" s="9">
        <v>1130282323.0799999</v>
      </c>
      <c r="D24" s="9">
        <v>5576908341.4899998</v>
      </c>
    </row>
    <row r="25" spans="1:4" x14ac:dyDescent="0.25">
      <c r="A25" s="4" t="s">
        <v>95</v>
      </c>
      <c r="B25" s="9">
        <f>B23</f>
        <v>1849333774</v>
      </c>
      <c r="C25" s="9">
        <f>C23</f>
        <v>331716600</v>
      </c>
      <c r="D25" s="9">
        <f>D23</f>
        <v>1517617174</v>
      </c>
    </row>
    <row r="26" spans="1:4" x14ac:dyDescent="0.25">
      <c r="B26" s="9"/>
      <c r="C26" s="9"/>
      <c r="D26" s="9"/>
    </row>
    <row r="27" spans="1:4" x14ac:dyDescent="0.25">
      <c r="A27" s="2" t="s">
        <v>5</v>
      </c>
      <c r="B27" s="9"/>
      <c r="C27" s="9"/>
      <c r="D27" s="9"/>
    </row>
    <row r="28" spans="1:4" x14ac:dyDescent="0.25">
      <c r="A28" s="4" t="s">
        <v>93</v>
      </c>
      <c r="B28" s="9">
        <f>B22</f>
        <v>1924674000</v>
      </c>
      <c r="C28" s="9"/>
      <c r="D28" s="9"/>
    </row>
    <row r="29" spans="1:4" x14ac:dyDescent="0.25">
      <c r="A29" s="4" t="s">
        <v>94</v>
      </c>
      <c r="B29" s="9">
        <v>2031486500.001868</v>
      </c>
      <c r="C29" s="9"/>
      <c r="D29" s="9"/>
    </row>
    <row r="30" spans="1:4" x14ac:dyDescent="0.25">
      <c r="B30" s="11"/>
      <c r="C30" s="11"/>
      <c r="D30" s="11"/>
    </row>
    <row r="31" spans="1:4" x14ac:dyDescent="0.25">
      <c r="A31" s="2" t="s">
        <v>6</v>
      </c>
      <c r="B31" s="11"/>
      <c r="C31" s="11"/>
      <c r="D31" s="11"/>
    </row>
    <row r="32" spans="1:4" x14ac:dyDescent="0.25">
      <c r="A32" s="4" t="s">
        <v>55</v>
      </c>
      <c r="B32" s="11">
        <v>1.0347772084</v>
      </c>
      <c r="C32" s="11">
        <v>1.0347772084</v>
      </c>
      <c r="D32" s="11">
        <v>1.0347772084</v>
      </c>
    </row>
    <row r="33" spans="1:4" x14ac:dyDescent="0.25">
      <c r="A33" s="4" t="s">
        <v>96</v>
      </c>
      <c r="B33" s="11">
        <v>1.060947463</v>
      </c>
      <c r="C33" s="11">
        <v>1.060947463</v>
      </c>
      <c r="D33" s="11">
        <v>1.060947463</v>
      </c>
    </row>
    <row r="34" spans="1:4" x14ac:dyDescent="0.25">
      <c r="A34" s="4" t="s">
        <v>7</v>
      </c>
      <c r="B34" s="9">
        <f>C34+D34</f>
        <v>97023</v>
      </c>
      <c r="C34" s="10">
        <v>80626</v>
      </c>
      <c r="D34" s="10">
        <v>16397</v>
      </c>
    </row>
    <row r="35" spans="1:4" x14ac:dyDescent="0.25">
      <c r="B35" s="11"/>
      <c r="C35" s="11"/>
      <c r="D35" s="11"/>
    </row>
    <row r="36" spans="1:4" x14ac:dyDescent="0.25">
      <c r="A36" s="2" t="s">
        <v>8</v>
      </c>
      <c r="B36" s="11"/>
      <c r="C36" s="11"/>
      <c r="D36" s="11"/>
    </row>
    <row r="37" spans="1:4" x14ac:dyDescent="0.25">
      <c r="A37" s="4" t="s">
        <v>56</v>
      </c>
      <c r="B37" s="9">
        <f>B21/B32</f>
        <v>1486711375.658088</v>
      </c>
      <c r="C37" s="9">
        <f>C21/C32</f>
        <v>317312361.86357427</v>
      </c>
      <c r="D37" s="9">
        <f>D21/D32</f>
        <v>1169399013.7945137</v>
      </c>
    </row>
    <row r="38" spans="1:4" x14ac:dyDescent="0.25">
      <c r="A38" s="4" t="s">
        <v>97</v>
      </c>
      <c r="B38" s="9">
        <f>B23/B33</f>
        <v>1743096466.5966687</v>
      </c>
      <c r="C38" s="9">
        <f>C23/C33</f>
        <v>312660722.20203799</v>
      </c>
      <c r="D38" s="9">
        <f>D23/D33</f>
        <v>1430435744.3946309</v>
      </c>
    </row>
    <row r="39" spans="1:4" x14ac:dyDescent="0.25">
      <c r="A39" s="4" t="s">
        <v>57</v>
      </c>
      <c r="B39" s="9">
        <f>B37/B15</f>
        <v>428076.98694445379</v>
      </c>
      <c r="C39" s="9">
        <f>C37/C15</f>
        <v>149958.58311132999</v>
      </c>
      <c r="D39" s="9">
        <f>D37/D15</f>
        <v>861753.14207407052</v>
      </c>
    </row>
    <row r="40" spans="1:4" x14ac:dyDescent="0.25">
      <c r="A40" s="4" t="s">
        <v>98</v>
      </c>
      <c r="B40" s="9">
        <f>B38/B17</f>
        <v>493375.7335399572</v>
      </c>
      <c r="C40" s="9">
        <f>C38/C17</f>
        <v>153868.46565060926</v>
      </c>
      <c r="D40" s="9">
        <f>D38/D17</f>
        <v>952988.50392713584</v>
      </c>
    </row>
    <row r="41" spans="1:4" x14ac:dyDescent="0.25">
      <c r="B41" s="11"/>
      <c r="C41" s="11"/>
      <c r="D41" s="11"/>
    </row>
    <row r="42" spans="1:4" x14ac:dyDescent="0.25">
      <c r="A42" s="2" t="s">
        <v>9</v>
      </c>
      <c r="B42" s="11"/>
      <c r="C42" s="11"/>
      <c r="D42" s="11"/>
    </row>
    <row r="43" spans="1:4" x14ac:dyDescent="0.25">
      <c r="B43" s="11"/>
      <c r="C43" s="11"/>
      <c r="D43" s="11"/>
    </row>
    <row r="44" spans="1:4" x14ac:dyDescent="0.25">
      <c r="A44" s="2" t="s">
        <v>10</v>
      </c>
      <c r="B44" s="11"/>
      <c r="C44" s="11"/>
      <c r="D44" s="11"/>
    </row>
    <row r="45" spans="1:4" x14ac:dyDescent="0.25">
      <c r="A45" s="4" t="s">
        <v>11</v>
      </c>
      <c r="B45" s="11">
        <f>B16/B34*100</f>
        <v>3.9279346134421735</v>
      </c>
      <c r="C45" s="11">
        <f>C16/C34*100</f>
        <v>2.7174856745962841</v>
      </c>
      <c r="D45" s="11">
        <f>D16/D34*100</f>
        <v>9.8798560712325436</v>
      </c>
    </row>
    <row r="46" spans="1:4" x14ac:dyDescent="0.25">
      <c r="A46" s="4" t="s">
        <v>12</v>
      </c>
      <c r="B46" s="11">
        <f>B17/B34*100</f>
        <v>3.6414046154004716</v>
      </c>
      <c r="C46" s="11">
        <f>C17/C34*100</f>
        <v>2.5202788182472156</v>
      </c>
      <c r="D46" s="11">
        <f>D17/D34*100</f>
        <v>9.1541135573580537</v>
      </c>
    </row>
    <row r="47" spans="1:4" x14ac:dyDescent="0.25">
      <c r="B47" s="11"/>
      <c r="C47" s="11"/>
      <c r="D47" s="11"/>
    </row>
    <row r="48" spans="1:4" x14ac:dyDescent="0.25">
      <c r="A48" s="2" t="s">
        <v>13</v>
      </c>
      <c r="B48" s="11"/>
      <c r="C48" s="11"/>
      <c r="D48" s="11"/>
    </row>
    <row r="49" spans="1:4" x14ac:dyDescent="0.25">
      <c r="A49" s="4" t="s">
        <v>14</v>
      </c>
      <c r="B49" s="11">
        <f>B17/B16*100</f>
        <v>92.705326685909199</v>
      </c>
      <c r="C49" s="11">
        <f>C17/C16*100</f>
        <v>92.743039707895932</v>
      </c>
      <c r="D49" s="11">
        <f>D17/D16*100</f>
        <v>92.65432098765433</v>
      </c>
    </row>
    <row r="50" spans="1:4" x14ac:dyDescent="0.25">
      <c r="A50" s="4" t="s">
        <v>15</v>
      </c>
      <c r="B50" s="11">
        <f>B23/B22*100</f>
        <v>96.085559112867941</v>
      </c>
      <c r="C50" s="11">
        <f>C23/C22*100</f>
        <v>91.14345377112241</v>
      </c>
      <c r="D50" s="11">
        <f>D23/D22*100</f>
        <v>97.238023763330347</v>
      </c>
    </row>
    <row r="51" spans="1:4" x14ac:dyDescent="0.25">
      <c r="A51" s="4" t="s">
        <v>16</v>
      </c>
      <c r="B51" s="11">
        <f>AVERAGE(B49:B50)</f>
        <v>94.39544289938857</v>
      </c>
      <c r="C51" s="11">
        <f>AVERAGE(C49:C50)</f>
        <v>91.943246739509163</v>
      </c>
      <c r="D51" s="11">
        <f>AVERAGE(D49:D50)</f>
        <v>94.946172375492338</v>
      </c>
    </row>
    <row r="52" spans="1:4" x14ac:dyDescent="0.25">
      <c r="B52" s="11"/>
      <c r="C52" s="11"/>
      <c r="D52" s="11"/>
    </row>
    <row r="53" spans="1:4" x14ac:dyDescent="0.25">
      <c r="A53" s="2" t="s">
        <v>17</v>
      </c>
      <c r="B53" s="11"/>
      <c r="C53" s="11"/>
      <c r="D53" s="11"/>
    </row>
    <row r="54" spans="1:4" x14ac:dyDescent="0.25">
      <c r="A54" s="4" t="s">
        <v>18</v>
      </c>
      <c r="B54" s="11">
        <f>(B17/B18)*100</f>
        <v>91.88556566970091</v>
      </c>
      <c r="C54" s="11">
        <f>(C17/C18)*100</f>
        <v>92.574031890660592</v>
      </c>
      <c r="D54" s="11">
        <f>(D17/D18)*100</f>
        <v>90.969696969696969</v>
      </c>
    </row>
    <row r="55" spans="1:4" x14ac:dyDescent="0.25">
      <c r="A55" s="4" t="s">
        <v>19</v>
      </c>
      <c r="B55" s="11">
        <f>B23/B24*100</f>
        <v>27.572404997652789</v>
      </c>
      <c r="C55" s="11">
        <f>C23/C24*100</f>
        <v>29.348118892638965</v>
      </c>
      <c r="D55" s="11">
        <f>D23/D24*100</f>
        <v>27.21251777995931</v>
      </c>
    </row>
    <row r="56" spans="1:4" x14ac:dyDescent="0.25">
      <c r="A56" s="4" t="s">
        <v>20</v>
      </c>
      <c r="B56" s="11">
        <f>(B54+B55)/2</f>
        <v>59.728985333676846</v>
      </c>
      <c r="C56" s="11">
        <f>(C54+C55)/2</f>
        <v>60.961075391649779</v>
      </c>
      <c r="D56" s="11">
        <f>(D54+D55)/2</f>
        <v>59.091107374828141</v>
      </c>
    </row>
    <row r="57" spans="1:4" x14ac:dyDescent="0.25">
      <c r="B57" s="11"/>
      <c r="C57" s="11"/>
      <c r="D57" s="11"/>
    </row>
    <row r="58" spans="1:4" x14ac:dyDescent="0.25">
      <c r="A58" s="2" t="s">
        <v>32</v>
      </c>
      <c r="B58" s="11"/>
      <c r="C58" s="11"/>
      <c r="D58" s="11"/>
    </row>
    <row r="59" spans="1:4" x14ac:dyDescent="0.25">
      <c r="A59" s="4" t="s">
        <v>21</v>
      </c>
      <c r="B59" s="11">
        <f>B25/B23*100</f>
        <v>100</v>
      </c>
      <c r="C59" s="11">
        <f>C25/C23*100</f>
        <v>100</v>
      </c>
      <c r="D59" s="11">
        <f>D25/D23*100</f>
        <v>100</v>
      </c>
    </row>
    <row r="60" spans="1:4" x14ac:dyDescent="0.25">
      <c r="B60" s="11"/>
      <c r="C60" s="11"/>
      <c r="D60" s="11"/>
    </row>
    <row r="61" spans="1:4" x14ac:dyDescent="0.25">
      <c r="A61" s="2" t="s">
        <v>22</v>
      </c>
      <c r="B61" s="11"/>
      <c r="C61" s="11"/>
      <c r="D61" s="11"/>
    </row>
    <row r="62" spans="1:4" x14ac:dyDescent="0.25">
      <c r="A62" s="4" t="s">
        <v>23</v>
      </c>
      <c r="B62" s="11">
        <f>((B17/B15)-1)*100</f>
        <v>1.7276130146847146</v>
      </c>
      <c r="C62" s="11">
        <f>((C17/C15)-1)*100</f>
        <v>-3.9697542533081331</v>
      </c>
      <c r="D62" s="11">
        <f>((D17/D15)-1)*100</f>
        <v>10.611643330876941</v>
      </c>
    </row>
    <row r="63" spans="1:4" x14ac:dyDescent="0.25">
      <c r="A63" s="4" t="s">
        <v>24</v>
      </c>
      <c r="B63" s="11">
        <f>((B38/B37)-1)*100</f>
        <v>17.245115301891921</v>
      </c>
      <c r="C63" s="11">
        <f>((C38/C37)-1)*100</f>
        <v>-1.4659497140978694</v>
      </c>
      <c r="D63" s="11">
        <f>((D38/D37)-1)*100</f>
        <v>22.322297823143742</v>
      </c>
    </row>
    <row r="64" spans="1:4" x14ac:dyDescent="0.25">
      <c r="A64" s="4" t="s">
        <v>25</v>
      </c>
      <c r="B64" s="11">
        <f>((B40/B39)-1)*100</f>
        <v>15.253972670102067</v>
      </c>
      <c r="C64" s="11">
        <f>((C40/C39)-1)*100</f>
        <v>2.6073082701618677</v>
      </c>
      <c r="D64" s="11">
        <f>((D40/D39)-1)*100</f>
        <v>10.587180643575</v>
      </c>
    </row>
    <row r="65" spans="1:5" x14ac:dyDescent="0.25">
      <c r="B65" s="11"/>
      <c r="C65" s="11"/>
      <c r="D65" s="11"/>
    </row>
    <row r="66" spans="1:5" x14ac:dyDescent="0.25">
      <c r="A66" s="2" t="s">
        <v>26</v>
      </c>
      <c r="B66" s="11"/>
      <c r="C66" s="11"/>
      <c r="D66" s="11"/>
    </row>
    <row r="67" spans="1:5" x14ac:dyDescent="0.25">
      <c r="A67" s="4" t="s">
        <v>35</v>
      </c>
      <c r="B67" s="11">
        <f t="shared" ref="B67:D68" si="0">B22/B16</f>
        <v>505031.22540015745</v>
      </c>
      <c r="C67" s="11">
        <f t="shared" si="0"/>
        <v>166111.364673665</v>
      </c>
      <c r="D67" s="11">
        <f t="shared" si="0"/>
        <v>963409.87654320989</v>
      </c>
    </row>
    <row r="68" spans="1:5" x14ac:dyDescent="0.25">
      <c r="A68" s="4" t="s">
        <v>36</v>
      </c>
      <c r="B68" s="11">
        <f t="shared" si="0"/>
        <v>523445.73280498158</v>
      </c>
      <c r="C68" s="11">
        <f t="shared" si="0"/>
        <v>163246.35826771654</v>
      </c>
      <c r="D68" s="11">
        <f t="shared" si="0"/>
        <v>1011070.7355096602</v>
      </c>
    </row>
    <row r="69" spans="1:5" x14ac:dyDescent="0.25">
      <c r="A69" s="4" t="s">
        <v>27</v>
      </c>
      <c r="B69" s="11">
        <f>(B68/B67)*B51</f>
        <v>97.837300540715916</v>
      </c>
      <c r="C69" s="11">
        <f>(C68/C67)*C51</f>
        <v>90.357455235057358</v>
      </c>
      <c r="D69" s="11">
        <f>(D68/D67)*D51</f>
        <v>99.643255352500475</v>
      </c>
    </row>
    <row r="70" spans="1:5" x14ac:dyDescent="0.25">
      <c r="A70" s="4" t="s">
        <v>33</v>
      </c>
      <c r="B70" s="11">
        <f t="shared" ref="B70:D71" si="1">B22/(B16*3)</f>
        <v>168343.74180005249</v>
      </c>
      <c r="C70" s="11">
        <f t="shared" si="1"/>
        <v>55370.454891221663</v>
      </c>
      <c r="D70" s="11">
        <f t="shared" si="1"/>
        <v>321136.62551440328</v>
      </c>
    </row>
    <row r="71" spans="1:5" x14ac:dyDescent="0.25">
      <c r="A71" s="4" t="s">
        <v>34</v>
      </c>
      <c r="B71" s="11">
        <f t="shared" si="1"/>
        <v>174481.91093499388</v>
      </c>
      <c r="C71" s="11">
        <f t="shared" si="1"/>
        <v>54415.452755905513</v>
      </c>
      <c r="D71" s="11">
        <f t="shared" si="1"/>
        <v>337023.57850322005</v>
      </c>
    </row>
    <row r="72" spans="1:5" x14ac:dyDescent="0.25">
      <c r="B72" s="11"/>
      <c r="C72" s="11"/>
      <c r="D72" s="11"/>
    </row>
    <row r="73" spans="1:5" x14ac:dyDescent="0.25">
      <c r="A73" s="2" t="s">
        <v>28</v>
      </c>
      <c r="B73" s="11"/>
      <c r="C73" s="11"/>
      <c r="D73" s="11"/>
    </row>
    <row r="74" spans="1:5" x14ac:dyDescent="0.25">
      <c r="A74" s="4" t="s">
        <v>29</v>
      </c>
      <c r="B74" s="11">
        <f>(B29/B28)*100</f>
        <v>105.54964113412805</v>
      </c>
      <c r="C74" s="11"/>
      <c r="D74" s="11"/>
    </row>
    <row r="75" spans="1:5" ht="15.75" thickBot="1" x14ac:dyDescent="0.3">
      <c r="A75" s="13" t="s">
        <v>30</v>
      </c>
      <c r="B75" s="12">
        <f>(B23/B29)*100</f>
        <v>91.033525155018239</v>
      </c>
      <c r="C75" s="12"/>
      <c r="D75" s="12"/>
      <c r="E75" s="6"/>
    </row>
    <row r="76" spans="1:5" ht="15.75" thickTop="1" x14ac:dyDescent="0.25"/>
    <row r="77" spans="1:5" x14ac:dyDescent="0.25">
      <c r="A77" s="4" t="s">
        <v>78</v>
      </c>
    </row>
    <row r="88" spans="1:1" x14ac:dyDescent="0.25">
      <c r="A88" s="1"/>
    </row>
  </sheetData>
  <mergeCells count="3">
    <mergeCell ref="A9:A10"/>
    <mergeCell ref="C9:D9"/>
    <mergeCell ref="B9:B10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E88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RowHeight="15" x14ac:dyDescent="0.25"/>
  <cols>
    <col min="1" max="1" width="59.85546875" style="4" customWidth="1"/>
    <col min="2" max="4" width="24.5703125" style="4" customWidth="1"/>
    <col min="5" max="16384" width="11.42578125" style="4"/>
  </cols>
  <sheetData>
    <row r="8" spans="1:5" ht="25.5" customHeight="1" x14ac:dyDescent="0.25"/>
    <row r="9" spans="1:5" s="2" customFormat="1" x14ac:dyDescent="0.25">
      <c r="A9" s="16" t="s">
        <v>0</v>
      </c>
      <c r="B9" s="19" t="s">
        <v>43</v>
      </c>
      <c r="C9" s="18" t="s">
        <v>1</v>
      </c>
      <c r="D9" s="18"/>
    </row>
    <row r="10" spans="1:5" s="2" customFormat="1" ht="15.75" thickBot="1" x14ac:dyDescent="0.3">
      <c r="A10" s="17"/>
      <c r="B10" s="20"/>
      <c r="C10" s="5" t="s">
        <v>44</v>
      </c>
      <c r="D10" s="5" t="s">
        <v>45</v>
      </c>
      <c r="E10" s="7"/>
    </row>
    <row r="11" spans="1:5" ht="15.75" thickTop="1" x14ac:dyDescent="0.25"/>
    <row r="12" spans="1:5" x14ac:dyDescent="0.25">
      <c r="A12" s="2" t="s">
        <v>2</v>
      </c>
    </row>
    <row r="14" spans="1:5" x14ac:dyDescent="0.25">
      <c r="A14" s="2" t="s">
        <v>3</v>
      </c>
    </row>
    <row r="15" spans="1:5" x14ac:dyDescent="0.25">
      <c r="A15" s="4" t="s">
        <v>66</v>
      </c>
      <c r="B15" s="9">
        <f>SUM(C15:D15)</f>
        <v>3473</v>
      </c>
      <c r="C15" s="9">
        <f>+'III Trimestre'!C15</f>
        <v>2116</v>
      </c>
      <c r="D15" s="9">
        <f>'III Trimestre'!D15</f>
        <v>1357</v>
      </c>
    </row>
    <row r="16" spans="1:5" x14ac:dyDescent="0.25">
      <c r="A16" s="4" t="s">
        <v>99</v>
      </c>
      <c r="B16" s="9">
        <f>SUM(C16:D16)</f>
        <v>3811</v>
      </c>
      <c r="C16" s="9">
        <f>+'III Trimestre'!C16</f>
        <v>2191</v>
      </c>
      <c r="D16" s="9">
        <f>+'III Trimestre'!D16</f>
        <v>1620</v>
      </c>
    </row>
    <row r="17" spans="1:4" x14ac:dyDescent="0.25">
      <c r="A17" s="4" t="s">
        <v>100</v>
      </c>
      <c r="B17" s="9">
        <f>SUM(C17:D17)</f>
        <v>3533</v>
      </c>
      <c r="C17" s="9">
        <f>+'III Trimestre'!C17</f>
        <v>2032</v>
      </c>
      <c r="D17" s="9">
        <f>+'III Trimestre'!D17</f>
        <v>1501</v>
      </c>
    </row>
    <row r="18" spans="1:4" x14ac:dyDescent="0.25">
      <c r="A18" s="4" t="s">
        <v>73</v>
      </c>
      <c r="B18" s="9">
        <f>SUM(C18:D18)</f>
        <v>3845</v>
      </c>
      <c r="C18" s="9">
        <f>+'III Trimestre'!C18</f>
        <v>2195</v>
      </c>
      <c r="D18" s="9">
        <f>+'III Trimestre'!D18</f>
        <v>1650</v>
      </c>
    </row>
    <row r="19" spans="1:4" x14ac:dyDescent="0.25">
      <c r="B19" s="9"/>
      <c r="C19" s="9"/>
      <c r="D19" s="9"/>
    </row>
    <row r="20" spans="1:4" x14ac:dyDescent="0.25">
      <c r="A20" s="2" t="s">
        <v>4</v>
      </c>
      <c r="B20" s="9"/>
      <c r="C20" s="9"/>
      <c r="D20" s="9"/>
    </row>
    <row r="21" spans="1:4" x14ac:dyDescent="0.25">
      <c r="A21" s="4" t="s">
        <v>66</v>
      </c>
      <c r="B21" s="9">
        <f>SUM(C21:D21)</f>
        <v>4378039120</v>
      </c>
      <c r="C21" s="9">
        <f>+'I Trimestre'!C21+'II Trimestre'!C21+'III Trimestre'!C21</f>
        <v>817639550</v>
      </c>
      <c r="D21" s="9">
        <f>+'I Trimestre'!D21+'II Trimestre'!D21+'III Trimestre'!D21</f>
        <v>3560399570</v>
      </c>
    </row>
    <row r="22" spans="1:4" x14ac:dyDescent="0.25">
      <c r="A22" s="4" t="s">
        <v>99</v>
      </c>
      <c r="B22" s="9">
        <f>SUM(C22:D22)</f>
        <v>5424304500</v>
      </c>
      <c r="C22" s="9">
        <f>+'I Trimestre'!C22+'II Trimestre'!C22+'III Trimestre'!C22</f>
        <v>928718500</v>
      </c>
      <c r="D22" s="9">
        <f>+'I Trimestre'!D22+'II Trimestre'!D22+'III Trimestre'!D22</f>
        <v>4495586000</v>
      </c>
    </row>
    <row r="23" spans="1:4" x14ac:dyDescent="0.25">
      <c r="A23" s="4" t="s">
        <v>100</v>
      </c>
      <c r="B23" s="9">
        <f>SUM(C23:D23)</f>
        <v>5278380135</v>
      </c>
      <c r="C23" s="9">
        <f>+'I Trimestre'!C23+'II Trimestre'!C23+'III Trimestre'!C23</f>
        <v>840912950</v>
      </c>
      <c r="D23" s="9">
        <f>+'I Trimestre'!D23+'II Trimestre'!D23+'III Trimestre'!D23</f>
        <v>4437467185</v>
      </c>
    </row>
    <row r="24" spans="1:4" x14ac:dyDescent="0.25">
      <c r="A24" s="4" t="s">
        <v>73</v>
      </c>
      <c r="B24" s="9">
        <f>SUM(C24:D24)</f>
        <v>6707190664.5699997</v>
      </c>
      <c r="C24" s="9">
        <f>+'III Trimestre'!C24</f>
        <v>1130282323.0799999</v>
      </c>
      <c r="D24" s="9">
        <f>+'III Trimestre'!D24</f>
        <v>5576908341.4899998</v>
      </c>
    </row>
    <row r="25" spans="1:4" x14ac:dyDescent="0.25">
      <c r="A25" s="4" t="s">
        <v>101</v>
      </c>
      <c r="B25" s="9">
        <f>SUM(C25:D25)</f>
        <v>5278380135</v>
      </c>
      <c r="C25" s="9">
        <f>+'I Trimestre'!C25+'II Trimestre'!C25+'III Trimestre'!C25</f>
        <v>840912950</v>
      </c>
      <c r="D25" s="9">
        <f>+'I Trimestre'!D25+'II Trimestre'!D25+'III Trimestre'!D25</f>
        <v>4437467185</v>
      </c>
    </row>
    <row r="26" spans="1:4" x14ac:dyDescent="0.25">
      <c r="B26" s="9"/>
      <c r="C26" s="9"/>
      <c r="D26" s="9"/>
    </row>
    <row r="27" spans="1:4" x14ac:dyDescent="0.25">
      <c r="A27" s="2" t="s">
        <v>5</v>
      </c>
      <c r="B27" s="9"/>
      <c r="C27" s="9"/>
      <c r="D27" s="9"/>
    </row>
    <row r="28" spans="1:4" x14ac:dyDescent="0.25">
      <c r="A28" s="4" t="s">
        <v>99</v>
      </c>
      <c r="B28" s="9">
        <f>B22</f>
        <v>5424304500</v>
      </c>
      <c r="C28" s="9"/>
      <c r="D28" s="9"/>
    </row>
    <row r="29" spans="1:4" x14ac:dyDescent="0.25">
      <c r="A29" s="4" t="s">
        <v>100</v>
      </c>
      <c r="B29" s="9">
        <f>'I Trimestre'!B29+'II Trimestre'!B29+'III Trimestre'!B29</f>
        <v>5424304500.0018682</v>
      </c>
      <c r="C29" s="9"/>
      <c r="D29" s="9"/>
    </row>
    <row r="30" spans="1:4" x14ac:dyDescent="0.25">
      <c r="B30" s="11"/>
      <c r="C30" s="11"/>
      <c r="D30" s="11"/>
    </row>
    <row r="31" spans="1:4" x14ac:dyDescent="0.25">
      <c r="A31" s="2" t="s">
        <v>6</v>
      </c>
      <c r="B31" s="11"/>
      <c r="C31" s="11"/>
      <c r="D31" s="11"/>
    </row>
    <row r="32" spans="1:4" x14ac:dyDescent="0.25">
      <c r="A32" s="4" t="s">
        <v>67</v>
      </c>
      <c r="B32" s="11">
        <v>1.0347772084</v>
      </c>
      <c r="C32" s="11">
        <v>1.0347772084</v>
      </c>
      <c r="D32" s="11">
        <v>1.0347772084</v>
      </c>
    </row>
    <row r="33" spans="1:4" x14ac:dyDescent="0.25">
      <c r="A33" s="4" t="s">
        <v>102</v>
      </c>
      <c r="B33" s="11">
        <v>1.060947463</v>
      </c>
      <c r="C33" s="11">
        <v>1.060947463</v>
      </c>
      <c r="D33" s="11">
        <v>1.060947463</v>
      </c>
    </row>
    <row r="34" spans="1:4" x14ac:dyDescent="0.25">
      <c r="A34" s="4" t="s">
        <v>7</v>
      </c>
      <c r="B34" s="9">
        <f>C34+D34</f>
        <v>97023</v>
      </c>
      <c r="C34" s="10">
        <v>80626</v>
      </c>
      <c r="D34" s="10">
        <v>16397</v>
      </c>
    </row>
    <row r="35" spans="1:4" x14ac:dyDescent="0.25">
      <c r="B35" s="11"/>
      <c r="C35" s="11"/>
      <c r="D35" s="11"/>
    </row>
    <row r="36" spans="1:4" x14ac:dyDescent="0.25">
      <c r="A36" s="2" t="s">
        <v>8</v>
      </c>
      <c r="B36" s="11"/>
      <c r="C36" s="11"/>
      <c r="D36" s="11"/>
    </row>
    <row r="37" spans="1:4" x14ac:dyDescent="0.25">
      <c r="A37" s="4" t="s">
        <v>68</v>
      </c>
      <c r="B37" s="9">
        <f>B21/B32</f>
        <v>4230900221.2847733</v>
      </c>
      <c r="C37" s="9">
        <f>C21/C32</f>
        <v>790159991.31277347</v>
      </c>
      <c r="D37" s="9">
        <f>D21/D32</f>
        <v>3440740229.9720001</v>
      </c>
    </row>
    <row r="38" spans="1:4" x14ac:dyDescent="0.25">
      <c r="A38" s="4" t="s">
        <v>103</v>
      </c>
      <c r="B38" s="9">
        <f>B23/B33</f>
        <v>4975156941.3951273</v>
      </c>
      <c r="C38" s="9">
        <f>C23/C33</f>
        <v>792605646.67564511</v>
      </c>
      <c r="D38" s="9">
        <f>D23/D33</f>
        <v>4182551294.7194824</v>
      </c>
    </row>
    <row r="39" spans="1:4" x14ac:dyDescent="0.25">
      <c r="A39" s="4" t="s">
        <v>69</v>
      </c>
      <c r="B39" s="9">
        <f>B37/B15</f>
        <v>1218226.3810206661</v>
      </c>
      <c r="C39" s="9">
        <f>C37/C15</f>
        <v>373421.54598902341</v>
      </c>
      <c r="D39" s="9">
        <f>D37/D15</f>
        <v>2535549.1746293297</v>
      </c>
    </row>
    <row r="40" spans="1:4" x14ac:dyDescent="0.25">
      <c r="A40" s="4" t="s">
        <v>104</v>
      </c>
      <c r="B40" s="9">
        <f>B38/B17</f>
        <v>1408196.1339923937</v>
      </c>
      <c r="C40" s="9">
        <f>C38/C17</f>
        <v>390061.83399391983</v>
      </c>
      <c r="D40" s="9">
        <f>D38/D17</f>
        <v>2786509.8565752716</v>
      </c>
    </row>
    <row r="41" spans="1:4" x14ac:dyDescent="0.25">
      <c r="B41" s="11"/>
      <c r="C41" s="11"/>
      <c r="D41" s="11"/>
    </row>
    <row r="42" spans="1:4" x14ac:dyDescent="0.25">
      <c r="A42" s="2" t="s">
        <v>9</v>
      </c>
      <c r="B42" s="11"/>
      <c r="C42" s="11"/>
      <c r="D42" s="11"/>
    </row>
    <row r="43" spans="1:4" x14ac:dyDescent="0.25">
      <c r="B43" s="11"/>
      <c r="C43" s="11"/>
      <c r="D43" s="11"/>
    </row>
    <row r="44" spans="1:4" x14ac:dyDescent="0.25">
      <c r="A44" s="2" t="s">
        <v>10</v>
      </c>
      <c r="B44" s="11"/>
      <c r="C44" s="11"/>
      <c r="D44" s="11"/>
    </row>
    <row r="45" spans="1:4" x14ac:dyDescent="0.25">
      <c r="A45" s="4" t="s">
        <v>11</v>
      </c>
      <c r="B45" s="11">
        <f>B16/B34*100</f>
        <v>3.9279346134421735</v>
      </c>
      <c r="C45" s="11">
        <f>C16/C34*100</f>
        <v>2.7174856745962841</v>
      </c>
      <c r="D45" s="11">
        <f>D16/D34*100</f>
        <v>9.8798560712325436</v>
      </c>
    </row>
    <row r="46" spans="1:4" x14ac:dyDescent="0.25">
      <c r="A46" s="4" t="s">
        <v>12</v>
      </c>
      <c r="B46" s="11">
        <f>B17/B34*100</f>
        <v>3.6414046154004716</v>
      </c>
      <c r="C46" s="11">
        <f>C17/C34*100</f>
        <v>2.5202788182472156</v>
      </c>
      <c r="D46" s="11">
        <f>D17/D34*100</f>
        <v>9.1541135573580537</v>
      </c>
    </row>
    <row r="47" spans="1:4" x14ac:dyDescent="0.25">
      <c r="B47" s="11"/>
      <c r="C47" s="11"/>
      <c r="D47" s="11"/>
    </row>
    <row r="48" spans="1:4" x14ac:dyDescent="0.25">
      <c r="A48" s="2" t="s">
        <v>13</v>
      </c>
      <c r="B48" s="11"/>
      <c r="C48" s="11"/>
      <c r="D48" s="11"/>
    </row>
    <row r="49" spans="1:4" x14ac:dyDescent="0.25">
      <c r="A49" s="4" t="s">
        <v>14</v>
      </c>
      <c r="B49" s="11">
        <f>B17/B16*100</f>
        <v>92.705326685909199</v>
      </c>
      <c r="C49" s="11">
        <f>C17/C16*100</f>
        <v>92.743039707895932</v>
      </c>
      <c r="D49" s="11">
        <f>D17/D16*100</f>
        <v>92.65432098765433</v>
      </c>
    </row>
    <row r="50" spans="1:4" x14ac:dyDescent="0.25">
      <c r="A50" s="4" t="s">
        <v>15</v>
      </c>
      <c r="B50" s="11">
        <f>B23/B22*100</f>
        <v>97.309805063487858</v>
      </c>
      <c r="C50" s="11">
        <f>C23/C22*100</f>
        <v>90.545515137256345</v>
      </c>
      <c r="D50" s="11">
        <f>D23/D22*100</f>
        <v>98.707202687258118</v>
      </c>
    </row>
    <row r="51" spans="1:4" x14ac:dyDescent="0.25">
      <c r="A51" s="4" t="s">
        <v>16</v>
      </c>
      <c r="B51" s="11">
        <f>AVERAGE(B49:B50)</f>
        <v>95.007565874698528</v>
      </c>
      <c r="C51" s="11">
        <f>AVERAGE(C49:C50)</f>
        <v>91.644277422576138</v>
      </c>
      <c r="D51" s="11">
        <f>AVERAGE(D49:D50)</f>
        <v>95.680761837456231</v>
      </c>
    </row>
    <row r="52" spans="1:4" x14ac:dyDescent="0.25">
      <c r="B52" s="11"/>
      <c r="C52" s="11"/>
      <c r="D52" s="11"/>
    </row>
    <row r="53" spans="1:4" x14ac:dyDescent="0.25">
      <c r="A53" s="2" t="s">
        <v>17</v>
      </c>
      <c r="B53" s="11"/>
      <c r="C53" s="11"/>
      <c r="D53" s="11"/>
    </row>
    <row r="54" spans="1:4" x14ac:dyDescent="0.25">
      <c r="A54" s="4" t="s">
        <v>18</v>
      </c>
      <c r="B54" s="11">
        <f>(B17/B18)*100</f>
        <v>91.88556566970091</v>
      </c>
      <c r="C54" s="11">
        <f>(C17/C18)*100</f>
        <v>92.574031890660592</v>
      </c>
      <c r="D54" s="11">
        <f>(D17/D18)*100</f>
        <v>90.969696969696969</v>
      </c>
    </row>
    <row r="55" spans="1:4" x14ac:dyDescent="0.25">
      <c r="A55" s="4" t="s">
        <v>19</v>
      </c>
      <c r="B55" s="11">
        <f>B23/B24*100</f>
        <v>78.697332444751638</v>
      </c>
      <c r="C55" s="11">
        <f>C23/C24*100</f>
        <v>74.398487247728212</v>
      </c>
      <c r="D55" s="11">
        <f>D23/D24*100</f>
        <v>79.568587347706497</v>
      </c>
    </row>
    <row r="56" spans="1:4" x14ac:dyDescent="0.25">
      <c r="A56" s="4" t="s">
        <v>20</v>
      </c>
      <c r="B56" s="11">
        <f>(B54+B55)/2</f>
        <v>85.291449057226274</v>
      </c>
      <c r="C56" s="11">
        <f>(C54+C55)/2</f>
        <v>83.486259569194402</v>
      </c>
      <c r="D56" s="11">
        <f>(D54+D55)/2</f>
        <v>85.269142158701726</v>
      </c>
    </row>
    <row r="57" spans="1:4" x14ac:dyDescent="0.25">
      <c r="B57" s="11"/>
      <c r="C57" s="11"/>
      <c r="D57" s="11"/>
    </row>
    <row r="58" spans="1:4" x14ac:dyDescent="0.25">
      <c r="A58" s="2" t="s">
        <v>32</v>
      </c>
      <c r="B58" s="11"/>
      <c r="C58" s="11"/>
      <c r="D58" s="11"/>
    </row>
    <row r="59" spans="1:4" x14ac:dyDescent="0.25">
      <c r="A59" s="4" t="s">
        <v>21</v>
      </c>
      <c r="B59" s="11">
        <f>B25/B23*100</f>
        <v>100</v>
      </c>
      <c r="C59" s="11">
        <f>C25/C23*100</f>
        <v>100</v>
      </c>
      <c r="D59" s="11">
        <f>D25/D23*100</f>
        <v>100</v>
      </c>
    </row>
    <row r="60" spans="1:4" x14ac:dyDescent="0.25">
      <c r="B60" s="11"/>
      <c r="C60" s="11"/>
      <c r="D60" s="11"/>
    </row>
    <row r="61" spans="1:4" x14ac:dyDescent="0.25">
      <c r="A61" s="2" t="s">
        <v>22</v>
      </c>
      <c r="B61" s="11"/>
      <c r="C61" s="11"/>
      <c r="D61" s="11"/>
    </row>
    <row r="62" spans="1:4" x14ac:dyDescent="0.25">
      <c r="A62" s="4" t="s">
        <v>23</v>
      </c>
      <c r="B62" s="11">
        <f>((B17/B15)-1)*100</f>
        <v>1.7276130146847146</v>
      </c>
      <c r="C62" s="11">
        <f>((C17/C15)-1)*100</f>
        <v>-3.9697542533081331</v>
      </c>
      <c r="D62" s="11">
        <f>((D17/D15)-1)*100</f>
        <v>10.611643330876941</v>
      </c>
    </row>
    <row r="63" spans="1:4" x14ac:dyDescent="0.25">
      <c r="A63" s="4" t="s">
        <v>24</v>
      </c>
      <c r="B63" s="11">
        <f>((B38/B37)-1)*100</f>
        <v>17.590977834129816</v>
      </c>
      <c r="C63" s="11">
        <f>((C38/C37)-1)*100</f>
        <v>0.30951394524652009</v>
      </c>
      <c r="D63" s="11">
        <f>((D38/D37)-1)*100</f>
        <v>21.559635868050364</v>
      </c>
    </row>
    <row r="64" spans="1:4" x14ac:dyDescent="0.25">
      <c r="A64" s="4" t="s">
        <v>25</v>
      </c>
      <c r="B64" s="11">
        <f>((B40/B39)-1)*100</f>
        <v>15.593961510878241</v>
      </c>
      <c r="C64" s="11">
        <f>((C40/C39)-1)*100</f>
        <v>4.4561670807783393</v>
      </c>
      <c r="D64" s="11">
        <f>((D40/D39)-1)*100</f>
        <v>9.8976854583240126</v>
      </c>
    </row>
    <row r="65" spans="1:4" x14ac:dyDescent="0.25">
      <c r="B65" s="11"/>
      <c r="C65" s="11"/>
      <c r="D65" s="11"/>
    </row>
    <row r="66" spans="1:4" x14ac:dyDescent="0.25">
      <c r="A66" s="2" t="s">
        <v>26</v>
      </c>
      <c r="B66" s="11"/>
      <c r="C66" s="11"/>
      <c r="D66" s="11"/>
    </row>
    <row r="67" spans="1:4" x14ac:dyDescent="0.25">
      <c r="A67" s="4" t="s">
        <v>39</v>
      </c>
      <c r="B67" s="11">
        <f t="shared" ref="B67:D68" si="0">B22/B16</f>
        <v>1423328.3914982944</v>
      </c>
      <c r="C67" s="11">
        <f t="shared" si="0"/>
        <v>423878.82245549979</v>
      </c>
      <c r="D67" s="11">
        <f t="shared" si="0"/>
        <v>2775053.0864197533</v>
      </c>
    </row>
    <row r="68" spans="1:4" x14ac:dyDescent="0.25">
      <c r="A68" s="4" t="s">
        <v>40</v>
      </c>
      <c r="B68" s="11">
        <f t="shared" si="0"/>
        <v>1494022.1157656382</v>
      </c>
      <c r="C68" s="11">
        <f t="shared" si="0"/>
        <v>413835.11318897636</v>
      </c>
      <c r="D68" s="11">
        <f t="shared" si="0"/>
        <v>2956340.5629580282</v>
      </c>
    </row>
    <row r="69" spans="1:4" x14ac:dyDescent="0.25">
      <c r="A69" s="4" t="s">
        <v>27</v>
      </c>
      <c r="B69" s="11">
        <f>(B68/B67)*B51</f>
        <v>99.726391625224906</v>
      </c>
      <c r="C69" s="11">
        <f>(C68/C67)*C51</f>
        <v>89.472787766544542</v>
      </c>
      <c r="D69" s="11">
        <f>(D68/D67)*D51</f>
        <v>101.93135356546918</v>
      </c>
    </row>
    <row r="70" spans="1:4" x14ac:dyDescent="0.25">
      <c r="A70" s="4" t="s">
        <v>33</v>
      </c>
      <c r="B70" s="11">
        <f t="shared" ref="B70:D71" si="1">B22/(B16*9)</f>
        <v>158147.59905536604</v>
      </c>
      <c r="C70" s="11">
        <f t="shared" si="1"/>
        <v>47097.646939499973</v>
      </c>
      <c r="D70" s="11">
        <f t="shared" si="1"/>
        <v>308339.23182441702</v>
      </c>
    </row>
    <row r="71" spans="1:4" x14ac:dyDescent="0.25">
      <c r="A71" s="4" t="s">
        <v>34</v>
      </c>
      <c r="B71" s="11">
        <f t="shared" si="1"/>
        <v>166002.45730729314</v>
      </c>
      <c r="C71" s="11">
        <f t="shared" si="1"/>
        <v>45981.679243219594</v>
      </c>
      <c r="D71" s="11">
        <f t="shared" si="1"/>
        <v>328482.2847731142</v>
      </c>
    </row>
    <row r="72" spans="1:4" x14ac:dyDescent="0.25">
      <c r="B72" s="11"/>
      <c r="C72" s="11"/>
      <c r="D72" s="11"/>
    </row>
    <row r="73" spans="1:4" x14ac:dyDescent="0.25">
      <c r="A73" s="2" t="s">
        <v>28</v>
      </c>
      <c r="B73" s="11"/>
      <c r="C73" s="11"/>
      <c r="D73" s="11"/>
    </row>
    <row r="74" spans="1:4" x14ac:dyDescent="0.25">
      <c r="A74" s="4" t="s">
        <v>29</v>
      </c>
      <c r="B74" s="11">
        <f>(B29/B28)*100</f>
        <v>100.00000000003443</v>
      </c>
      <c r="C74" s="11"/>
      <c r="D74" s="11"/>
    </row>
    <row r="75" spans="1:4" ht="15.75" thickBot="1" x14ac:dyDescent="0.3">
      <c r="A75" s="13" t="s">
        <v>30</v>
      </c>
      <c r="B75" s="12">
        <f>(B23/B29)*100</f>
        <v>97.309805063454348</v>
      </c>
      <c r="C75" s="12"/>
      <c r="D75" s="12"/>
    </row>
    <row r="76" spans="1:4" ht="15.75" thickTop="1" x14ac:dyDescent="0.25"/>
    <row r="77" spans="1:4" x14ac:dyDescent="0.25">
      <c r="A77" s="4" t="s">
        <v>78</v>
      </c>
    </row>
    <row r="88" spans="1:1" x14ac:dyDescent="0.25">
      <c r="A88" s="1"/>
    </row>
  </sheetData>
  <mergeCells count="3">
    <mergeCell ref="A9:A10"/>
    <mergeCell ref="C9:D9"/>
    <mergeCell ref="B9:B10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E88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RowHeight="15" x14ac:dyDescent="0.25"/>
  <cols>
    <col min="1" max="1" width="59.7109375" style="4" customWidth="1"/>
    <col min="2" max="4" width="24.7109375" style="4" customWidth="1"/>
    <col min="5" max="5" width="11.42578125" style="4"/>
    <col min="6" max="6" width="15.28515625" style="4" bestFit="1" customWidth="1"/>
    <col min="7" max="16384" width="11.42578125" style="4"/>
  </cols>
  <sheetData>
    <row r="9" spans="1:5" s="2" customFormat="1" x14ac:dyDescent="0.25">
      <c r="A9" s="16" t="s">
        <v>0</v>
      </c>
      <c r="B9" s="19" t="s">
        <v>43</v>
      </c>
      <c r="C9" s="18" t="s">
        <v>1</v>
      </c>
      <c r="D9" s="18"/>
    </row>
    <row r="10" spans="1:5" s="2" customFormat="1" ht="15.75" thickBot="1" x14ac:dyDescent="0.3">
      <c r="A10" s="17"/>
      <c r="B10" s="20"/>
      <c r="C10" s="5" t="s">
        <v>44</v>
      </c>
      <c r="D10" s="5" t="s">
        <v>45</v>
      </c>
      <c r="E10" s="7"/>
    </row>
    <row r="11" spans="1:5" ht="15.75" thickTop="1" x14ac:dyDescent="0.25"/>
    <row r="12" spans="1:5" x14ac:dyDescent="0.25">
      <c r="A12" s="2" t="s">
        <v>2</v>
      </c>
    </row>
    <row r="14" spans="1:5" x14ac:dyDescent="0.25">
      <c r="A14" s="2" t="s">
        <v>3</v>
      </c>
    </row>
    <row r="15" spans="1:5" x14ac:dyDescent="0.25">
      <c r="A15" s="4" t="s">
        <v>58</v>
      </c>
      <c r="B15" s="9">
        <f>SUM(C15:D15)</f>
        <v>3695</v>
      </c>
      <c r="C15" s="9">
        <v>2193</v>
      </c>
      <c r="D15" s="9">
        <v>1502</v>
      </c>
    </row>
    <row r="16" spans="1:5" x14ac:dyDescent="0.25">
      <c r="A16" s="4" t="s">
        <v>105</v>
      </c>
      <c r="B16" s="9">
        <f>SUM(C16:D16)</f>
        <v>3845</v>
      </c>
      <c r="C16" s="9">
        <v>2195</v>
      </c>
      <c r="D16" s="9">
        <v>1650</v>
      </c>
    </row>
    <row r="17" spans="1:4" x14ac:dyDescent="0.25">
      <c r="A17" s="4" t="s">
        <v>106</v>
      </c>
      <c r="B17" s="9">
        <f>SUM(C17:D17)</f>
        <v>3755</v>
      </c>
      <c r="C17" s="9">
        <v>2109</v>
      </c>
      <c r="D17" s="9">
        <v>1646</v>
      </c>
    </row>
    <row r="18" spans="1:4" x14ac:dyDescent="0.25">
      <c r="A18" s="4" t="s">
        <v>73</v>
      </c>
      <c r="B18" s="9">
        <f>SUM(C18:D18)</f>
        <v>3845</v>
      </c>
      <c r="C18" s="9">
        <v>2195</v>
      </c>
      <c r="D18" s="9">
        <v>1650</v>
      </c>
    </row>
    <row r="19" spans="1:4" x14ac:dyDescent="0.25">
      <c r="B19" s="9"/>
      <c r="C19" s="9"/>
      <c r="D19" s="9"/>
    </row>
    <row r="20" spans="1:4" x14ac:dyDescent="0.25">
      <c r="A20" s="2" t="s">
        <v>4</v>
      </c>
      <c r="B20" s="9"/>
      <c r="C20" s="9"/>
      <c r="D20" s="9"/>
    </row>
    <row r="21" spans="1:4" x14ac:dyDescent="0.25">
      <c r="A21" s="4" t="s">
        <v>58</v>
      </c>
      <c r="B21" s="9">
        <f>SUM(C21:D21)</f>
        <v>1801900539</v>
      </c>
      <c r="C21" s="9">
        <v>423605100</v>
      </c>
      <c r="D21" s="9">
        <v>1378295439</v>
      </c>
    </row>
    <row r="22" spans="1:4" x14ac:dyDescent="0.25">
      <c r="A22" s="4" t="s">
        <v>105</v>
      </c>
      <c r="B22" s="9">
        <f>SUM(C22:D22)</f>
        <v>1982886164.5799999</v>
      </c>
      <c r="C22" s="9">
        <v>318281500</v>
      </c>
      <c r="D22" s="9">
        <v>1664604664.5799999</v>
      </c>
    </row>
    <row r="23" spans="1:4" x14ac:dyDescent="0.25">
      <c r="A23" s="4" t="s">
        <v>106</v>
      </c>
      <c r="B23" s="9">
        <f>SUM(C23:D23)</f>
        <v>2128785158</v>
      </c>
      <c r="C23" s="9">
        <v>398186100</v>
      </c>
      <c r="D23" s="9">
        <v>1730599058</v>
      </c>
    </row>
    <row r="24" spans="1:4" x14ac:dyDescent="0.25">
      <c r="A24" s="4" t="s">
        <v>73</v>
      </c>
      <c r="B24" s="9">
        <f>SUM(C24:D24)</f>
        <v>7407190664.5799999</v>
      </c>
      <c r="C24" s="9">
        <v>1247000000</v>
      </c>
      <c r="D24" s="9">
        <v>6160190664.5799999</v>
      </c>
    </row>
    <row r="25" spans="1:4" x14ac:dyDescent="0.25">
      <c r="A25" s="4" t="s">
        <v>107</v>
      </c>
      <c r="B25" s="9">
        <f>B23</f>
        <v>2128785158</v>
      </c>
      <c r="C25" s="9">
        <f>C23</f>
        <v>398186100</v>
      </c>
      <c r="D25" s="9">
        <f>D23</f>
        <v>1730599058</v>
      </c>
    </row>
    <row r="26" spans="1:4" x14ac:dyDescent="0.25">
      <c r="B26" s="9"/>
      <c r="C26" s="9"/>
      <c r="D26" s="9"/>
    </row>
    <row r="27" spans="1:4" x14ac:dyDescent="0.25">
      <c r="A27" s="2" t="s">
        <v>5</v>
      </c>
      <c r="B27" s="9"/>
      <c r="C27" s="9"/>
      <c r="D27" s="9"/>
    </row>
    <row r="28" spans="1:4" x14ac:dyDescent="0.25">
      <c r="A28" s="4" t="s">
        <v>105</v>
      </c>
      <c r="B28" s="9">
        <f>B22</f>
        <v>1982886164.5799999</v>
      </c>
      <c r="C28" s="9"/>
      <c r="D28" s="9"/>
    </row>
    <row r="29" spans="1:4" x14ac:dyDescent="0.25">
      <c r="A29" s="4" t="s">
        <v>106</v>
      </c>
      <c r="B29" s="9">
        <v>1782286494.51</v>
      </c>
      <c r="C29" s="9"/>
      <c r="D29" s="9"/>
    </row>
    <row r="30" spans="1:4" x14ac:dyDescent="0.25">
      <c r="B30" s="11"/>
      <c r="C30" s="11"/>
      <c r="D30" s="11"/>
    </row>
    <row r="31" spans="1:4" x14ac:dyDescent="0.25">
      <c r="A31" s="2" t="s">
        <v>6</v>
      </c>
      <c r="B31" s="11"/>
      <c r="C31" s="11"/>
      <c r="D31" s="11"/>
    </row>
    <row r="32" spans="1:4" x14ac:dyDescent="0.25">
      <c r="A32" s="4" t="s">
        <v>59</v>
      </c>
      <c r="B32" s="11">
        <v>1.0451999999999999</v>
      </c>
      <c r="C32" s="11">
        <v>1.0451999999999999</v>
      </c>
      <c r="D32" s="11">
        <v>1.0451999999999999</v>
      </c>
    </row>
    <row r="33" spans="1:4" x14ac:dyDescent="0.25">
      <c r="A33" s="4" t="s">
        <v>108</v>
      </c>
      <c r="B33" s="11">
        <v>1.0610999999999999</v>
      </c>
      <c r="C33" s="11">
        <v>1.0610999999999999</v>
      </c>
      <c r="D33" s="11">
        <v>1.0610999999999999</v>
      </c>
    </row>
    <row r="34" spans="1:4" x14ac:dyDescent="0.25">
      <c r="A34" s="4" t="s">
        <v>7</v>
      </c>
      <c r="B34" s="9">
        <f>C34+D34</f>
        <v>97023</v>
      </c>
      <c r="C34" s="10">
        <v>80626</v>
      </c>
      <c r="D34" s="10">
        <v>16397</v>
      </c>
    </row>
    <row r="35" spans="1:4" x14ac:dyDescent="0.25">
      <c r="B35" s="11"/>
      <c r="C35" s="11"/>
      <c r="D35" s="11"/>
    </row>
    <row r="36" spans="1:4" x14ac:dyDescent="0.25">
      <c r="A36" s="2" t="s">
        <v>8</v>
      </c>
      <c r="B36" s="11"/>
      <c r="C36" s="11"/>
      <c r="D36" s="11"/>
    </row>
    <row r="37" spans="1:4" x14ac:dyDescent="0.25">
      <c r="A37" s="4" t="s">
        <v>60</v>
      </c>
      <c r="B37" s="9">
        <f>B21/B32</f>
        <v>1723976788.1745121</v>
      </c>
      <c r="C37" s="9">
        <f>C21/C32</f>
        <v>405286165.32721013</v>
      </c>
      <c r="D37" s="9">
        <f>D21/D32</f>
        <v>1318690622.847302</v>
      </c>
    </row>
    <row r="38" spans="1:4" x14ac:dyDescent="0.25">
      <c r="A38" s="4" t="s">
        <v>109</v>
      </c>
      <c r="B38" s="9">
        <f>B23/B33</f>
        <v>2006205973.0468383</v>
      </c>
      <c r="C38" s="9">
        <f>C23/C33</f>
        <v>375257845.63189143</v>
      </c>
      <c r="D38" s="9">
        <f>D23/D33</f>
        <v>1630948127.4149468</v>
      </c>
    </row>
    <row r="39" spans="1:4" x14ac:dyDescent="0.25">
      <c r="A39" s="4" t="s">
        <v>61</v>
      </c>
      <c r="B39" s="9">
        <f>B37/B15</f>
        <v>466570.17271299381</v>
      </c>
      <c r="C39" s="9">
        <f>C37/C15</f>
        <v>184809.01291710447</v>
      </c>
      <c r="D39" s="9">
        <f>D37/D15</f>
        <v>877956.4732671784</v>
      </c>
    </row>
    <row r="40" spans="1:4" x14ac:dyDescent="0.25">
      <c r="A40" s="4" t="s">
        <v>110</v>
      </c>
      <c r="B40" s="9">
        <f>B38/B17</f>
        <v>534275.89162365871</v>
      </c>
      <c r="C40" s="9">
        <f>C38/C17</f>
        <v>177931.64799994853</v>
      </c>
      <c r="D40" s="9">
        <f>D38/D17</f>
        <v>990855.4844562253</v>
      </c>
    </row>
    <row r="41" spans="1:4" x14ac:dyDescent="0.25">
      <c r="B41" s="11"/>
      <c r="C41" s="11"/>
      <c r="D41" s="11"/>
    </row>
    <row r="42" spans="1:4" x14ac:dyDescent="0.25">
      <c r="A42" s="2" t="s">
        <v>9</v>
      </c>
      <c r="B42" s="11"/>
      <c r="C42" s="11"/>
      <c r="D42" s="11"/>
    </row>
    <row r="43" spans="1:4" x14ac:dyDescent="0.25">
      <c r="B43" s="11"/>
      <c r="C43" s="11"/>
      <c r="D43" s="11"/>
    </row>
    <row r="44" spans="1:4" x14ac:dyDescent="0.25">
      <c r="A44" s="2" t="s">
        <v>10</v>
      </c>
      <c r="B44" s="11"/>
      <c r="C44" s="11"/>
      <c r="D44" s="11"/>
    </row>
    <row r="45" spans="1:4" x14ac:dyDescent="0.25">
      <c r="A45" s="4" t="s">
        <v>11</v>
      </c>
      <c r="B45" s="11">
        <f>B16/B34*100</f>
        <v>3.9629778506127415</v>
      </c>
      <c r="C45" s="11">
        <f>C16/C34*100</f>
        <v>2.7224468533723614</v>
      </c>
      <c r="D45" s="11">
        <f>D16/D34*100</f>
        <v>10.06281636884796</v>
      </c>
    </row>
    <row r="46" spans="1:4" x14ac:dyDescent="0.25">
      <c r="A46" s="4" t="s">
        <v>12</v>
      </c>
      <c r="B46" s="11">
        <f>B17/B34*100</f>
        <v>3.870216340455356</v>
      </c>
      <c r="C46" s="11">
        <f>C17/C34*100</f>
        <v>2.6157815096867014</v>
      </c>
      <c r="D46" s="11">
        <f>D17/D34*100</f>
        <v>10.038421662499237</v>
      </c>
    </row>
    <row r="47" spans="1:4" x14ac:dyDescent="0.25">
      <c r="B47" s="11"/>
      <c r="C47" s="11"/>
      <c r="D47" s="11"/>
    </row>
    <row r="48" spans="1:4" x14ac:dyDescent="0.25">
      <c r="A48" s="2" t="s">
        <v>13</v>
      </c>
      <c r="B48" s="11"/>
      <c r="C48" s="11"/>
      <c r="D48" s="11"/>
    </row>
    <row r="49" spans="1:4" x14ac:dyDescent="0.25">
      <c r="A49" s="4" t="s">
        <v>14</v>
      </c>
      <c r="B49" s="11">
        <f>B17/B16*100</f>
        <v>97.65929778933679</v>
      </c>
      <c r="C49" s="11">
        <f>C17/C16*100</f>
        <v>96.082004555808652</v>
      </c>
      <c r="D49" s="11">
        <f>D17/D16*100</f>
        <v>99.757575757575751</v>
      </c>
    </row>
    <row r="50" spans="1:4" x14ac:dyDescent="0.25">
      <c r="A50" s="4" t="s">
        <v>15</v>
      </c>
      <c r="B50" s="11">
        <f>B23/B22*100</f>
        <v>107.35791070744109</v>
      </c>
      <c r="C50" s="11">
        <f>C23/C22*100</f>
        <v>125.10500924496083</v>
      </c>
      <c r="D50" s="11">
        <f>D23/D22*100</f>
        <v>103.9645685744039</v>
      </c>
    </row>
    <row r="51" spans="1:4" x14ac:dyDescent="0.25">
      <c r="A51" s="4" t="s">
        <v>16</v>
      </c>
      <c r="B51" s="11">
        <f>AVERAGE(B49:B50)</f>
        <v>102.50860424838893</v>
      </c>
      <c r="C51" s="11">
        <f>AVERAGE(C49:C50)</f>
        <v>110.59350690038474</v>
      </c>
      <c r="D51" s="11">
        <f>AVERAGE(D49:D50)</f>
        <v>101.86107216598982</v>
      </c>
    </row>
    <row r="52" spans="1:4" x14ac:dyDescent="0.25">
      <c r="B52" s="11"/>
      <c r="C52" s="11"/>
      <c r="D52" s="11"/>
    </row>
    <row r="53" spans="1:4" x14ac:dyDescent="0.25">
      <c r="A53" s="2" t="s">
        <v>17</v>
      </c>
      <c r="B53" s="11"/>
      <c r="C53" s="11"/>
      <c r="D53" s="11"/>
    </row>
    <row r="54" spans="1:4" x14ac:dyDescent="0.25">
      <c r="A54" s="4" t="s">
        <v>18</v>
      </c>
      <c r="B54" s="11">
        <f>(B17/B18)*100</f>
        <v>97.65929778933679</v>
      </c>
      <c r="C54" s="11">
        <f>(C17/C18)*100</f>
        <v>96.082004555808652</v>
      </c>
      <c r="D54" s="11">
        <f>(D17/D18)*100</f>
        <v>99.757575757575751</v>
      </c>
    </row>
    <row r="55" spans="1:4" x14ac:dyDescent="0.25">
      <c r="A55" s="4" t="s">
        <v>19</v>
      </c>
      <c r="B55" s="11">
        <f>B23/B24*100</f>
        <v>28.739440557126599</v>
      </c>
      <c r="C55" s="11">
        <f>C23/C24*100</f>
        <v>31.93152365677626</v>
      </c>
      <c r="D55" s="11">
        <f>D23/D24*100</f>
        <v>28.093271007838062</v>
      </c>
    </row>
    <row r="56" spans="1:4" x14ac:dyDescent="0.25">
      <c r="A56" s="4" t="s">
        <v>20</v>
      </c>
      <c r="B56" s="11">
        <f>(B54+B55)/2</f>
        <v>63.199369173231695</v>
      </c>
      <c r="C56" s="11">
        <f>(C54+C55)/2</f>
        <v>64.006764106292451</v>
      </c>
      <c r="D56" s="11">
        <f>(D54+D55)/2</f>
        <v>63.92542338270691</v>
      </c>
    </row>
    <row r="57" spans="1:4" x14ac:dyDescent="0.25">
      <c r="B57" s="11"/>
      <c r="C57" s="11"/>
      <c r="D57" s="11"/>
    </row>
    <row r="58" spans="1:4" x14ac:dyDescent="0.25">
      <c r="A58" s="2" t="s">
        <v>31</v>
      </c>
      <c r="B58" s="11"/>
      <c r="C58" s="11"/>
      <c r="D58" s="11"/>
    </row>
    <row r="59" spans="1:4" x14ac:dyDescent="0.25">
      <c r="A59" s="4" t="s">
        <v>21</v>
      </c>
      <c r="B59" s="11">
        <f>B25/B23*100</f>
        <v>100</v>
      </c>
      <c r="C59" s="11">
        <f>C25/C23*100</f>
        <v>100</v>
      </c>
      <c r="D59" s="11">
        <f>D25/D23*100</f>
        <v>100</v>
      </c>
    </row>
    <row r="60" spans="1:4" x14ac:dyDescent="0.25">
      <c r="B60" s="11"/>
      <c r="C60" s="11"/>
      <c r="D60" s="11"/>
    </row>
    <row r="61" spans="1:4" x14ac:dyDescent="0.25">
      <c r="A61" s="2" t="s">
        <v>22</v>
      </c>
      <c r="B61" s="11"/>
      <c r="C61" s="11"/>
      <c r="D61" s="11"/>
    </row>
    <row r="62" spans="1:4" x14ac:dyDescent="0.25">
      <c r="A62" s="4" t="s">
        <v>23</v>
      </c>
      <c r="B62" s="11">
        <f>((B17/B15)-1)*100</f>
        <v>1.6238159675236785</v>
      </c>
      <c r="C62" s="11">
        <f>((C17/C15)-1)*100</f>
        <v>-3.8303693570451491</v>
      </c>
      <c r="D62" s="11">
        <f>((D17/D15)-1)*100</f>
        <v>9.5872170439414095</v>
      </c>
    </row>
    <row r="63" spans="1:4" x14ac:dyDescent="0.25">
      <c r="A63" s="4" t="s">
        <v>24</v>
      </c>
      <c r="B63" s="11">
        <f>((B38/B37)-1)*100</f>
        <v>16.370822786493179</v>
      </c>
      <c r="C63" s="11">
        <f>((C38/C37)-1)*100</f>
        <v>-7.409164749325992</v>
      </c>
      <c r="D63" s="11">
        <f>((D38/D37)-1)*100</f>
        <v>23.679360356216229</v>
      </c>
    </row>
    <row r="64" spans="1:4" x14ac:dyDescent="0.25">
      <c r="A64" s="4" t="s">
        <v>25</v>
      </c>
      <c r="B64" s="11">
        <f>((B40/B39)-1)*100</f>
        <v>14.511368893766253</v>
      </c>
      <c r="C64" s="11">
        <f>((C40/C39)-1)*100</f>
        <v>-3.7213363182891701</v>
      </c>
      <c r="D64" s="11">
        <f>((D40/D39)-1)*100</f>
        <v>12.859294808649313</v>
      </c>
    </row>
    <row r="65" spans="1:4" x14ac:dyDescent="0.25">
      <c r="B65" s="11"/>
      <c r="C65" s="11"/>
      <c r="D65" s="11"/>
    </row>
    <row r="66" spans="1:4" x14ac:dyDescent="0.25">
      <c r="A66" s="2" t="s">
        <v>26</v>
      </c>
      <c r="B66" s="11"/>
      <c r="C66" s="11"/>
      <c r="D66" s="11"/>
    </row>
    <row r="67" spans="1:4" x14ac:dyDescent="0.25">
      <c r="A67" s="4" t="s">
        <v>35</v>
      </c>
      <c r="B67" s="11">
        <f t="shared" ref="B67:D68" si="0">B22/B16</f>
        <v>515705.11432509753</v>
      </c>
      <c r="C67" s="11">
        <f t="shared" si="0"/>
        <v>145002.96127562641</v>
      </c>
      <c r="D67" s="11">
        <f t="shared" si="0"/>
        <v>1008851.3118666667</v>
      </c>
    </row>
    <row r="68" spans="1:4" x14ac:dyDescent="0.25">
      <c r="A68" s="4" t="s">
        <v>36</v>
      </c>
      <c r="B68" s="11">
        <f t="shared" si="0"/>
        <v>566920.14860186423</v>
      </c>
      <c r="C68" s="11">
        <f t="shared" si="0"/>
        <v>188803.27169274539</v>
      </c>
      <c r="D68" s="11">
        <f t="shared" si="0"/>
        <v>1051396.7545565006</v>
      </c>
    </row>
    <row r="69" spans="1:4" x14ac:dyDescent="0.25">
      <c r="A69" s="4" t="s">
        <v>27</v>
      </c>
      <c r="B69" s="11">
        <f>(B68/B67)*B51</f>
        <v>112.68880517021883</v>
      </c>
      <c r="C69" s="11">
        <f>(C68/C67)*C51</f>
        <v>143.99992763648922</v>
      </c>
      <c r="D69" s="11">
        <f>(D68/D67)*D51</f>
        <v>106.15677397773105</v>
      </c>
    </row>
    <row r="70" spans="1:4" x14ac:dyDescent="0.25">
      <c r="A70" s="4" t="s">
        <v>33</v>
      </c>
      <c r="B70" s="11">
        <f t="shared" ref="B70:D71" si="1">B22/(B16*3)</f>
        <v>171901.7047750325</v>
      </c>
      <c r="C70" s="11">
        <f t="shared" si="1"/>
        <v>48334.320425208811</v>
      </c>
      <c r="D70" s="11">
        <f t="shared" si="1"/>
        <v>336283.77062222222</v>
      </c>
    </row>
    <row r="71" spans="1:4" x14ac:dyDescent="0.25">
      <c r="A71" s="4" t="s">
        <v>34</v>
      </c>
      <c r="B71" s="11">
        <f t="shared" si="1"/>
        <v>188973.38286728805</v>
      </c>
      <c r="C71" s="11">
        <f t="shared" si="1"/>
        <v>62934.423897581793</v>
      </c>
      <c r="D71" s="11">
        <f t="shared" si="1"/>
        <v>350465.58485216688</v>
      </c>
    </row>
    <row r="72" spans="1:4" x14ac:dyDescent="0.25">
      <c r="B72" s="11"/>
      <c r="C72" s="11"/>
      <c r="D72" s="11"/>
    </row>
    <row r="73" spans="1:4" x14ac:dyDescent="0.25">
      <c r="A73" s="2" t="s">
        <v>28</v>
      </c>
      <c r="B73" s="11"/>
      <c r="C73" s="11"/>
      <c r="D73" s="11"/>
    </row>
    <row r="74" spans="1:4" x14ac:dyDescent="0.25">
      <c r="A74" s="4" t="s">
        <v>29</v>
      </c>
      <c r="B74" s="11">
        <f>(B29/B28)*100</f>
        <v>89.883450010732744</v>
      </c>
      <c r="C74" s="11"/>
      <c r="D74" s="11"/>
    </row>
    <row r="75" spans="1:4" ht="15.75" thickBot="1" x14ac:dyDescent="0.3">
      <c r="A75" s="13" t="s">
        <v>30</v>
      </c>
      <c r="B75" s="12">
        <f>(B23/B29)*100</f>
        <v>119.44124384925342</v>
      </c>
      <c r="C75" s="12"/>
      <c r="D75" s="12"/>
    </row>
    <row r="76" spans="1:4" ht="15.75" thickTop="1" x14ac:dyDescent="0.25"/>
    <row r="77" spans="1:4" x14ac:dyDescent="0.25">
      <c r="A77" s="4" t="s">
        <v>78</v>
      </c>
    </row>
    <row r="88" spans="1:1" x14ac:dyDescent="0.25">
      <c r="A88" s="1"/>
    </row>
  </sheetData>
  <mergeCells count="3">
    <mergeCell ref="A9:A10"/>
    <mergeCell ref="C9:D9"/>
    <mergeCell ref="B9:B10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9:E88"/>
  <sheetViews>
    <sheetView showGridLines="0" tabSelected="1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RowHeight="15" x14ac:dyDescent="0.25"/>
  <cols>
    <col min="1" max="1" width="59.7109375" style="4" customWidth="1"/>
    <col min="2" max="4" width="24.7109375" style="4" customWidth="1"/>
    <col min="5" max="16384" width="11.42578125" style="4"/>
  </cols>
  <sheetData>
    <row r="9" spans="1:5" s="2" customFormat="1" x14ac:dyDescent="0.25">
      <c r="A9" s="16" t="s">
        <v>0</v>
      </c>
      <c r="B9" s="19" t="s">
        <v>43</v>
      </c>
      <c r="C9" s="18" t="s">
        <v>1</v>
      </c>
      <c r="D9" s="18"/>
    </row>
    <row r="10" spans="1:5" s="2" customFormat="1" ht="15.75" thickBot="1" x14ac:dyDescent="0.3">
      <c r="A10" s="17"/>
      <c r="B10" s="20"/>
      <c r="C10" s="5" t="s">
        <v>44</v>
      </c>
      <c r="D10" s="5" t="s">
        <v>45</v>
      </c>
      <c r="E10" s="7"/>
    </row>
    <row r="11" spans="1:5" ht="15.75" thickTop="1" x14ac:dyDescent="0.25"/>
    <row r="12" spans="1:5" x14ac:dyDescent="0.25">
      <c r="A12" s="2" t="s">
        <v>2</v>
      </c>
    </row>
    <row r="14" spans="1:5" x14ac:dyDescent="0.25">
      <c r="A14" s="2" t="s">
        <v>3</v>
      </c>
    </row>
    <row r="15" spans="1:5" x14ac:dyDescent="0.25">
      <c r="A15" s="4" t="s">
        <v>70</v>
      </c>
      <c r="B15" s="9">
        <f>SUM(C15:D15)</f>
        <v>3695</v>
      </c>
      <c r="C15" s="9">
        <f>+'IV Trimestre'!C15</f>
        <v>2193</v>
      </c>
      <c r="D15" s="9">
        <f>+'IV Trimestre'!D15</f>
        <v>1502</v>
      </c>
    </row>
    <row r="16" spans="1:5" x14ac:dyDescent="0.25">
      <c r="A16" s="4" t="s">
        <v>111</v>
      </c>
      <c r="B16" s="9">
        <f>SUM(C16:D16)</f>
        <v>3845</v>
      </c>
      <c r="C16" s="9">
        <f>+'IV Trimestre'!C16</f>
        <v>2195</v>
      </c>
      <c r="D16" s="9">
        <f>+'IV Trimestre'!D16</f>
        <v>1650</v>
      </c>
    </row>
    <row r="17" spans="1:4" x14ac:dyDescent="0.25">
      <c r="A17" s="4" t="s">
        <v>112</v>
      </c>
      <c r="B17" s="9">
        <f>SUM(C17:D17)</f>
        <v>3755</v>
      </c>
      <c r="C17" s="9">
        <f>+'IV Trimestre'!C17</f>
        <v>2109</v>
      </c>
      <c r="D17" s="9">
        <f>+'IV Trimestre'!D17</f>
        <v>1646</v>
      </c>
    </row>
    <row r="18" spans="1:4" x14ac:dyDescent="0.25">
      <c r="A18" s="4" t="s">
        <v>73</v>
      </c>
      <c r="B18" s="9">
        <f>SUM(C18:D18)</f>
        <v>3845</v>
      </c>
      <c r="C18" s="9">
        <f>+'IV Trimestre'!C18</f>
        <v>2195</v>
      </c>
      <c r="D18" s="9">
        <f>+'IV Trimestre'!D18</f>
        <v>1650</v>
      </c>
    </row>
    <row r="19" spans="1:4" x14ac:dyDescent="0.25">
      <c r="B19" s="9"/>
      <c r="C19" s="9"/>
      <c r="D19" s="9"/>
    </row>
    <row r="20" spans="1:4" x14ac:dyDescent="0.25">
      <c r="A20" s="2" t="s">
        <v>4</v>
      </c>
      <c r="B20" s="9"/>
      <c r="C20" s="9"/>
      <c r="D20" s="9"/>
    </row>
    <row r="21" spans="1:4" x14ac:dyDescent="0.25">
      <c r="A21" s="4" t="s">
        <v>70</v>
      </c>
      <c r="B21" s="9">
        <f>SUM(C21:D21)</f>
        <v>6179939659</v>
      </c>
      <c r="C21" s="9">
        <f>+'I Trimestre'!C21+'II Trimestre'!C21+'III Trimestre'!C21+'IV Trimestre'!C21</f>
        <v>1241244650</v>
      </c>
      <c r="D21" s="9">
        <f>+'I Trimestre'!D21+'II Trimestre'!D21+'III Trimestre'!D21+'IV Trimestre'!D21</f>
        <v>4938695009</v>
      </c>
    </row>
    <row r="22" spans="1:4" x14ac:dyDescent="0.25">
      <c r="A22" s="4" t="s">
        <v>111</v>
      </c>
      <c r="B22" s="9">
        <f>SUM(C22:D22)</f>
        <v>7407190664.5799999</v>
      </c>
      <c r="C22" s="9">
        <f>+'I Trimestre'!C22+'II Trimestre'!C22+'III Trimestre'!C22+'IV Trimestre'!C22</f>
        <v>1247000000</v>
      </c>
      <c r="D22" s="9">
        <f>+'I Trimestre'!D22+'II Trimestre'!D22+'III Trimestre'!D22+'IV Trimestre'!D22</f>
        <v>6160190664.5799999</v>
      </c>
    </row>
    <row r="23" spans="1:4" x14ac:dyDescent="0.25">
      <c r="A23" s="4" t="s">
        <v>112</v>
      </c>
      <c r="B23" s="9">
        <f>SUM(C23:D23)</f>
        <v>7407165293</v>
      </c>
      <c r="C23" s="9">
        <f>+'I Trimestre'!C23+'II Trimestre'!C23+'III Trimestre'!C23+'IV Trimestre'!C23</f>
        <v>1239099050</v>
      </c>
      <c r="D23" s="9">
        <f>+'I Trimestre'!D23+'II Trimestre'!D23+'III Trimestre'!D23+'IV Trimestre'!D23</f>
        <v>6168066243</v>
      </c>
    </row>
    <row r="24" spans="1:4" x14ac:dyDescent="0.25">
      <c r="A24" s="4" t="s">
        <v>73</v>
      </c>
      <c r="B24" s="9">
        <f>SUM(C24:D24)</f>
        <v>7407190664.5799999</v>
      </c>
      <c r="C24" s="9">
        <f>'IV Trimestre'!C24</f>
        <v>1247000000</v>
      </c>
      <c r="D24" s="9">
        <f>'IV Trimestre'!D24</f>
        <v>6160190664.5799999</v>
      </c>
    </row>
    <row r="25" spans="1:4" x14ac:dyDescent="0.25">
      <c r="A25" s="4" t="s">
        <v>113</v>
      </c>
      <c r="B25" s="9">
        <f>SUM(C25:D25)</f>
        <v>7407165293</v>
      </c>
      <c r="C25" s="9">
        <f>+'I Trimestre'!C25+'II Trimestre'!C25+'III Trimestre'!C25+'IV Trimestre'!C25</f>
        <v>1239099050</v>
      </c>
      <c r="D25" s="9">
        <f>+'I Trimestre'!D25+'II Trimestre'!D25+'III Trimestre'!D25+'IV Trimestre'!D25</f>
        <v>6168066243</v>
      </c>
    </row>
    <row r="26" spans="1:4" x14ac:dyDescent="0.25">
      <c r="B26" s="9"/>
      <c r="C26" s="9"/>
      <c r="D26" s="9"/>
    </row>
    <row r="27" spans="1:4" x14ac:dyDescent="0.25">
      <c r="A27" s="2" t="s">
        <v>5</v>
      </c>
      <c r="B27" s="9"/>
      <c r="C27" s="9"/>
      <c r="D27" s="9"/>
    </row>
    <row r="28" spans="1:4" x14ac:dyDescent="0.25">
      <c r="A28" s="4" t="s">
        <v>111</v>
      </c>
      <c r="B28" s="9">
        <f>B22</f>
        <v>7407190664.5799999</v>
      </c>
      <c r="C28" s="9"/>
      <c r="D28" s="9"/>
    </row>
    <row r="29" spans="1:4" x14ac:dyDescent="0.25">
      <c r="A29" s="4" t="s">
        <v>112</v>
      </c>
      <c r="B29" s="9">
        <f>'I Trimestre'!B29+'II Trimestre'!B29+'III Trimestre'!B29+'IV Trimestre'!B29</f>
        <v>7206590994.5118685</v>
      </c>
      <c r="C29" s="9"/>
      <c r="D29" s="9"/>
    </row>
    <row r="30" spans="1:4" x14ac:dyDescent="0.25">
      <c r="B30" s="11"/>
      <c r="C30" s="11"/>
      <c r="D30" s="11"/>
    </row>
    <row r="31" spans="1:4" x14ac:dyDescent="0.25">
      <c r="A31" s="2" t="s">
        <v>6</v>
      </c>
      <c r="B31" s="11"/>
      <c r="C31" s="11"/>
      <c r="D31" s="11"/>
    </row>
    <row r="32" spans="1:4" x14ac:dyDescent="0.25">
      <c r="A32" s="4" t="s">
        <v>63</v>
      </c>
      <c r="B32" s="11">
        <v>1.0451999999999999</v>
      </c>
      <c r="C32" s="11">
        <v>1.0451999999999999</v>
      </c>
      <c r="D32" s="11">
        <v>1.0451999999999999</v>
      </c>
    </row>
    <row r="33" spans="1:4" x14ac:dyDescent="0.25">
      <c r="A33" s="4" t="s">
        <v>90</v>
      </c>
      <c r="B33" s="11">
        <v>1.0610999999999999</v>
      </c>
      <c r="C33" s="11">
        <v>1.0610999999999999</v>
      </c>
      <c r="D33" s="11">
        <v>1.0610999999999999</v>
      </c>
    </row>
    <row r="34" spans="1:4" x14ac:dyDescent="0.25">
      <c r="A34" s="4" t="s">
        <v>7</v>
      </c>
      <c r="B34" s="9">
        <f>C34+D34</f>
        <v>97023</v>
      </c>
      <c r="C34" s="10">
        <v>80626</v>
      </c>
      <c r="D34" s="10">
        <v>16397</v>
      </c>
    </row>
    <row r="35" spans="1:4" x14ac:dyDescent="0.25">
      <c r="B35" s="11"/>
      <c r="C35" s="11"/>
      <c r="D35" s="11"/>
    </row>
    <row r="36" spans="1:4" x14ac:dyDescent="0.25">
      <c r="A36" s="2" t="s">
        <v>8</v>
      </c>
      <c r="B36" s="11"/>
      <c r="C36" s="11"/>
      <c r="D36" s="11"/>
    </row>
    <row r="37" spans="1:4" x14ac:dyDescent="0.25">
      <c r="A37" s="4" t="s">
        <v>64</v>
      </c>
      <c r="B37" s="9">
        <f>B21/B32</f>
        <v>5912686240.9108315</v>
      </c>
      <c r="C37" s="9">
        <f>C21/C32</f>
        <v>1187566637.9640262</v>
      </c>
      <c r="D37" s="9">
        <f>D21/D32</f>
        <v>4725119602.946805</v>
      </c>
    </row>
    <row r="38" spans="1:4" x14ac:dyDescent="0.25">
      <c r="A38" s="4" t="s">
        <v>91</v>
      </c>
      <c r="B38" s="9">
        <f>B23/B33</f>
        <v>6980647717.4630108</v>
      </c>
      <c r="C38" s="9">
        <f>C23/C33</f>
        <v>1167749552.3513336</v>
      </c>
      <c r="D38" s="9">
        <f>D23/D33</f>
        <v>5812898165.1116772</v>
      </c>
    </row>
    <row r="39" spans="1:4" x14ac:dyDescent="0.25">
      <c r="A39" s="4" t="s">
        <v>65</v>
      </c>
      <c r="B39" s="9">
        <f>B37/B15</f>
        <v>1600185.7214914293</v>
      </c>
      <c r="C39" s="9">
        <f>C37/C15</f>
        <v>541526.05470315833</v>
      </c>
      <c r="D39" s="9">
        <f>D37/D15</f>
        <v>3145885.2216689782</v>
      </c>
    </row>
    <row r="40" spans="1:4" x14ac:dyDescent="0.25">
      <c r="A40" s="4" t="s">
        <v>92</v>
      </c>
      <c r="B40" s="9">
        <f>B38/B17</f>
        <v>1859027.3548503357</v>
      </c>
      <c r="C40" s="9">
        <f>C38/C17</f>
        <v>553698.22302102111</v>
      </c>
      <c r="D40" s="9">
        <f>D38/D17</f>
        <v>3531529.8694481635</v>
      </c>
    </row>
    <row r="41" spans="1:4" x14ac:dyDescent="0.25">
      <c r="B41" s="11"/>
      <c r="C41" s="11"/>
      <c r="D41" s="11"/>
    </row>
    <row r="42" spans="1:4" x14ac:dyDescent="0.25">
      <c r="A42" s="2" t="s">
        <v>9</v>
      </c>
      <c r="B42" s="11"/>
      <c r="C42" s="11"/>
      <c r="D42" s="11"/>
    </row>
    <row r="43" spans="1:4" x14ac:dyDescent="0.25">
      <c r="B43" s="11"/>
      <c r="C43" s="11"/>
      <c r="D43" s="11"/>
    </row>
    <row r="44" spans="1:4" x14ac:dyDescent="0.25">
      <c r="A44" s="2" t="s">
        <v>10</v>
      </c>
      <c r="B44" s="11"/>
      <c r="C44" s="11"/>
      <c r="D44" s="11"/>
    </row>
    <row r="45" spans="1:4" x14ac:dyDescent="0.25">
      <c r="A45" s="4" t="s">
        <v>11</v>
      </c>
      <c r="B45" s="11">
        <f>B16/B34*100</f>
        <v>3.9629778506127415</v>
      </c>
      <c r="C45" s="11">
        <f>C16/C34*100</f>
        <v>2.7224468533723614</v>
      </c>
      <c r="D45" s="11">
        <f>D16/D34*100</f>
        <v>10.06281636884796</v>
      </c>
    </row>
    <row r="46" spans="1:4" x14ac:dyDescent="0.25">
      <c r="A46" s="4" t="s">
        <v>12</v>
      </c>
      <c r="B46" s="11">
        <f>B17/B34*100</f>
        <v>3.870216340455356</v>
      </c>
      <c r="C46" s="11">
        <f>C17/C34*100</f>
        <v>2.6157815096867014</v>
      </c>
      <c r="D46" s="11">
        <f>D17/D34*100</f>
        <v>10.038421662499237</v>
      </c>
    </row>
    <row r="47" spans="1:4" x14ac:dyDescent="0.25">
      <c r="B47" s="11"/>
      <c r="C47" s="11"/>
      <c r="D47" s="11"/>
    </row>
    <row r="48" spans="1:4" x14ac:dyDescent="0.25">
      <c r="A48" s="2" t="s">
        <v>13</v>
      </c>
      <c r="B48" s="11"/>
      <c r="C48" s="11"/>
      <c r="D48" s="11"/>
    </row>
    <row r="49" spans="1:4" x14ac:dyDescent="0.25">
      <c r="A49" s="4" t="s">
        <v>14</v>
      </c>
      <c r="B49" s="11">
        <f>B17/B16*100</f>
        <v>97.65929778933679</v>
      </c>
      <c r="C49" s="11">
        <f>C17/C16*100</f>
        <v>96.082004555808652</v>
      </c>
      <c r="D49" s="11">
        <f>D17/D16*100</f>
        <v>99.757575757575751</v>
      </c>
    </row>
    <row r="50" spans="1:4" x14ac:dyDescent="0.25">
      <c r="A50" s="4" t="s">
        <v>15</v>
      </c>
      <c r="B50" s="11">
        <f>B23/B22*100</f>
        <v>99.999657473647588</v>
      </c>
      <c r="C50" s="11">
        <f>C23/C22*100</f>
        <v>99.366403368083397</v>
      </c>
      <c r="D50" s="11">
        <f>D23/D22*100</f>
        <v>100.1278463419206</v>
      </c>
    </row>
    <row r="51" spans="1:4" x14ac:dyDescent="0.25">
      <c r="A51" s="4" t="s">
        <v>16</v>
      </c>
      <c r="B51" s="11">
        <f>AVERAGE(B49:B50)</f>
        <v>98.829477631492182</v>
      </c>
      <c r="C51" s="11">
        <f>AVERAGE(C49:C50)</f>
        <v>97.724203961946017</v>
      </c>
      <c r="D51" s="11">
        <f>AVERAGE(D49:D50)</f>
        <v>99.942711049748169</v>
      </c>
    </row>
    <row r="52" spans="1:4" x14ac:dyDescent="0.25">
      <c r="B52" s="11"/>
      <c r="C52" s="11"/>
      <c r="D52" s="11"/>
    </row>
    <row r="53" spans="1:4" x14ac:dyDescent="0.25">
      <c r="A53" s="2" t="s">
        <v>17</v>
      </c>
      <c r="B53" s="11"/>
      <c r="C53" s="11"/>
      <c r="D53" s="11"/>
    </row>
    <row r="54" spans="1:4" x14ac:dyDescent="0.25">
      <c r="A54" s="4" t="s">
        <v>18</v>
      </c>
      <c r="B54" s="11">
        <f>(B17/B18)*100</f>
        <v>97.65929778933679</v>
      </c>
      <c r="C54" s="11">
        <f>(C17/C18)*100</f>
        <v>96.082004555808652</v>
      </c>
      <c r="D54" s="11">
        <f>(D17/D18)*100</f>
        <v>99.757575757575751</v>
      </c>
    </row>
    <row r="55" spans="1:4" x14ac:dyDescent="0.25">
      <c r="A55" s="4" t="s">
        <v>19</v>
      </c>
      <c r="B55" s="11">
        <f>B23/B24*100</f>
        <v>99.999657473647588</v>
      </c>
      <c r="C55" s="11">
        <f>C23/C24*100</f>
        <v>99.366403368083397</v>
      </c>
      <c r="D55" s="11">
        <f>D23/D24*100</f>
        <v>100.1278463419206</v>
      </c>
    </row>
    <row r="56" spans="1:4" x14ac:dyDescent="0.25">
      <c r="A56" s="4" t="s">
        <v>20</v>
      </c>
      <c r="B56" s="11">
        <f>(B54+B55)/2</f>
        <v>98.829477631492182</v>
      </c>
      <c r="C56" s="11">
        <f>(C54+C55)/2</f>
        <v>97.724203961946017</v>
      </c>
      <c r="D56" s="11">
        <f>(D54+D55)/2</f>
        <v>99.942711049748169</v>
      </c>
    </row>
    <row r="57" spans="1:4" x14ac:dyDescent="0.25">
      <c r="B57" s="11"/>
      <c r="C57" s="11"/>
      <c r="D57" s="11"/>
    </row>
    <row r="58" spans="1:4" x14ac:dyDescent="0.25">
      <c r="A58" s="2" t="s">
        <v>32</v>
      </c>
      <c r="B58" s="11"/>
      <c r="C58" s="11"/>
      <c r="D58" s="11"/>
    </row>
    <row r="59" spans="1:4" x14ac:dyDescent="0.25">
      <c r="A59" s="4" t="s">
        <v>21</v>
      </c>
      <c r="B59" s="11">
        <f>B25/B23*100</f>
        <v>100</v>
      </c>
      <c r="C59" s="11">
        <f>C25/C23*100</f>
        <v>100</v>
      </c>
      <c r="D59" s="11">
        <f>D25/D23*100</f>
        <v>100</v>
      </c>
    </row>
    <row r="60" spans="1:4" x14ac:dyDescent="0.25">
      <c r="B60" s="11"/>
      <c r="C60" s="11"/>
      <c r="D60" s="11"/>
    </row>
    <row r="61" spans="1:4" x14ac:dyDescent="0.25">
      <c r="A61" s="2" t="s">
        <v>22</v>
      </c>
      <c r="B61" s="11"/>
      <c r="C61" s="11"/>
      <c r="D61" s="11"/>
    </row>
    <row r="62" spans="1:4" x14ac:dyDescent="0.25">
      <c r="A62" s="4" t="s">
        <v>23</v>
      </c>
      <c r="B62" s="11">
        <f>((B17/B15)-1)*100</f>
        <v>1.6238159675236785</v>
      </c>
      <c r="C62" s="11">
        <f>((C17/C15)-1)*100</f>
        <v>-3.8303693570451491</v>
      </c>
      <c r="D62" s="11">
        <f>((D17/D15)-1)*100</f>
        <v>9.5872170439414095</v>
      </c>
    </row>
    <row r="63" spans="1:4" x14ac:dyDescent="0.25">
      <c r="A63" s="4" t="s">
        <v>24</v>
      </c>
      <c r="B63" s="11">
        <f>((B38/B37)-1)*100</f>
        <v>18.062204437008369</v>
      </c>
      <c r="C63" s="11">
        <f>((C38/C37)-1)*100</f>
        <v>-1.6687135676585862</v>
      </c>
      <c r="D63" s="11">
        <f>((D38/D37)-1)*100</f>
        <v>23.021185780916163</v>
      </c>
    </row>
    <row r="64" spans="1:4" x14ac:dyDescent="0.25">
      <c r="A64" s="4" t="s">
        <v>25</v>
      </c>
      <c r="B64" s="11">
        <f>((B40/B39)-1)*100</f>
        <v>16.175724472635402</v>
      </c>
      <c r="C64" s="11">
        <f>((C40/C39)-1)*100</f>
        <v>2.2477530327760675</v>
      </c>
      <c r="D64" s="11">
        <f>((D40/D39)-1)*100</f>
        <v>12.258700512111819</v>
      </c>
    </row>
    <row r="65" spans="1:5" x14ac:dyDescent="0.25">
      <c r="B65" s="11"/>
      <c r="C65" s="11"/>
      <c r="D65" s="11"/>
    </row>
    <row r="66" spans="1:5" x14ac:dyDescent="0.25">
      <c r="A66" s="2" t="s">
        <v>26</v>
      </c>
      <c r="B66" s="11"/>
      <c r="C66" s="11"/>
      <c r="D66" s="11"/>
    </row>
    <row r="67" spans="1:5" x14ac:dyDescent="0.25">
      <c r="A67" s="4" t="s">
        <v>41</v>
      </c>
      <c r="B67" s="11">
        <f t="shared" ref="B67:D68" si="0">B22/B16</f>
        <v>1926447.5070429128</v>
      </c>
      <c r="C67" s="11">
        <f t="shared" si="0"/>
        <v>568109.33940774482</v>
      </c>
      <c r="D67" s="11">
        <f t="shared" si="0"/>
        <v>3733448.8876242423</v>
      </c>
    </row>
    <row r="68" spans="1:5" x14ac:dyDescent="0.25">
      <c r="A68" s="4" t="s">
        <v>42</v>
      </c>
      <c r="B68" s="11">
        <f t="shared" si="0"/>
        <v>1972613.9262316911</v>
      </c>
      <c r="C68" s="11">
        <f t="shared" si="0"/>
        <v>587529.18444760551</v>
      </c>
      <c r="D68" s="11">
        <f t="shared" si="0"/>
        <v>3747306.3444714458</v>
      </c>
    </row>
    <row r="69" spans="1:5" x14ac:dyDescent="0.25">
      <c r="A69" s="4" t="s">
        <v>27</v>
      </c>
      <c r="B69" s="11">
        <f>(B68/B67)*B51</f>
        <v>101.19788013187852</v>
      </c>
      <c r="C69" s="11">
        <f>(C68/C67)*C51</f>
        <v>101.06473854911401</v>
      </c>
      <c r="D69" s="11">
        <f>(D68/D67)*D51</f>
        <v>100.31366880148151</v>
      </c>
    </row>
    <row r="70" spans="1:5" x14ac:dyDescent="0.25">
      <c r="A70" s="4" t="s">
        <v>33</v>
      </c>
      <c r="B70" s="11">
        <f t="shared" ref="B70:D71" si="1">B22/(B16*12)</f>
        <v>160537.29225357607</v>
      </c>
      <c r="C70" s="11">
        <f t="shared" si="1"/>
        <v>47342.444950645404</v>
      </c>
      <c r="D70" s="11">
        <f t="shared" si="1"/>
        <v>311120.74063535355</v>
      </c>
    </row>
    <row r="71" spans="1:5" x14ac:dyDescent="0.25">
      <c r="A71" s="4" t="s">
        <v>34</v>
      </c>
      <c r="B71" s="11">
        <f t="shared" si="1"/>
        <v>164384.49385264091</v>
      </c>
      <c r="C71" s="11">
        <f t="shared" si="1"/>
        <v>48960.765370633795</v>
      </c>
      <c r="D71" s="11">
        <f t="shared" si="1"/>
        <v>312275.52870595385</v>
      </c>
    </row>
    <row r="72" spans="1:5" x14ac:dyDescent="0.25">
      <c r="B72" s="11"/>
      <c r="C72" s="11"/>
      <c r="D72" s="11"/>
    </row>
    <row r="73" spans="1:5" x14ac:dyDescent="0.25">
      <c r="A73" s="2" t="s">
        <v>28</v>
      </c>
      <c r="B73" s="11"/>
      <c r="C73" s="11"/>
      <c r="D73" s="11"/>
    </row>
    <row r="74" spans="1:5" x14ac:dyDescent="0.25">
      <c r="A74" s="4" t="s">
        <v>29</v>
      </c>
      <c r="B74" s="11">
        <f>(B29/B28)*100</f>
        <v>97.291825212123044</v>
      </c>
      <c r="C74" s="11"/>
      <c r="D74" s="11"/>
    </row>
    <row r="75" spans="1:5" ht="15.75" thickBot="1" x14ac:dyDescent="0.3">
      <c r="A75" s="13" t="s">
        <v>30</v>
      </c>
      <c r="B75" s="12">
        <f>(B23/B29)*100</f>
        <v>102.78320635430647</v>
      </c>
      <c r="C75" s="12"/>
      <c r="D75" s="12"/>
    </row>
    <row r="76" spans="1:5" ht="15.75" thickTop="1" x14ac:dyDescent="0.25">
      <c r="A76" s="6"/>
      <c r="B76" s="6"/>
      <c r="C76" s="6"/>
      <c r="D76" s="6"/>
      <c r="E76" s="6"/>
    </row>
    <row r="77" spans="1:5" x14ac:dyDescent="0.25">
      <c r="A77" s="4" t="s">
        <v>78</v>
      </c>
    </row>
    <row r="88" spans="1:1" x14ac:dyDescent="0.25">
      <c r="A88" s="1"/>
    </row>
  </sheetData>
  <mergeCells count="3">
    <mergeCell ref="A9:A10"/>
    <mergeCell ref="C9:D9"/>
    <mergeCell ref="B9:B10"/>
  </mergeCells>
  <pageMargins left="0.7" right="0.7" top="0.75" bottom="0.75" header="0.3" footer="0.3"/>
  <pageSetup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 Trimestre</vt:lpstr>
      <vt:lpstr>II Trimestre</vt:lpstr>
      <vt:lpstr>I Semestre</vt:lpstr>
      <vt:lpstr>III Trimestre</vt:lpstr>
      <vt:lpstr>III Trimestre Acumulado</vt:lpstr>
      <vt:lpstr>IV Trimestre</vt:lpstr>
      <vt:lpstr>Anual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Horacio Rodríguez C.</dc:creator>
  <cp:lastModifiedBy>Stephanie Tatiana Salas Soto</cp:lastModifiedBy>
  <cp:lastPrinted>2012-07-30T17:01:50Z</cp:lastPrinted>
  <dcterms:created xsi:type="dcterms:W3CDTF">2012-02-17T20:51:13Z</dcterms:created>
  <dcterms:modified xsi:type="dcterms:W3CDTF">2020-12-10T20:31:23Z</dcterms:modified>
</cp:coreProperties>
</file>