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Indicadores Anuales 2019\Analista - Karla Arias Quirós\"/>
    </mc:Choice>
  </mc:AlternateContent>
  <bookViews>
    <workbookView xWindow="0" yWindow="0" windowWidth="28800" windowHeight="12330" tabRatio="728" activeTab="6"/>
  </bookViews>
  <sheets>
    <sheet name="I Trimestre" sheetId="1" r:id="rId1"/>
    <sheet name="II Trimestre" sheetId="2" r:id="rId2"/>
    <sheet name="I Semestre" sheetId="6" r:id="rId3"/>
    <sheet name="III Trimestre" sheetId="3" r:id="rId4"/>
    <sheet name="Tercer trimestre Acumulado" sheetId="7" r:id="rId5"/>
    <sheet name="IV Trimestre" sheetId="4" r:id="rId6"/>
    <sheet name="Anual" sheetId="8" r:id="rId7"/>
    <sheet name="Hoja1" sheetId="9" state="hidden" r:id="rId8"/>
  </sheets>
  <calcPr calcId="162913"/>
</workbook>
</file>

<file path=xl/calcChain.xml><?xml version="1.0" encoding="utf-8"?>
<calcChain xmlns="http://schemas.openxmlformats.org/spreadsheetml/2006/main">
  <c r="B29" i="8" l="1"/>
  <c r="G23" i="8" l="1"/>
  <c r="G25" i="8" s="1"/>
  <c r="G24" i="8"/>
  <c r="G22" i="8"/>
  <c r="G55" i="4"/>
  <c r="G50" i="4"/>
  <c r="G38" i="4"/>
  <c r="G50" i="8" l="1"/>
  <c r="G38" i="8"/>
  <c r="G55" i="8"/>
  <c r="B24" i="4"/>
  <c r="B22" i="4"/>
  <c r="B23" i="4"/>
  <c r="G25" i="4"/>
  <c r="C15" i="8" l="1"/>
  <c r="D15" i="8"/>
  <c r="E15" i="8"/>
  <c r="F15" i="8"/>
  <c r="C16" i="8"/>
  <c r="D16" i="8"/>
  <c r="E16" i="8"/>
  <c r="F16" i="8"/>
  <c r="C17" i="8"/>
  <c r="D17" i="8"/>
  <c r="E17" i="8"/>
  <c r="F17" i="8"/>
  <c r="C18" i="8"/>
  <c r="D18" i="8"/>
  <c r="E18" i="8"/>
  <c r="F18" i="8"/>
  <c r="C21" i="8"/>
  <c r="D21" i="8"/>
  <c r="E21" i="8"/>
  <c r="F21" i="8"/>
  <c r="C22" i="8"/>
  <c r="D22" i="8"/>
  <c r="E22" i="8"/>
  <c r="F22" i="8"/>
  <c r="C23" i="8"/>
  <c r="D23" i="8"/>
  <c r="E23" i="8"/>
  <c r="F23" i="8"/>
  <c r="C24" i="8"/>
  <c r="D24" i="8"/>
  <c r="E24" i="8"/>
  <c r="F24" i="8"/>
  <c r="B22" i="8" l="1"/>
  <c r="B24" i="8"/>
  <c r="B23" i="8"/>
  <c r="E50" i="4"/>
  <c r="E25" i="2" l="1"/>
  <c r="B18" i="2"/>
  <c r="F16" i="7"/>
  <c r="F16" i="6"/>
  <c r="F17" i="6"/>
  <c r="B18" i="3"/>
  <c r="C25" i="4"/>
  <c r="D25" i="4"/>
  <c r="E25" i="4"/>
  <c r="F25" i="4"/>
  <c r="D25" i="8"/>
  <c r="E38" i="8"/>
  <c r="F37" i="8"/>
  <c r="F17" i="7"/>
  <c r="F23" i="7"/>
  <c r="F22" i="7"/>
  <c r="F18" i="7"/>
  <c r="F24" i="7"/>
  <c r="F23" i="6"/>
  <c r="F22" i="6"/>
  <c r="F18" i="6"/>
  <c r="F24" i="6"/>
  <c r="F71" i="4"/>
  <c r="F70" i="4"/>
  <c r="F68" i="4"/>
  <c r="F49" i="4"/>
  <c r="F50" i="4"/>
  <c r="F67" i="4"/>
  <c r="F38" i="4"/>
  <c r="F40" i="4"/>
  <c r="F37" i="4"/>
  <c r="F39" i="4" s="1"/>
  <c r="F62" i="4"/>
  <c r="F54" i="4"/>
  <c r="F55" i="4"/>
  <c r="F71" i="3"/>
  <c r="F70" i="3"/>
  <c r="F67" i="3"/>
  <c r="F49" i="3"/>
  <c r="F50" i="3"/>
  <c r="F51" i="3" s="1"/>
  <c r="F68" i="3"/>
  <c r="F37" i="3"/>
  <c r="F39" i="3" s="1"/>
  <c r="F38" i="3"/>
  <c r="F40" i="3" s="1"/>
  <c r="F62" i="3"/>
  <c r="F54" i="3"/>
  <c r="F55" i="3"/>
  <c r="D25" i="3"/>
  <c r="E25" i="3"/>
  <c r="F25" i="3"/>
  <c r="C25" i="2"/>
  <c r="D25" i="2"/>
  <c r="F25" i="2"/>
  <c r="C25" i="1"/>
  <c r="D25" i="1"/>
  <c r="E25" i="1"/>
  <c r="F25" i="1"/>
  <c r="F71" i="2"/>
  <c r="F70" i="2"/>
  <c r="F68" i="2"/>
  <c r="F67" i="2"/>
  <c r="F62" i="2"/>
  <c r="F55" i="2"/>
  <c r="F54" i="2"/>
  <c r="F50" i="2"/>
  <c r="F49" i="2"/>
  <c r="F38" i="2"/>
  <c r="F40" i="2" s="1"/>
  <c r="F37" i="2"/>
  <c r="F39" i="2" s="1"/>
  <c r="F71" i="1"/>
  <c r="F70" i="1"/>
  <c r="F68" i="1"/>
  <c r="F67" i="1"/>
  <c r="F62" i="1"/>
  <c r="F55" i="1"/>
  <c r="F54" i="1"/>
  <c r="F49" i="1"/>
  <c r="F50" i="1"/>
  <c r="F37" i="1"/>
  <c r="F39" i="1" s="1"/>
  <c r="F38" i="1"/>
  <c r="F40" i="1" s="1"/>
  <c r="B16" i="2"/>
  <c r="B45" i="2" s="1"/>
  <c r="B17" i="2"/>
  <c r="B16" i="4"/>
  <c r="B17" i="4"/>
  <c r="B18" i="4"/>
  <c r="B15" i="4"/>
  <c r="B15" i="2"/>
  <c r="B23" i="2"/>
  <c r="B75" i="2" s="1"/>
  <c r="B23" i="1"/>
  <c r="B21" i="2"/>
  <c r="B37" i="2" s="1"/>
  <c r="B21" i="3"/>
  <c r="B37" i="3" s="1"/>
  <c r="B21" i="4"/>
  <c r="B37" i="4" s="1"/>
  <c r="B21" i="1"/>
  <c r="B37" i="1" s="1"/>
  <c r="C54" i="2"/>
  <c r="D54" i="2"/>
  <c r="E54" i="2"/>
  <c r="C54" i="3"/>
  <c r="D54" i="3"/>
  <c r="E54" i="3"/>
  <c r="C54" i="4"/>
  <c r="D54" i="4"/>
  <c r="E54" i="4"/>
  <c r="C54" i="1"/>
  <c r="D54" i="1"/>
  <c r="E54" i="1"/>
  <c r="C50" i="4"/>
  <c r="D50" i="4"/>
  <c r="D49" i="4"/>
  <c r="C49" i="4"/>
  <c r="E49" i="4"/>
  <c r="C62" i="3"/>
  <c r="D62" i="3"/>
  <c r="E62" i="3"/>
  <c r="D55" i="3"/>
  <c r="E55" i="3"/>
  <c r="D50" i="3"/>
  <c r="E50" i="3"/>
  <c r="C49" i="3"/>
  <c r="D49" i="3"/>
  <c r="E49" i="3"/>
  <c r="D38" i="3"/>
  <c r="D40" i="3" s="1"/>
  <c r="E38" i="3"/>
  <c r="C37" i="3"/>
  <c r="C39" i="3" s="1"/>
  <c r="D37" i="3"/>
  <c r="D39" i="3" s="1"/>
  <c r="E37" i="3"/>
  <c r="E39" i="3" s="1"/>
  <c r="C71" i="2"/>
  <c r="D71" i="2"/>
  <c r="E71" i="2"/>
  <c r="C70" i="2"/>
  <c r="D70" i="2"/>
  <c r="E70" i="2"/>
  <c r="C67" i="2"/>
  <c r="D67" i="2"/>
  <c r="E67" i="2"/>
  <c r="C62" i="2"/>
  <c r="D62" i="2"/>
  <c r="E62" i="2"/>
  <c r="C55" i="2"/>
  <c r="D55" i="2"/>
  <c r="E55" i="2"/>
  <c r="C50" i="2"/>
  <c r="D50" i="2"/>
  <c r="E50" i="2"/>
  <c r="C49" i="2"/>
  <c r="C51" i="2" s="1"/>
  <c r="D49" i="2"/>
  <c r="E49" i="2"/>
  <c r="E51" i="2" s="1"/>
  <c r="C71" i="1"/>
  <c r="D71" i="1"/>
  <c r="E71" i="1"/>
  <c r="C70" i="1"/>
  <c r="D70" i="1"/>
  <c r="E70" i="1"/>
  <c r="C67" i="1"/>
  <c r="D67" i="1"/>
  <c r="E67" i="1"/>
  <c r="C62" i="1"/>
  <c r="D62" i="1"/>
  <c r="E62" i="1"/>
  <c r="C55" i="1"/>
  <c r="D55" i="1"/>
  <c r="E55" i="1"/>
  <c r="C50" i="1"/>
  <c r="D50" i="1"/>
  <c r="E50" i="1"/>
  <c r="C49" i="1"/>
  <c r="D49" i="1"/>
  <c r="E49" i="1"/>
  <c r="C38" i="1"/>
  <c r="D38" i="1"/>
  <c r="D40" i="1" s="1"/>
  <c r="E38" i="1"/>
  <c r="E40" i="1" s="1"/>
  <c r="C37" i="1"/>
  <c r="C39" i="1" s="1"/>
  <c r="D37" i="1"/>
  <c r="D39" i="1" s="1"/>
  <c r="E37" i="1"/>
  <c r="E39" i="1" s="1"/>
  <c r="B24" i="1"/>
  <c r="B22" i="1"/>
  <c r="B28" i="1" s="1"/>
  <c r="B74" i="1" s="1"/>
  <c r="B24" i="2"/>
  <c r="B22" i="2"/>
  <c r="B28" i="2" s="1"/>
  <c r="B74" i="2" s="1"/>
  <c r="E17" i="7"/>
  <c r="E16" i="7"/>
  <c r="E15" i="7"/>
  <c r="D17" i="7"/>
  <c r="D16" i="7"/>
  <c r="D15" i="7"/>
  <c r="C17" i="7"/>
  <c r="C16" i="7"/>
  <c r="C15" i="7"/>
  <c r="E17" i="6"/>
  <c r="E16" i="6"/>
  <c r="E15" i="6"/>
  <c r="D17" i="6"/>
  <c r="D16" i="6"/>
  <c r="D15" i="6"/>
  <c r="C17" i="6"/>
  <c r="C16" i="6"/>
  <c r="C15" i="6"/>
  <c r="E71" i="4"/>
  <c r="D71" i="4"/>
  <c r="C71" i="4"/>
  <c r="E70" i="4"/>
  <c r="D70" i="4"/>
  <c r="C70" i="4"/>
  <c r="E71" i="3"/>
  <c r="D71" i="3"/>
  <c r="E70" i="3"/>
  <c r="D70" i="3"/>
  <c r="C70" i="3"/>
  <c r="E216" i="1"/>
  <c r="C24" i="6"/>
  <c r="D24" i="6"/>
  <c r="E24" i="6"/>
  <c r="C22" i="6"/>
  <c r="D22" i="6"/>
  <c r="E22" i="6"/>
  <c r="C23" i="6"/>
  <c r="C38" i="6" s="1"/>
  <c r="D23" i="6"/>
  <c r="E23" i="6"/>
  <c r="E25" i="6" s="1"/>
  <c r="D21" i="6"/>
  <c r="D37" i="6" s="1"/>
  <c r="E21" i="6"/>
  <c r="E37" i="6" s="1"/>
  <c r="F21" i="6"/>
  <c r="F37" i="6" s="1"/>
  <c r="C21" i="6"/>
  <c r="C37" i="6" s="1"/>
  <c r="D24" i="7"/>
  <c r="E24" i="7"/>
  <c r="C24" i="7"/>
  <c r="C22" i="7"/>
  <c r="D22" i="7"/>
  <c r="E22" i="7"/>
  <c r="D23" i="7"/>
  <c r="E23" i="7"/>
  <c r="E25" i="7" s="1"/>
  <c r="D21" i="7"/>
  <c r="D37" i="7" s="1"/>
  <c r="E21" i="7"/>
  <c r="F21" i="7"/>
  <c r="F37" i="7" s="1"/>
  <c r="C21" i="7"/>
  <c r="C37" i="7" s="1"/>
  <c r="D37" i="8"/>
  <c r="E37" i="8"/>
  <c r="C37" i="8"/>
  <c r="D18" i="6"/>
  <c r="E18" i="6"/>
  <c r="C18" i="6"/>
  <c r="F15" i="6"/>
  <c r="D18" i="7"/>
  <c r="E18" i="7"/>
  <c r="C18" i="7"/>
  <c r="F15" i="7"/>
  <c r="B28" i="4"/>
  <c r="B74" i="4" s="1"/>
  <c r="B24" i="3"/>
  <c r="B22" i="3"/>
  <c r="B28" i="3" s="1"/>
  <c r="B74" i="3" s="1"/>
  <c r="B17" i="3"/>
  <c r="B16" i="3"/>
  <c r="B15" i="3"/>
  <c r="B18" i="1"/>
  <c r="B17" i="1"/>
  <c r="B16" i="1"/>
  <c r="B15" i="1"/>
  <c r="E68" i="4"/>
  <c r="D68" i="4"/>
  <c r="C68" i="4"/>
  <c r="E62" i="4"/>
  <c r="D62" i="4"/>
  <c r="C62" i="4"/>
  <c r="E55" i="4"/>
  <c r="E56" i="4" s="1"/>
  <c r="D55" i="4"/>
  <c r="D56" i="4" s="1"/>
  <c r="C55" i="4"/>
  <c r="E67" i="4"/>
  <c r="D67" i="4"/>
  <c r="C67" i="4"/>
  <c r="E38" i="4"/>
  <c r="E40" i="4" s="1"/>
  <c r="D38" i="4"/>
  <c r="D40" i="4" s="1"/>
  <c r="C38" i="4"/>
  <c r="C40" i="4" s="1"/>
  <c r="E37" i="4"/>
  <c r="D37" i="4"/>
  <c r="D39" i="4" s="1"/>
  <c r="C37" i="4"/>
  <c r="C39" i="4" s="1"/>
  <c r="E68" i="3"/>
  <c r="D68" i="3"/>
  <c r="E67" i="3"/>
  <c r="D67" i="3"/>
  <c r="E68" i="2"/>
  <c r="D68" i="2"/>
  <c r="C68" i="2"/>
  <c r="E38" i="2"/>
  <c r="E40" i="2" s="1"/>
  <c r="D38" i="2"/>
  <c r="D40" i="2" s="1"/>
  <c r="C38" i="2"/>
  <c r="E37" i="2"/>
  <c r="E39" i="2" s="1"/>
  <c r="D37" i="2"/>
  <c r="D39" i="2" s="1"/>
  <c r="C37" i="2"/>
  <c r="C39" i="2" s="1"/>
  <c r="B29" i="6"/>
  <c r="D68" i="1"/>
  <c r="E68" i="1"/>
  <c r="C68" i="1"/>
  <c r="C67" i="3"/>
  <c r="B29" i="7"/>
  <c r="E51" i="4"/>
  <c r="F63" i="4" l="1"/>
  <c r="B25" i="4"/>
  <c r="E51" i="1"/>
  <c r="D50" i="6"/>
  <c r="F55" i="8"/>
  <c r="B18" i="8"/>
  <c r="E63" i="4"/>
  <c r="C64" i="4"/>
  <c r="E69" i="4"/>
  <c r="D38" i="8"/>
  <c r="D40" i="8" s="1"/>
  <c r="E63" i="3"/>
  <c r="D51" i="3"/>
  <c r="D69" i="3" s="1"/>
  <c r="D62" i="6"/>
  <c r="C56" i="2"/>
  <c r="E63" i="2"/>
  <c r="D55" i="8"/>
  <c r="D51" i="2"/>
  <c r="D69" i="2" s="1"/>
  <c r="F54" i="6"/>
  <c r="C63" i="2"/>
  <c r="F56" i="2"/>
  <c r="C40" i="6"/>
  <c r="D50" i="8"/>
  <c r="C39" i="7"/>
  <c r="D70" i="6"/>
  <c r="D39" i="7"/>
  <c r="E39" i="4"/>
  <c r="E64" i="4" s="1"/>
  <c r="C63" i="4"/>
  <c r="F64" i="3"/>
  <c r="D63" i="2"/>
  <c r="B55" i="4"/>
  <c r="D51" i="4"/>
  <c r="D69" i="4" s="1"/>
  <c r="B67" i="4"/>
  <c r="C51" i="4"/>
  <c r="C69" i="4" s="1"/>
  <c r="F56" i="4"/>
  <c r="E54" i="8"/>
  <c r="B70" i="4"/>
  <c r="B45" i="4"/>
  <c r="C56" i="4"/>
  <c r="C54" i="8"/>
  <c r="E51" i="3"/>
  <c r="E69" i="3" s="1"/>
  <c r="B24" i="7"/>
  <c r="D56" i="3"/>
  <c r="D55" i="7"/>
  <c r="D70" i="7"/>
  <c r="B67" i="3"/>
  <c r="E54" i="7"/>
  <c r="B18" i="7"/>
  <c r="D54" i="7"/>
  <c r="B45" i="3"/>
  <c r="B70" i="3"/>
  <c r="B24" i="6"/>
  <c r="C55" i="6"/>
  <c r="B67" i="2"/>
  <c r="B70" i="2"/>
  <c r="D67" i="8"/>
  <c r="B28" i="8"/>
  <c r="B74" i="8" s="1"/>
  <c r="B18" i="6"/>
  <c r="C70" i="7"/>
  <c r="F50" i="7"/>
  <c r="F67" i="7"/>
  <c r="B55" i="1"/>
  <c r="B56" i="1" s="1"/>
  <c r="C70" i="8"/>
  <c r="C67" i="8"/>
  <c r="B70" i="1"/>
  <c r="F70" i="6"/>
  <c r="D51" i="1"/>
  <c r="D69" i="1" s="1"/>
  <c r="B54" i="1"/>
  <c r="C67" i="6"/>
  <c r="F51" i="4"/>
  <c r="F69" i="4" s="1"/>
  <c r="F64" i="4"/>
  <c r="B75" i="4"/>
  <c r="B59" i="4"/>
  <c r="B50" i="4"/>
  <c r="D64" i="4"/>
  <c r="B38" i="4"/>
  <c r="B40" i="4" s="1"/>
  <c r="B68" i="4"/>
  <c r="B71" i="4"/>
  <c r="B49" i="4"/>
  <c r="B46" i="4"/>
  <c r="B54" i="4"/>
  <c r="F63" i="3"/>
  <c r="F56" i="3"/>
  <c r="E40" i="3"/>
  <c r="E64" i="3" s="1"/>
  <c r="E56" i="3"/>
  <c r="F69" i="3"/>
  <c r="B46" i="3"/>
  <c r="D64" i="3"/>
  <c r="B54" i="3"/>
  <c r="B62" i="3"/>
  <c r="B49" i="3"/>
  <c r="F71" i="7"/>
  <c r="F68" i="7"/>
  <c r="F38" i="7"/>
  <c r="F40" i="7" s="1"/>
  <c r="F63" i="2"/>
  <c r="E55" i="8"/>
  <c r="E38" i="7"/>
  <c r="E40" i="7" s="1"/>
  <c r="E25" i="8"/>
  <c r="F64" i="2"/>
  <c r="F51" i="2"/>
  <c r="F69" i="2" s="1"/>
  <c r="B55" i="2"/>
  <c r="E69" i="2"/>
  <c r="E56" i="2"/>
  <c r="D55" i="6"/>
  <c r="B25" i="2"/>
  <c r="B59" i="2" s="1"/>
  <c r="B50" i="2"/>
  <c r="D56" i="2"/>
  <c r="B71" i="2"/>
  <c r="C40" i="2"/>
  <c r="C64" i="2" s="1"/>
  <c r="C25" i="6"/>
  <c r="C69" i="2"/>
  <c r="B38" i="2"/>
  <c r="B63" i="2" s="1"/>
  <c r="F62" i="6"/>
  <c r="E64" i="2"/>
  <c r="B49" i="2"/>
  <c r="D64" i="2"/>
  <c r="B46" i="2"/>
  <c r="B68" i="2"/>
  <c r="B54" i="2"/>
  <c r="C62" i="7"/>
  <c r="B62" i="2"/>
  <c r="F51" i="1"/>
  <c r="F69" i="1" s="1"/>
  <c r="B75" i="1"/>
  <c r="B38" i="1"/>
  <c r="B40" i="1" s="1"/>
  <c r="E55" i="7"/>
  <c r="E71" i="7"/>
  <c r="D68" i="8"/>
  <c r="D38" i="7"/>
  <c r="D40" i="7" s="1"/>
  <c r="E68" i="7"/>
  <c r="E56" i="1"/>
  <c r="E64" i="1"/>
  <c r="B25" i="1"/>
  <c r="B59" i="1" s="1"/>
  <c r="F56" i="1"/>
  <c r="F49" i="6"/>
  <c r="B62" i="1"/>
  <c r="E71" i="8"/>
  <c r="E62" i="7"/>
  <c r="E49" i="7"/>
  <c r="E62" i="8"/>
  <c r="B17" i="7"/>
  <c r="B46" i="7" s="1"/>
  <c r="D49" i="6"/>
  <c r="C49" i="8"/>
  <c r="C54" i="7"/>
  <c r="D63" i="4"/>
  <c r="B39" i="4"/>
  <c r="B62" i="4"/>
  <c r="D39" i="8"/>
  <c r="B39" i="3"/>
  <c r="D63" i="3"/>
  <c r="B39" i="2"/>
  <c r="F63" i="1"/>
  <c r="F55" i="7"/>
  <c r="C67" i="7"/>
  <c r="D68" i="7"/>
  <c r="D38" i="6"/>
  <c r="D40" i="6" s="1"/>
  <c r="E68" i="6"/>
  <c r="D63" i="1"/>
  <c r="F38" i="8"/>
  <c r="F40" i="8" s="1"/>
  <c r="D39" i="6"/>
  <c r="D68" i="6"/>
  <c r="D25" i="6"/>
  <c r="C51" i="1"/>
  <c r="C69" i="1" s="1"/>
  <c r="F71" i="6"/>
  <c r="F71" i="8"/>
  <c r="C49" i="7"/>
  <c r="F25" i="8"/>
  <c r="B49" i="1"/>
  <c r="F25" i="7"/>
  <c r="E69" i="1"/>
  <c r="F50" i="8"/>
  <c r="D67" i="6"/>
  <c r="B50" i="1"/>
  <c r="D49" i="7"/>
  <c r="E68" i="8"/>
  <c r="D62" i="7"/>
  <c r="D70" i="8"/>
  <c r="C63" i="1"/>
  <c r="D56" i="1"/>
  <c r="B39" i="1"/>
  <c r="B67" i="1"/>
  <c r="B71" i="1"/>
  <c r="D62" i="8"/>
  <c r="F38" i="6"/>
  <c r="F40" i="6" s="1"/>
  <c r="B21" i="6"/>
  <c r="B37" i="6" s="1"/>
  <c r="B21" i="7"/>
  <c r="B37" i="7" s="1"/>
  <c r="B17" i="6"/>
  <c r="C39" i="8"/>
  <c r="F64" i="1"/>
  <c r="F55" i="6"/>
  <c r="F39" i="7"/>
  <c r="E54" i="6"/>
  <c r="E63" i="1"/>
  <c r="B46" i="1"/>
  <c r="B45" i="1"/>
  <c r="C56" i="1"/>
  <c r="F50" i="6"/>
  <c r="B68" i="1"/>
  <c r="D71" i="6"/>
  <c r="D64" i="1"/>
  <c r="E49" i="6"/>
  <c r="F68" i="6"/>
  <c r="C40" i="1"/>
  <c r="C64" i="1" s="1"/>
  <c r="E50" i="6"/>
  <c r="C54" i="6"/>
  <c r="C56" i="6" s="1"/>
  <c r="F70" i="7"/>
  <c r="E37" i="7"/>
  <c r="B16" i="7"/>
  <c r="B45" i="7" s="1"/>
  <c r="B15" i="8"/>
  <c r="F67" i="6"/>
  <c r="F49" i="8"/>
  <c r="C49" i="6"/>
  <c r="C62" i="6"/>
  <c r="C71" i="6"/>
  <c r="E49" i="8"/>
  <c r="F49" i="7"/>
  <c r="F67" i="8"/>
  <c r="C62" i="8"/>
  <c r="E55" i="6"/>
  <c r="B23" i="6"/>
  <c r="B16" i="6"/>
  <c r="E70" i="8"/>
  <c r="F68" i="8"/>
  <c r="E38" i="6"/>
  <c r="E40" i="6" s="1"/>
  <c r="C68" i="6"/>
  <c r="E71" i="6"/>
  <c r="E50" i="7"/>
  <c r="C39" i="6"/>
  <c r="C64" i="6" s="1"/>
  <c r="F62" i="7"/>
  <c r="C63" i="6"/>
  <c r="B21" i="8"/>
  <c r="B37" i="8" s="1"/>
  <c r="B22" i="7"/>
  <c r="B28" i="7" s="1"/>
  <c r="B74" i="7" s="1"/>
  <c r="F54" i="7"/>
  <c r="F54" i="8"/>
  <c r="F39" i="8"/>
  <c r="F39" i="6"/>
  <c r="E39" i="6"/>
  <c r="E40" i="8"/>
  <c r="E63" i="8"/>
  <c r="E67" i="7"/>
  <c r="F70" i="8"/>
  <c r="E67" i="8"/>
  <c r="B15" i="6"/>
  <c r="D50" i="7"/>
  <c r="E62" i="6"/>
  <c r="B22" i="6"/>
  <c r="D71" i="7"/>
  <c r="F25" i="6"/>
  <c r="E50" i="8"/>
  <c r="D67" i="7"/>
  <c r="D25" i="7"/>
  <c r="B17" i="8"/>
  <c r="D54" i="8"/>
  <c r="D54" i="6"/>
  <c r="F62" i="8"/>
  <c r="D71" i="8"/>
  <c r="E70" i="7"/>
  <c r="E67" i="6"/>
  <c r="C70" i="6"/>
  <c r="B15" i="7"/>
  <c r="C50" i="6"/>
  <c r="E39" i="8"/>
  <c r="E70" i="6"/>
  <c r="B16" i="8"/>
  <c r="B45" i="8" s="1"/>
  <c r="D49" i="8"/>
  <c r="F56" i="8" l="1"/>
  <c r="D51" i="7"/>
  <c r="B63" i="1"/>
  <c r="D63" i="8"/>
  <c r="D51" i="6"/>
  <c r="B54" i="6"/>
  <c r="B56" i="4"/>
  <c r="E56" i="8"/>
  <c r="D64" i="7"/>
  <c r="D56" i="8"/>
  <c r="F56" i="6"/>
  <c r="D51" i="8"/>
  <c r="D69" i="8" s="1"/>
  <c r="D56" i="7"/>
  <c r="D64" i="6"/>
  <c r="F64" i="6"/>
  <c r="B64" i="1"/>
  <c r="B51" i="4"/>
  <c r="B69" i="4" s="1"/>
  <c r="E56" i="7"/>
  <c r="F51" i="7"/>
  <c r="F69" i="7" s="1"/>
  <c r="B51" i="1"/>
  <c r="B69" i="1" s="1"/>
  <c r="F51" i="6"/>
  <c r="F69" i="6" s="1"/>
  <c r="E51" i="7"/>
  <c r="E69" i="7" s="1"/>
  <c r="B63" i="4"/>
  <c r="B64" i="4"/>
  <c r="F64" i="7"/>
  <c r="F63" i="7"/>
  <c r="F51" i="8"/>
  <c r="F69" i="8" s="1"/>
  <c r="F63" i="6"/>
  <c r="F56" i="7"/>
  <c r="B51" i="2"/>
  <c r="B69" i="2" s="1"/>
  <c r="B40" i="2"/>
  <c r="B64" i="2" s="1"/>
  <c r="B56" i="2"/>
  <c r="D56" i="6"/>
  <c r="E56" i="6"/>
  <c r="B25" i="6"/>
  <c r="B59" i="6" s="1"/>
  <c r="D63" i="7"/>
  <c r="E63" i="6"/>
  <c r="B54" i="7"/>
  <c r="B62" i="7"/>
  <c r="E51" i="6"/>
  <c r="E69" i="6" s="1"/>
  <c r="C51" i="6"/>
  <c r="C69" i="6" s="1"/>
  <c r="D64" i="8"/>
  <c r="F64" i="8"/>
  <c r="B62" i="6"/>
  <c r="F63" i="8"/>
  <c r="D63" i="6"/>
  <c r="B39" i="8"/>
  <c r="D69" i="6"/>
  <c r="B49" i="6"/>
  <c r="B68" i="6"/>
  <c r="D69" i="7"/>
  <c r="B70" i="7"/>
  <c r="B46" i="6"/>
  <c r="B49" i="7"/>
  <c r="E51" i="8"/>
  <c r="E69" i="8" s="1"/>
  <c r="B45" i="6"/>
  <c r="B67" i="7"/>
  <c r="B38" i="6"/>
  <c r="B55" i="6"/>
  <c r="B56" i="6" s="1"/>
  <c r="B70" i="8"/>
  <c r="B75" i="6"/>
  <c r="E39" i="7"/>
  <c r="E64" i="7" s="1"/>
  <c r="E63" i="7"/>
  <c r="B39" i="7"/>
  <c r="B67" i="8"/>
  <c r="B71" i="6"/>
  <c r="E64" i="6"/>
  <c r="B39" i="6"/>
  <c r="B67" i="6"/>
  <c r="B50" i="6"/>
  <c r="B70" i="6"/>
  <c r="B28" i="6"/>
  <c r="B74" i="6" s="1"/>
  <c r="E64" i="8"/>
  <c r="B49" i="8"/>
  <c r="B46" i="8"/>
  <c r="B62" i="8"/>
  <c r="B54" i="8"/>
  <c r="B51" i="6" l="1"/>
  <c r="B69" i="6" s="1"/>
  <c r="B63" i="6"/>
  <c r="B40" i="6"/>
  <c r="B64" i="6" s="1"/>
  <c r="C71" i="3"/>
  <c r="C25" i="3"/>
  <c r="B25" i="3"/>
  <c r="C38" i="3"/>
  <c r="C63" i="3" s="1"/>
  <c r="C68" i="3"/>
  <c r="C55" i="3"/>
  <c r="C56" i="3" s="1"/>
  <c r="C68" i="8"/>
  <c r="C23" i="7"/>
  <c r="C38" i="7" s="1"/>
  <c r="B23" i="3"/>
  <c r="B50" i="3" s="1"/>
  <c r="B51" i="3" s="1"/>
  <c r="C50" i="3"/>
  <c r="C51" i="3"/>
  <c r="C38" i="8" l="1"/>
  <c r="C63" i="8" s="1"/>
  <c r="C25" i="8"/>
  <c r="B25" i="8" s="1"/>
  <c r="C69" i="3"/>
  <c r="C40" i="7"/>
  <c r="C64" i="7" s="1"/>
  <c r="C63" i="7"/>
  <c r="C50" i="8"/>
  <c r="C51" i="8" s="1"/>
  <c r="C69" i="8" s="1"/>
  <c r="C71" i="7"/>
  <c r="B38" i="3"/>
  <c r="C68" i="7"/>
  <c r="C71" i="8"/>
  <c r="C25" i="7"/>
  <c r="B25" i="7" s="1"/>
  <c r="B55" i="3"/>
  <c r="B56" i="3" s="1"/>
  <c r="C40" i="3"/>
  <c r="C64" i="3" s="1"/>
  <c r="C55" i="8"/>
  <c r="C56" i="8" s="1"/>
  <c r="B71" i="3"/>
  <c r="B23" i="7"/>
  <c r="B68" i="3"/>
  <c r="B69" i="3" s="1"/>
  <c r="B59" i="3"/>
  <c r="B75" i="3"/>
  <c r="C55" i="7"/>
  <c r="C56" i="7" s="1"/>
  <c r="C50" i="7"/>
  <c r="C51" i="7" s="1"/>
  <c r="C40" i="8" l="1"/>
  <c r="C64" i="8" s="1"/>
  <c r="B59" i="8"/>
  <c r="B40" i="3"/>
  <c r="B64" i="3" s="1"/>
  <c r="B63" i="3"/>
  <c r="B71" i="7"/>
  <c r="B38" i="7"/>
  <c r="B50" i="7"/>
  <c r="B51" i="7" s="1"/>
  <c r="B75" i="7"/>
  <c r="B55" i="7"/>
  <c r="B56" i="7" s="1"/>
  <c r="B68" i="7"/>
  <c r="C69" i="7"/>
  <c r="B75" i="8"/>
  <c r="B55" i="8"/>
  <c r="B56" i="8" s="1"/>
  <c r="B38" i="8"/>
  <c r="B50" i="8"/>
  <c r="B51" i="8" s="1"/>
  <c r="B71" i="8"/>
  <c r="B68" i="8"/>
  <c r="B59" i="7"/>
  <c r="B69" i="7" l="1"/>
  <c r="B69" i="8"/>
  <c r="B63" i="8"/>
  <c r="B40" i="8"/>
  <c r="B64" i="8" s="1"/>
  <c r="B40" i="7"/>
  <c r="B64" i="7" s="1"/>
  <c r="B63" i="7"/>
</calcChain>
</file>

<file path=xl/sharedStrings.xml><?xml version="1.0" encoding="utf-8"?>
<sst xmlns="http://schemas.openxmlformats.org/spreadsheetml/2006/main" count="463" uniqueCount="129">
  <si>
    <t>Indicador</t>
  </si>
  <si>
    <t>Total Programa</t>
  </si>
  <si>
    <t>Productos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</si>
  <si>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</si>
  <si>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</si>
  <si>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</si>
  <si>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</si>
  <si>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</si>
  <si>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</si>
  <si>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</si>
  <si>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</si>
  <si>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</si>
  <si>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</si>
  <si>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</si>
  <si>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</si>
  <si>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</si>
  <si>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</si>
  <si>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</si>
  <si>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</si>
  <si>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</si>
  <si>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</si>
  <si>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</si>
  <si>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</si>
  <si>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</si>
  <si>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</si>
  <si>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</si>
  <si>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</si>
  <si>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</si>
  <si>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</si>
  <si>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</si>
  <si>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</si>
  <si>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</si>
  <si>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Beneficiarios 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</si>
  <si>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</si>
  <si>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</si>
  <si>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</si>
  <si>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</si>
  <si>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</si>
  <si>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</si>
  <si>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</si>
  <si>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</si>
  <si>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</si>
  <si>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</si>
  <si>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</si>
  <si>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Red de Cuido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</si>
  <si>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</si>
  <si>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</si>
  <si>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</si>
  <si>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</si>
  <si>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</si>
  <si>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</si>
  <si>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</si>
  <si>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</si>
  <si>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</si>
  <si>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</si>
  <si>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</si>
  <si>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</si>
  <si>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1S 2018</t>
  </si>
  <si>
    <t>IPC (1S 2018)</t>
  </si>
  <si>
    <t>Gasto efectivo real 1S 2018</t>
  </si>
  <si>
    <t>Gasto efectivo real por beneficiario 1S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</si>
  <si>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</si>
  <si>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</si>
  <si>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</si>
  <si>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</si>
  <si>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</si>
  <si>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IPC ( 2018)</t>
  </si>
  <si>
    <t>Gasto efectivo real  2018</t>
  </si>
  <si>
    <t>Gasto efectivo real por beneficiario  2018</t>
  </si>
  <si>
    <t>Efectivos 4T 2018</t>
  </si>
  <si>
    <t>IPC (4T 2018)</t>
  </si>
  <si>
    <t>Gasto efectivo real 4T 2018</t>
  </si>
  <si>
    <t>Gasto efectivo real por beneficiario 4T 2018</t>
  </si>
  <si>
    <t>Hogares y Albergues</t>
  </si>
  <si>
    <t>Personas de 65 años y más agredida y/o en condición de abandono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</si>
  <si>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</si>
  <si>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</si>
  <si>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</si>
  <si>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</si>
  <si>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</si>
  <si>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</si>
  <si>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</si>
  <si>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</si>
  <si>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</si>
  <si>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</si>
  <si>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</si>
  <si>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</si>
  <si>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</si>
  <si>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1S 2019</t>
  </si>
  <si>
    <t>Efectivos 1S 2019</t>
  </si>
  <si>
    <t>En transferencias 1S 2019</t>
  </si>
  <si>
    <t>IPC (1S 2019)</t>
  </si>
  <si>
    <t>Gasto efectivo real 1S 2019</t>
  </si>
  <si>
    <t>Gasto efectivo real por beneficiario 1S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</si>
  <si>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</si>
  <si>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</si>
  <si>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</si>
  <si>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</si>
  <si>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</si>
  <si>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</si>
  <si>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</si>
  <si>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</si>
  <si>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</si>
  <si>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</si>
  <si>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</si>
  <si>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</si>
  <si>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</si>
  <si>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</si>
  <si>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</si>
  <si>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</si>
  <si>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</si>
  <si>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</si>
  <si>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</si>
  <si>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</si>
  <si>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</si>
  <si>
    <t>IPC ( 2019)</t>
  </si>
  <si>
    <t>Gasto efectivo real  2019</t>
  </si>
  <si>
    <t>Gasto efectivo real por beneficiario  2019</t>
  </si>
  <si>
    <t>Proyectos</t>
  </si>
  <si>
    <t>n.d.</t>
  </si>
  <si>
    <t>n.d</t>
  </si>
  <si>
    <t xml:space="preserve">Para este trimestre se incluyó un nuevo producto "Proyectos" </t>
  </si>
  <si>
    <r>
      <rPr>
        <b/>
        <sz val="11"/>
        <color theme="1"/>
        <rFont val="Calibri"/>
        <family val="2"/>
        <scheme val="minor"/>
      </rPr>
      <t xml:space="preserve">Fuentes: </t>
    </r>
    <r>
      <rPr>
        <sz val="11"/>
        <color theme="1"/>
        <rFont val="Calibri"/>
        <family val="2"/>
        <scheme val="minor"/>
      </rPr>
      <t xml:space="preserve"> Informes Trimestrales CONAPAM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</si>
  <si>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>Fuentes:</t>
    </r>
    <r>
      <rPr>
        <sz val="11"/>
        <color theme="1"/>
        <rFont val="Calibri"/>
        <family val="2"/>
        <scheme val="minor"/>
      </rPr>
      <t xml:space="preserve">  Informes Trimestrales CONAPAM 2018 y 2019 - Cronogramas de Metas e Inversión - Modificaciones 2019 - IPC, INEC 2018 y 2019</t>
    </r>
  </si>
  <si>
    <r>
      <rPr>
        <b/>
        <sz val="11"/>
        <color theme="1"/>
        <rFont val="Calibri"/>
        <family val="2"/>
        <scheme val="minor"/>
      </rPr>
      <t xml:space="preserve">Fuentes:  </t>
    </r>
    <r>
      <rPr>
        <sz val="11"/>
        <color theme="1"/>
        <rFont val="Calibri"/>
        <family val="2"/>
        <scheme val="minor"/>
      </rPr>
      <t>Informes Trimestrales CONAPAM 2018 y 2019 - Cronogramas de Metas e Inversión - Modificaciones 2019 - IPC, INEC 2018 y 2019</t>
    </r>
  </si>
  <si>
    <t xml:space="preserve">Proyectos </t>
  </si>
  <si>
    <t xml:space="preserve">n.d. </t>
  </si>
  <si>
    <r>
      <rPr>
        <b/>
        <sz val="11"/>
        <color theme="1"/>
        <rFont val="Calibri"/>
        <family val="2"/>
        <scheme val="minor"/>
      </rPr>
      <t xml:space="preserve">Fuentes: </t>
    </r>
    <r>
      <rPr>
        <sz val="11"/>
        <color theme="1"/>
        <rFont val="Calibri"/>
        <family val="2"/>
        <scheme val="minor"/>
      </rPr>
      <t xml:space="preserve"> Informes Trimestrales CONAPAM 2018 y 2019 - Cronogramas de Metas e Inversión - Modificaciones 2019 - IPC, INEC 2018 y 2019</t>
    </r>
  </si>
  <si>
    <r>
      <t xml:space="preserve">Notas: </t>
    </r>
    <r>
      <rPr>
        <sz val="11"/>
        <color theme="1"/>
        <rFont val="Calibri"/>
        <family val="2"/>
        <scheme val="minor"/>
      </rPr>
      <t>El dato de Ingreso efectivo recibido no es el mismo que reporta el Departamento de Presupuesto de la Desaf como el monto girado; esto debido a que en el informe remitido por la Unidad Ejecutora se incoporan montos reintegrados por las Asociaciones por revisión de liquidación (se ejecutaron gastos que no procedían durante el año); sin embrago,el ajuste se realizó hasta final de año. Realmente para el IV Trimestre la Desaf giró: ₡ 4 620 998 232 / La diferencia es de ₡ 61 464 681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</si>
</sst>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0" xfId="1" applyNumberFormat="1" applyFont="1" applyFill="1"/>
    <xf numFmtId="0" fontId="2" fillId="0" borderId="0" xfId="0" applyFont="1" applyFill="1"/>
    <xf numFmtId="3" fontId="0" fillId="0" borderId="0" xfId="0" applyNumberFormat="1" applyFont="1" applyFill="1"/>
    <xf numFmtId="164" fontId="0" fillId="0" borderId="0" xfId="1" applyFont="1" applyFill="1"/>
    <xf numFmtId="0" fontId="0" fillId="0" borderId="0" xfId="0" applyFont="1" applyFill="1"/>
    <xf numFmtId="0" fontId="0" fillId="0" borderId="0" xfId="0" applyFont="1" applyFill="1" applyAlignment="1">
      <alignment horizontal="left" indent="1"/>
    </xf>
    <xf numFmtId="0" fontId="2" fillId="0" borderId="0" xfId="0" applyFont="1" applyFill="1" applyAlignment="1">
      <alignment horizontal="left"/>
    </xf>
    <xf numFmtId="0" fontId="0" fillId="0" borderId="3" xfId="0" applyFont="1" applyFill="1" applyBorder="1" applyAlignment="1">
      <alignment vertical="center"/>
    </xf>
    <xf numFmtId="0" fontId="0" fillId="0" borderId="3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3" fontId="0" fillId="0" borderId="0" xfId="0" applyNumberFormat="1" applyFont="1" applyFill="1" applyAlignment="1"/>
    <xf numFmtId="2" fontId="0" fillId="0" borderId="0" xfId="0" applyNumberFormat="1" applyFont="1" applyFill="1"/>
    <xf numFmtId="2" fontId="0" fillId="0" borderId="0" xfId="1" applyNumberFormat="1" applyFont="1" applyFill="1"/>
    <xf numFmtId="3" fontId="0" fillId="0" borderId="0" xfId="1" applyNumberFormat="1" applyFont="1" applyFill="1"/>
    <xf numFmtId="165" fontId="0" fillId="0" borderId="0" xfId="0" applyNumberFormat="1" applyFont="1" applyFill="1"/>
    <xf numFmtId="164" fontId="0" fillId="0" borderId="0" xfId="1" applyNumberFormat="1" applyFont="1" applyFill="1"/>
    <xf numFmtId="0" fontId="0" fillId="0" borderId="0" xfId="0" applyFont="1" applyFill="1" applyAlignment="1"/>
    <xf numFmtId="4" fontId="0" fillId="0" borderId="0" xfId="0" applyNumberFormat="1" applyFont="1" applyFill="1" applyAlignment="1"/>
    <xf numFmtId="4" fontId="0" fillId="0" borderId="0" xfId="0" applyNumberFormat="1" applyFont="1" applyFill="1" applyAlignment="1">
      <alignment horizontal="right"/>
    </xf>
    <xf numFmtId="4" fontId="0" fillId="0" borderId="3" xfId="0" applyNumberFormat="1" applyFont="1" applyFill="1" applyBorder="1" applyAlignment="1"/>
    <xf numFmtId="0" fontId="0" fillId="0" borderId="0" xfId="0" applyFont="1" applyFill="1" applyBorder="1"/>
    <xf numFmtId="167" fontId="0" fillId="0" borderId="0" xfId="0" applyNumberFormat="1" applyFont="1" applyFill="1"/>
    <xf numFmtId="0" fontId="3" fillId="0" borderId="0" xfId="0" applyFont="1" applyFill="1"/>
    <xf numFmtId="3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166" fontId="0" fillId="0" borderId="0" xfId="0" applyNumberFormat="1" applyFont="1" applyFill="1"/>
    <xf numFmtId="1" fontId="0" fillId="0" borderId="3" xfId="0" applyNumberFormat="1" applyFont="1" applyFill="1" applyBorder="1"/>
    <xf numFmtId="2" fontId="0" fillId="0" borderId="0" xfId="0" applyNumberFormat="1" applyFont="1" applyFill="1" applyAlignment="1">
      <alignment horizontal="right"/>
    </xf>
    <xf numFmtId="2" fontId="0" fillId="0" borderId="0" xfId="1" applyNumberFormat="1" applyFont="1" applyFill="1" applyAlignment="1">
      <alignment horizontal="right"/>
    </xf>
    <xf numFmtId="0" fontId="2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/>
    <xf numFmtId="4" fontId="0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4" xfId="0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Trimestre'!$A$45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Trimestre'!$B$45</c:f>
              <c:numCache>
                <c:formatCode>#,##0.00</c:formatCode>
                <c:ptCount val="1"/>
                <c:pt idx="0">
                  <c:v>10.564917488867545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569-9C66-8332F2DBA237}"/>
            </c:ext>
          </c:extLst>
        </c:ser>
        <c:ser>
          <c:idx val="1"/>
          <c:order val="1"/>
          <c:tx>
            <c:strRef>
              <c:f>'I Trimestre'!$A$46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Trimestre'!$B$46</c:f>
              <c:numCache>
                <c:formatCode>#,##0.00</c:formatCode>
                <c:ptCount val="1"/>
                <c:pt idx="0">
                  <c:v>9.6225567848723355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F-4569-9C66-8332F2DB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121920"/>
        <c:axId val="67123456"/>
      </c:barChart>
      <c:catAx>
        <c:axId val="671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23456"/>
        <c:crosses val="autoZero"/>
        <c:auto val="1"/>
        <c:lblAlgn val="ctr"/>
        <c:lblOffset val="100"/>
        <c:noMultiLvlLbl val="0"/>
      </c:catAx>
      <c:valAx>
        <c:axId val="67123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71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>
                <a:solidFill>
                  <a:schemeClr val="tx1"/>
                </a:solidFill>
              </a:defRPr>
            </a:pPr>
            <a:r>
              <a:rPr lang="es-CR" sz="1400">
                <a:solidFill>
                  <a:schemeClr val="tx1"/>
                </a:solidFill>
              </a:rPr>
              <a:t>CONAPAM: Indicadores de resultado 2019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700180488879753E-2"/>
          <c:y val="0.15809501067448781"/>
          <c:w val="0.91268262429345659"/>
          <c:h val="0.5699601168223864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82.99904887837242</c:v>
                </c:pt>
                <c:pt idx="1">
                  <c:v>90.819209039548028</c:v>
                </c:pt>
                <c:pt idx="2">
                  <c:v>89.004019090680728</c:v>
                </c:pt>
                <c:pt idx="3">
                  <c:v>79.911593071878684</c:v>
                </c:pt>
                <c:pt idx="4">
                  <c:v>127.1277488668793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FF6-AF97-D6BDE1121E13}"/>
            </c:ext>
          </c:extLst>
        </c:ser>
        <c:ser>
          <c:idx val="0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99.124161373270297</c:v>
                </c:pt>
                <c:pt idx="1">
                  <c:v>97.738785261591801</c:v>
                </c:pt>
                <c:pt idx="2">
                  <c:v>99.423386246197481</c:v>
                </c:pt>
                <c:pt idx="3">
                  <c:v>99.689294249524252</c:v>
                </c:pt>
                <c:pt idx="4">
                  <c:v>99.26308239351718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A-4FF6-AF97-D6BDE1121E13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91.061605125821359</c:v>
                </c:pt>
                <c:pt idx="1">
                  <c:v>94.278997150569921</c:v>
                </c:pt>
                <c:pt idx="2">
                  <c:v>94.213702668439112</c:v>
                </c:pt>
                <c:pt idx="3">
                  <c:v>89.800443660701461</c:v>
                </c:pt>
                <c:pt idx="4">
                  <c:v>113.19541563019824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A-4FF6-AF97-D6BDE11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11360"/>
        <c:axId val="69712896"/>
        <c:axId val="0"/>
      </c:bar3DChart>
      <c:catAx>
        <c:axId val="697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solidFill>
                  <a:schemeClr val="tx1"/>
                </a:solidFill>
              </a:defRPr>
            </a:pPr>
            <a:endParaRPr lang="es-CR"/>
          </a:p>
        </c:txPr>
        <c:crossAx val="69712896"/>
        <c:crosses val="autoZero"/>
        <c:auto val="1"/>
        <c:lblAlgn val="ctr"/>
        <c:lblOffset val="100"/>
        <c:noMultiLvlLbl val="0"/>
      </c:catAx>
      <c:valAx>
        <c:axId val="69712896"/>
        <c:scaling>
          <c:orientation val="minMax"/>
          <c:max val="1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/>
                </a:solidFill>
              </a:defRPr>
            </a:pPr>
            <a:endParaRPr lang="es-CR"/>
          </a:p>
        </c:txPr>
        <c:crossAx val="697113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0087508634498884E-2"/>
          <c:y val="0.86689523041242311"/>
          <c:w val="0.98991249136550108"/>
          <c:h val="0.13310476958757689"/>
        </c:manualLayout>
      </c:layout>
      <c:overlay val="0"/>
      <c:txPr>
        <a:bodyPr/>
        <a:lstStyle/>
        <a:p>
          <a:pPr>
            <a:defRPr lang="es-ES" sz="105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R" sz="1400"/>
              <a:t>CONAPAM: Indicadores de avance 2019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9.76006231684512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61F-4AC1-840D-0FECF83BBD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82.998278717807139</c:v>
                </c:pt>
                <c:pt idx="1">
                  <c:v>90.819209039548028</c:v>
                </c:pt>
                <c:pt idx="2">
                  <c:v>89.004019090680728</c:v>
                </c:pt>
                <c:pt idx="3">
                  <c:v>79.910662287138621</c:v>
                </c:pt>
                <c:pt idx="4">
                  <c:v>127.12774886687927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19-8C2E-13788E9997FA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99.124161373270297</c:v>
                </c:pt>
                <c:pt idx="1">
                  <c:v>97.738785261591801</c:v>
                </c:pt>
                <c:pt idx="2">
                  <c:v>99.423386246197481</c:v>
                </c:pt>
                <c:pt idx="3">
                  <c:v>99.689294249524252</c:v>
                </c:pt>
                <c:pt idx="4">
                  <c:v>99.26308239351718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E-4519-8C2E-13788E9997FA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91.061220045538718</c:v>
                </c:pt>
                <c:pt idx="1">
                  <c:v>94.278997150569921</c:v>
                </c:pt>
                <c:pt idx="2">
                  <c:v>94.213702668439112</c:v>
                </c:pt>
                <c:pt idx="3">
                  <c:v>89.799978268331444</c:v>
                </c:pt>
                <c:pt idx="4">
                  <c:v>113.19541563019823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E-4519-8C2E-13788E99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67552"/>
        <c:axId val="69769088"/>
        <c:axId val="0"/>
      </c:bar3DChart>
      <c:catAx>
        <c:axId val="6976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1000">
                <a:solidFill>
                  <a:schemeClr val="tx1"/>
                </a:solidFill>
              </a:defRPr>
            </a:pPr>
            <a:endParaRPr lang="es-CR"/>
          </a:p>
        </c:txPr>
        <c:crossAx val="69769088"/>
        <c:crosses val="autoZero"/>
        <c:auto val="1"/>
        <c:lblAlgn val="ctr"/>
        <c:lblOffset val="100"/>
        <c:noMultiLvlLbl val="0"/>
      </c:catAx>
      <c:valAx>
        <c:axId val="69769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/>
                </a:solidFill>
              </a:defRPr>
            </a:pPr>
            <a:endParaRPr lang="es-CR"/>
          </a:p>
        </c:txPr>
        <c:crossAx val="6976755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lang="es-ES" sz="10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CR" sz="1600"/>
              <a:t>CONAPAM: Indicadores de expansión 2019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206273675791279E-2"/>
          <c:y val="0.15809491287198293"/>
          <c:w val="0.91333904024911394"/>
          <c:h val="0.5169143047327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dLbl>
              <c:idx val="4"/>
              <c:layout>
                <c:manualLayout>
                  <c:x val="-9.371943279818552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C4-49E9-B809-9D00124821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8.5298971073577867</c:v>
                </c:pt>
                <c:pt idx="1">
                  <c:v>-8.3582364029239802</c:v>
                </c:pt>
                <c:pt idx="2">
                  <c:v>-0.1479498379597044</c:v>
                </c:pt>
                <c:pt idx="3">
                  <c:v>11.46285194391643</c:v>
                </c:pt>
                <c:pt idx="4">
                  <c:v>30.907519446845289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CA7-9BAF-00A17EBD3470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dLbl>
              <c:idx val="4"/>
              <c:layout>
                <c:manualLayout>
                  <c:x val="-2.0455651812344731E-2"/>
                  <c:y val="3.69714768592787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70B-4E77-93B8-E60534E28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-12.446264812314556</c:v>
                </c:pt>
                <c:pt idx="1">
                  <c:v>-3.7654663155248569</c:v>
                </c:pt>
                <c:pt idx="2">
                  <c:v>-28.526309748521108</c:v>
                </c:pt>
                <c:pt idx="3">
                  <c:v>-1.4232537443470417E-2</c:v>
                </c:pt>
                <c:pt idx="4">
                  <c:v>-35.335099614984188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CA7-9BAF-00A17EBD3470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dLbl>
              <c:idx val="0"/>
              <c:layout>
                <c:manualLayout>
                  <c:x val="1.5619905466364256E-2"/>
                  <c:y val="-3.9283080684355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C4-49E9-B809-9D0012482125}"/>
                </c:ext>
              </c:extLst>
            </c:dLbl>
            <c:dLbl>
              <c:idx val="4"/>
              <c:layout>
                <c:manualLayout>
                  <c:x val="1.5619905466365401E-3"/>
                  <c:y val="1.5713850904933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70B-4E77-93B8-E60534E28B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-19.327542436461275</c:v>
                </c:pt>
                <c:pt idx="1">
                  <c:v>5.0116561566757811</c:v>
                </c:pt>
                <c:pt idx="2">
                  <c:v>-28.420407857934705</c:v>
                </c:pt>
                <c:pt idx="3">
                  <c:v>-10.296779851940885</c:v>
                </c:pt>
                <c:pt idx="4">
                  <c:v>-50.602608117348936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CA7-9BAF-00A17EBD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94816"/>
        <c:axId val="69796608"/>
        <c:axId val="0"/>
      </c:bar3DChart>
      <c:catAx>
        <c:axId val="6979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lang="es-ES" sz="900">
                <a:solidFill>
                  <a:schemeClr val="tx1"/>
                </a:solidFill>
              </a:defRPr>
            </a:pPr>
            <a:endParaRPr lang="es-CR"/>
          </a:p>
        </c:txPr>
        <c:crossAx val="69796608"/>
        <c:crosses val="autoZero"/>
        <c:auto val="1"/>
        <c:lblAlgn val="ctr"/>
        <c:lblOffset val="100"/>
        <c:noMultiLvlLbl val="0"/>
      </c:catAx>
      <c:valAx>
        <c:axId val="69796608"/>
        <c:scaling>
          <c:orientation val="minMax"/>
          <c:max val="6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 sz="11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s-CR"/>
          </a:p>
        </c:txPr>
        <c:crossAx val="6979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349624367140287"/>
          <c:w val="0.99748211690374577"/>
          <c:h val="0.1365037563285971"/>
        </c:manualLayout>
      </c:layout>
      <c:overlay val="0"/>
      <c:txPr>
        <a:bodyPr/>
        <a:lstStyle/>
        <a:p>
          <a:pPr>
            <a:defRPr lang="es-ES" sz="900">
              <a:solidFill>
                <a:schemeClr val="tx1"/>
              </a:solidFill>
            </a:defRPr>
          </a:pPr>
          <a:endParaRPr lang="es-CR"/>
        </a:p>
      </c:txPr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CR" sz="1400"/>
              <a:t>CONAPAM: Indicadores de gasto medio anual por</a:t>
            </a:r>
            <a:r>
              <a:rPr lang="es-CR" sz="1400" baseline="0"/>
              <a:t> </a:t>
            </a:r>
            <a:r>
              <a:rPr lang="es-CR" sz="1400"/>
              <a:t>beneficiario 2019</a:t>
            </a:r>
          </a:p>
        </c:rich>
      </c:tx>
      <c:layout/>
      <c:overlay val="0"/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920631.36073163059</c:v>
                </c:pt>
                <c:pt idx="1">
                  <c:v>2147484</c:v>
                </c:pt>
                <c:pt idx="2">
                  <c:v>858984</c:v>
                </c:pt>
                <c:pt idx="3">
                  <c:v>568947.58429229038</c:v>
                </c:pt>
                <c:pt idx="4">
                  <c:v>6600000.0000000009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36-B9D3-0FD92D20B775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1099492.2568351857</c:v>
                </c:pt>
                <c:pt idx="1">
                  <c:v>2311102.2409070386</c:v>
                </c:pt>
                <c:pt idx="2">
                  <c:v>959542.03960488271</c:v>
                </c:pt>
                <c:pt idx="3">
                  <c:v>709759.13459832524</c:v>
                </c:pt>
                <c:pt idx="4">
                  <c:v>5153370.1307275854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36-B9D3-0FD92D20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854336"/>
        <c:axId val="69855872"/>
        <c:axId val="0"/>
      </c:bar3DChart>
      <c:catAx>
        <c:axId val="698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1"/>
                </a:solidFill>
              </a:defRPr>
            </a:pPr>
            <a:endParaRPr lang="es-CR"/>
          </a:p>
        </c:txPr>
        <c:crossAx val="69855872"/>
        <c:crosses val="autoZero"/>
        <c:auto val="1"/>
        <c:lblAlgn val="ctr"/>
        <c:lblOffset val="100"/>
        <c:noMultiLvlLbl val="0"/>
      </c:catAx>
      <c:valAx>
        <c:axId val="6985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s-CR"/>
          </a:p>
        </c:txPr>
        <c:crossAx val="69854336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>
                <a:solidFill>
                  <a:schemeClr val="tx1"/>
                </a:solidFill>
              </a:defRPr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100"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CONAPAM: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9.1964202479724075E-2"/>
          <c:y val="0.20437046454598601"/>
          <c:w val="0.81607159504055193"/>
          <c:h val="0.61238105796456532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33-4156-A079-A82643B21A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9D33-4156-A079-A82643B21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99.975347779475115</c:v>
                </c:pt>
                <c:pt idx="1">
                  <c:v>99.148603705703181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1C4-844D-31FD39DE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6264032"/>
        <c:axId val="496268296"/>
      </c:barChart>
      <c:valAx>
        <c:axId val="49626829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6264032"/>
        <c:crosses val="autoZero"/>
        <c:crossBetween val="between"/>
      </c:valAx>
      <c:catAx>
        <c:axId val="49626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626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CR" sz="1300"/>
              <a:t>CONAPAM: Indicadores de gasto medio</a:t>
            </a:r>
            <a:r>
              <a:rPr lang="es-CR" sz="1300" baseline="0"/>
              <a:t> mensual por beneficiario </a:t>
            </a:r>
            <a:r>
              <a:rPr lang="es-CR" sz="1300"/>
              <a:t>2019</a:t>
            </a:r>
          </a:p>
        </c:rich>
      </c:tx>
      <c:layout>
        <c:manualLayout>
          <c:xMode val="edge"/>
          <c:yMode val="edge"/>
          <c:x val="0.13553221138286986"/>
          <c:y val="1.9951519378895062E-2"/>
        </c:manualLayout>
      </c:layout>
      <c:overlay val="0"/>
    </c:title>
    <c:autoTitleDeleted val="0"/>
    <c:view3D>
      <c:rotX val="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Anual!$B$67:$F$67</c:f>
              <c:numCache>
                <c:formatCode>#,##0.00</c:formatCode>
                <c:ptCount val="5"/>
                <c:pt idx="0">
                  <c:v>76719.28006096922</c:v>
                </c:pt>
                <c:pt idx="1">
                  <c:v>178957</c:v>
                </c:pt>
                <c:pt idx="2">
                  <c:v>71582</c:v>
                </c:pt>
                <c:pt idx="3">
                  <c:v>47412.298691024196</c:v>
                </c:pt>
                <c:pt idx="4">
                  <c:v>550000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0-448B-9B7D-07D747A40119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Anual!$B$68:$F$68</c:f>
              <c:numCache>
                <c:formatCode>#,##0.00</c:formatCode>
                <c:ptCount val="5"/>
                <c:pt idx="0">
                  <c:v>91624.354736265464</c:v>
                </c:pt>
                <c:pt idx="1">
                  <c:v>192591.85340891988</c:v>
                </c:pt>
                <c:pt idx="2">
                  <c:v>79961.836633740226</c:v>
                </c:pt>
                <c:pt idx="3">
                  <c:v>59146.594549860441</c:v>
                </c:pt>
                <c:pt idx="4">
                  <c:v>429447.51089396543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90-448B-9B7D-07D747A40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0013312"/>
        <c:axId val="70014848"/>
        <c:axId val="0"/>
      </c:bar3DChart>
      <c:catAx>
        <c:axId val="7001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 sz="900">
                <a:solidFill>
                  <a:schemeClr val="tx1"/>
                </a:solidFill>
              </a:defRPr>
            </a:pPr>
            <a:endParaRPr lang="es-CR"/>
          </a:p>
        </c:txPr>
        <c:crossAx val="70014848"/>
        <c:crosses val="autoZero"/>
        <c:auto val="1"/>
        <c:lblAlgn val="ctr"/>
        <c:lblOffset val="100"/>
        <c:noMultiLvlLbl val="0"/>
      </c:catAx>
      <c:valAx>
        <c:axId val="700148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 sz="1100">
                <a:solidFill>
                  <a:schemeClr val="tx1"/>
                </a:solidFill>
              </a:defRPr>
            </a:pPr>
            <a:endParaRPr lang="es-CR"/>
          </a:p>
        </c:txPr>
        <c:crossAx val="7001331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s-ES" sz="1000">
                <a:solidFill>
                  <a:schemeClr val="tx1"/>
                </a:solidFill>
              </a:defRPr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3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rPr>
              <a:t>CONAPAM: Indicador de gasto medio-Índice de eficiencia (IE)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108.75311661255675</c:v>
                </c:pt>
                <c:pt idx="1">
                  <c:v>101.46217694062003</c:v>
                </c:pt>
                <c:pt idx="2">
                  <c:v>105.24294796783416</c:v>
                </c:pt>
                <c:pt idx="3">
                  <c:v>112.02558361935348</c:v>
                </c:pt>
                <c:pt idx="4">
                  <c:v>88.384526339993641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FB4-8EC2-3E09BA5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0147456"/>
        <c:axId val="70169728"/>
        <c:axId val="0"/>
      </c:bar3DChart>
      <c:catAx>
        <c:axId val="7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169728"/>
        <c:crosses val="autoZero"/>
        <c:auto val="1"/>
        <c:lblAlgn val="ctr"/>
        <c:lblOffset val="100"/>
        <c:noMultiLvlLbl val="0"/>
      </c:catAx>
      <c:valAx>
        <c:axId val="70169728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014745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Trimestre'!$B$49:$E$49</c:f>
              <c:numCache>
                <c:formatCode>#,##0.00</c:formatCode>
                <c:ptCount val="4"/>
                <c:pt idx="0">
                  <c:v>91.080283353010628</c:v>
                </c:pt>
                <c:pt idx="1">
                  <c:v>78.020776380535821</c:v>
                </c:pt>
                <c:pt idx="2">
                  <c:v>76.789751318764132</c:v>
                </c:pt>
                <c:pt idx="3">
                  <c:v>93.881999248402863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DAA-A330-13E91251026F}"/>
            </c:ext>
          </c:extLst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Trimestre'!$B$50:$E$50</c:f>
              <c:numCache>
                <c:formatCode>#,##0.00</c:formatCode>
                <c:ptCount val="4"/>
                <c:pt idx="0">
                  <c:v>85.534373362303512</c:v>
                </c:pt>
                <c:pt idx="1">
                  <c:v>86.495352651722257</c:v>
                </c:pt>
                <c:pt idx="2">
                  <c:v>92.640040190906802</c:v>
                </c:pt>
                <c:pt idx="3">
                  <c:v>88.173043953050282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2-4DAA-A330-13E91251026F}"/>
            </c:ext>
          </c:extLst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Trimestre'!$B$51:$E$51</c:f>
              <c:numCache>
                <c:formatCode>#,##0.00</c:formatCode>
                <c:ptCount val="4"/>
                <c:pt idx="0">
                  <c:v>88.30732835765707</c:v>
                </c:pt>
                <c:pt idx="1">
                  <c:v>82.258064516129039</c:v>
                </c:pt>
                <c:pt idx="2">
                  <c:v>84.714895754835467</c:v>
                </c:pt>
                <c:pt idx="3">
                  <c:v>91.027521600726573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DAA-A330-13E91251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45088"/>
        <c:axId val="67155072"/>
      </c:barChart>
      <c:catAx>
        <c:axId val="671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55072"/>
        <c:crosses val="autoZero"/>
        <c:auto val="1"/>
        <c:lblAlgn val="ctr"/>
        <c:lblOffset val="100"/>
        <c:noMultiLvlLbl val="0"/>
      </c:catAx>
      <c:valAx>
        <c:axId val="67155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Trimestre'!$B$54:$E$54</c:f>
              <c:numCache>
                <c:formatCode>#,##0.00</c:formatCode>
                <c:ptCount val="4"/>
                <c:pt idx="0">
                  <c:v>91.080283353010628</c:v>
                </c:pt>
                <c:pt idx="1">
                  <c:v>78.020776380535821</c:v>
                </c:pt>
                <c:pt idx="2">
                  <c:v>76.789751318764132</c:v>
                </c:pt>
                <c:pt idx="3">
                  <c:v>93.881999248402863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9D9-A989-C32CBE448BB4}"/>
            </c:ext>
          </c:extLst>
        </c:ser>
        <c:ser>
          <c:idx val="1"/>
          <c:order val="1"/>
          <c:tx>
            <c:strRef>
              <c:f>'I Trimestre'!$A$55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Trimestre'!$B$55:$E$55</c:f>
              <c:numCache>
                <c:formatCode>#,##0.00</c:formatCode>
                <c:ptCount val="4"/>
                <c:pt idx="0">
                  <c:v>21.383593340575878</c:v>
                </c:pt>
                <c:pt idx="1">
                  <c:v>21.623838162930564</c:v>
                </c:pt>
                <c:pt idx="2">
                  <c:v>23.160010047726701</c:v>
                </c:pt>
                <c:pt idx="3">
                  <c:v>22.043260988262571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D-49D9-A989-C32CBE448BB4}"/>
            </c:ext>
          </c:extLst>
        </c:ser>
        <c:ser>
          <c:idx val="2"/>
          <c:order val="2"/>
          <c:tx>
            <c:strRef>
              <c:f>'I Trimestre'!$A$56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Trimestre'!$B$56:$E$56</c:f>
              <c:numCache>
                <c:formatCode>#,##0.00</c:formatCode>
                <c:ptCount val="4"/>
                <c:pt idx="0">
                  <c:v>56.231938346793257</c:v>
                </c:pt>
                <c:pt idx="1">
                  <c:v>49.822307271733195</c:v>
                </c:pt>
                <c:pt idx="2">
                  <c:v>49.974880683245416</c:v>
                </c:pt>
                <c:pt idx="3">
                  <c:v>57.962630118332719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D-49D9-A989-C32CBE44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72608"/>
        <c:axId val="67174400"/>
      </c:barChart>
      <c:catAx>
        <c:axId val="6717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4400"/>
        <c:crosses val="autoZero"/>
        <c:auto val="1"/>
        <c:lblAlgn val="ctr"/>
        <c:lblOffset val="100"/>
        <c:noMultiLvlLbl val="0"/>
      </c:catAx>
      <c:valAx>
        <c:axId val="67174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2608"/>
        <c:crosses val="autoZero"/>
        <c:crossBetween val="between"/>
        <c:majorUnit val="25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Trimestre'!$B$62:$E$62</c:f>
              <c:numCache>
                <c:formatCode>#,##0.00</c:formatCode>
                <c:ptCount val="4"/>
                <c:pt idx="0">
                  <c:v>25.418631116891554</c:v>
                </c:pt>
                <c:pt idx="1">
                  <c:v>-9.4543147208121852</c:v>
                </c:pt>
                <c:pt idx="2">
                  <c:v>6.5899581589958123</c:v>
                </c:pt>
                <c:pt idx="3">
                  <c:v>33.152115979106696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200-9F79-32B78E51CEE8}"/>
            </c:ext>
          </c:extLst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Trimestre'!$B$63:$E$63</c:f>
              <c:numCache>
                <c:formatCode>#,##0.00</c:formatCode>
                <c:ptCount val="4"/>
                <c:pt idx="0">
                  <c:v>1.5941953743423998</c:v>
                </c:pt>
                <c:pt idx="1">
                  <c:v>-8.851888336998714</c:v>
                </c:pt>
                <c:pt idx="2">
                  <c:v>18.680114755472623</c:v>
                </c:pt>
                <c:pt idx="3">
                  <c:v>4.0854697989893607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200-9F79-32B78E51CEE8}"/>
            </c:ext>
          </c:extLst>
        </c:ser>
        <c:ser>
          <c:idx val="2"/>
          <c:order val="2"/>
          <c:tx>
            <c:strRef>
              <c:f>'I Trimestre'!$A$64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Trimestre'!$B$64:$E$64</c:f>
              <c:numCache>
                <c:formatCode>#,##0.00</c:formatCode>
                <c:ptCount val="4"/>
                <c:pt idx="0">
                  <c:v>-18.995930293916629</c:v>
                </c:pt>
                <c:pt idx="1">
                  <c:v>0.66532864813597659</c:v>
                </c:pt>
                <c:pt idx="2">
                  <c:v>11.342678808863415</c:v>
                </c:pt>
                <c:pt idx="3">
                  <c:v>-21.829653976117271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B-4200-9F79-32B78E5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61984"/>
        <c:axId val="67963520"/>
      </c:barChart>
      <c:catAx>
        <c:axId val="679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3520"/>
        <c:crosses val="autoZero"/>
        <c:auto val="1"/>
        <c:lblAlgn val="ctr"/>
        <c:lblOffset val="100"/>
        <c:noMultiLvlLbl val="0"/>
      </c:catAx>
      <c:valAx>
        <c:axId val="67963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1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Trimestre'!$A$67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Trimestre'!$B$67:$E$67</c:f>
              <c:numCache>
                <c:formatCode>#,##0.00</c:formatCode>
                <c:ptCount val="4"/>
                <c:pt idx="0">
                  <c:v>77719.734356552537</c:v>
                </c:pt>
                <c:pt idx="1">
                  <c:v>178957</c:v>
                </c:pt>
                <c:pt idx="2">
                  <c:v>71582</c:v>
                </c:pt>
                <c:pt idx="3">
                  <c:v>47412.298609545287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E2C-B38E-C47D1C62D3CC}"/>
            </c:ext>
          </c:extLst>
        </c:ser>
        <c:ser>
          <c:idx val="1"/>
          <c:order val="1"/>
          <c:tx>
            <c:strRef>
              <c:f>'I Trimestre'!$A$68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Trimestre'!$B$68:$E$68</c:f>
              <c:numCache>
                <c:formatCode>#,##0.00</c:formatCode>
                <c:ptCount val="4"/>
                <c:pt idx="0">
                  <c:v>72987.352820446351</c:v>
                </c:pt>
                <c:pt idx="1">
                  <c:v>198395.21653819201</c:v>
                </c:pt>
                <c:pt idx="2">
                  <c:v>86357.349035001636</c:v>
                </c:pt>
                <c:pt idx="3">
                  <c:v>44529.161316147627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E2C-B38E-C47D1C62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8480"/>
        <c:axId val="68006656"/>
      </c:barChart>
      <c:catAx>
        <c:axId val="679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006656"/>
        <c:crosses val="autoZero"/>
        <c:auto val="1"/>
        <c:lblAlgn val="ctr"/>
        <c:lblOffset val="100"/>
        <c:noMultiLvlLbl val="0"/>
      </c:catAx>
      <c:valAx>
        <c:axId val="680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8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s-CR"/>
          </a:p>
        </c:txPr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Trimestre'!$B$69:$E$69</c:f>
              <c:numCache>
                <c:formatCode>#,##0.00</c:formatCode>
                <c:ptCount val="4"/>
                <c:pt idx="0">
                  <c:v>82.930264556776891</c:v>
                </c:pt>
                <c:pt idx="1">
                  <c:v>91.192892827271294</c:v>
                </c:pt>
                <c:pt idx="2">
                  <c:v>102.20102569310868</c:v>
                </c:pt>
                <c:pt idx="3">
                  <c:v>85.492146815084368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D9-900E-F12FF1B48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02400"/>
        <c:axId val="68108288"/>
      </c:barChart>
      <c:catAx>
        <c:axId val="681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8288"/>
        <c:crosses val="autoZero"/>
        <c:auto val="1"/>
        <c:lblAlgn val="ctr"/>
        <c:lblOffset val="100"/>
        <c:noMultiLvlLbl val="0"/>
      </c:catAx>
      <c:valAx>
        <c:axId val="6810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Trimestre'!$A$74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Trimestre'!$B$74</c:f>
              <c:numCache>
                <c:formatCode>#,##0.00</c:formatCode>
                <c:ptCount val="1"/>
                <c:pt idx="0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F-4EE6-B87A-86564D003E99}"/>
            </c:ext>
          </c:extLst>
        </c:ser>
        <c:ser>
          <c:idx val="1"/>
          <c:order val="1"/>
          <c:tx>
            <c:strRef>
              <c:f>'I Trimestre'!$A$75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Trimestre'!$B$75</c:f>
              <c:numCache>
                <c:formatCode>#,##0.00</c:formatCode>
                <c:ptCount val="1"/>
                <c:pt idx="0">
                  <c:v>85.534373362303512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F-4EE6-B87A-86564D0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8144512"/>
        <c:axId val="68179072"/>
      </c:barChart>
      <c:catAx>
        <c:axId val="68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79072"/>
        <c:crosses val="autoZero"/>
        <c:auto val="1"/>
        <c:lblAlgn val="ctr"/>
        <c:lblOffset val="100"/>
        <c:noMultiLvlLbl val="0"/>
      </c:catAx>
      <c:valAx>
        <c:axId val="68179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1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Trimestre'!$B$71:$E$71</c:f>
              <c:numCache>
                <c:formatCode>#,##0.00</c:formatCode>
                <c:ptCount val="4"/>
                <c:pt idx="0">
                  <c:v>218962.05846133904</c:v>
                </c:pt>
                <c:pt idx="1">
                  <c:v>595185.64961457602</c:v>
                </c:pt>
                <c:pt idx="2">
                  <c:v>259072.04710500489</c:v>
                </c:pt>
                <c:pt idx="3">
                  <c:v>133587.48394844288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B0-B4A6-FC2B2F34C024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 Trimestre'!$B$71:$E$71</c:f>
              <c:numCache>
                <c:formatCode>#,##0.00</c:formatCode>
                <c:ptCount val="4"/>
                <c:pt idx="0">
                  <c:v>244133.57350731883</c:v>
                </c:pt>
                <c:pt idx="1">
                  <c:v>587348.84072948329</c:v>
                </c:pt>
                <c:pt idx="2">
                  <c:v>230694.32124352333</c:v>
                </c:pt>
                <c:pt idx="3">
                  <c:v>167117.54531862296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4B0-B4A6-FC2B2F34C024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'III Trimestre'!$B$71:$E$71</c:f>
              <c:numCache>
                <c:formatCode>#,##0.00</c:formatCode>
                <c:ptCount val="4"/>
                <c:pt idx="0">
                  <c:v>285131.6957907718</c:v>
                </c:pt>
                <c:pt idx="1">
                  <c:v>525923.47600411938</c:v>
                </c:pt>
                <c:pt idx="2">
                  <c:v>213259.86851211073</c:v>
                </c:pt>
                <c:pt idx="3">
                  <c:v>167255.01135157733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9-44B0-B4A6-FC2B2F34C024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'IV Trimestre'!$B$71:$E$71</c:f>
              <c:numCache>
                <c:formatCode>#,##0.00</c:formatCode>
                <c:ptCount val="4"/>
                <c:pt idx="0">
                  <c:v>347092.56760821625</c:v>
                </c:pt>
                <c:pt idx="1">
                  <c:v>599946.34442169906</c:v>
                </c:pt>
                <c:pt idx="2">
                  <c:v>258755.3888880309</c:v>
                </c:pt>
                <c:pt idx="3">
                  <c:v>241497.85851659838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4B0-B4A6-FC2B2F3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209664"/>
        <c:axId val="68358912"/>
      </c:barChart>
      <c:catAx>
        <c:axId val="6820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358912"/>
        <c:crosses val="autoZero"/>
        <c:auto val="1"/>
        <c:lblAlgn val="ctr"/>
        <c:lblOffset val="100"/>
        <c:noMultiLvlLbl val="0"/>
      </c:catAx>
      <c:valAx>
        <c:axId val="68358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20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CONAPAM: Indicadores de cobertura potencial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8B-4402-A59F-90F17F4912F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B8B-4402-A59F-90F17F4912FE}"/>
              </c:ext>
            </c:extLst>
          </c:dPt>
          <c:dLbls>
            <c:dLbl>
              <c:idx val="0"/>
              <c:layout>
                <c:manualLayout>
                  <c:x val="-4.2634453371755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8B-4402-A59F-90F17F4912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11.20183732272268</c:v>
                </c:pt>
                <c:pt idx="1">
                  <c:v>9.2974184347623616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EBE-BAA0-BA2EA640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3272696"/>
        <c:axId val="493266464"/>
      </c:barChart>
      <c:valAx>
        <c:axId val="4932664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3272696"/>
        <c:crosses val="autoZero"/>
        <c:crossBetween val="between"/>
      </c:valAx>
      <c:catAx>
        <c:axId val="4932726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326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image" Target="../media/image3.png"/><Relationship Id="rId5" Type="http://schemas.openxmlformats.org/officeDocument/2006/relationships/chart" Target="../charts/chart13.xml"/><Relationship Id="rId10" Type="http://schemas.openxmlformats.org/officeDocument/2006/relationships/image" Target="../media/image2.png"/><Relationship Id="rId4" Type="http://schemas.openxmlformats.org/officeDocument/2006/relationships/chart" Target="../charts/chart12.xml"/><Relationship Id="rId9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191</xdr:row>
      <xdr:rowOff>171450</xdr:rowOff>
    </xdr:from>
    <xdr:to>
      <xdr:col>2</xdr:col>
      <xdr:colOff>123825</xdr:colOff>
      <xdr:row>206</xdr:row>
      <xdr:rowOff>57150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206</xdr:row>
      <xdr:rowOff>152400</xdr:rowOff>
    </xdr:from>
    <xdr:to>
      <xdr:col>2</xdr:col>
      <xdr:colOff>95250</xdr:colOff>
      <xdr:row>221</xdr:row>
      <xdr:rowOff>38100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222</xdr:row>
      <xdr:rowOff>19050</xdr:rowOff>
    </xdr:from>
    <xdr:to>
      <xdr:col>2</xdr:col>
      <xdr:colOff>38100</xdr:colOff>
      <xdr:row>236</xdr:row>
      <xdr:rowOff>95250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237</xdr:row>
      <xdr:rowOff>47625</xdr:rowOff>
    </xdr:from>
    <xdr:to>
      <xdr:col>2</xdr:col>
      <xdr:colOff>85725</xdr:colOff>
      <xdr:row>251</xdr:row>
      <xdr:rowOff>123825</xdr:rowOff>
    </xdr:to>
    <xdr:graphicFrame macro="">
      <xdr:nvGraphicFramePr>
        <xdr:cNvPr id="23" name="2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252</xdr:row>
      <xdr:rowOff>57150</xdr:rowOff>
    </xdr:from>
    <xdr:to>
      <xdr:col>2</xdr:col>
      <xdr:colOff>95250</xdr:colOff>
      <xdr:row>266</xdr:row>
      <xdr:rowOff>133350</xdr:rowOff>
    </xdr:to>
    <xdr:graphicFrame macro="">
      <xdr:nvGraphicFramePr>
        <xdr:cNvPr id="24" name="2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267</xdr:row>
      <xdr:rowOff>28575</xdr:rowOff>
    </xdr:from>
    <xdr:to>
      <xdr:col>2</xdr:col>
      <xdr:colOff>85725</xdr:colOff>
      <xdr:row>281</xdr:row>
      <xdr:rowOff>104775</xdr:rowOff>
    </xdr:to>
    <xdr:graphicFrame macro="">
      <xdr:nvGraphicFramePr>
        <xdr:cNvPr id="25" name="2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282</xdr:row>
      <xdr:rowOff>28575</xdr:rowOff>
    </xdr:from>
    <xdr:to>
      <xdr:col>2</xdr:col>
      <xdr:colOff>66675</xdr:colOff>
      <xdr:row>296</xdr:row>
      <xdr:rowOff>104775</xdr:rowOff>
    </xdr:to>
    <xdr:graphicFrame macro="">
      <xdr:nvGraphicFramePr>
        <xdr:cNvPr id="26" name="2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184</xdr:row>
      <xdr:rowOff>19050</xdr:rowOff>
    </xdr:from>
    <xdr:to>
      <xdr:col>15</xdr:col>
      <xdr:colOff>638175</xdr:colOff>
      <xdr:row>198</xdr:row>
      <xdr:rowOff>95250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1025186" cy="416718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1025186" cy="41671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71436</xdr:rowOff>
    </xdr:from>
    <xdr:to>
      <xdr:col>7</xdr:col>
      <xdr:colOff>654844</xdr:colOff>
      <xdr:row>7</xdr:row>
      <xdr:rowOff>178591</xdr:rowOff>
    </xdr:to>
    <xdr:sp macro="" textlink="">
      <xdr:nvSpPr>
        <xdr:cNvPr id="11" name="CuadroTexto 10"/>
        <xdr:cNvSpPr txBox="1"/>
      </xdr:nvSpPr>
      <xdr:spPr>
        <a:xfrm>
          <a:off x="0" y="1214436"/>
          <a:ext cx="1066800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07-05-2019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101328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025187" cy="416718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025187" cy="416718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6</xdr:row>
      <xdr:rowOff>71436</xdr:rowOff>
    </xdr:from>
    <xdr:to>
      <xdr:col>7</xdr:col>
      <xdr:colOff>750095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1" y="1214436"/>
          <a:ext cx="1076325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06-08-2019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6</xdr:row>
      <xdr:rowOff>0</xdr:rowOff>
    </xdr:from>
    <xdr:ext cx="11025186" cy="416718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143000"/>
          <a:ext cx="11025186" cy="416718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71436</xdr:rowOff>
    </xdr:from>
    <xdr:to>
      <xdr:col>7</xdr:col>
      <xdr:colOff>321469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0" y="1214436"/>
          <a:ext cx="10810875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025187" cy="416718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025187" cy="416718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6</xdr:row>
      <xdr:rowOff>71436</xdr:rowOff>
    </xdr:from>
    <xdr:to>
      <xdr:col>7</xdr:col>
      <xdr:colOff>250032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1" y="1214436"/>
          <a:ext cx="10763250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06-11-2019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025187" cy="416718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11025187" cy="416718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6</xdr:row>
      <xdr:rowOff>71436</xdr:rowOff>
    </xdr:from>
    <xdr:to>
      <xdr:col>5</xdr:col>
      <xdr:colOff>1333500</xdr:colOff>
      <xdr:row>7</xdr:row>
      <xdr:rowOff>178591</xdr:rowOff>
    </xdr:to>
    <xdr:sp macro="" textlink="">
      <xdr:nvSpPr>
        <xdr:cNvPr id="3" name="CuadroTexto 2"/>
        <xdr:cNvSpPr txBox="1"/>
      </xdr:nvSpPr>
      <xdr:spPr>
        <a:xfrm>
          <a:off x="1" y="1214436"/>
          <a:ext cx="1094184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III Trimestre Acumulado 2019       Fecha Actualización:  06-11-2019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013281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190499</xdr:rowOff>
    </xdr:from>
    <xdr:ext cx="12418219" cy="41671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2999"/>
          <a:ext cx="12418219" cy="416719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6</xdr:row>
      <xdr:rowOff>71436</xdr:rowOff>
    </xdr:from>
    <xdr:to>
      <xdr:col>6</xdr:col>
      <xdr:colOff>1357312</xdr:colOff>
      <xdr:row>7</xdr:row>
      <xdr:rowOff>71437</xdr:rowOff>
    </xdr:to>
    <xdr:sp macro="" textlink="">
      <xdr:nvSpPr>
        <xdr:cNvPr id="3" name="CuadroTexto 2"/>
        <xdr:cNvSpPr txBox="1"/>
      </xdr:nvSpPr>
      <xdr:spPr>
        <a:xfrm>
          <a:off x="1" y="1214436"/>
          <a:ext cx="12358686" cy="190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     Fecha Actualización:  28-02-2020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11906</xdr:colOff>
      <xdr:row>6</xdr:row>
      <xdr:rowOff>35719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0631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7408</xdr:colOff>
      <xdr:row>11</xdr:row>
      <xdr:rowOff>16405</xdr:rowOff>
    </xdr:from>
    <xdr:to>
      <xdr:col>16</xdr:col>
      <xdr:colOff>11906</xdr:colOff>
      <xdr:row>30</xdr:row>
      <xdr:rowOff>1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14551</xdr:colOff>
      <xdr:row>11</xdr:row>
      <xdr:rowOff>0</xdr:rowOff>
    </xdr:from>
    <xdr:to>
      <xdr:col>25</xdr:col>
      <xdr:colOff>619125</xdr:colOff>
      <xdr:row>30</xdr:row>
      <xdr:rowOff>23813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756706</xdr:colOff>
      <xdr:row>57</xdr:row>
      <xdr:rowOff>178593</xdr:rowOff>
    </xdr:from>
    <xdr:to>
      <xdr:col>16</xdr:col>
      <xdr:colOff>761999</xdr:colOff>
      <xdr:row>75</xdr:row>
      <xdr:rowOff>202405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168006</xdr:colOff>
      <xdr:row>58</xdr:row>
      <xdr:rowOff>5554</xdr:rowOff>
    </xdr:from>
    <xdr:to>
      <xdr:col>27</xdr:col>
      <xdr:colOff>619125</xdr:colOff>
      <xdr:row>75</xdr:row>
      <xdr:rowOff>190498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743478</xdr:colOff>
      <xdr:row>30</xdr:row>
      <xdr:rowOff>177534</xdr:rowOff>
    </xdr:from>
    <xdr:to>
      <xdr:col>16</xdr:col>
      <xdr:colOff>750094</xdr:colOff>
      <xdr:row>56</xdr:row>
      <xdr:rowOff>178593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21168</xdr:colOff>
      <xdr:row>77</xdr:row>
      <xdr:rowOff>47888</xdr:rowOff>
    </xdr:from>
    <xdr:to>
      <xdr:col>16</xdr:col>
      <xdr:colOff>226220</xdr:colOff>
      <xdr:row>94</xdr:row>
      <xdr:rowOff>71438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162719</xdr:colOff>
      <xdr:row>31</xdr:row>
      <xdr:rowOff>14554</xdr:rowOff>
    </xdr:from>
    <xdr:to>
      <xdr:col>26</xdr:col>
      <xdr:colOff>178594</xdr:colOff>
      <xdr:row>56</xdr:row>
      <xdr:rowOff>178593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351895</xdr:colOff>
      <xdr:row>77</xdr:row>
      <xdr:rowOff>29368</xdr:rowOff>
    </xdr:from>
    <xdr:to>
      <xdr:col>26</xdr:col>
      <xdr:colOff>261937</xdr:colOff>
      <xdr:row>94</xdr:row>
      <xdr:rowOff>35721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2406312" cy="428625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143000"/>
          <a:ext cx="12406312" cy="428625"/>
        </a:xfrm>
        <a:prstGeom prst="rect">
          <a:avLst/>
        </a:prstGeom>
      </xdr:spPr>
    </xdr:pic>
    <xdr:clientData/>
  </xdr:oneCellAnchor>
  <xdr:twoCellAnchor>
    <xdr:from>
      <xdr:col>0</xdr:col>
      <xdr:colOff>1</xdr:colOff>
      <xdr:row>6</xdr:row>
      <xdr:rowOff>71436</xdr:rowOff>
    </xdr:from>
    <xdr:to>
      <xdr:col>6</xdr:col>
      <xdr:colOff>1178719</xdr:colOff>
      <xdr:row>7</xdr:row>
      <xdr:rowOff>154781</xdr:rowOff>
    </xdr:to>
    <xdr:sp macro="" textlink="">
      <xdr:nvSpPr>
        <xdr:cNvPr id="12" name="CuadroTexto 11"/>
        <xdr:cNvSpPr txBox="1"/>
      </xdr:nvSpPr>
      <xdr:spPr>
        <a:xfrm>
          <a:off x="1" y="1214436"/>
          <a:ext cx="12180093" cy="2738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                                Consejo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Nacional de la Persona Adulta Mayor            Programa Construyendo Lazos de Solidaridad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             Fecha Actualización:  28-02-2020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6</xdr:row>
      <xdr:rowOff>35719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2394406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835138</xdr:colOff>
      <xdr:row>5</xdr:row>
      <xdr:rowOff>136071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21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6" width="20.85546875" style="5" customWidth="1"/>
    <col min="7" max="7" width="11.42578125" style="5"/>
    <col min="8" max="8" width="13.140625" style="5" bestFit="1" customWidth="1"/>
    <col min="9" max="16384" width="11.42578125" style="5"/>
  </cols>
  <sheetData>
    <row r="8" spans="1:6" ht="15.75" customHeight="1" x14ac:dyDescent="0.25"/>
    <row r="9" spans="1:6" x14ac:dyDescent="0.25">
      <c r="A9" s="38" t="s">
        <v>0</v>
      </c>
      <c r="B9" s="40" t="s">
        <v>1</v>
      </c>
      <c r="C9" s="42" t="s">
        <v>2</v>
      </c>
      <c r="D9" s="42"/>
      <c r="E9" s="42"/>
      <c r="F9" s="42"/>
    </row>
    <row r="10" spans="1:6" ht="60.75" thickBot="1" x14ac:dyDescent="0.3">
      <c r="A10" s="39"/>
      <c r="B10" s="41"/>
      <c r="C10" s="10" t="s">
        <v>73</v>
      </c>
      <c r="D10" s="10" t="s">
        <v>33</v>
      </c>
      <c r="E10" s="10" t="s">
        <v>44</v>
      </c>
      <c r="F10" s="10" t="s">
        <v>74</v>
      </c>
    </row>
    <row r="11" spans="1:6" ht="15.75" thickTop="1" x14ac:dyDescent="0.25"/>
    <row r="12" spans="1:6" x14ac:dyDescent="0.25">
      <c r="A12" s="2" t="s">
        <v>3</v>
      </c>
    </row>
    <row r="14" spans="1:6" x14ac:dyDescent="0.25">
      <c r="A14" s="2" t="s">
        <v>32</v>
      </c>
      <c r="C14" s="3"/>
    </row>
    <row r="15" spans="1:6" x14ac:dyDescent="0.25">
      <c r="A15" s="6" t="s">
        <v>45</v>
      </c>
      <c r="B15" s="3">
        <f>SUM(C15:F15)</f>
        <v>12302</v>
      </c>
      <c r="C15" s="3">
        <v>1576</v>
      </c>
      <c r="D15" s="3">
        <v>956</v>
      </c>
      <c r="E15" s="3">
        <v>9381</v>
      </c>
      <c r="F15" s="3">
        <v>389</v>
      </c>
    </row>
    <row r="16" spans="1:6" x14ac:dyDescent="0.25">
      <c r="A16" s="6" t="s">
        <v>75</v>
      </c>
      <c r="B16" s="3">
        <f>SUM(C16:F16)</f>
        <v>16940</v>
      </c>
      <c r="C16" s="3">
        <v>1829</v>
      </c>
      <c r="D16" s="3">
        <v>1327</v>
      </c>
      <c r="E16" s="3">
        <v>13305</v>
      </c>
      <c r="F16" s="3">
        <v>479</v>
      </c>
    </row>
    <row r="17" spans="1:8" x14ac:dyDescent="0.25">
      <c r="A17" s="6" t="s">
        <v>76</v>
      </c>
      <c r="B17" s="3">
        <f>SUM(C17:F17)</f>
        <v>15429</v>
      </c>
      <c r="C17" s="3">
        <v>1427</v>
      </c>
      <c r="D17" s="3">
        <v>1019</v>
      </c>
      <c r="E17" s="3">
        <v>12491</v>
      </c>
      <c r="F17" s="3">
        <v>492</v>
      </c>
    </row>
    <row r="18" spans="1:8" x14ac:dyDescent="0.25">
      <c r="A18" s="6" t="s">
        <v>77</v>
      </c>
      <c r="B18" s="3">
        <f>SUM(C18:F18)</f>
        <v>16940</v>
      </c>
      <c r="C18" s="3">
        <v>1829</v>
      </c>
      <c r="D18" s="3">
        <v>1327</v>
      </c>
      <c r="E18" s="3">
        <v>13305</v>
      </c>
      <c r="F18" s="3">
        <v>479</v>
      </c>
    </row>
    <row r="19" spans="1:8" x14ac:dyDescent="0.25">
      <c r="B19" s="3"/>
      <c r="C19" s="3"/>
      <c r="D19" s="3"/>
      <c r="E19" s="3"/>
      <c r="F19" s="3"/>
    </row>
    <row r="20" spans="1:8" x14ac:dyDescent="0.25">
      <c r="A20" s="7" t="s">
        <v>4</v>
      </c>
      <c r="B20" s="3"/>
      <c r="C20" s="3"/>
      <c r="D20" s="3"/>
      <c r="E20" s="3"/>
      <c r="F20" s="3"/>
    </row>
    <row r="21" spans="1:8" x14ac:dyDescent="0.25">
      <c r="A21" s="6" t="s">
        <v>45</v>
      </c>
      <c r="B21" s="3">
        <f>SUM(C21:F21)</f>
        <v>3278789664</v>
      </c>
      <c r="C21" s="3">
        <v>918765238</v>
      </c>
      <c r="D21" s="3">
        <v>219327248</v>
      </c>
      <c r="E21" s="3">
        <v>1580697178</v>
      </c>
      <c r="F21" s="3">
        <v>560000000</v>
      </c>
    </row>
    <row r="22" spans="1:8" x14ac:dyDescent="0.25">
      <c r="A22" s="6" t="s">
        <v>75</v>
      </c>
      <c r="B22" s="3">
        <f>SUM(C22:F22)</f>
        <v>3949716900</v>
      </c>
      <c r="C22" s="15">
        <v>981937059</v>
      </c>
      <c r="D22" s="3">
        <v>284967942</v>
      </c>
      <c r="E22" s="3">
        <v>1892461899</v>
      </c>
      <c r="F22" s="3">
        <v>790350000</v>
      </c>
      <c r="H22" s="16"/>
    </row>
    <row r="23" spans="1:8" x14ac:dyDescent="0.25">
      <c r="A23" s="6" t="s">
        <v>76</v>
      </c>
      <c r="B23" s="3">
        <f>SUM(C23:F23)</f>
        <v>3378365600</v>
      </c>
      <c r="C23" s="3">
        <v>849329922</v>
      </c>
      <c r="D23" s="3">
        <v>263994416</v>
      </c>
      <c r="E23" s="3">
        <v>1668641262</v>
      </c>
      <c r="F23" s="3">
        <v>596400000</v>
      </c>
    </row>
    <row r="24" spans="1:8" x14ac:dyDescent="0.25">
      <c r="A24" s="6" t="s">
        <v>77</v>
      </c>
      <c r="B24" s="3">
        <f>SUM(C24:F24)</f>
        <v>15798867600</v>
      </c>
      <c r="C24" s="15">
        <v>3927748236</v>
      </c>
      <c r="D24" s="3">
        <v>1139871768</v>
      </c>
      <c r="E24" s="3">
        <v>7569847596</v>
      </c>
      <c r="F24" s="3">
        <v>3161400000</v>
      </c>
    </row>
    <row r="25" spans="1:8" x14ac:dyDescent="0.25">
      <c r="A25" s="6" t="s">
        <v>78</v>
      </c>
      <c r="B25" s="3">
        <f>SUM(C25:F25)</f>
        <v>3378365600</v>
      </c>
      <c r="C25" s="3">
        <f>C23</f>
        <v>849329922</v>
      </c>
      <c r="D25" s="3">
        <f>D23</f>
        <v>263994416</v>
      </c>
      <c r="E25" s="3">
        <f>E23</f>
        <v>1668641262</v>
      </c>
      <c r="F25" s="3">
        <f>F23</f>
        <v>596400000</v>
      </c>
    </row>
    <row r="26" spans="1:8" x14ac:dyDescent="0.25">
      <c r="B26" s="3"/>
      <c r="C26" s="15"/>
      <c r="D26" s="3"/>
      <c r="E26" s="3"/>
      <c r="F26" s="3"/>
      <c r="H26" s="3"/>
    </row>
    <row r="27" spans="1:8" x14ac:dyDescent="0.25">
      <c r="A27" s="7" t="s">
        <v>5</v>
      </c>
      <c r="B27" s="3"/>
      <c r="C27" s="3"/>
      <c r="D27" s="3"/>
      <c r="E27" s="3"/>
      <c r="F27" s="3"/>
    </row>
    <row r="28" spans="1:8" x14ac:dyDescent="0.25">
      <c r="A28" s="6" t="s">
        <v>75</v>
      </c>
      <c r="B28" s="3">
        <f>B22</f>
        <v>3949716900</v>
      </c>
      <c r="C28" s="3"/>
      <c r="D28" s="3"/>
      <c r="E28" s="3"/>
      <c r="F28" s="3"/>
    </row>
    <row r="29" spans="1:8" x14ac:dyDescent="0.25">
      <c r="A29" s="6" t="s">
        <v>76</v>
      </c>
      <c r="B29" s="3">
        <v>3949716900</v>
      </c>
      <c r="C29" s="3"/>
      <c r="D29" s="3"/>
      <c r="E29" s="3"/>
      <c r="F29" s="3"/>
    </row>
    <row r="31" spans="1:8" x14ac:dyDescent="0.25">
      <c r="A31" s="2" t="s">
        <v>6</v>
      </c>
    </row>
    <row r="32" spans="1:8" x14ac:dyDescent="0.25">
      <c r="A32" s="6" t="s">
        <v>46</v>
      </c>
      <c r="B32" s="17">
        <v>1.0304675706999999</v>
      </c>
      <c r="C32" s="17">
        <v>1.0304675706999999</v>
      </c>
      <c r="D32" s="17">
        <v>1.0304675706999999</v>
      </c>
      <c r="E32" s="17">
        <v>1.0304675706999999</v>
      </c>
      <c r="F32" s="17">
        <v>1.0304675706999999</v>
      </c>
    </row>
    <row r="33" spans="1:6" x14ac:dyDescent="0.25">
      <c r="A33" s="6" t="s">
        <v>79</v>
      </c>
      <c r="B33" s="17">
        <v>1.0451016243</v>
      </c>
      <c r="C33" s="17">
        <v>1.0451016243</v>
      </c>
      <c r="D33" s="17">
        <v>1.0451016243</v>
      </c>
      <c r="E33" s="17">
        <v>1.0451016243</v>
      </c>
      <c r="F33" s="17">
        <v>1.0451016243</v>
      </c>
    </row>
    <row r="34" spans="1:6" x14ac:dyDescent="0.25">
      <c r="A34" s="6" t="s">
        <v>7</v>
      </c>
      <c r="B34" s="3">
        <v>160342</v>
      </c>
      <c r="C34" s="3"/>
      <c r="D34" s="3"/>
      <c r="E34" s="3"/>
      <c r="F34" s="3"/>
    </row>
    <row r="36" spans="1:6" x14ac:dyDescent="0.25">
      <c r="A36" s="2" t="s">
        <v>8</v>
      </c>
    </row>
    <row r="37" spans="1:6" x14ac:dyDescent="0.25">
      <c r="A37" s="5" t="s">
        <v>47</v>
      </c>
      <c r="B37" s="12">
        <f>B21/B32</f>
        <v>3181846529.893908</v>
      </c>
      <c r="C37" s="12">
        <f>C21/C32</f>
        <v>891600341.55745411</v>
      </c>
      <c r="D37" s="12">
        <f>D21/D32</f>
        <v>212842455.44089299</v>
      </c>
      <c r="E37" s="12">
        <f>E21/E32</f>
        <v>1533961109.446877</v>
      </c>
      <c r="F37" s="12">
        <f>F21/F32</f>
        <v>543442623.44868374</v>
      </c>
    </row>
    <row r="38" spans="1:6" x14ac:dyDescent="0.25">
      <c r="A38" s="5" t="s">
        <v>80</v>
      </c>
      <c r="B38" s="12">
        <f>B23/B33</f>
        <v>3232571380.0921512</v>
      </c>
      <c r="C38" s="12">
        <f>C23/C33</f>
        <v>812676874.91048908</v>
      </c>
      <c r="D38" s="12">
        <f>D23/D33</f>
        <v>252601670.36561748</v>
      </c>
      <c r="E38" s="12">
        <f>E23/E33</f>
        <v>1596630627.3015711</v>
      </c>
      <c r="F38" s="12">
        <f>F23/F33</f>
        <v>570662207.51447356</v>
      </c>
    </row>
    <row r="39" spans="1:6" x14ac:dyDescent="0.25">
      <c r="A39" s="5" t="s">
        <v>48</v>
      </c>
      <c r="B39" s="12">
        <f>$B$37/(B15)</f>
        <v>258644.65370621916</v>
      </c>
      <c r="C39" s="12">
        <f>C37/(C15)</f>
        <v>565736.25733340997</v>
      </c>
      <c r="D39" s="12">
        <f>D37/(D15)</f>
        <v>222638.55171641527</v>
      </c>
      <c r="E39" s="12">
        <f>E37/(E15)</f>
        <v>163517.86690618025</v>
      </c>
      <c r="F39" s="12">
        <f>F37/(F15)</f>
        <v>1397024.7389426318</v>
      </c>
    </row>
    <row r="40" spans="1:6" x14ac:dyDescent="0.25">
      <c r="A40" s="5" t="s">
        <v>81</v>
      </c>
      <c r="B40" s="12">
        <f>$B$38/(B17)</f>
        <v>209512.69557924371</v>
      </c>
      <c r="C40" s="12">
        <f>C38/(C17)</f>
        <v>569500.26272634137</v>
      </c>
      <c r="D40" s="12">
        <f>D38/(D17)</f>
        <v>247891.72754231351</v>
      </c>
      <c r="E40" s="12">
        <f>E38/(E17)</f>
        <v>127822.48237143313</v>
      </c>
      <c r="F40" s="12">
        <f>F38/(F17)</f>
        <v>1159882.5355985234</v>
      </c>
    </row>
    <row r="41" spans="1:6" x14ac:dyDescent="0.25">
      <c r="B41" s="18"/>
      <c r="C41" s="18"/>
      <c r="D41" s="18"/>
      <c r="E41" s="18"/>
      <c r="F41" s="18"/>
    </row>
    <row r="42" spans="1:6" x14ac:dyDescent="0.25">
      <c r="A42" s="2" t="s">
        <v>9</v>
      </c>
      <c r="B42" s="18"/>
      <c r="C42" s="18"/>
      <c r="D42" s="18"/>
      <c r="E42" s="18"/>
      <c r="F42" s="18"/>
    </row>
    <row r="43" spans="1:6" x14ac:dyDescent="0.25">
      <c r="B43" s="18"/>
      <c r="C43" s="18"/>
      <c r="D43" s="18"/>
      <c r="E43" s="18"/>
      <c r="F43" s="18"/>
    </row>
    <row r="44" spans="1:6" x14ac:dyDescent="0.25">
      <c r="A44" s="2" t="s">
        <v>10</v>
      </c>
      <c r="B44" s="18"/>
      <c r="C44" s="18"/>
      <c r="D44" s="18"/>
      <c r="E44" s="18"/>
      <c r="F44" s="18"/>
    </row>
    <row r="45" spans="1:6" x14ac:dyDescent="0.25">
      <c r="A45" s="5" t="s">
        <v>11</v>
      </c>
      <c r="B45" s="19">
        <f>B16/B34*100</f>
        <v>10.564917488867545</v>
      </c>
      <c r="C45" s="19"/>
      <c r="D45" s="19"/>
      <c r="E45" s="19"/>
      <c r="F45" s="19"/>
    </row>
    <row r="46" spans="1:6" x14ac:dyDescent="0.25">
      <c r="A46" s="5" t="s">
        <v>12</v>
      </c>
      <c r="B46" s="19">
        <f>B17/B34*100</f>
        <v>9.6225567848723355</v>
      </c>
      <c r="C46" s="19"/>
      <c r="D46" s="19"/>
      <c r="E46" s="19"/>
      <c r="F46" s="19"/>
    </row>
    <row r="47" spans="1:6" x14ac:dyDescent="0.25">
      <c r="B47" s="19"/>
      <c r="C47" s="19"/>
      <c r="D47" s="19"/>
      <c r="E47" s="19"/>
      <c r="F47" s="19"/>
    </row>
    <row r="48" spans="1:6" x14ac:dyDescent="0.25">
      <c r="A48" s="2" t="s">
        <v>13</v>
      </c>
      <c r="B48" s="19"/>
      <c r="C48" s="19"/>
      <c r="D48" s="19"/>
      <c r="E48" s="19"/>
      <c r="F48" s="19"/>
    </row>
    <row r="49" spans="1:6" x14ac:dyDescent="0.25">
      <c r="A49" s="5" t="s">
        <v>14</v>
      </c>
      <c r="B49" s="19">
        <f>B17/B16*100</f>
        <v>91.080283353010628</v>
      </c>
      <c r="C49" s="19">
        <f>C17/C16*100</f>
        <v>78.020776380535821</v>
      </c>
      <c r="D49" s="19">
        <f>D17/D16*100</f>
        <v>76.789751318764132</v>
      </c>
      <c r="E49" s="19">
        <f>E17/E16*100</f>
        <v>93.881999248402863</v>
      </c>
      <c r="F49" s="19">
        <f>F17/F16*100</f>
        <v>102.71398747390397</v>
      </c>
    </row>
    <row r="50" spans="1:6" x14ac:dyDescent="0.25">
      <c r="A50" s="5" t="s">
        <v>15</v>
      </c>
      <c r="B50" s="19">
        <f>B23/B22*100</f>
        <v>85.534373362303512</v>
      </c>
      <c r="C50" s="19">
        <f>C23/C22*100</f>
        <v>86.495352651722257</v>
      </c>
      <c r="D50" s="19">
        <f>D23/D22*100</f>
        <v>92.640040190906802</v>
      </c>
      <c r="E50" s="19">
        <f>E23/E22*100</f>
        <v>88.173043953050282</v>
      </c>
      <c r="F50" s="19">
        <f>F23/F22*100</f>
        <v>75.460239134560638</v>
      </c>
    </row>
    <row r="51" spans="1:6" x14ac:dyDescent="0.25">
      <c r="A51" s="5" t="s">
        <v>16</v>
      </c>
      <c r="B51" s="19">
        <f>AVERAGE(B49:B50)</f>
        <v>88.30732835765707</v>
      </c>
      <c r="C51" s="19">
        <f>AVERAGE(C49:C50)</f>
        <v>82.258064516129039</v>
      </c>
      <c r="D51" s="19">
        <f>AVERAGE(D49:D50)</f>
        <v>84.714895754835467</v>
      </c>
      <c r="E51" s="19">
        <f>AVERAGE(E49:E50)</f>
        <v>91.027521600726573</v>
      </c>
      <c r="F51" s="19">
        <f>AVERAGE(F49:F50)</f>
        <v>89.087113304232304</v>
      </c>
    </row>
    <row r="52" spans="1:6" x14ac:dyDescent="0.25">
      <c r="B52" s="19"/>
      <c r="C52" s="19"/>
      <c r="D52" s="19"/>
      <c r="E52" s="19"/>
      <c r="F52" s="19"/>
    </row>
    <row r="53" spans="1:6" x14ac:dyDescent="0.25">
      <c r="A53" s="2" t="s">
        <v>17</v>
      </c>
      <c r="B53" s="19"/>
      <c r="C53" s="19"/>
      <c r="D53" s="19"/>
      <c r="E53" s="19"/>
      <c r="F53" s="19"/>
    </row>
    <row r="54" spans="1:6" x14ac:dyDescent="0.25">
      <c r="A54" s="5" t="s">
        <v>18</v>
      </c>
      <c r="B54" s="19">
        <f>(B17/B18)*100</f>
        <v>91.080283353010628</v>
      </c>
      <c r="C54" s="19">
        <f>(C17/C18)*100</f>
        <v>78.020776380535821</v>
      </c>
      <c r="D54" s="19">
        <f>(D17/D18)*100</f>
        <v>76.789751318764132</v>
      </c>
      <c r="E54" s="19">
        <f>(E17/E18)*100</f>
        <v>93.881999248402863</v>
      </c>
      <c r="F54" s="19">
        <f>(F17/F18)*100</f>
        <v>102.71398747390397</v>
      </c>
    </row>
    <row r="55" spans="1:6" x14ac:dyDescent="0.25">
      <c r="A55" s="5" t="s">
        <v>19</v>
      </c>
      <c r="B55" s="19">
        <f>B23/B24*100</f>
        <v>21.383593340575878</v>
      </c>
      <c r="C55" s="19">
        <f>C23/C24*100</f>
        <v>21.623838162930564</v>
      </c>
      <c r="D55" s="19">
        <f>D23/D24*100</f>
        <v>23.160010047726701</v>
      </c>
      <c r="E55" s="19">
        <f>E23/E24*100</f>
        <v>22.043260988262571</v>
      </c>
      <c r="F55" s="19">
        <f>F23/F24*100</f>
        <v>18.865059783640159</v>
      </c>
    </row>
    <row r="56" spans="1:6" x14ac:dyDescent="0.25">
      <c r="A56" s="5" t="s">
        <v>20</v>
      </c>
      <c r="B56" s="19">
        <f>(B54+B55)/2</f>
        <v>56.231938346793257</v>
      </c>
      <c r="C56" s="19">
        <f>(C54+C55)/2</f>
        <v>49.822307271733195</v>
      </c>
      <c r="D56" s="19">
        <f>(D54+D55)/2</f>
        <v>49.974880683245416</v>
      </c>
      <c r="E56" s="19">
        <f>(E54+E55)/2</f>
        <v>57.962630118332719</v>
      </c>
      <c r="F56" s="19">
        <f>(F54+F55)/2</f>
        <v>60.789523628772066</v>
      </c>
    </row>
    <row r="57" spans="1:6" x14ac:dyDescent="0.25">
      <c r="B57" s="19"/>
      <c r="C57" s="19"/>
      <c r="D57" s="19"/>
      <c r="E57" s="19"/>
      <c r="F57" s="19"/>
    </row>
    <row r="58" spans="1:6" x14ac:dyDescent="0.25">
      <c r="A58" s="2" t="s">
        <v>21</v>
      </c>
      <c r="B58" s="19"/>
      <c r="C58" s="19"/>
      <c r="D58" s="19"/>
      <c r="E58" s="19"/>
      <c r="F58" s="19"/>
    </row>
    <row r="59" spans="1:6" x14ac:dyDescent="0.25">
      <c r="A59" s="5" t="s">
        <v>22</v>
      </c>
      <c r="B59" s="19">
        <f>B25/B23*100</f>
        <v>100</v>
      </c>
      <c r="C59" s="19"/>
      <c r="D59" s="19"/>
      <c r="E59" s="19"/>
      <c r="F59" s="19"/>
    </row>
    <row r="60" spans="1:6" x14ac:dyDescent="0.25">
      <c r="B60" s="19"/>
      <c r="C60" s="19"/>
      <c r="D60" s="19"/>
      <c r="E60" s="19"/>
      <c r="F60" s="19"/>
    </row>
    <row r="61" spans="1:6" x14ac:dyDescent="0.25">
      <c r="A61" s="2" t="s">
        <v>23</v>
      </c>
      <c r="B61" s="19"/>
      <c r="C61" s="19"/>
      <c r="D61" s="19"/>
      <c r="E61" s="19"/>
      <c r="F61" s="19"/>
    </row>
    <row r="62" spans="1:6" x14ac:dyDescent="0.25">
      <c r="A62" s="5" t="s">
        <v>24</v>
      </c>
      <c r="B62" s="19">
        <f>((B17/B15)-1)*100</f>
        <v>25.418631116891554</v>
      </c>
      <c r="C62" s="19">
        <f>((C17/C15)-1)*100</f>
        <v>-9.4543147208121852</v>
      </c>
      <c r="D62" s="19">
        <f>((D17/D15)-1)*100</f>
        <v>6.5899581589958123</v>
      </c>
      <c r="E62" s="19">
        <f>((E17/E15)-1)*100</f>
        <v>33.152115979106696</v>
      </c>
      <c r="F62" s="19">
        <f>((F17/F15)-1)*100</f>
        <v>26.478149100257077</v>
      </c>
    </row>
    <row r="63" spans="1:6" x14ac:dyDescent="0.25">
      <c r="A63" s="5" t="s">
        <v>25</v>
      </c>
      <c r="B63" s="19">
        <f>((B38/B37)-1)*100</f>
        <v>1.5941953743423998</v>
      </c>
      <c r="C63" s="19">
        <f>((C38/C37)-1)*100</f>
        <v>-8.851888336998714</v>
      </c>
      <c r="D63" s="19">
        <f>((D38/D37)-1)*100</f>
        <v>18.680114755472623</v>
      </c>
      <c r="E63" s="19">
        <f>((E38/E37)-1)*100</f>
        <v>4.0854697989893607</v>
      </c>
      <c r="F63" s="19">
        <f>((F38/F37)-1)*100</f>
        <v>5.0087319049533674</v>
      </c>
    </row>
    <row r="64" spans="1:6" x14ac:dyDescent="0.25">
      <c r="A64" s="5" t="s">
        <v>26</v>
      </c>
      <c r="B64" s="19">
        <f>((B40/B39)-1)*100</f>
        <v>-18.995930293916629</v>
      </c>
      <c r="C64" s="19">
        <f>((C40/C39)-1)*100</f>
        <v>0.66532864813597659</v>
      </c>
      <c r="D64" s="19">
        <f>((D40/D39)-1)*100</f>
        <v>11.342678808863415</v>
      </c>
      <c r="E64" s="19">
        <f>((E40/E39)-1)*100</f>
        <v>-21.829653976117271</v>
      </c>
      <c r="F64" s="19">
        <f>((F40/F39)-1)*100</f>
        <v>-16.974803432872243</v>
      </c>
    </row>
    <row r="65" spans="1:6" x14ac:dyDescent="0.25">
      <c r="B65" s="19"/>
      <c r="C65" s="19"/>
      <c r="D65" s="19"/>
      <c r="E65" s="19"/>
      <c r="F65" s="19"/>
    </row>
    <row r="66" spans="1:6" x14ac:dyDescent="0.25">
      <c r="A66" s="2" t="s">
        <v>27</v>
      </c>
      <c r="B66" s="19"/>
      <c r="C66" s="19"/>
      <c r="D66" s="19"/>
      <c r="E66" s="19"/>
      <c r="F66" s="19"/>
    </row>
    <row r="67" spans="1:6" x14ac:dyDescent="0.25">
      <c r="A67" s="5" t="s">
        <v>38</v>
      </c>
      <c r="B67" s="20">
        <f>B22/(B16*3)</f>
        <v>77719.734356552537</v>
      </c>
      <c r="C67" s="20">
        <f>C22/(C16*3)</f>
        <v>178957</v>
      </c>
      <c r="D67" s="20">
        <f>D22/(D16*3)</f>
        <v>71582</v>
      </c>
      <c r="E67" s="20">
        <f>E22/(E16*3)</f>
        <v>47412.298609545287</v>
      </c>
      <c r="F67" s="20">
        <f>F22/(F16*3)</f>
        <v>550000</v>
      </c>
    </row>
    <row r="68" spans="1:6" x14ac:dyDescent="0.25">
      <c r="A68" s="5" t="s">
        <v>39</v>
      </c>
      <c r="B68" s="20">
        <f>$B$23/(B17*3)</f>
        <v>72987.352820446351</v>
      </c>
      <c r="C68" s="20">
        <f>C23/(C17*3)</f>
        <v>198395.21653819201</v>
      </c>
      <c r="D68" s="20">
        <f>D23/(D17*3)</f>
        <v>86357.349035001636</v>
      </c>
      <c r="E68" s="20">
        <f>E23/(E17*3)</f>
        <v>44529.161316147627</v>
      </c>
      <c r="F68" s="20">
        <f>F23/(F17*3)</f>
        <v>404065.0406504065</v>
      </c>
    </row>
    <row r="69" spans="1:6" x14ac:dyDescent="0.25">
      <c r="A69" s="5" t="s">
        <v>28</v>
      </c>
      <c r="B69" s="20">
        <f>(B68/B67)*B51</f>
        <v>82.930264556776891</v>
      </c>
      <c r="C69" s="20">
        <f>(C68/C67)*C51</f>
        <v>91.192892827271294</v>
      </c>
      <c r="D69" s="20">
        <f>(D68/D67)*D51</f>
        <v>102.20102569310868</v>
      </c>
      <c r="E69" s="20">
        <f>(E68/E67)*E51</f>
        <v>85.492146815084368</v>
      </c>
      <c r="F69" s="20">
        <f>(F68/F67)*F51</f>
        <v>65.449069197639986</v>
      </c>
    </row>
    <row r="70" spans="1:6" x14ac:dyDescent="0.25">
      <c r="A70" s="5" t="s">
        <v>40</v>
      </c>
      <c r="B70" s="20">
        <f t="shared" ref="B70:F71" si="0">B22/B16</f>
        <v>233159.20306965761</v>
      </c>
      <c r="C70" s="20">
        <f t="shared" si="0"/>
        <v>536871</v>
      </c>
      <c r="D70" s="20">
        <f t="shared" si="0"/>
        <v>214746</v>
      </c>
      <c r="E70" s="20">
        <f t="shared" si="0"/>
        <v>142236.89582863584</v>
      </c>
      <c r="F70" s="20">
        <f t="shared" si="0"/>
        <v>1650000</v>
      </c>
    </row>
    <row r="71" spans="1:6" x14ac:dyDescent="0.25">
      <c r="A71" s="5" t="s">
        <v>41</v>
      </c>
      <c r="B71" s="20">
        <f t="shared" si="0"/>
        <v>218962.05846133904</v>
      </c>
      <c r="C71" s="20">
        <f t="shared" si="0"/>
        <v>595185.64961457602</v>
      </c>
      <c r="D71" s="20">
        <f t="shared" si="0"/>
        <v>259072.04710500489</v>
      </c>
      <c r="E71" s="20">
        <f t="shared" si="0"/>
        <v>133587.48394844288</v>
      </c>
      <c r="F71" s="20">
        <f t="shared" si="0"/>
        <v>1212195.1219512196</v>
      </c>
    </row>
    <row r="72" spans="1:6" x14ac:dyDescent="0.25">
      <c r="B72" s="19"/>
      <c r="C72" s="19"/>
      <c r="D72" s="19"/>
      <c r="E72" s="19"/>
      <c r="F72" s="19"/>
    </row>
    <row r="73" spans="1:6" x14ac:dyDescent="0.25">
      <c r="A73" s="2" t="s">
        <v>29</v>
      </c>
      <c r="B73" s="19"/>
      <c r="C73" s="19"/>
      <c r="D73" s="19"/>
      <c r="E73" s="19"/>
      <c r="F73" s="19"/>
    </row>
    <row r="74" spans="1:6" x14ac:dyDescent="0.25">
      <c r="A74" s="5" t="s">
        <v>30</v>
      </c>
      <c r="B74" s="19">
        <f>(B29/B28)*100</f>
        <v>100</v>
      </c>
      <c r="C74" s="19"/>
      <c r="D74" s="19"/>
      <c r="E74" s="19"/>
      <c r="F74" s="19"/>
    </row>
    <row r="75" spans="1:6" ht="15.75" thickBot="1" x14ac:dyDescent="0.3">
      <c r="A75" s="9" t="s">
        <v>31</v>
      </c>
      <c r="B75" s="21">
        <f>(B23/B29)*100</f>
        <v>85.534373362303512</v>
      </c>
      <c r="C75" s="21"/>
      <c r="D75" s="21"/>
      <c r="E75" s="21"/>
      <c r="F75" s="21"/>
    </row>
    <row r="76" spans="1:6" ht="15.75" thickTop="1" x14ac:dyDescent="0.25"/>
    <row r="77" spans="1:6" x14ac:dyDescent="0.25">
      <c r="A77" s="22" t="s">
        <v>122</v>
      </c>
      <c r="B77" s="22"/>
      <c r="C77" s="22"/>
      <c r="D77" s="22"/>
      <c r="E77" s="22"/>
      <c r="F77" s="22"/>
    </row>
    <row r="79" spans="1:6" x14ac:dyDescent="0.25">
      <c r="B79" s="23"/>
      <c r="C79" s="23"/>
      <c r="D79" s="23"/>
    </row>
    <row r="85" spans="1:1" x14ac:dyDescent="0.25">
      <c r="A85" s="24"/>
    </row>
    <row r="193" spans="4:8" x14ac:dyDescent="0.25">
      <c r="D193" s="1"/>
      <c r="E193" s="1" t="s">
        <v>34</v>
      </c>
      <c r="F193" s="1" t="s">
        <v>35</v>
      </c>
      <c r="G193" s="1" t="s">
        <v>36</v>
      </c>
      <c r="H193" s="1" t="s">
        <v>37</v>
      </c>
    </row>
    <row r="194" spans="4:8" x14ac:dyDescent="0.25">
      <c r="D194" s="1" t="s">
        <v>30</v>
      </c>
      <c r="E194" s="1">
        <v>93.271828425704058</v>
      </c>
      <c r="F194" s="1">
        <v>86.548558144982096</v>
      </c>
      <c r="G194" s="1">
        <v>82.222189747580757</v>
      </c>
      <c r="H194" s="1">
        <v>104.27430435089333</v>
      </c>
    </row>
    <row r="195" spans="4:8" x14ac:dyDescent="0.25">
      <c r="D195" s="1" t="s">
        <v>31</v>
      </c>
      <c r="E195" s="1">
        <v>72.182667347333364</v>
      </c>
      <c r="F195" s="1">
        <v>84.936774249756979</v>
      </c>
      <c r="G195" s="1">
        <v>106.94937841615069</v>
      </c>
      <c r="H195" s="1">
        <v>130.54830055902181</v>
      </c>
    </row>
    <row r="216" spans="5:5" x14ac:dyDescent="0.25">
      <c r="E216" s="5">
        <f>(100+25)/2</f>
        <v>62.5</v>
      </c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ignoredErrors>
    <ignoredError sqref="B45:B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6" width="20.85546875" style="5" customWidth="1"/>
    <col min="7" max="16384" width="11.42578125" style="5"/>
  </cols>
  <sheetData>
    <row r="8" spans="1:6" ht="17.25" customHeight="1" x14ac:dyDescent="0.25"/>
    <row r="9" spans="1:6" x14ac:dyDescent="0.25">
      <c r="A9" s="38" t="s">
        <v>0</v>
      </c>
      <c r="B9" s="40" t="s">
        <v>1</v>
      </c>
      <c r="C9" s="42" t="s">
        <v>2</v>
      </c>
      <c r="D9" s="42"/>
      <c r="E9" s="42"/>
      <c r="F9" s="42"/>
    </row>
    <row r="10" spans="1:6" ht="60.75" thickBot="1" x14ac:dyDescent="0.3">
      <c r="A10" s="39"/>
      <c r="B10" s="41"/>
      <c r="C10" s="10" t="s">
        <v>73</v>
      </c>
      <c r="D10" s="10" t="s">
        <v>33</v>
      </c>
      <c r="E10" s="10" t="s">
        <v>44</v>
      </c>
      <c r="F10" s="10" t="s">
        <v>74</v>
      </c>
    </row>
    <row r="11" spans="1:6" ht="15.75" thickTop="1" x14ac:dyDescent="0.25"/>
    <row r="12" spans="1:6" x14ac:dyDescent="0.25">
      <c r="A12" s="2" t="s">
        <v>3</v>
      </c>
    </row>
    <row r="14" spans="1:6" x14ac:dyDescent="0.25">
      <c r="A14" s="2" t="s">
        <v>32</v>
      </c>
      <c r="C14" s="3"/>
    </row>
    <row r="15" spans="1:6" x14ac:dyDescent="0.25">
      <c r="A15" s="6" t="s">
        <v>49</v>
      </c>
      <c r="B15" s="3">
        <f>SUM(C15:F15)</f>
        <v>13993.666666666666</v>
      </c>
      <c r="C15" s="3">
        <v>1800.3333333333333</v>
      </c>
      <c r="D15" s="3">
        <v>1290</v>
      </c>
      <c r="E15" s="3">
        <v>10517</v>
      </c>
      <c r="F15" s="3">
        <v>386.33333333333331</v>
      </c>
    </row>
    <row r="16" spans="1:6" x14ac:dyDescent="0.25">
      <c r="A16" s="6" t="s">
        <v>82</v>
      </c>
      <c r="B16" s="3">
        <f>SUM(C16:F16)</f>
        <v>16940</v>
      </c>
      <c r="C16" s="3">
        <v>1829</v>
      </c>
      <c r="D16" s="3">
        <v>1327</v>
      </c>
      <c r="E16" s="3">
        <v>13305</v>
      </c>
      <c r="F16" s="3">
        <v>479</v>
      </c>
    </row>
    <row r="17" spans="1:6" x14ac:dyDescent="0.25">
      <c r="A17" s="6" t="s">
        <v>83</v>
      </c>
      <c r="B17" s="3">
        <f>SUM(C17:F17)</f>
        <v>14005</v>
      </c>
      <c r="C17" s="3">
        <v>1645</v>
      </c>
      <c r="D17" s="3">
        <v>1158</v>
      </c>
      <c r="E17" s="3">
        <v>10922</v>
      </c>
      <c r="F17" s="3">
        <v>280</v>
      </c>
    </row>
    <row r="18" spans="1:6" x14ac:dyDescent="0.25">
      <c r="A18" s="6" t="s">
        <v>77</v>
      </c>
      <c r="B18" s="3">
        <f>SUM(C18:F18)</f>
        <v>16940</v>
      </c>
      <c r="C18" s="3">
        <v>1829</v>
      </c>
      <c r="D18" s="3">
        <v>1327</v>
      </c>
      <c r="E18" s="3">
        <v>13305</v>
      </c>
      <c r="F18" s="3">
        <v>479</v>
      </c>
    </row>
    <row r="19" spans="1:6" x14ac:dyDescent="0.25">
      <c r="B19" s="3"/>
      <c r="C19" s="3"/>
      <c r="D19" s="3"/>
      <c r="E19" s="3"/>
      <c r="F19" s="3"/>
    </row>
    <row r="20" spans="1:6" x14ac:dyDescent="0.25">
      <c r="A20" s="7" t="s">
        <v>4</v>
      </c>
      <c r="B20" s="3"/>
      <c r="C20" s="3"/>
      <c r="D20" s="3"/>
      <c r="E20" s="3"/>
      <c r="F20" s="3"/>
    </row>
    <row r="21" spans="1:6" x14ac:dyDescent="0.25">
      <c r="A21" s="6" t="s">
        <v>49</v>
      </c>
      <c r="B21" s="3">
        <f>SUM(C21:F21)</f>
        <v>3790791877.7358332</v>
      </c>
      <c r="C21" s="3">
        <v>1002159200</v>
      </c>
      <c r="D21" s="3">
        <v>375099964.39999998</v>
      </c>
      <c r="E21" s="3">
        <v>1861832713.3358333</v>
      </c>
      <c r="F21" s="3">
        <v>551700000</v>
      </c>
    </row>
    <row r="22" spans="1:6" x14ac:dyDescent="0.25">
      <c r="A22" s="6" t="s">
        <v>82</v>
      </c>
      <c r="B22" s="3">
        <f>SUM(C22:F22)</f>
        <v>3949716900</v>
      </c>
      <c r="C22" s="3">
        <v>981937059</v>
      </c>
      <c r="D22" s="3">
        <v>284967942</v>
      </c>
      <c r="E22" s="3">
        <v>1892461899</v>
      </c>
      <c r="F22" s="3">
        <v>790350000</v>
      </c>
    </row>
    <row r="23" spans="1:6" x14ac:dyDescent="0.25">
      <c r="A23" s="6" t="s">
        <v>83</v>
      </c>
      <c r="B23" s="3">
        <f>SUM(C23:F23)</f>
        <v>3419090696.9700003</v>
      </c>
      <c r="C23" s="3">
        <v>966188843</v>
      </c>
      <c r="D23" s="3">
        <v>267144024</v>
      </c>
      <c r="E23" s="3">
        <v>1825257829.97</v>
      </c>
      <c r="F23" s="3">
        <v>360500000</v>
      </c>
    </row>
    <row r="24" spans="1:6" x14ac:dyDescent="0.25">
      <c r="A24" s="6" t="s">
        <v>77</v>
      </c>
      <c r="B24" s="3">
        <f>SUM(C24:F24)</f>
        <v>15798867600</v>
      </c>
      <c r="C24" s="15">
        <v>3927748236</v>
      </c>
      <c r="D24" s="3">
        <v>1139871768</v>
      </c>
      <c r="E24" s="3">
        <v>7569847596</v>
      </c>
      <c r="F24" s="3">
        <v>3161400000</v>
      </c>
    </row>
    <row r="25" spans="1:6" x14ac:dyDescent="0.25">
      <c r="A25" s="6" t="s">
        <v>84</v>
      </c>
      <c r="B25" s="3">
        <f>SUM(C25:F25)</f>
        <v>3419090696.9700003</v>
      </c>
      <c r="C25" s="3">
        <f>C23</f>
        <v>966188843</v>
      </c>
      <c r="D25" s="3">
        <f>D23</f>
        <v>267144024</v>
      </c>
      <c r="E25" s="3">
        <f>E23</f>
        <v>1825257829.97</v>
      </c>
      <c r="F25" s="3">
        <f>F23</f>
        <v>360500000</v>
      </c>
    </row>
    <row r="26" spans="1:6" x14ac:dyDescent="0.25">
      <c r="B26" s="3"/>
      <c r="C26" s="15"/>
      <c r="D26" s="3"/>
      <c r="E26" s="3"/>
      <c r="F26" s="3"/>
    </row>
    <row r="27" spans="1:6" x14ac:dyDescent="0.25">
      <c r="A27" s="7" t="s">
        <v>5</v>
      </c>
      <c r="B27" s="3"/>
      <c r="C27" s="3"/>
      <c r="D27" s="3"/>
      <c r="E27" s="3"/>
      <c r="F27" s="3"/>
    </row>
    <row r="28" spans="1:6" x14ac:dyDescent="0.25">
      <c r="A28" s="6" t="s">
        <v>82</v>
      </c>
      <c r="B28" s="3">
        <f>B22</f>
        <v>3949716900</v>
      </c>
      <c r="C28" s="3"/>
      <c r="D28" s="3"/>
      <c r="E28" s="3"/>
      <c r="F28" s="3"/>
    </row>
    <row r="29" spans="1:6" x14ac:dyDescent="0.25">
      <c r="A29" s="6" t="s">
        <v>83</v>
      </c>
      <c r="B29" s="3">
        <v>3949716900</v>
      </c>
      <c r="C29" s="3"/>
      <c r="D29" s="3"/>
      <c r="E29" s="3"/>
      <c r="F29" s="3"/>
    </row>
    <row r="31" spans="1:6" x14ac:dyDescent="0.25">
      <c r="A31" s="2" t="s">
        <v>6</v>
      </c>
    </row>
    <row r="32" spans="1:6" x14ac:dyDescent="0.25">
      <c r="A32" s="6" t="s">
        <v>50</v>
      </c>
      <c r="B32" s="17">
        <v>1.0303325644000001</v>
      </c>
      <c r="C32" s="17">
        <v>1.0303325644000001</v>
      </c>
      <c r="D32" s="17">
        <v>1.0303325644000001</v>
      </c>
      <c r="E32" s="17">
        <v>1.0303325644000001</v>
      </c>
      <c r="F32" s="17">
        <v>1.0303325644000001</v>
      </c>
    </row>
    <row r="33" spans="1:6" x14ac:dyDescent="0.25">
      <c r="A33" s="6" t="s">
        <v>85</v>
      </c>
      <c r="B33" s="17">
        <v>1.0552807376</v>
      </c>
      <c r="C33" s="17">
        <v>1.0552807376</v>
      </c>
      <c r="D33" s="17">
        <v>1.0552807376</v>
      </c>
      <c r="E33" s="17">
        <v>1.0552807376</v>
      </c>
      <c r="F33" s="17">
        <v>1.0552807376</v>
      </c>
    </row>
    <row r="34" spans="1:6" x14ac:dyDescent="0.25">
      <c r="A34" s="6" t="s">
        <v>7</v>
      </c>
      <c r="B34" s="3">
        <v>160342</v>
      </c>
      <c r="C34" s="3"/>
      <c r="D34" s="3"/>
      <c r="E34" s="3"/>
      <c r="F34" s="3"/>
    </row>
    <row r="36" spans="1:6" x14ac:dyDescent="0.25">
      <c r="A36" s="2" t="s">
        <v>8</v>
      </c>
    </row>
    <row r="37" spans="1:6" x14ac:dyDescent="0.25">
      <c r="A37" s="5" t="s">
        <v>51</v>
      </c>
      <c r="B37" s="25">
        <f>B21/B32</f>
        <v>3679192533.2801147</v>
      </c>
      <c r="C37" s="25">
        <f>C21/C32</f>
        <v>972656047.7913202</v>
      </c>
      <c r="D37" s="25">
        <f>D21/D32</f>
        <v>364057176.64415884</v>
      </c>
      <c r="E37" s="25">
        <f>E21/E32</f>
        <v>1807021128.5809896</v>
      </c>
      <c r="F37" s="25">
        <f>F21/F32</f>
        <v>535458180.26364607</v>
      </c>
    </row>
    <row r="38" spans="1:6" x14ac:dyDescent="0.25">
      <c r="A38" s="5" t="s">
        <v>86</v>
      </c>
      <c r="B38" s="25">
        <f>B23/B33</f>
        <v>3239982096.845582</v>
      </c>
      <c r="C38" s="25">
        <f>C23/C33</f>
        <v>915575172.15502334</v>
      </c>
      <c r="D38" s="25">
        <f>D23/D33</f>
        <v>253149720.71560726</v>
      </c>
      <c r="E38" s="25">
        <f>E23/E33</f>
        <v>1729641947.3372941</v>
      </c>
      <c r="F38" s="25">
        <f>F23/F33</f>
        <v>341615256.63765705</v>
      </c>
    </row>
    <row r="39" spans="1:6" x14ac:dyDescent="0.25">
      <c r="A39" s="5" t="s">
        <v>52</v>
      </c>
      <c r="B39" s="25">
        <f>$B$37/(B15)</f>
        <v>262918.40594174375</v>
      </c>
      <c r="C39" s="25">
        <f>C37/(C15)</f>
        <v>540264.42202813562</v>
      </c>
      <c r="D39" s="25">
        <f>D37/(D15)</f>
        <v>282214.86561562703</v>
      </c>
      <c r="E39" s="25">
        <f>E37/(E15)</f>
        <v>171819.06708956827</v>
      </c>
      <c r="F39" s="25">
        <f>F37/(F15)</f>
        <v>1386000.4666013273</v>
      </c>
    </row>
    <row r="40" spans="1:6" x14ac:dyDescent="0.25">
      <c r="A40" s="5" t="s">
        <v>87</v>
      </c>
      <c r="B40" s="25">
        <f>$B$38/(B17)</f>
        <v>231344.66953556458</v>
      </c>
      <c r="C40" s="25">
        <f>C38/(C17)</f>
        <v>556580.65176597168</v>
      </c>
      <c r="D40" s="25">
        <f>D38/(D17)</f>
        <v>218609.43066978175</v>
      </c>
      <c r="E40" s="25">
        <f>E38/(E17)</f>
        <v>158363.11548592694</v>
      </c>
      <c r="F40" s="25">
        <f>F38/(F17)</f>
        <v>1220054.4879916322</v>
      </c>
    </row>
    <row r="41" spans="1:6" x14ac:dyDescent="0.25">
      <c r="B41" s="26"/>
      <c r="C41" s="26"/>
      <c r="D41" s="26"/>
      <c r="E41" s="26"/>
      <c r="F41" s="26"/>
    </row>
    <row r="42" spans="1:6" x14ac:dyDescent="0.25">
      <c r="A42" s="2" t="s">
        <v>9</v>
      </c>
      <c r="B42" s="26"/>
      <c r="C42" s="26"/>
      <c r="D42" s="26"/>
      <c r="E42" s="26"/>
      <c r="F42" s="26"/>
    </row>
    <row r="43" spans="1:6" x14ac:dyDescent="0.25">
      <c r="B43" s="26"/>
      <c r="C43" s="26"/>
      <c r="D43" s="26"/>
      <c r="E43" s="26"/>
      <c r="F43" s="26"/>
    </row>
    <row r="44" spans="1:6" x14ac:dyDescent="0.25">
      <c r="A44" s="2" t="s">
        <v>10</v>
      </c>
      <c r="B44" s="26"/>
      <c r="C44" s="26"/>
      <c r="D44" s="26"/>
      <c r="E44" s="26"/>
      <c r="F44" s="26"/>
    </row>
    <row r="45" spans="1:6" x14ac:dyDescent="0.25">
      <c r="A45" s="5" t="s">
        <v>11</v>
      </c>
      <c r="B45" s="20">
        <f>B16/B34*100</f>
        <v>10.564917488867545</v>
      </c>
      <c r="C45" s="20"/>
      <c r="D45" s="20"/>
      <c r="E45" s="20"/>
      <c r="F45" s="20"/>
    </row>
    <row r="46" spans="1:6" x14ac:dyDescent="0.25">
      <c r="A46" s="5" t="s">
        <v>12</v>
      </c>
      <c r="B46" s="20">
        <f>B17/B34*100</f>
        <v>8.7344551022190071</v>
      </c>
      <c r="C46" s="20"/>
      <c r="D46" s="20"/>
      <c r="E46" s="20"/>
      <c r="F46" s="20"/>
    </row>
    <row r="47" spans="1:6" x14ac:dyDescent="0.25">
      <c r="B47" s="20"/>
      <c r="C47" s="20"/>
      <c r="D47" s="20"/>
      <c r="E47" s="20"/>
      <c r="F47" s="20"/>
    </row>
    <row r="48" spans="1:6" x14ac:dyDescent="0.25">
      <c r="A48" s="2" t="s">
        <v>13</v>
      </c>
      <c r="B48" s="20"/>
      <c r="C48" s="20"/>
      <c r="D48" s="20"/>
      <c r="E48" s="20"/>
      <c r="F48" s="20"/>
    </row>
    <row r="49" spans="1:6" x14ac:dyDescent="0.25">
      <c r="A49" s="5" t="s">
        <v>14</v>
      </c>
      <c r="B49" s="20">
        <f>B17/B16*100</f>
        <v>82.674144037780408</v>
      </c>
      <c r="C49" s="20">
        <f>C17/C16*100</f>
        <v>89.939857845817386</v>
      </c>
      <c r="D49" s="20">
        <f>D17/D16*100</f>
        <v>87.264506405425763</v>
      </c>
      <c r="E49" s="20">
        <f>E17/E16*100</f>
        <v>82.089440060127771</v>
      </c>
      <c r="F49" s="20">
        <f>F17/F16*100</f>
        <v>58.455114822546975</v>
      </c>
    </row>
    <row r="50" spans="1:6" x14ac:dyDescent="0.25">
      <c r="A50" s="5" t="s">
        <v>15</v>
      </c>
      <c r="B50" s="20">
        <f>B23/B22*100</f>
        <v>86.565462374531194</v>
      </c>
      <c r="C50" s="20">
        <f>C23/C22*100</f>
        <v>98.396209221796965</v>
      </c>
      <c r="D50" s="20">
        <f>D23/D22*100</f>
        <v>93.745290128108522</v>
      </c>
      <c r="E50" s="20">
        <f>E23/E22*100</f>
        <v>96.448854845346617</v>
      </c>
      <c r="F50" s="20">
        <f>F23/F22*100</f>
        <v>45.612703232744991</v>
      </c>
    </row>
    <row r="51" spans="1:6" x14ac:dyDescent="0.25">
      <c r="A51" s="5" t="s">
        <v>16</v>
      </c>
      <c r="B51" s="20">
        <f>AVERAGE(B49:B50)</f>
        <v>84.619803206155808</v>
      </c>
      <c r="C51" s="20">
        <f>AVERAGE(C49:C50)</f>
        <v>94.168033533807176</v>
      </c>
      <c r="D51" s="20">
        <f>AVERAGE(D49:D50)</f>
        <v>90.504898266767142</v>
      </c>
      <c r="E51" s="20">
        <f>AVERAGE(E49:E50)</f>
        <v>89.269147452737201</v>
      </c>
      <c r="F51" s="20">
        <f>AVERAGE(F49:F50)</f>
        <v>52.033909027645983</v>
      </c>
    </row>
    <row r="52" spans="1:6" x14ac:dyDescent="0.25">
      <c r="B52" s="20"/>
      <c r="C52" s="20"/>
      <c r="D52" s="20"/>
      <c r="E52" s="20"/>
      <c r="F52" s="20"/>
    </row>
    <row r="53" spans="1:6" x14ac:dyDescent="0.25">
      <c r="A53" s="2" t="s">
        <v>17</v>
      </c>
      <c r="B53" s="20"/>
      <c r="C53" s="20"/>
      <c r="D53" s="20"/>
      <c r="E53" s="20"/>
      <c r="F53" s="20"/>
    </row>
    <row r="54" spans="1:6" x14ac:dyDescent="0.25">
      <c r="A54" s="5" t="s">
        <v>18</v>
      </c>
      <c r="B54" s="20">
        <f>(B17/B18)*100</f>
        <v>82.674144037780408</v>
      </c>
      <c r="C54" s="20">
        <f>(C17/C18)*100</f>
        <v>89.939857845817386</v>
      </c>
      <c r="D54" s="20">
        <f>(D17/D18)*100</f>
        <v>87.264506405425763</v>
      </c>
      <c r="E54" s="20">
        <f>(E17/E18)*100</f>
        <v>82.089440060127771</v>
      </c>
      <c r="F54" s="20">
        <f>(F17/F18)*100</f>
        <v>58.455114822546975</v>
      </c>
    </row>
    <row r="55" spans="1:6" x14ac:dyDescent="0.25">
      <c r="A55" s="5" t="s">
        <v>19</v>
      </c>
      <c r="B55" s="20">
        <f>B23/B24*100</f>
        <v>21.641365593632798</v>
      </c>
      <c r="C55" s="20">
        <f>C23/C24*100</f>
        <v>24.599052305449241</v>
      </c>
      <c r="D55" s="20">
        <f>D23/D24*100</f>
        <v>23.43632253202713</v>
      </c>
      <c r="E55" s="20">
        <f>E23/E24*100</f>
        <v>24.112213711336654</v>
      </c>
      <c r="F55" s="20">
        <f>F23/F24*100</f>
        <v>11.403175808186248</v>
      </c>
    </row>
    <row r="56" spans="1:6" x14ac:dyDescent="0.25">
      <c r="A56" s="5" t="s">
        <v>20</v>
      </c>
      <c r="B56" s="20">
        <f>(B54+B55)/2</f>
        <v>52.157754815706603</v>
      </c>
      <c r="C56" s="20">
        <f>(C54+C55)/2</f>
        <v>57.269455075633317</v>
      </c>
      <c r="D56" s="20">
        <f>(D54+D55)/2</f>
        <v>55.350414468726449</v>
      </c>
      <c r="E56" s="20">
        <f>(E54+E55)/2</f>
        <v>53.100826885732211</v>
      </c>
      <c r="F56" s="20">
        <f>(F54+F55)/2</f>
        <v>34.929145315366611</v>
      </c>
    </row>
    <row r="57" spans="1:6" x14ac:dyDescent="0.25">
      <c r="B57" s="20"/>
      <c r="C57" s="20"/>
      <c r="D57" s="20"/>
      <c r="E57" s="20"/>
      <c r="F57" s="20"/>
    </row>
    <row r="58" spans="1:6" x14ac:dyDescent="0.25">
      <c r="A58" s="2" t="s">
        <v>21</v>
      </c>
      <c r="B58" s="20"/>
      <c r="C58" s="20"/>
      <c r="D58" s="20"/>
      <c r="E58" s="20"/>
      <c r="F58" s="20"/>
    </row>
    <row r="59" spans="1:6" x14ac:dyDescent="0.25">
      <c r="A59" s="5" t="s">
        <v>22</v>
      </c>
      <c r="B59" s="20">
        <f>B25/B23*100</f>
        <v>100</v>
      </c>
      <c r="C59" s="20"/>
      <c r="D59" s="20"/>
      <c r="E59" s="20"/>
      <c r="F59" s="20"/>
    </row>
    <row r="60" spans="1:6" x14ac:dyDescent="0.25">
      <c r="B60" s="20"/>
      <c r="C60" s="20"/>
      <c r="D60" s="20"/>
      <c r="E60" s="20"/>
      <c r="F60" s="20"/>
    </row>
    <row r="61" spans="1:6" x14ac:dyDescent="0.25">
      <c r="A61" s="2" t="s">
        <v>23</v>
      </c>
      <c r="B61" s="20"/>
      <c r="C61" s="20"/>
      <c r="D61" s="20"/>
      <c r="E61" s="20"/>
      <c r="F61" s="20"/>
    </row>
    <row r="62" spans="1:6" x14ac:dyDescent="0.25">
      <c r="A62" s="5" t="s">
        <v>24</v>
      </c>
      <c r="B62" s="20">
        <f>((B17/B15)-1)*100</f>
        <v>8.0989018841859384E-2</v>
      </c>
      <c r="C62" s="20">
        <f>((C17/C15)-1)*100</f>
        <v>-8.6280318459544532</v>
      </c>
      <c r="D62" s="20">
        <f>((D17/D15)-1)*100</f>
        <v>-10.232558139534886</v>
      </c>
      <c r="E62" s="20">
        <f>((E17/E15)-1)*100</f>
        <v>3.8509080536274665</v>
      </c>
      <c r="F62" s="20">
        <f>((F17/F15)-1)*100</f>
        <v>-27.523727351164794</v>
      </c>
    </row>
    <row r="63" spans="1:6" x14ac:dyDescent="0.25">
      <c r="A63" s="5" t="s">
        <v>25</v>
      </c>
      <c r="B63" s="20">
        <f>((B38/B37)-1)*100</f>
        <v>-11.937685578062506</v>
      </c>
      <c r="C63" s="20">
        <f>((C38/C37)-1)*100</f>
        <v>-5.8685571087451205</v>
      </c>
      <c r="D63" s="20">
        <f>((D38/D37)-1)*100</f>
        <v>-30.464296007260451</v>
      </c>
      <c r="E63" s="20">
        <f>((E38/E37)-1)*100</f>
        <v>-4.2821403701272409</v>
      </c>
      <c r="F63" s="20">
        <f>((F38/F37)-1)*100</f>
        <v>-36.20131893970612</v>
      </c>
    </row>
    <row r="64" spans="1:6" x14ac:dyDescent="0.25">
      <c r="A64" s="5" t="s">
        <v>26</v>
      </c>
      <c r="B64" s="20">
        <f>((B40/B39)-1)*100</f>
        <v>-12.008948667205576</v>
      </c>
      <c r="C64" s="20">
        <f>((C40/C39)-1)*100</f>
        <v>3.0200451987168586</v>
      </c>
      <c r="D64" s="20">
        <f>((D40/D39)-1)*100</f>
        <v>-22.537946329331582</v>
      </c>
      <c r="E64" s="20">
        <f>((E40/E39)-1)*100</f>
        <v>-7.8314658737070335</v>
      </c>
      <c r="F64" s="20">
        <f>((F40/F39)-1)*100</f>
        <v>-11.973010298951669</v>
      </c>
    </row>
    <row r="65" spans="1:6" x14ac:dyDescent="0.25">
      <c r="B65" s="20"/>
      <c r="C65" s="20"/>
      <c r="D65" s="20"/>
      <c r="E65" s="20"/>
      <c r="F65" s="20"/>
    </row>
    <row r="66" spans="1:6" x14ac:dyDescent="0.25">
      <c r="A66" s="2" t="s">
        <v>27</v>
      </c>
      <c r="B66" s="20"/>
      <c r="C66" s="20"/>
      <c r="D66" s="20"/>
      <c r="E66" s="20"/>
      <c r="F66" s="20"/>
    </row>
    <row r="67" spans="1:6" x14ac:dyDescent="0.25">
      <c r="A67" s="5" t="s">
        <v>38</v>
      </c>
      <c r="B67" s="20">
        <f>B22/(B16*3)</f>
        <v>77719.734356552537</v>
      </c>
      <c r="C67" s="20">
        <f>C22/(C16*3)</f>
        <v>178957</v>
      </c>
      <c r="D67" s="20">
        <f>D22/(D16*3)</f>
        <v>71582</v>
      </c>
      <c r="E67" s="20">
        <f>E22/(E16*3)</f>
        <v>47412.298609545287</v>
      </c>
      <c r="F67" s="20">
        <f>F22/(F16*3)</f>
        <v>550000</v>
      </c>
    </row>
    <row r="68" spans="1:6" x14ac:dyDescent="0.25">
      <c r="A68" s="5" t="s">
        <v>39</v>
      </c>
      <c r="B68" s="20">
        <f>$B$23/(B17*3)</f>
        <v>81377.857835772942</v>
      </c>
      <c r="C68" s="20">
        <f>C23/(C17*3)</f>
        <v>195782.94690982776</v>
      </c>
      <c r="D68" s="20">
        <f>D23/(D17*3)</f>
        <v>76898.107081174443</v>
      </c>
      <c r="E68" s="20">
        <f>E23/(E17*3)</f>
        <v>55705.848439540991</v>
      </c>
      <c r="F68" s="20">
        <f>F23/(F17*3)</f>
        <v>429166.66666666669</v>
      </c>
    </row>
    <row r="69" spans="1:6" x14ac:dyDescent="0.25">
      <c r="A69" s="5" t="s">
        <v>28</v>
      </c>
      <c r="B69" s="20">
        <f>(B68/B67)*B51</f>
        <v>88.60270010458494</v>
      </c>
      <c r="C69" s="20">
        <f>(C68/C67)*C51</f>
        <v>103.02192766950861</v>
      </c>
      <c r="D69" s="20">
        <f>(D68/D67)*D51</f>
        <v>97.226332853072833</v>
      </c>
      <c r="E69" s="20">
        <f>(E68/E67)*E51</f>
        <v>104.88446551140348</v>
      </c>
      <c r="F69" s="20">
        <f>(F68/F67)*F51</f>
        <v>40.602216892784369</v>
      </c>
    </row>
    <row r="70" spans="1:6" x14ac:dyDescent="0.25">
      <c r="A70" s="5" t="s">
        <v>40</v>
      </c>
      <c r="B70" s="20">
        <f t="shared" ref="B70:F71" si="0">B22/B16</f>
        <v>233159.20306965761</v>
      </c>
      <c r="C70" s="20">
        <f t="shared" si="0"/>
        <v>536871</v>
      </c>
      <c r="D70" s="20">
        <f t="shared" si="0"/>
        <v>214746</v>
      </c>
      <c r="E70" s="20">
        <f t="shared" si="0"/>
        <v>142236.89582863584</v>
      </c>
      <c r="F70" s="20">
        <f t="shared" si="0"/>
        <v>1650000</v>
      </c>
    </row>
    <row r="71" spans="1:6" x14ac:dyDescent="0.25">
      <c r="A71" s="5" t="s">
        <v>41</v>
      </c>
      <c r="B71" s="20">
        <f t="shared" si="0"/>
        <v>244133.57350731883</v>
      </c>
      <c r="C71" s="20">
        <f t="shared" si="0"/>
        <v>587348.84072948329</v>
      </c>
      <c r="D71" s="20">
        <f t="shared" si="0"/>
        <v>230694.32124352333</v>
      </c>
      <c r="E71" s="20">
        <f t="shared" si="0"/>
        <v>167117.54531862296</v>
      </c>
      <c r="F71" s="20">
        <f t="shared" si="0"/>
        <v>1287500</v>
      </c>
    </row>
    <row r="72" spans="1:6" x14ac:dyDescent="0.25">
      <c r="B72" s="20"/>
      <c r="C72" s="20"/>
      <c r="D72" s="20"/>
      <c r="E72" s="20"/>
      <c r="F72" s="20"/>
    </row>
    <row r="73" spans="1:6" x14ac:dyDescent="0.25">
      <c r="A73" s="2" t="s">
        <v>29</v>
      </c>
      <c r="B73" s="20"/>
      <c r="C73" s="20"/>
      <c r="D73" s="20"/>
      <c r="E73" s="20"/>
      <c r="F73" s="20"/>
    </row>
    <row r="74" spans="1:6" x14ac:dyDescent="0.25">
      <c r="A74" s="5" t="s">
        <v>30</v>
      </c>
      <c r="B74" s="20">
        <f>(B29/B28)*100</f>
        <v>100</v>
      </c>
      <c r="C74" s="20"/>
      <c r="D74" s="20"/>
      <c r="E74" s="20"/>
      <c r="F74" s="20"/>
    </row>
    <row r="75" spans="1:6" ht="15.75" thickBot="1" x14ac:dyDescent="0.3">
      <c r="A75" s="8" t="s">
        <v>31</v>
      </c>
      <c r="B75" s="27">
        <f>(B23/B29)*100</f>
        <v>86.565462374531194</v>
      </c>
      <c r="C75" s="27"/>
      <c r="D75" s="27"/>
      <c r="E75" s="27"/>
      <c r="F75" s="27"/>
    </row>
    <row r="76" spans="1:6" ht="15.75" thickTop="1" x14ac:dyDescent="0.25">
      <c r="A76" s="22"/>
      <c r="B76" s="22"/>
      <c r="C76" s="22"/>
      <c r="D76" s="22"/>
      <c r="E76" s="22"/>
      <c r="F76" s="22"/>
    </row>
    <row r="77" spans="1:6" x14ac:dyDescent="0.25">
      <c r="A77" s="5" t="s">
        <v>123</v>
      </c>
      <c r="B77" s="22"/>
      <c r="C77" s="22"/>
      <c r="D77" s="22"/>
      <c r="E77" s="22"/>
      <c r="F77" s="22"/>
    </row>
    <row r="80" spans="1:6" x14ac:dyDescent="0.25">
      <c r="B80" s="23"/>
      <c r="C80" s="23"/>
      <c r="D80" s="23"/>
    </row>
    <row r="85" spans="1:1" x14ac:dyDescent="0.25">
      <c r="A85" s="24"/>
    </row>
    <row r="88" spans="1:1" x14ac:dyDescent="0.25">
      <c r="A88" s="1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6" width="20.85546875" style="5" customWidth="1"/>
    <col min="7" max="7" width="18.7109375" style="5" customWidth="1"/>
    <col min="8" max="16384" width="11.42578125" style="5"/>
  </cols>
  <sheetData>
    <row r="8" spans="1:7" ht="18" customHeight="1" x14ac:dyDescent="0.25"/>
    <row r="9" spans="1:7" x14ac:dyDescent="0.25">
      <c r="A9" s="38" t="s">
        <v>0</v>
      </c>
      <c r="B9" s="40" t="s">
        <v>1</v>
      </c>
      <c r="C9" s="42" t="s">
        <v>2</v>
      </c>
      <c r="D9" s="42"/>
      <c r="E9" s="42"/>
      <c r="F9" s="42"/>
    </row>
    <row r="10" spans="1:7" ht="60.75" thickBot="1" x14ac:dyDescent="0.3">
      <c r="A10" s="39"/>
      <c r="B10" s="41"/>
      <c r="C10" s="10" t="s">
        <v>73</v>
      </c>
      <c r="D10" s="10" t="s">
        <v>33</v>
      </c>
      <c r="E10" s="10" t="s">
        <v>44</v>
      </c>
      <c r="F10" s="10" t="s">
        <v>74</v>
      </c>
    </row>
    <row r="11" spans="1:7" ht="15.75" thickTop="1" x14ac:dyDescent="0.25"/>
    <row r="12" spans="1:7" x14ac:dyDescent="0.25">
      <c r="A12" s="2" t="s">
        <v>3</v>
      </c>
    </row>
    <row r="14" spans="1:7" x14ac:dyDescent="0.25">
      <c r="A14" s="2" t="s">
        <v>32</v>
      </c>
    </row>
    <row r="15" spans="1:7" x14ac:dyDescent="0.25">
      <c r="A15" s="6" t="s">
        <v>57</v>
      </c>
      <c r="B15" s="3">
        <f>SUM(C15:F15)</f>
        <v>13342.333333333332</v>
      </c>
      <c r="C15" s="3">
        <f>(+'I Trimestre'!C15+'II Trimestre'!C15)/2</f>
        <v>1688.1666666666665</v>
      </c>
      <c r="D15" s="3">
        <f>(+'I Trimestre'!D15+'II Trimestre'!D15)/2</f>
        <v>1123</v>
      </c>
      <c r="E15" s="3">
        <f>(+'I Trimestre'!E15+'II Trimestre'!E15)/2</f>
        <v>9949</v>
      </c>
      <c r="F15" s="3">
        <f>+'I Trimestre'!F15+'II Trimestre'!F15/2</f>
        <v>582.16666666666663</v>
      </c>
      <c r="G15" s="3"/>
    </row>
    <row r="16" spans="1:7" x14ac:dyDescent="0.25">
      <c r="A16" s="6" t="s">
        <v>88</v>
      </c>
      <c r="B16" s="3">
        <f>SUM(C16:F16)</f>
        <v>16940</v>
      </c>
      <c r="C16" s="3">
        <f>(+'I Trimestre'!C16+'II Trimestre'!C16)/2</f>
        <v>1829</v>
      </c>
      <c r="D16" s="3">
        <f>(+'I Trimestre'!D16+'II Trimestre'!D16)/2</f>
        <v>1327</v>
      </c>
      <c r="E16" s="3">
        <f>(+'I Trimestre'!E16+'II Trimestre'!E16)/2</f>
        <v>13305</v>
      </c>
      <c r="F16" s="3">
        <f>(+'I Trimestre'!F16+'II Trimestre'!F16)/2</f>
        <v>479</v>
      </c>
      <c r="G16" s="4"/>
    </row>
    <row r="17" spans="1:7" x14ac:dyDescent="0.25">
      <c r="A17" s="6" t="s">
        <v>89</v>
      </c>
      <c r="B17" s="3">
        <f>SUM(C17:F17)</f>
        <v>14717</v>
      </c>
      <c r="C17" s="3">
        <f>(+'I Trimestre'!C17+'II Trimestre'!C17)/2</f>
        <v>1536</v>
      </c>
      <c r="D17" s="3">
        <f>(+'I Trimestre'!D17+'II Trimestre'!D17)/2</f>
        <v>1088.5</v>
      </c>
      <c r="E17" s="3">
        <f>(+'I Trimestre'!E17+'II Trimestre'!E17)/2</f>
        <v>11706.5</v>
      </c>
      <c r="F17" s="3">
        <f>(+'I Trimestre'!F17+'II Trimestre'!F17)/2</f>
        <v>386</v>
      </c>
    </row>
    <row r="18" spans="1:7" x14ac:dyDescent="0.25">
      <c r="A18" s="6" t="s">
        <v>77</v>
      </c>
      <c r="B18" s="3">
        <f>SUM(C18:F18)</f>
        <v>16940</v>
      </c>
      <c r="C18" s="3">
        <f>+'II Trimestre'!C18</f>
        <v>1829</v>
      </c>
      <c r="D18" s="3">
        <f>+'II Trimestre'!D18</f>
        <v>1327</v>
      </c>
      <c r="E18" s="3">
        <f>+'II Trimestre'!E18</f>
        <v>13305</v>
      </c>
      <c r="F18" s="3">
        <f>+'II Trimestre'!F18</f>
        <v>479</v>
      </c>
      <c r="G18" s="4"/>
    </row>
    <row r="19" spans="1:7" x14ac:dyDescent="0.25">
      <c r="B19" s="3"/>
      <c r="C19" s="3"/>
      <c r="D19" s="3"/>
      <c r="E19" s="3"/>
      <c r="F19" s="3"/>
      <c r="G19" s="4"/>
    </row>
    <row r="20" spans="1:7" x14ac:dyDescent="0.25">
      <c r="A20" s="7" t="s">
        <v>4</v>
      </c>
      <c r="B20" s="3"/>
      <c r="C20" s="3"/>
      <c r="D20" s="3"/>
      <c r="E20" s="3"/>
      <c r="F20" s="3"/>
      <c r="G20" s="11"/>
    </row>
    <row r="21" spans="1:7" x14ac:dyDescent="0.25">
      <c r="A21" s="6" t="s">
        <v>57</v>
      </c>
      <c r="B21" s="3">
        <f>SUM(C21:F21)</f>
        <v>7069581541.7358341</v>
      </c>
      <c r="C21" s="3">
        <f>+'I Trimestre'!C21+'II Trimestre'!C21</f>
        <v>1920924438</v>
      </c>
      <c r="D21" s="3">
        <f>+'I Trimestre'!D21+'II Trimestre'!D21</f>
        <v>594427212.39999998</v>
      </c>
      <c r="E21" s="3">
        <f>+'I Trimestre'!E21+'II Trimestre'!E21</f>
        <v>3442529891.3358335</v>
      </c>
      <c r="F21" s="3">
        <f>+'I Trimestre'!F21+'II Trimestre'!F21</f>
        <v>1111700000</v>
      </c>
    </row>
    <row r="22" spans="1:7" x14ac:dyDescent="0.25">
      <c r="A22" s="6" t="s">
        <v>88</v>
      </c>
      <c r="B22" s="3">
        <f>SUM(C22:F22)</f>
        <v>7899433800</v>
      </c>
      <c r="C22" s="3">
        <f>+'I Trimestre'!C22+'II Trimestre'!C22</f>
        <v>1963874118</v>
      </c>
      <c r="D22" s="3">
        <f>+'I Trimestre'!D22+'II Trimestre'!D22</f>
        <v>569935884</v>
      </c>
      <c r="E22" s="3">
        <f>+'I Trimestre'!E22+'II Trimestre'!E22</f>
        <v>3784923798</v>
      </c>
      <c r="F22" s="3">
        <f>+'I Trimestre'!F22+'II Trimestre'!F22</f>
        <v>1580700000</v>
      </c>
      <c r="G22" s="4"/>
    </row>
    <row r="23" spans="1:7" x14ac:dyDescent="0.25">
      <c r="A23" s="6" t="s">
        <v>89</v>
      </c>
      <c r="B23" s="3">
        <f>SUM(C23:F23)</f>
        <v>6797456296.9700003</v>
      </c>
      <c r="C23" s="3">
        <f>+'I Trimestre'!C23+'II Trimestre'!C23</f>
        <v>1815518765</v>
      </c>
      <c r="D23" s="3">
        <f>+'I Trimestre'!D23+'II Trimestre'!D23</f>
        <v>531138440</v>
      </c>
      <c r="E23" s="3">
        <f>+'I Trimestre'!E23+'II Trimestre'!E23</f>
        <v>3493899091.9700003</v>
      </c>
      <c r="F23" s="3">
        <f>+'I Trimestre'!F23+'II Trimestre'!F23</f>
        <v>956900000</v>
      </c>
    </row>
    <row r="24" spans="1:7" x14ac:dyDescent="0.25">
      <c r="A24" s="6" t="s">
        <v>77</v>
      </c>
      <c r="B24" s="3">
        <f>SUM(C24:F24)</f>
        <v>15798867600</v>
      </c>
      <c r="C24" s="3">
        <f>+'II Trimestre'!C24</f>
        <v>3927748236</v>
      </c>
      <c r="D24" s="3">
        <f>+'II Trimestre'!D24</f>
        <v>1139871768</v>
      </c>
      <c r="E24" s="3">
        <f>+'II Trimestre'!E24</f>
        <v>7569847596</v>
      </c>
      <c r="F24" s="3">
        <f>+'II Trimestre'!F24</f>
        <v>3161400000</v>
      </c>
    </row>
    <row r="25" spans="1:7" x14ac:dyDescent="0.25">
      <c r="A25" s="6" t="s">
        <v>90</v>
      </c>
      <c r="B25" s="3">
        <f>SUM(C25:F25)</f>
        <v>6797456296.9700003</v>
      </c>
      <c r="C25" s="3">
        <f>+C23</f>
        <v>1815518765</v>
      </c>
      <c r="D25" s="3">
        <f>+D23</f>
        <v>531138440</v>
      </c>
      <c r="E25" s="3">
        <f>+E23</f>
        <v>3493899091.9700003</v>
      </c>
      <c r="F25" s="3">
        <f>+F23</f>
        <v>956900000</v>
      </c>
      <c r="G25" s="4"/>
    </row>
    <row r="26" spans="1:7" x14ac:dyDescent="0.25">
      <c r="B26" s="3"/>
      <c r="C26" s="3"/>
      <c r="D26" s="3"/>
      <c r="E26" s="3"/>
      <c r="F26" s="3"/>
      <c r="G26" s="4"/>
    </row>
    <row r="27" spans="1:7" x14ac:dyDescent="0.25">
      <c r="A27" s="7" t="s">
        <v>5</v>
      </c>
      <c r="B27" s="3"/>
      <c r="C27" s="3"/>
      <c r="D27" s="3"/>
      <c r="E27" s="3"/>
      <c r="F27" s="3"/>
    </row>
    <row r="28" spans="1:7" x14ac:dyDescent="0.25">
      <c r="A28" s="6" t="s">
        <v>88</v>
      </c>
      <c r="B28" s="3">
        <f>B22</f>
        <v>7899433800</v>
      </c>
      <c r="C28" s="3"/>
      <c r="D28" s="3"/>
      <c r="E28" s="3"/>
      <c r="F28" s="3"/>
    </row>
    <row r="29" spans="1:7" x14ac:dyDescent="0.25">
      <c r="A29" s="6" t="s">
        <v>89</v>
      </c>
      <c r="B29" s="3">
        <f>'I Trimestre'!B29+'II Trimestre'!B29</f>
        <v>7899433800</v>
      </c>
      <c r="C29" s="43"/>
      <c r="D29" s="43"/>
      <c r="E29" s="3"/>
      <c r="F29" s="3"/>
    </row>
    <row r="31" spans="1:7" x14ac:dyDescent="0.25">
      <c r="A31" s="2" t="s">
        <v>6</v>
      </c>
    </row>
    <row r="32" spans="1:7" x14ac:dyDescent="0.25">
      <c r="A32" s="6" t="s">
        <v>58</v>
      </c>
      <c r="B32" s="17">
        <v>1.0303325644000001</v>
      </c>
      <c r="C32" s="17">
        <v>1.0303325644000001</v>
      </c>
      <c r="D32" s="17">
        <v>1.0303325644000001</v>
      </c>
      <c r="E32" s="17">
        <v>1.0303325644000001</v>
      </c>
      <c r="F32" s="17">
        <v>1.0303325644000001</v>
      </c>
    </row>
    <row r="33" spans="1:6" x14ac:dyDescent="0.25">
      <c r="A33" s="6" t="s">
        <v>91</v>
      </c>
      <c r="B33" s="17">
        <v>1.0552807376</v>
      </c>
      <c r="C33" s="17">
        <v>1.0552807376</v>
      </c>
      <c r="D33" s="17">
        <v>1.0552807376</v>
      </c>
      <c r="E33" s="17">
        <v>1.0552807376</v>
      </c>
      <c r="F33" s="17">
        <v>1.0552807376</v>
      </c>
    </row>
    <row r="34" spans="1:6" x14ac:dyDescent="0.25">
      <c r="A34" s="6" t="s">
        <v>7</v>
      </c>
      <c r="B34" s="3">
        <v>160342</v>
      </c>
      <c r="C34" s="3"/>
      <c r="D34" s="3"/>
      <c r="E34" s="3"/>
      <c r="F34" s="3"/>
    </row>
    <row r="36" spans="1:6" x14ac:dyDescent="0.25">
      <c r="A36" s="2" t="s">
        <v>8</v>
      </c>
    </row>
    <row r="37" spans="1:6" x14ac:dyDescent="0.25">
      <c r="A37" s="5" t="s">
        <v>59</v>
      </c>
      <c r="B37" s="25">
        <f>B21/B32</f>
        <v>6861455986.1579323</v>
      </c>
      <c r="C37" s="25">
        <f>C21/C32</f>
        <v>1864373217.3200057</v>
      </c>
      <c r="D37" s="25">
        <f>D21/D32</f>
        <v>576927521.20880163</v>
      </c>
      <c r="E37" s="25">
        <f>E21/E32</f>
        <v>3341183235.6677413</v>
      </c>
      <c r="F37" s="25">
        <f>F21/F32</f>
        <v>1078972011.9613836</v>
      </c>
    </row>
    <row r="38" spans="1:6" x14ac:dyDescent="0.25">
      <c r="A38" s="5" t="s">
        <v>92</v>
      </c>
      <c r="B38" s="25">
        <f>B23/B33</f>
        <v>6441372475.3749361</v>
      </c>
      <c r="C38" s="25">
        <f>C23/C33</f>
        <v>1720413061.9582722</v>
      </c>
      <c r="D38" s="25">
        <f>D23/D33</f>
        <v>503314825.21698976</v>
      </c>
      <c r="E38" s="25">
        <f>E23/E33</f>
        <v>3310871664.2702041</v>
      </c>
      <c r="F38" s="25">
        <f>F23/F33</f>
        <v>906772923.92947018</v>
      </c>
    </row>
    <row r="39" spans="1:6" x14ac:dyDescent="0.25">
      <c r="A39" s="5" t="s">
        <v>60</v>
      </c>
      <c r="B39" s="25">
        <f>$B$37/(B15)</f>
        <v>514262.07206320233</v>
      </c>
      <c r="C39" s="25">
        <f>C37/(C15)</f>
        <v>1104377.4611432555</v>
      </c>
      <c r="D39" s="25">
        <f>D37/(D15)</f>
        <v>513737.77489652863</v>
      </c>
      <c r="E39" s="25">
        <f>E37/(E15)</f>
        <v>335831.06198288687</v>
      </c>
      <c r="F39" s="25">
        <f>F37/(F15)</f>
        <v>1853373.0523241633</v>
      </c>
    </row>
    <row r="40" spans="1:6" x14ac:dyDescent="0.25">
      <c r="A40" s="5" t="s">
        <v>93</v>
      </c>
      <c r="B40" s="25">
        <f>$B$38/(B17)</f>
        <v>437682.44040055282</v>
      </c>
      <c r="C40" s="25">
        <f>C38/(C17)</f>
        <v>1120060.5872124168</v>
      </c>
      <c r="D40" s="25">
        <f>D38/(D17)</f>
        <v>462393.04108129512</v>
      </c>
      <c r="E40" s="25">
        <f>E38/(E17)</f>
        <v>282823.36003674916</v>
      </c>
      <c r="F40" s="25">
        <f>F38/(F17)</f>
        <v>2349152.6526670214</v>
      </c>
    </row>
    <row r="41" spans="1:6" x14ac:dyDescent="0.25">
      <c r="B41" s="26"/>
      <c r="C41" s="26"/>
      <c r="D41" s="26"/>
      <c r="E41" s="26"/>
      <c r="F41" s="26"/>
    </row>
    <row r="42" spans="1:6" x14ac:dyDescent="0.25">
      <c r="A42" s="2" t="s">
        <v>9</v>
      </c>
      <c r="B42" s="26"/>
      <c r="C42" s="26"/>
      <c r="D42" s="26"/>
      <c r="E42" s="26"/>
      <c r="F42" s="26"/>
    </row>
    <row r="43" spans="1:6" x14ac:dyDescent="0.25">
      <c r="B43" s="26"/>
      <c r="C43" s="26"/>
      <c r="D43" s="26"/>
      <c r="E43" s="26"/>
      <c r="F43" s="26"/>
    </row>
    <row r="44" spans="1:6" x14ac:dyDescent="0.25">
      <c r="A44" s="2" t="s">
        <v>10</v>
      </c>
      <c r="B44" s="26"/>
      <c r="C44" s="26"/>
      <c r="D44" s="26"/>
      <c r="E44" s="26"/>
      <c r="F44" s="26"/>
    </row>
    <row r="45" spans="1:6" x14ac:dyDescent="0.25">
      <c r="A45" s="5" t="s">
        <v>11</v>
      </c>
      <c r="B45" s="20">
        <f>(B16/(B34))*100</f>
        <v>10.564917488867545</v>
      </c>
      <c r="C45" s="20"/>
      <c r="D45" s="20"/>
      <c r="E45" s="20"/>
      <c r="F45" s="20"/>
    </row>
    <row r="46" spans="1:6" x14ac:dyDescent="0.25">
      <c r="A46" s="5" t="s">
        <v>12</v>
      </c>
      <c r="B46" s="20">
        <f>(B17/(B34))*100</f>
        <v>9.1785059435456713</v>
      </c>
      <c r="C46" s="20"/>
      <c r="D46" s="20"/>
      <c r="E46" s="20"/>
      <c r="F46" s="20"/>
    </row>
    <row r="47" spans="1:6" x14ac:dyDescent="0.25">
      <c r="B47" s="20"/>
      <c r="C47" s="20"/>
      <c r="D47" s="20"/>
      <c r="E47" s="20"/>
      <c r="F47" s="20"/>
    </row>
    <row r="48" spans="1:6" x14ac:dyDescent="0.25">
      <c r="A48" s="2" t="s">
        <v>13</v>
      </c>
      <c r="B48" s="20"/>
      <c r="C48" s="20"/>
      <c r="D48" s="20"/>
      <c r="E48" s="20"/>
      <c r="F48" s="20"/>
    </row>
    <row r="49" spans="1:7" x14ac:dyDescent="0.25">
      <c r="A49" s="5" t="s">
        <v>14</v>
      </c>
      <c r="B49" s="20">
        <f>B17/B16*100</f>
        <v>86.877213695395511</v>
      </c>
      <c r="C49" s="20">
        <f>C17/C16*100</f>
        <v>83.980317113176596</v>
      </c>
      <c r="D49" s="20">
        <f>D17/D16*100</f>
        <v>82.027128862094955</v>
      </c>
      <c r="E49" s="20">
        <f>E17/E16*100</f>
        <v>87.98571965426531</v>
      </c>
      <c r="F49" s="20">
        <f>F17/F16*100</f>
        <v>80.584551148225472</v>
      </c>
    </row>
    <row r="50" spans="1:7" x14ac:dyDescent="0.25">
      <c r="A50" s="5" t="s">
        <v>15</v>
      </c>
      <c r="B50" s="20">
        <f>B23/B22*100</f>
        <v>86.049917868417353</v>
      </c>
      <c r="C50" s="20">
        <f>C23/C22*100</f>
        <v>92.445780936759618</v>
      </c>
      <c r="D50" s="20">
        <f>D23/D22*100</f>
        <v>93.192665159507655</v>
      </c>
      <c r="E50" s="20">
        <f>E23/E22*100</f>
        <v>92.310949399198449</v>
      </c>
      <c r="F50" s="20">
        <f>F23/F22*100</f>
        <v>60.536471183652807</v>
      </c>
    </row>
    <row r="51" spans="1:7" x14ac:dyDescent="0.25">
      <c r="A51" s="5" t="s">
        <v>16</v>
      </c>
      <c r="B51" s="20">
        <f>AVERAGE(B49:B50)</f>
        <v>86.463565781906425</v>
      </c>
      <c r="C51" s="20">
        <f>AVERAGE(C49:C50)</f>
        <v>88.213049024968115</v>
      </c>
      <c r="D51" s="20">
        <f>AVERAGE(D49:D50)</f>
        <v>87.609897010801305</v>
      </c>
      <c r="E51" s="20">
        <f>AVERAGE(E49:E50)</f>
        <v>90.148334526731873</v>
      </c>
      <c r="F51" s="20">
        <f>AVERAGE(F49:F50)</f>
        <v>70.560511165939147</v>
      </c>
    </row>
    <row r="52" spans="1:7" x14ac:dyDescent="0.25">
      <c r="B52" s="20"/>
      <c r="C52" s="20"/>
      <c r="D52" s="20"/>
      <c r="E52" s="20"/>
      <c r="F52" s="20"/>
    </row>
    <row r="53" spans="1:7" x14ac:dyDescent="0.25">
      <c r="A53" s="2" t="s">
        <v>17</v>
      </c>
      <c r="B53" s="20"/>
      <c r="C53" s="20"/>
      <c r="D53" s="20"/>
      <c r="E53" s="20"/>
      <c r="F53" s="20"/>
    </row>
    <row r="54" spans="1:7" x14ac:dyDescent="0.25">
      <c r="A54" s="5" t="s">
        <v>18</v>
      </c>
      <c r="B54" s="20">
        <f>(B17/B18)*100</f>
        <v>86.877213695395511</v>
      </c>
      <c r="C54" s="20">
        <f>(C17/C18)*100</f>
        <v>83.980317113176596</v>
      </c>
      <c r="D54" s="20">
        <f>(D17/D18)*100</f>
        <v>82.027128862094955</v>
      </c>
      <c r="E54" s="20">
        <f>(E17/E18)*100</f>
        <v>87.98571965426531</v>
      </c>
      <c r="F54" s="20">
        <f>(F17/F18)*100</f>
        <v>80.584551148225472</v>
      </c>
    </row>
    <row r="55" spans="1:7" x14ac:dyDescent="0.25">
      <c r="A55" s="5" t="s">
        <v>19</v>
      </c>
      <c r="B55" s="20">
        <f>B23/B24*100</f>
        <v>43.024958934208676</v>
      </c>
      <c r="C55" s="20">
        <f>C23/C24*100</f>
        <v>46.222890468379809</v>
      </c>
      <c r="D55" s="20">
        <f>D23/D24*100</f>
        <v>46.596332579753827</v>
      </c>
      <c r="E55" s="20">
        <f>E23/E24*100</f>
        <v>46.155474699599225</v>
      </c>
      <c r="F55" s="20">
        <f>F23/F24*100</f>
        <v>30.268235591826404</v>
      </c>
    </row>
    <row r="56" spans="1:7" x14ac:dyDescent="0.25">
      <c r="A56" s="5" t="s">
        <v>20</v>
      </c>
      <c r="B56" s="20">
        <f>(B54+B55)/2</f>
        <v>64.951086314802097</v>
      </c>
      <c r="C56" s="20">
        <f>(C54+C55)/2</f>
        <v>65.101603790778199</v>
      </c>
      <c r="D56" s="20">
        <f>(D54+D55)/2</f>
        <v>64.311730720924388</v>
      </c>
      <c r="E56" s="20">
        <f>(E54+E55)/2</f>
        <v>67.070597176932267</v>
      </c>
      <c r="F56" s="20">
        <f>(F54+F55)/2</f>
        <v>55.426393370025934</v>
      </c>
    </row>
    <row r="57" spans="1:7" x14ac:dyDescent="0.25">
      <c r="B57" s="20"/>
      <c r="C57" s="20"/>
      <c r="D57" s="20"/>
      <c r="E57" s="20"/>
      <c r="F57" s="20"/>
    </row>
    <row r="58" spans="1:7" x14ac:dyDescent="0.25">
      <c r="A58" s="2" t="s">
        <v>21</v>
      </c>
      <c r="B58" s="20"/>
      <c r="C58" s="20"/>
      <c r="D58" s="20"/>
      <c r="E58" s="20"/>
      <c r="F58" s="20"/>
    </row>
    <row r="59" spans="1:7" x14ac:dyDescent="0.25">
      <c r="A59" s="5" t="s">
        <v>22</v>
      </c>
      <c r="B59" s="20">
        <f>B25/B23*100</f>
        <v>100</v>
      </c>
      <c r="C59" s="20"/>
      <c r="D59" s="20"/>
      <c r="E59" s="20"/>
      <c r="F59" s="20"/>
    </row>
    <row r="60" spans="1:7" x14ac:dyDescent="0.25">
      <c r="B60" s="20"/>
      <c r="C60" s="20"/>
      <c r="D60" s="20"/>
      <c r="E60" s="20"/>
      <c r="F60" s="20"/>
    </row>
    <row r="61" spans="1:7" x14ac:dyDescent="0.25">
      <c r="A61" s="2" t="s">
        <v>23</v>
      </c>
      <c r="B61" s="20"/>
      <c r="C61" s="20"/>
      <c r="D61" s="20"/>
      <c r="E61" s="20"/>
      <c r="F61" s="20"/>
    </row>
    <row r="62" spans="1:7" x14ac:dyDescent="0.25">
      <c r="A62" s="5" t="s">
        <v>24</v>
      </c>
      <c r="B62" s="20">
        <f>((B17/B15)-1)*100</f>
        <v>10.303045444325099</v>
      </c>
      <c r="C62" s="20">
        <f>((C17/C15)-1)*100</f>
        <v>-9.0137229736400375</v>
      </c>
      <c r="D62" s="20">
        <f>((D17/D15)-1)*100</f>
        <v>-3.0721282279608242</v>
      </c>
      <c r="E62" s="20">
        <f>((E17/E15)-1)*100</f>
        <v>17.665091969042113</v>
      </c>
      <c r="F62" s="20">
        <f>((F17/F15)-1)*100</f>
        <v>-33.695963355281989</v>
      </c>
    </row>
    <row r="63" spans="1:7" x14ac:dyDescent="0.25">
      <c r="A63" s="5" t="s">
        <v>25</v>
      </c>
      <c r="B63" s="20">
        <f>((B38/B37)-1)*100</f>
        <v>-6.1223669091583277</v>
      </c>
      <c r="C63" s="20">
        <f>((C38/C37)-1)*100</f>
        <v>-7.7216382441211433</v>
      </c>
      <c r="D63" s="20">
        <f>((D38/D37)-1)*100</f>
        <v>-12.759435680512453</v>
      </c>
      <c r="E63" s="20">
        <f>((E38/E37)-1)*100</f>
        <v>-0.90721068733841115</v>
      </c>
      <c r="F63" s="20">
        <f>((F38/F37)-1)*100</f>
        <v>-15.959550954327851</v>
      </c>
      <c r="G63" s="28"/>
    </row>
    <row r="64" spans="1:7" x14ac:dyDescent="0.25">
      <c r="A64" s="5" t="s">
        <v>26</v>
      </c>
      <c r="B64" s="20">
        <f>((B40/B39)-1)*100</f>
        <v>-14.891168496135554</v>
      </c>
      <c r="C64" s="20">
        <f>((C40/C39)-1)*100</f>
        <v>1.4200874810434971</v>
      </c>
      <c r="D64" s="20">
        <f>((D40/D39)-1)*100</f>
        <v>-9.9943465955126261</v>
      </c>
      <c r="E64" s="20">
        <f>((E40/E39)-1)*100</f>
        <v>-15.784037853186684</v>
      </c>
      <c r="F64" s="20">
        <f>((F40/F39)-1)*100</f>
        <v>26.750124575359592</v>
      </c>
    </row>
    <row r="65" spans="1:6" x14ac:dyDescent="0.25">
      <c r="B65" s="20"/>
      <c r="C65" s="20"/>
      <c r="D65" s="20"/>
      <c r="E65" s="20"/>
      <c r="F65" s="20"/>
    </row>
    <row r="66" spans="1:6" x14ac:dyDescent="0.25">
      <c r="A66" s="2" t="s">
        <v>27</v>
      </c>
      <c r="B66" s="20"/>
      <c r="C66" s="20"/>
      <c r="D66" s="20"/>
      <c r="E66" s="20"/>
      <c r="F66" s="20"/>
    </row>
    <row r="67" spans="1:6" x14ac:dyDescent="0.25">
      <c r="A67" s="5" t="s">
        <v>38</v>
      </c>
      <c r="B67" s="20">
        <f t="shared" ref="B67:F68" si="0">B22/(B16*6)</f>
        <v>77719.734356552537</v>
      </c>
      <c r="C67" s="20">
        <f t="shared" si="0"/>
        <v>178957</v>
      </c>
      <c r="D67" s="20">
        <f t="shared" si="0"/>
        <v>71582</v>
      </c>
      <c r="E67" s="20">
        <f t="shared" si="0"/>
        <v>47412.298609545287</v>
      </c>
      <c r="F67" s="20">
        <f t="shared" si="0"/>
        <v>550000</v>
      </c>
    </row>
    <row r="68" spans="1:6" x14ac:dyDescent="0.25">
      <c r="A68" s="5" t="s">
        <v>39</v>
      </c>
      <c r="B68" s="20">
        <f t="shared" si="0"/>
        <v>76979.641423410576</v>
      </c>
      <c r="C68" s="20">
        <f t="shared" si="0"/>
        <v>196996.39377170138</v>
      </c>
      <c r="D68" s="20">
        <f t="shared" si="0"/>
        <v>81325.744908896027</v>
      </c>
      <c r="E68" s="20">
        <f t="shared" si="0"/>
        <v>49743.007331681831</v>
      </c>
      <c r="F68" s="20">
        <f t="shared" si="0"/>
        <v>413169.25734024181</v>
      </c>
    </row>
    <row r="69" spans="1:6" x14ac:dyDescent="0.25">
      <c r="A69" s="5" t="s">
        <v>28</v>
      </c>
      <c r="B69" s="20">
        <f>(B68/B67)*B51</f>
        <v>85.640208953177776</v>
      </c>
      <c r="C69" s="20">
        <f>(C68/C67)*C51</f>
        <v>97.105184717697639</v>
      </c>
      <c r="D69" s="20">
        <f>(D68/D67)*D51</f>
        <v>99.535359947962888</v>
      </c>
      <c r="E69" s="20">
        <f>(E68/E67)*E51</f>
        <v>94.579874775346525</v>
      </c>
      <c r="F69" s="20">
        <f>(F68/F67)*F51</f>
        <v>53.006243629052577</v>
      </c>
    </row>
    <row r="70" spans="1:6" x14ac:dyDescent="0.25">
      <c r="A70" s="5" t="s">
        <v>40</v>
      </c>
      <c r="B70" s="20">
        <f>B22/B16</f>
        <v>466318.40613931522</v>
      </c>
      <c r="C70" s="20">
        <f t="shared" ref="C70:F71" si="1">C22/C16</f>
        <v>1073742</v>
      </c>
      <c r="D70" s="20">
        <f t="shared" si="1"/>
        <v>429492</v>
      </c>
      <c r="E70" s="20">
        <f t="shared" si="1"/>
        <v>284473.79165727168</v>
      </c>
      <c r="F70" s="20">
        <f t="shared" si="1"/>
        <v>3300000</v>
      </c>
    </row>
    <row r="71" spans="1:6" x14ac:dyDescent="0.25">
      <c r="A71" s="5" t="s">
        <v>41</v>
      </c>
      <c r="B71" s="20">
        <f>B23/B17</f>
        <v>461877.84854046343</v>
      </c>
      <c r="C71" s="20">
        <f t="shared" si="1"/>
        <v>1181978.3626302083</v>
      </c>
      <c r="D71" s="20">
        <f t="shared" si="1"/>
        <v>487954.46945337619</v>
      </c>
      <c r="E71" s="20">
        <f t="shared" si="1"/>
        <v>298458.04399009101</v>
      </c>
      <c r="F71" s="20">
        <f t="shared" si="1"/>
        <v>2479015.5440414506</v>
      </c>
    </row>
    <row r="72" spans="1:6" x14ac:dyDescent="0.25">
      <c r="B72" s="20"/>
      <c r="C72" s="20"/>
      <c r="D72" s="20"/>
      <c r="E72" s="20"/>
      <c r="F72" s="20"/>
    </row>
    <row r="73" spans="1:6" x14ac:dyDescent="0.25">
      <c r="A73" s="2" t="s">
        <v>29</v>
      </c>
      <c r="B73" s="20"/>
      <c r="C73" s="20"/>
      <c r="D73" s="20"/>
      <c r="E73" s="20"/>
      <c r="F73" s="20"/>
    </row>
    <row r="74" spans="1:6" x14ac:dyDescent="0.25">
      <c r="A74" s="5" t="s">
        <v>30</v>
      </c>
      <c r="B74" s="20">
        <f>(B29/B28)*100</f>
        <v>100</v>
      </c>
      <c r="C74" s="20"/>
      <c r="D74" s="20"/>
      <c r="E74" s="20"/>
      <c r="F74" s="20"/>
    </row>
    <row r="75" spans="1:6" ht="15.75" thickBot="1" x14ac:dyDescent="0.3">
      <c r="A75" s="9" t="s">
        <v>31</v>
      </c>
      <c r="B75" s="27">
        <f>(B23/B29)*100</f>
        <v>86.049917868417353</v>
      </c>
      <c r="C75" s="27"/>
      <c r="D75" s="27"/>
      <c r="E75" s="27"/>
      <c r="F75" s="27"/>
    </row>
    <row r="76" spans="1:6" ht="15.75" thickTop="1" x14ac:dyDescent="0.25">
      <c r="A76" s="22"/>
      <c r="B76" s="22"/>
      <c r="C76" s="22"/>
      <c r="D76" s="22"/>
      <c r="E76" s="22"/>
      <c r="F76" s="22"/>
    </row>
    <row r="77" spans="1:6" s="22" customFormat="1" ht="16.5" customHeight="1" x14ac:dyDescent="0.25">
      <c r="A77" s="44" t="s">
        <v>124</v>
      </c>
      <c r="B77" s="44"/>
      <c r="C77" s="44"/>
      <c r="D77" s="44"/>
      <c r="E77" s="44"/>
      <c r="F77" s="44"/>
    </row>
    <row r="80" spans="1:6" x14ac:dyDescent="0.25">
      <c r="B80" s="23"/>
      <c r="C80" s="23"/>
      <c r="D80" s="23"/>
    </row>
    <row r="85" spans="1:1" x14ac:dyDescent="0.25">
      <c r="A85" s="24"/>
    </row>
    <row r="88" spans="1:1" x14ac:dyDescent="0.25">
      <c r="A88" s="1"/>
    </row>
  </sheetData>
  <mergeCells count="5">
    <mergeCell ref="A9:A10"/>
    <mergeCell ref="C9:F9"/>
    <mergeCell ref="C29:D29"/>
    <mergeCell ref="B9:B10"/>
    <mergeCell ref="A77:F7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6" width="20.85546875" style="5" customWidth="1"/>
    <col min="7" max="7" width="18.7109375" style="5" customWidth="1"/>
    <col min="8" max="16384" width="11.42578125" style="5"/>
  </cols>
  <sheetData>
    <row r="8" spans="1:7" ht="17.25" customHeight="1" x14ac:dyDescent="0.25"/>
    <row r="9" spans="1:7" x14ac:dyDescent="0.25">
      <c r="A9" s="38" t="s">
        <v>0</v>
      </c>
      <c r="B9" s="40" t="s">
        <v>1</v>
      </c>
      <c r="C9" s="42" t="s">
        <v>2</v>
      </c>
      <c r="D9" s="42"/>
      <c r="E9" s="42"/>
      <c r="F9" s="42"/>
    </row>
    <row r="10" spans="1:7" ht="60.75" thickBot="1" x14ac:dyDescent="0.3">
      <c r="A10" s="39"/>
      <c r="B10" s="41"/>
      <c r="C10" s="10" t="s">
        <v>73</v>
      </c>
      <c r="D10" s="10" t="s">
        <v>33</v>
      </c>
      <c r="E10" s="10" t="s">
        <v>44</v>
      </c>
      <c r="F10" s="10" t="s">
        <v>74</v>
      </c>
    </row>
    <row r="11" spans="1:7" ht="15.75" thickTop="1" x14ac:dyDescent="0.25"/>
    <row r="12" spans="1:7" x14ac:dyDescent="0.25">
      <c r="A12" s="2" t="s">
        <v>3</v>
      </c>
    </row>
    <row r="14" spans="1:7" x14ac:dyDescent="0.25">
      <c r="A14" s="2" t="s">
        <v>32</v>
      </c>
    </row>
    <row r="15" spans="1:7" x14ac:dyDescent="0.25">
      <c r="A15" s="6" t="s">
        <v>53</v>
      </c>
      <c r="B15" s="3">
        <f>SUM(C15:F15)</f>
        <v>13548</v>
      </c>
      <c r="C15" s="3">
        <v>1662.3333333333333</v>
      </c>
      <c r="D15" s="3">
        <v>1294.3333333333333</v>
      </c>
      <c r="E15" s="3">
        <v>10044.333333333334</v>
      </c>
      <c r="F15" s="3">
        <v>547</v>
      </c>
      <c r="G15" s="3"/>
    </row>
    <row r="16" spans="1:7" x14ac:dyDescent="0.25">
      <c r="A16" s="6" t="s">
        <v>94</v>
      </c>
      <c r="B16" s="3">
        <f>SUM(C16:F16)</f>
        <v>16940</v>
      </c>
      <c r="C16" s="3">
        <v>1829</v>
      </c>
      <c r="D16" s="3">
        <v>1327</v>
      </c>
      <c r="E16" s="3">
        <v>13305</v>
      </c>
      <c r="F16" s="3">
        <v>479</v>
      </c>
      <c r="G16" s="4"/>
    </row>
    <row r="17" spans="1:7" x14ac:dyDescent="0.25">
      <c r="A17" s="6" t="s">
        <v>95</v>
      </c>
      <c r="B17" s="3">
        <f>SUM(C17:F17)</f>
        <v>14325.666666666666</v>
      </c>
      <c r="C17" s="3">
        <v>1618.3333333333335</v>
      </c>
      <c r="D17" s="3">
        <v>1252.3333333333333</v>
      </c>
      <c r="E17" s="3">
        <v>10365.666666666666</v>
      </c>
      <c r="F17" s="3">
        <v>1089.3333333333333</v>
      </c>
    </row>
    <row r="18" spans="1:7" x14ac:dyDescent="0.25">
      <c r="A18" s="6" t="s">
        <v>77</v>
      </c>
      <c r="B18" s="3">
        <f>SUM(C18:F18)</f>
        <v>16940</v>
      </c>
      <c r="C18" s="3">
        <v>1829</v>
      </c>
      <c r="D18" s="3">
        <v>1327</v>
      </c>
      <c r="E18" s="3">
        <v>13305</v>
      </c>
      <c r="F18" s="3">
        <v>479</v>
      </c>
      <c r="G18" s="4"/>
    </row>
    <row r="19" spans="1:7" x14ac:dyDescent="0.25">
      <c r="B19" s="3"/>
      <c r="C19" s="3"/>
      <c r="D19" s="3"/>
      <c r="E19" s="3"/>
      <c r="F19" s="3"/>
      <c r="G19" s="4"/>
    </row>
    <row r="20" spans="1:7" x14ac:dyDescent="0.25">
      <c r="A20" s="7" t="s">
        <v>4</v>
      </c>
      <c r="B20" s="3"/>
      <c r="C20" s="3"/>
      <c r="D20" s="3"/>
      <c r="E20" s="3"/>
      <c r="F20" s="3"/>
      <c r="G20" s="11"/>
    </row>
    <row r="21" spans="1:7" x14ac:dyDescent="0.25">
      <c r="A21" s="6" t="s">
        <v>53</v>
      </c>
      <c r="B21" s="3">
        <f>SUM(C21:F21)</f>
        <v>4533370292.8000002</v>
      </c>
      <c r="C21" s="3">
        <v>943103390</v>
      </c>
      <c r="D21" s="3">
        <v>437962837.63</v>
      </c>
      <c r="E21" s="3">
        <v>2187406924.1700001</v>
      </c>
      <c r="F21" s="3">
        <v>964897141</v>
      </c>
    </row>
    <row r="22" spans="1:7" x14ac:dyDescent="0.25">
      <c r="A22" s="6" t="s">
        <v>94</v>
      </c>
      <c r="B22" s="3">
        <f>SUM(C22:F22)</f>
        <v>3949716900</v>
      </c>
      <c r="C22" s="3">
        <v>981937059</v>
      </c>
      <c r="D22" s="3">
        <v>284967942</v>
      </c>
      <c r="E22" s="3">
        <v>1892461899</v>
      </c>
      <c r="F22" s="3">
        <v>790350000</v>
      </c>
      <c r="G22" s="4"/>
    </row>
    <row r="23" spans="1:7" x14ac:dyDescent="0.25">
      <c r="A23" s="6" t="s">
        <v>95</v>
      </c>
      <c r="B23" s="3">
        <f>SUM(C23:F23)</f>
        <v>4084701630</v>
      </c>
      <c r="C23" s="3">
        <v>851119492</v>
      </c>
      <c r="D23" s="3">
        <v>267072442</v>
      </c>
      <c r="E23" s="3">
        <v>1733709696</v>
      </c>
      <c r="F23" s="3">
        <v>1232800000</v>
      </c>
    </row>
    <row r="24" spans="1:7" x14ac:dyDescent="0.25">
      <c r="A24" s="6" t="s">
        <v>77</v>
      </c>
      <c r="B24" s="3">
        <f>SUM(C24:F24)</f>
        <v>15798867600</v>
      </c>
      <c r="C24" s="15">
        <v>3927748236</v>
      </c>
      <c r="D24" s="3">
        <v>1139871768</v>
      </c>
      <c r="E24" s="3">
        <v>7569847596</v>
      </c>
      <c r="F24" s="3">
        <v>3161400000</v>
      </c>
    </row>
    <row r="25" spans="1:7" x14ac:dyDescent="0.25">
      <c r="A25" s="6" t="s">
        <v>96</v>
      </c>
      <c r="B25" s="3">
        <f>SUM(C25:F25)</f>
        <v>4084701630</v>
      </c>
      <c r="C25" s="3">
        <f>C23</f>
        <v>851119492</v>
      </c>
      <c r="D25" s="3">
        <f>D23</f>
        <v>267072442</v>
      </c>
      <c r="E25" s="3">
        <f>E23</f>
        <v>1733709696</v>
      </c>
      <c r="F25" s="3">
        <f>F23</f>
        <v>1232800000</v>
      </c>
    </row>
    <row r="26" spans="1:7" x14ac:dyDescent="0.25">
      <c r="B26" s="3"/>
      <c r="C26" s="3"/>
      <c r="D26" s="3"/>
      <c r="E26" s="3"/>
      <c r="F26" s="3"/>
      <c r="G26" s="4"/>
    </row>
    <row r="27" spans="1:7" x14ac:dyDescent="0.25">
      <c r="A27" s="7" t="s">
        <v>5</v>
      </c>
      <c r="B27" s="3"/>
      <c r="C27" s="3"/>
      <c r="D27" s="3"/>
      <c r="E27" s="3"/>
      <c r="F27" s="3"/>
    </row>
    <row r="28" spans="1:7" x14ac:dyDescent="0.25">
      <c r="A28" s="6" t="s">
        <v>94</v>
      </c>
      <c r="B28" s="3">
        <f>B22</f>
        <v>3949716900</v>
      </c>
      <c r="C28" s="3"/>
      <c r="D28" s="3"/>
      <c r="E28" s="3"/>
      <c r="F28" s="3"/>
    </row>
    <row r="29" spans="1:7" x14ac:dyDescent="0.25">
      <c r="A29" s="6" t="s">
        <v>95</v>
      </c>
      <c r="B29" s="3">
        <v>3949716900</v>
      </c>
      <c r="C29" s="12"/>
      <c r="D29" s="12"/>
      <c r="E29" s="3"/>
      <c r="F29" s="3"/>
    </row>
    <row r="31" spans="1:7" x14ac:dyDescent="0.25">
      <c r="A31" s="2" t="s">
        <v>6</v>
      </c>
    </row>
    <row r="32" spans="1:7" x14ac:dyDescent="0.25">
      <c r="A32" s="6" t="s">
        <v>54</v>
      </c>
      <c r="B32" s="13">
        <v>1.0347772084</v>
      </c>
      <c r="C32" s="13">
        <v>1.0347772084</v>
      </c>
      <c r="D32" s="13">
        <v>1.0347772084</v>
      </c>
      <c r="E32" s="13">
        <v>1.0347772084</v>
      </c>
      <c r="F32" s="13">
        <v>1.0347772084</v>
      </c>
    </row>
    <row r="33" spans="1:6" x14ac:dyDescent="0.25">
      <c r="A33" s="6" t="s">
        <v>97</v>
      </c>
      <c r="B33" s="14">
        <v>1.060947463</v>
      </c>
      <c r="C33" s="14">
        <v>1.060947463</v>
      </c>
      <c r="D33" s="14">
        <v>1.060947463</v>
      </c>
      <c r="E33" s="14">
        <v>1.060947463</v>
      </c>
      <c r="F33" s="14">
        <v>1.060947463</v>
      </c>
    </row>
    <row r="34" spans="1:6" x14ac:dyDescent="0.25">
      <c r="A34" s="6" t="s">
        <v>7</v>
      </c>
      <c r="B34" s="3">
        <v>160342</v>
      </c>
      <c r="C34" s="3"/>
      <c r="D34" s="3"/>
      <c r="E34" s="3"/>
      <c r="F34" s="3"/>
    </row>
    <row r="36" spans="1:6" x14ac:dyDescent="0.25">
      <c r="A36" s="2" t="s">
        <v>8</v>
      </c>
    </row>
    <row r="37" spans="1:6" x14ac:dyDescent="0.25">
      <c r="A37" s="5" t="s">
        <v>55</v>
      </c>
      <c r="B37" s="25">
        <f>B21/B32</f>
        <v>4381010961.5862312</v>
      </c>
      <c r="C37" s="25">
        <f>C21/C32</f>
        <v>911407192.1416316</v>
      </c>
      <c r="D37" s="25">
        <f>D21/D32</f>
        <v>423243606.52201623</v>
      </c>
      <c r="E37" s="25">
        <f>E21/E32</f>
        <v>2113891672.9256406</v>
      </c>
      <c r="F37" s="25">
        <f>F21/F32</f>
        <v>932468489.996943</v>
      </c>
    </row>
    <row r="38" spans="1:6" x14ac:dyDescent="0.25">
      <c r="A38" s="5" t="s">
        <v>98</v>
      </c>
      <c r="B38" s="25">
        <f>B23/B33</f>
        <v>3850050801.2431149</v>
      </c>
      <c r="C38" s="25">
        <f>C23/C33</f>
        <v>802225861.01796448</v>
      </c>
      <c r="D38" s="25">
        <f>D23/D33</f>
        <v>251730129.26088688</v>
      </c>
      <c r="E38" s="25">
        <f>E23/E33</f>
        <v>1634114559.3558953</v>
      </c>
      <c r="F38" s="25">
        <f>F23/F33</f>
        <v>1161980251.6083684</v>
      </c>
    </row>
    <row r="39" spans="1:6" x14ac:dyDescent="0.25">
      <c r="A39" s="5" t="s">
        <v>56</v>
      </c>
      <c r="B39" s="25">
        <f>$B$37/(B15)</f>
        <v>323369.57200961257</v>
      </c>
      <c r="C39" s="25">
        <f>C37/(C15)</f>
        <v>548269.81680868159</v>
      </c>
      <c r="D39" s="25">
        <f>D37/(D15)</f>
        <v>326997.37820397859</v>
      </c>
      <c r="E39" s="25">
        <f>E37/(E15)</f>
        <v>210456.14504951122</v>
      </c>
      <c r="F39" s="25">
        <f>F37/(F15)</f>
        <v>1704695.5941443199</v>
      </c>
    </row>
    <row r="40" spans="1:6" x14ac:dyDescent="0.25">
      <c r="A40" s="5" t="s">
        <v>99</v>
      </c>
      <c r="B40" s="25">
        <f>$B$38/(B17)</f>
        <v>268751.94647670485</v>
      </c>
      <c r="C40" s="25">
        <f>C38/(C17)</f>
        <v>495711.13966094609</v>
      </c>
      <c r="D40" s="25">
        <f>D38/(D17)</f>
        <v>201008.88681997888</v>
      </c>
      <c r="E40" s="25">
        <f>E38/(E17)</f>
        <v>157646.83661020955</v>
      </c>
      <c r="F40" s="25">
        <f>F38/(F17)</f>
        <v>1066689.3374617826</v>
      </c>
    </row>
    <row r="41" spans="1:6" x14ac:dyDescent="0.25">
      <c r="B41" s="26"/>
      <c r="C41" s="26"/>
      <c r="D41" s="26"/>
      <c r="E41" s="26"/>
      <c r="F41" s="26"/>
    </row>
    <row r="42" spans="1:6" x14ac:dyDescent="0.25">
      <c r="A42" s="2" t="s">
        <v>9</v>
      </c>
      <c r="B42" s="26"/>
      <c r="C42" s="26"/>
      <c r="D42" s="26"/>
      <c r="E42" s="26"/>
      <c r="F42" s="26"/>
    </row>
    <row r="43" spans="1:6" x14ac:dyDescent="0.25">
      <c r="B43" s="26"/>
      <c r="C43" s="26"/>
      <c r="D43" s="26"/>
      <c r="E43" s="26"/>
      <c r="F43" s="26"/>
    </row>
    <row r="44" spans="1:6" x14ac:dyDescent="0.25">
      <c r="A44" s="2" t="s">
        <v>10</v>
      </c>
      <c r="B44" s="26"/>
      <c r="C44" s="26"/>
      <c r="D44" s="26"/>
      <c r="E44" s="26"/>
      <c r="F44" s="26"/>
    </row>
    <row r="45" spans="1:6" x14ac:dyDescent="0.25">
      <c r="A45" s="5" t="s">
        <v>11</v>
      </c>
      <c r="B45" s="20">
        <f>B16/B34*100</f>
        <v>10.564917488867545</v>
      </c>
      <c r="C45" s="20"/>
      <c r="D45" s="20"/>
      <c r="E45" s="20"/>
      <c r="F45" s="20"/>
    </row>
    <row r="46" spans="1:6" x14ac:dyDescent="0.25">
      <c r="A46" s="5" t="s">
        <v>12</v>
      </c>
      <c r="B46" s="20">
        <f>B17/B34*100</f>
        <v>8.9344442919925324</v>
      </c>
      <c r="C46" s="20"/>
      <c r="D46" s="20"/>
      <c r="E46" s="20"/>
      <c r="F46" s="20"/>
    </row>
    <row r="47" spans="1:6" x14ac:dyDescent="0.25">
      <c r="B47" s="20"/>
      <c r="C47" s="20"/>
      <c r="D47" s="20"/>
      <c r="E47" s="20"/>
      <c r="F47" s="20"/>
    </row>
    <row r="48" spans="1:6" x14ac:dyDescent="0.25">
      <c r="A48" s="2" t="s">
        <v>13</v>
      </c>
      <c r="B48" s="20"/>
      <c r="C48" s="20"/>
      <c r="D48" s="20"/>
      <c r="E48" s="20"/>
      <c r="F48" s="20"/>
    </row>
    <row r="49" spans="1:7" x14ac:dyDescent="0.25">
      <c r="A49" s="5" t="s">
        <v>14</v>
      </c>
      <c r="B49" s="20">
        <f>B17/B16*100</f>
        <v>84.567099567099575</v>
      </c>
      <c r="C49" s="20">
        <f>C17/C16*100</f>
        <v>88.481866229269187</v>
      </c>
      <c r="D49" s="20">
        <f>D17/D16*100</f>
        <v>94.373273046973111</v>
      </c>
      <c r="E49" s="20">
        <f>E17/E16*100</f>
        <v>77.908054616059118</v>
      </c>
      <c r="F49" s="20">
        <f>F17/F16*100</f>
        <v>227.41823242867082</v>
      </c>
    </row>
    <row r="50" spans="1:7" x14ac:dyDescent="0.25">
      <c r="A50" s="5" t="s">
        <v>15</v>
      </c>
      <c r="B50" s="20">
        <f>B23/B22*100</f>
        <v>103.41757987768693</v>
      </c>
      <c r="C50" s="20">
        <f>C23/C22*100</f>
        <v>86.677601603790777</v>
      </c>
      <c r="D50" s="20">
        <f>D23/D22*100</f>
        <v>93.720170811353938</v>
      </c>
      <c r="E50" s="20">
        <f>E23/E22*100</f>
        <v>91.611339542218175</v>
      </c>
      <c r="F50" s="20">
        <f>F23/F22*100</f>
        <v>155.98152717150629</v>
      </c>
    </row>
    <row r="51" spans="1:7" x14ac:dyDescent="0.25">
      <c r="A51" s="5" t="s">
        <v>16</v>
      </c>
      <c r="B51" s="20">
        <f>AVERAGE(B49:B50)</f>
        <v>93.992339722393254</v>
      </c>
      <c r="C51" s="20">
        <f>AVERAGE(C49:C50)</f>
        <v>87.579733916529989</v>
      </c>
      <c r="D51" s="20">
        <f>AVERAGE(D49:D50)</f>
        <v>94.046721929163525</v>
      </c>
      <c r="E51" s="20">
        <f>AVERAGE(E49:E50)</f>
        <v>84.759697079138647</v>
      </c>
      <c r="F51" s="20">
        <f>AVERAGE(F49:F50)</f>
        <v>191.69987980008855</v>
      </c>
    </row>
    <row r="52" spans="1:7" x14ac:dyDescent="0.25">
      <c r="B52" s="20"/>
      <c r="C52" s="20"/>
      <c r="D52" s="20"/>
      <c r="E52" s="20"/>
      <c r="F52" s="20"/>
    </row>
    <row r="53" spans="1:7" x14ac:dyDescent="0.25">
      <c r="A53" s="2" t="s">
        <v>17</v>
      </c>
      <c r="B53" s="20"/>
      <c r="C53" s="20"/>
      <c r="D53" s="20"/>
      <c r="E53" s="20"/>
      <c r="F53" s="20"/>
    </row>
    <row r="54" spans="1:7" x14ac:dyDescent="0.25">
      <c r="A54" s="5" t="s">
        <v>18</v>
      </c>
      <c r="B54" s="20">
        <f>(B17/B18)*100</f>
        <v>84.567099567099575</v>
      </c>
      <c r="C54" s="20">
        <f>(C17/C18)*100</f>
        <v>88.481866229269187</v>
      </c>
      <c r="D54" s="20">
        <f>(D17/D18)*100</f>
        <v>94.373273046973111</v>
      </c>
      <c r="E54" s="20">
        <f>(E17/E18)*100</f>
        <v>77.908054616059118</v>
      </c>
      <c r="F54" s="20">
        <f>(F17/F18)*100</f>
        <v>227.41823242867082</v>
      </c>
    </row>
    <row r="55" spans="1:7" x14ac:dyDescent="0.25">
      <c r="A55" s="5" t="s">
        <v>19</v>
      </c>
      <c r="B55" s="20">
        <f>B23/B24*100</f>
        <v>25.854394969421733</v>
      </c>
      <c r="C55" s="20">
        <f>C23/C24*100</f>
        <v>21.669400400947694</v>
      </c>
      <c r="D55" s="20">
        <f>D23/D24*100</f>
        <v>23.430042702838485</v>
      </c>
      <c r="E55" s="20">
        <f>E23/E24*100</f>
        <v>22.902834885554544</v>
      </c>
      <c r="F55" s="20">
        <f>F23/F24*100</f>
        <v>38.995381792876572</v>
      </c>
    </row>
    <row r="56" spans="1:7" x14ac:dyDescent="0.25">
      <c r="A56" s="5" t="s">
        <v>20</v>
      </c>
      <c r="B56" s="20">
        <f>(B54+B55)/2</f>
        <v>55.210747268260654</v>
      </c>
      <c r="C56" s="20">
        <f>(C54+C55)/2</f>
        <v>55.075633315108441</v>
      </c>
      <c r="D56" s="20">
        <f>(D54+D55)/2</f>
        <v>58.901657874905794</v>
      </c>
      <c r="E56" s="20">
        <f>(E54+E55)/2</f>
        <v>50.405444750806829</v>
      </c>
      <c r="F56" s="20">
        <f>(F54+F55)/2</f>
        <v>133.2068071107737</v>
      </c>
    </row>
    <row r="57" spans="1:7" x14ac:dyDescent="0.25">
      <c r="B57" s="20"/>
      <c r="C57" s="20"/>
      <c r="D57" s="20"/>
      <c r="E57" s="20"/>
      <c r="F57" s="20"/>
    </row>
    <row r="58" spans="1:7" x14ac:dyDescent="0.25">
      <c r="A58" s="2" t="s">
        <v>21</v>
      </c>
      <c r="B58" s="20"/>
      <c r="C58" s="20"/>
      <c r="D58" s="20"/>
      <c r="E58" s="20"/>
      <c r="F58" s="20"/>
    </row>
    <row r="59" spans="1:7" x14ac:dyDescent="0.25">
      <c r="A59" s="5" t="s">
        <v>22</v>
      </c>
      <c r="B59" s="20">
        <f>B25/B23*100</f>
        <v>100</v>
      </c>
      <c r="C59" s="20"/>
      <c r="D59" s="20"/>
      <c r="E59" s="20"/>
      <c r="F59" s="20"/>
    </row>
    <row r="60" spans="1:7" x14ac:dyDescent="0.25">
      <c r="B60" s="20"/>
      <c r="C60" s="20"/>
      <c r="D60" s="20"/>
      <c r="E60" s="20"/>
      <c r="F60" s="20"/>
    </row>
    <row r="61" spans="1:7" x14ac:dyDescent="0.25">
      <c r="A61" s="2" t="s">
        <v>23</v>
      </c>
      <c r="B61" s="20"/>
      <c r="C61" s="20"/>
      <c r="D61" s="20"/>
      <c r="E61" s="20"/>
      <c r="F61" s="20"/>
    </row>
    <row r="62" spans="1:7" x14ac:dyDescent="0.25">
      <c r="A62" s="5" t="s">
        <v>24</v>
      </c>
      <c r="B62" s="20">
        <f>((B17/B15)-1)*100</f>
        <v>5.7400846373388381</v>
      </c>
      <c r="C62" s="20">
        <f>((C17/C15)-1)*100</f>
        <v>-2.646881892921582</v>
      </c>
      <c r="D62" s="20">
        <f>((D17/D15)-1)*100</f>
        <v>-3.2449137265001315</v>
      </c>
      <c r="E62" s="20">
        <f>((E17/E15)-1)*100</f>
        <v>3.1991504330799891</v>
      </c>
      <c r="F62" s="20">
        <f>((F17/F15)-1)*100</f>
        <v>99.146861669713587</v>
      </c>
    </row>
    <row r="63" spans="1:7" x14ac:dyDescent="0.25">
      <c r="A63" s="5" t="s">
        <v>25</v>
      </c>
      <c r="B63" s="20">
        <f>((B38/B37)-1)*100</f>
        <v>-12.119580731449975</v>
      </c>
      <c r="C63" s="20">
        <f>((C38/C37)-1)*100</f>
        <v>-11.979423913378607</v>
      </c>
      <c r="D63" s="20">
        <f>((D38/D37)-1)*100</f>
        <v>-40.523583727710154</v>
      </c>
      <c r="E63" s="20">
        <f>((E38/E37)-1)*100</f>
        <v>-22.696390724020898</v>
      </c>
      <c r="F63" s="20">
        <f>((F38/F37)-1)*100</f>
        <v>24.61335305948813</v>
      </c>
      <c r="G63" s="28"/>
    </row>
    <row r="64" spans="1:7" x14ac:dyDescent="0.25">
      <c r="A64" s="5" t="s">
        <v>26</v>
      </c>
      <c r="B64" s="20">
        <f>((B40/B39)-1)*100</f>
        <v>-16.890156112549803</v>
      </c>
      <c r="C64" s="20">
        <f>((C40/C39)-1)*100</f>
        <v>-9.586279517202712</v>
      </c>
      <c r="D64" s="20">
        <f>((D40/D39)-1)*100</f>
        <v>-38.528899551423621</v>
      </c>
      <c r="E64" s="20">
        <f>((E40/E39)-1)*100</f>
        <v>-25.092785210371471</v>
      </c>
      <c r="F64" s="20">
        <f>((F40/F39)-1)*100</f>
        <v>-37.426403803359833</v>
      </c>
    </row>
    <row r="65" spans="1:6" x14ac:dyDescent="0.25">
      <c r="B65" s="20"/>
      <c r="C65" s="20"/>
      <c r="D65" s="20"/>
      <c r="E65" s="20"/>
      <c r="F65" s="20"/>
    </row>
    <row r="66" spans="1:6" x14ac:dyDescent="0.25">
      <c r="A66" s="2" t="s">
        <v>27</v>
      </c>
      <c r="B66" s="20"/>
      <c r="C66" s="20"/>
      <c r="D66" s="20"/>
      <c r="E66" s="20"/>
      <c r="F66" s="20"/>
    </row>
    <row r="67" spans="1:6" x14ac:dyDescent="0.25">
      <c r="A67" s="5" t="s">
        <v>38</v>
      </c>
      <c r="B67" s="20">
        <f>B22/(B16*3)</f>
        <v>77719.734356552537</v>
      </c>
      <c r="C67" s="20">
        <f t="shared" ref="C67:F68" si="0">C22/(C16*3)</f>
        <v>178957</v>
      </c>
      <c r="D67" s="20">
        <f t="shared" si="0"/>
        <v>71582</v>
      </c>
      <c r="E67" s="20">
        <f>E22/(E16*3)</f>
        <v>47412.298609545287</v>
      </c>
      <c r="F67" s="20">
        <f>F22/(F16*3)</f>
        <v>550000</v>
      </c>
    </row>
    <row r="68" spans="1:6" x14ac:dyDescent="0.25">
      <c r="A68" s="5" t="s">
        <v>39</v>
      </c>
      <c r="B68" s="20">
        <f>$B$23/(B17*3)</f>
        <v>95043.898596923929</v>
      </c>
      <c r="C68" s="20">
        <f>C23/(C17*3)</f>
        <v>175307.82533470649</v>
      </c>
      <c r="D68" s="20">
        <f t="shared" si="0"/>
        <v>71086.622837370247</v>
      </c>
      <c r="E68" s="20">
        <f t="shared" si="0"/>
        <v>55751.670450525773</v>
      </c>
      <c r="F68" s="20">
        <f t="shared" si="0"/>
        <v>377233.78212974296</v>
      </c>
    </row>
    <row r="69" spans="1:6" x14ac:dyDescent="0.25">
      <c r="A69" s="5" t="s">
        <v>28</v>
      </c>
      <c r="B69" s="20">
        <f>(B68/B67)*B51</f>
        <v>114.94375887183661</v>
      </c>
      <c r="C69" s="20">
        <f>(C68/C67)*C51</f>
        <v>85.793864985997246</v>
      </c>
      <c r="D69" s="20">
        <f>(D68/D67)*D51</f>
        <v>93.395879562871741</v>
      </c>
      <c r="E69" s="20">
        <f>(E68/E67)*E51</f>
        <v>99.668120669668809</v>
      </c>
      <c r="F69" s="20">
        <f>(F68/F67)*F51</f>
        <v>131.48303761964456</v>
      </c>
    </row>
    <row r="70" spans="1:6" x14ac:dyDescent="0.25">
      <c r="A70" s="5" t="s">
        <v>40</v>
      </c>
      <c r="B70" s="20">
        <f>B22/B16</f>
        <v>233159.20306965761</v>
      </c>
      <c r="C70" s="20">
        <f t="shared" ref="C70:F71" si="1">C22/C16</f>
        <v>536871</v>
      </c>
      <c r="D70" s="20">
        <f t="shared" si="1"/>
        <v>214746</v>
      </c>
      <c r="E70" s="20">
        <f t="shared" si="1"/>
        <v>142236.89582863584</v>
      </c>
      <c r="F70" s="20">
        <f t="shared" si="1"/>
        <v>1650000</v>
      </c>
    </row>
    <row r="71" spans="1:6" x14ac:dyDescent="0.25">
      <c r="A71" s="5" t="s">
        <v>41</v>
      </c>
      <c r="B71" s="20">
        <f>B23/B17</f>
        <v>285131.6957907718</v>
      </c>
      <c r="C71" s="20">
        <f t="shared" si="1"/>
        <v>525923.47600411938</v>
      </c>
      <c r="D71" s="20">
        <f t="shared" si="1"/>
        <v>213259.86851211073</v>
      </c>
      <c r="E71" s="20">
        <f t="shared" si="1"/>
        <v>167255.01135157733</v>
      </c>
      <c r="F71" s="20">
        <f t="shared" si="1"/>
        <v>1131701.3463892289</v>
      </c>
    </row>
    <row r="72" spans="1:6" x14ac:dyDescent="0.25">
      <c r="B72" s="20"/>
      <c r="C72" s="20"/>
      <c r="D72" s="20"/>
      <c r="E72" s="20"/>
      <c r="F72" s="20"/>
    </row>
    <row r="73" spans="1:6" x14ac:dyDescent="0.25">
      <c r="A73" s="2" t="s">
        <v>29</v>
      </c>
      <c r="B73" s="20"/>
      <c r="C73" s="20"/>
      <c r="D73" s="20"/>
      <c r="E73" s="20"/>
      <c r="F73" s="20"/>
    </row>
    <row r="74" spans="1:6" x14ac:dyDescent="0.25">
      <c r="A74" s="5" t="s">
        <v>30</v>
      </c>
      <c r="B74" s="20">
        <f>(B29/B28)*100</f>
        <v>100</v>
      </c>
      <c r="C74" s="20"/>
      <c r="D74" s="20"/>
      <c r="E74" s="20"/>
      <c r="F74" s="20"/>
    </row>
    <row r="75" spans="1:6" ht="15.75" thickBot="1" x14ac:dyDescent="0.3">
      <c r="A75" s="9" t="s">
        <v>31</v>
      </c>
      <c r="B75" s="27">
        <f>(B23/B29)*100</f>
        <v>103.41757987768693</v>
      </c>
      <c r="C75" s="27"/>
      <c r="D75" s="27"/>
      <c r="E75" s="27"/>
      <c r="F75" s="27"/>
    </row>
    <row r="76" spans="1:6" ht="15.75" thickTop="1" x14ac:dyDescent="0.25">
      <c r="A76" s="22"/>
      <c r="B76" s="22"/>
      <c r="C76" s="22"/>
      <c r="D76" s="22"/>
      <c r="E76" s="22"/>
      <c r="F76" s="22"/>
    </row>
    <row r="77" spans="1:6" s="22" customFormat="1" ht="16.5" customHeight="1" x14ac:dyDescent="0.25">
      <c r="A77" s="44" t="s">
        <v>124</v>
      </c>
      <c r="B77" s="44"/>
      <c r="C77" s="44"/>
      <c r="D77" s="44"/>
      <c r="E77" s="44"/>
      <c r="F77" s="44"/>
    </row>
    <row r="80" spans="1:6" x14ac:dyDescent="0.25">
      <c r="B80" s="23"/>
      <c r="C80" s="23"/>
      <c r="D80" s="23"/>
    </row>
    <row r="85" spans="1:1" x14ac:dyDescent="0.25">
      <c r="A85" s="24"/>
    </row>
  </sheetData>
  <mergeCells count="4">
    <mergeCell ref="A9:A10"/>
    <mergeCell ref="C9:F9"/>
    <mergeCell ref="B9:B10"/>
    <mergeCell ref="A77:F7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5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6" width="20.85546875" style="5" customWidth="1"/>
    <col min="7" max="7" width="18.7109375" style="5" customWidth="1"/>
    <col min="8" max="16384" width="11.42578125" style="5"/>
  </cols>
  <sheetData>
    <row r="8" spans="1:7" ht="15.75" customHeight="1" x14ac:dyDescent="0.25"/>
    <row r="9" spans="1:7" x14ac:dyDescent="0.25">
      <c r="A9" s="38" t="s">
        <v>0</v>
      </c>
      <c r="B9" s="40" t="s">
        <v>1</v>
      </c>
      <c r="C9" s="42" t="s">
        <v>2</v>
      </c>
      <c r="D9" s="42"/>
      <c r="E9" s="42"/>
      <c r="F9" s="42"/>
    </row>
    <row r="10" spans="1:7" ht="60.75" thickBot="1" x14ac:dyDescent="0.3">
      <c r="A10" s="39"/>
      <c r="B10" s="41"/>
      <c r="C10" s="10" t="s">
        <v>73</v>
      </c>
      <c r="D10" s="10" t="s">
        <v>33</v>
      </c>
      <c r="E10" s="10" t="s">
        <v>44</v>
      </c>
      <c r="F10" s="10" t="s">
        <v>74</v>
      </c>
    </row>
    <row r="11" spans="1:7" ht="15.75" thickTop="1" x14ac:dyDescent="0.25"/>
    <row r="12" spans="1:7" x14ac:dyDescent="0.25">
      <c r="A12" s="2" t="s">
        <v>3</v>
      </c>
    </row>
    <row r="14" spans="1:7" x14ac:dyDescent="0.25">
      <c r="A14" s="2" t="s">
        <v>32</v>
      </c>
    </row>
    <row r="15" spans="1:7" x14ac:dyDescent="0.25">
      <c r="A15" s="6" t="s">
        <v>61</v>
      </c>
      <c r="B15" s="3">
        <f>SUM(C15:F15)</f>
        <v>13798.111111111111</v>
      </c>
      <c r="C15" s="3">
        <f>(+'I Trimestre'!C15+'II Trimestre'!C15+'III Trimestre'!C15)/3</f>
        <v>1679.5555555555554</v>
      </c>
      <c r="D15" s="3">
        <f>(+'I Trimestre'!D15+'II Trimestre'!D15+'III Trimestre'!D15)/3</f>
        <v>1180.1111111111111</v>
      </c>
      <c r="E15" s="3">
        <f>(+'I Trimestre'!E15+'II Trimestre'!E15+'III Trimestre'!E15)/3</f>
        <v>9980.7777777777792</v>
      </c>
      <c r="F15" s="3">
        <f>+'I Trimestre'!F15+'II Trimestre'!F15+'III Trimestre'!F15/3</f>
        <v>957.66666666666663</v>
      </c>
      <c r="G15" s="3"/>
    </row>
    <row r="16" spans="1:7" x14ac:dyDescent="0.25">
      <c r="A16" s="6" t="s">
        <v>100</v>
      </c>
      <c r="B16" s="3">
        <f>SUM(C16:F16)</f>
        <v>16940</v>
      </c>
      <c r="C16" s="3">
        <f>(+'I Trimestre'!C16+'II Trimestre'!C16+'III Trimestre'!C16)/3</f>
        <v>1829</v>
      </c>
      <c r="D16" s="3">
        <f>(+'I Trimestre'!D16+'II Trimestre'!D16+'III Trimestre'!D16)/3</f>
        <v>1327</v>
      </c>
      <c r="E16" s="3">
        <f>(+'I Trimestre'!E16+'II Trimestre'!E16+'III Trimestre'!E16)/3</f>
        <v>13305</v>
      </c>
      <c r="F16" s="3">
        <f>(+'I Trimestre'!F16+'II Trimestre'!F16+'III Trimestre'!F16)/3</f>
        <v>479</v>
      </c>
      <c r="G16" s="4"/>
    </row>
    <row r="17" spans="1:7" x14ac:dyDescent="0.25">
      <c r="A17" s="6" t="s">
        <v>101</v>
      </c>
      <c r="B17" s="3">
        <f>SUM(C17:F17)</f>
        <v>15101.222222222221</v>
      </c>
      <c r="C17" s="3">
        <f>(+'I Trimestre'!C17+'II Trimestre'!C17+'III Trimestre'!C17)/3</f>
        <v>1563.4444444444446</v>
      </c>
      <c r="D17" s="3">
        <f>(+'I Trimestre'!D17+'II Trimestre'!D17+'III Trimestre'!D17)/3</f>
        <v>1143.1111111111111</v>
      </c>
      <c r="E17" s="3">
        <f>(+'I Trimestre'!E17+'II Trimestre'!E17+'III Trimestre'!E17)/3</f>
        <v>11259.555555555555</v>
      </c>
      <c r="F17" s="3">
        <f>+'I Trimestre'!F17+'II Trimestre'!F17+'III Trimestre'!F17/3</f>
        <v>1135.1111111111111</v>
      </c>
    </row>
    <row r="18" spans="1:7" x14ac:dyDescent="0.25">
      <c r="A18" s="6" t="s">
        <v>77</v>
      </c>
      <c r="B18" s="3">
        <f>SUM(C18:F18)</f>
        <v>16940</v>
      </c>
      <c r="C18" s="3">
        <f>+'III Trimestre'!C18</f>
        <v>1829</v>
      </c>
      <c r="D18" s="3">
        <f>+'III Trimestre'!D18</f>
        <v>1327</v>
      </c>
      <c r="E18" s="3">
        <f>+'III Trimestre'!E18</f>
        <v>13305</v>
      </c>
      <c r="F18" s="3">
        <f>+'III Trimestre'!F18</f>
        <v>479</v>
      </c>
      <c r="G18" s="4"/>
    </row>
    <row r="19" spans="1:7" x14ac:dyDescent="0.25">
      <c r="B19" s="3"/>
      <c r="C19" s="3"/>
      <c r="D19" s="3"/>
      <c r="E19" s="3"/>
      <c r="F19" s="3"/>
      <c r="G19" s="4"/>
    </row>
    <row r="20" spans="1:7" x14ac:dyDescent="0.25">
      <c r="A20" s="7" t="s">
        <v>4</v>
      </c>
      <c r="B20" s="3"/>
      <c r="C20" s="3"/>
      <c r="D20" s="3"/>
      <c r="E20" s="3"/>
      <c r="F20" s="3"/>
      <c r="G20" s="11"/>
    </row>
    <row r="21" spans="1:7" x14ac:dyDescent="0.25">
      <c r="A21" s="6" t="s">
        <v>61</v>
      </c>
      <c r="B21" s="3">
        <f>SUM(C21:F21)</f>
        <v>11602951834.535833</v>
      </c>
      <c r="C21" s="3">
        <f>+'I Trimestre'!C21+'II Trimestre'!C21+'III Trimestre'!C21</f>
        <v>2864027828</v>
      </c>
      <c r="D21" s="3">
        <f>+'I Trimestre'!D21+'II Trimestre'!D21+'III Trimestre'!D21</f>
        <v>1032390050.03</v>
      </c>
      <c r="E21" s="3">
        <f>+'I Trimestre'!E21+'II Trimestre'!E21+'III Trimestre'!E21</f>
        <v>5629936815.5058336</v>
      </c>
      <c r="F21" s="3">
        <f>+'I Trimestre'!F21+'II Trimestre'!F21+'III Trimestre'!F21</f>
        <v>2076597141</v>
      </c>
    </row>
    <row r="22" spans="1:7" x14ac:dyDescent="0.25">
      <c r="A22" s="6" t="s">
        <v>100</v>
      </c>
      <c r="B22" s="3">
        <f>SUM(C22:F22)</f>
        <v>11849150700</v>
      </c>
      <c r="C22" s="3">
        <f>+'I Trimestre'!C22+'II Trimestre'!C22+'III Trimestre'!C22</f>
        <v>2945811177</v>
      </c>
      <c r="D22" s="3">
        <f>+'I Trimestre'!D22+'II Trimestre'!D22+'III Trimestre'!D22</f>
        <v>854903826</v>
      </c>
      <c r="E22" s="3">
        <f>+'I Trimestre'!E22+'II Trimestre'!E22+'III Trimestre'!E22</f>
        <v>5677385697</v>
      </c>
      <c r="F22" s="3">
        <f>+'I Trimestre'!F22+'II Trimestre'!F22+'III Trimestre'!F22</f>
        <v>2371050000</v>
      </c>
      <c r="G22" s="4"/>
    </row>
    <row r="23" spans="1:7" x14ac:dyDescent="0.25">
      <c r="A23" s="35" t="s">
        <v>101</v>
      </c>
      <c r="B23" s="3">
        <f>SUM(C23:F23)</f>
        <v>10882157926.970001</v>
      </c>
      <c r="C23" s="3">
        <f>+'I Trimestre'!C23+'II Trimestre'!C23+'III Trimestre'!C23</f>
        <v>2666638257</v>
      </c>
      <c r="D23" s="3">
        <f>+'I Trimestre'!D23+'II Trimestre'!D23+'III Trimestre'!D23</f>
        <v>798210882</v>
      </c>
      <c r="E23" s="3">
        <f>+'I Trimestre'!E23+'II Trimestre'!E23+'III Trimestre'!E23</f>
        <v>5227608787.9700003</v>
      </c>
      <c r="F23" s="3">
        <f>+'I Trimestre'!F23+'II Trimestre'!F23+'III Trimestre'!F23</f>
        <v>2189700000</v>
      </c>
    </row>
    <row r="24" spans="1:7" x14ac:dyDescent="0.25">
      <c r="A24" s="6" t="s">
        <v>77</v>
      </c>
      <c r="B24" s="3">
        <f>SUM(C24:F24)</f>
        <v>15798867600</v>
      </c>
      <c r="C24" s="3">
        <f>+'III Trimestre'!C24</f>
        <v>3927748236</v>
      </c>
      <c r="D24" s="3">
        <f>+'III Trimestre'!D24</f>
        <v>1139871768</v>
      </c>
      <c r="E24" s="3">
        <f>+'III Trimestre'!E24</f>
        <v>7569847596</v>
      </c>
      <c r="F24" s="3">
        <f>+'III Trimestre'!F24</f>
        <v>3161400000</v>
      </c>
    </row>
    <row r="25" spans="1:7" x14ac:dyDescent="0.25">
      <c r="A25" s="6" t="s">
        <v>102</v>
      </c>
      <c r="B25" s="3">
        <f>SUM(C25:F25)</f>
        <v>10882157926.970001</v>
      </c>
      <c r="C25" s="3">
        <f>+C23</f>
        <v>2666638257</v>
      </c>
      <c r="D25" s="3">
        <f>+D23</f>
        <v>798210882</v>
      </c>
      <c r="E25" s="3">
        <f>+E23</f>
        <v>5227608787.9700003</v>
      </c>
      <c r="F25" s="3">
        <f>+F23</f>
        <v>2189700000</v>
      </c>
    </row>
    <row r="26" spans="1:7" x14ac:dyDescent="0.25">
      <c r="B26" s="3"/>
      <c r="C26" s="3"/>
      <c r="D26" s="3"/>
      <c r="E26" s="3"/>
      <c r="F26" s="3"/>
      <c r="G26" s="4"/>
    </row>
    <row r="27" spans="1:7" x14ac:dyDescent="0.25">
      <c r="A27" s="7" t="s">
        <v>5</v>
      </c>
      <c r="B27" s="3"/>
      <c r="C27" s="3"/>
      <c r="D27" s="3"/>
      <c r="E27" s="3"/>
      <c r="F27" s="3"/>
    </row>
    <row r="28" spans="1:7" x14ac:dyDescent="0.25">
      <c r="A28" s="6" t="s">
        <v>100</v>
      </c>
      <c r="B28" s="3">
        <f>B22</f>
        <v>11849150700</v>
      </c>
      <c r="C28" s="3"/>
      <c r="D28" s="3"/>
      <c r="E28" s="3"/>
      <c r="F28" s="3"/>
    </row>
    <row r="29" spans="1:7" x14ac:dyDescent="0.25">
      <c r="A29" s="6" t="s">
        <v>101</v>
      </c>
      <c r="B29" s="3">
        <f>'I Trimestre'!B29+'II Trimestre'!B29+'III Trimestre'!B29</f>
        <v>11849150700</v>
      </c>
      <c r="C29" s="43"/>
      <c r="D29" s="43"/>
      <c r="E29" s="3"/>
      <c r="F29" s="3"/>
    </row>
    <row r="31" spans="1:7" x14ac:dyDescent="0.25">
      <c r="A31" s="2" t="s">
        <v>6</v>
      </c>
    </row>
    <row r="32" spans="1:7" x14ac:dyDescent="0.25">
      <c r="A32" s="6" t="s">
        <v>62</v>
      </c>
      <c r="B32" s="13">
        <v>1.0347772084</v>
      </c>
      <c r="C32" s="13">
        <v>1.0347772084</v>
      </c>
      <c r="D32" s="13">
        <v>1.0347772084</v>
      </c>
      <c r="E32" s="13">
        <v>1.0347772084</v>
      </c>
      <c r="F32" s="13">
        <v>1.0347772084</v>
      </c>
    </row>
    <row r="33" spans="1:6" x14ac:dyDescent="0.25">
      <c r="A33" s="6" t="s">
        <v>103</v>
      </c>
      <c r="B33" s="14">
        <v>1.060947463</v>
      </c>
      <c r="C33" s="14">
        <v>1.060947463</v>
      </c>
      <c r="D33" s="14">
        <v>1.060947463</v>
      </c>
      <c r="E33" s="14">
        <v>1.060947463</v>
      </c>
      <c r="F33" s="14">
        <v>1.060947463</v>
      </c>
    </row>
    <row r="34" spans="1:6" x14ac:dyDescent="0.25">
      <c r="A34" s="6" t="s">
        <v>7</v>
      </c>
      <c r="B34" s="3">
        <v>160342</v>
      </c>
      <c r="C34" s="3"/>
      <c r="D34" s="3"/>
      <c r="E34" s="3"/>
      <c r="F34" s="3"/>
    </row>
    <row r="36" spans="1:6" x14ac:dyDescent="0.25">
      <c r="A36" s="2" t="s">
        <v>8</v>
      </c>
    </row>
    <row r="37" spans="1:6" x14ac:dyDescent="0.25">
      <c r="A37" s="5" t="s">
        <v>63</v>
      </c>
      <c r="B37" s="25">
        <f>B21/B32</f>
        <v>11212995164.897984</v>
      </c>
      <c r="C37" s="25">
        <f>C21/C32</f>
        <v>2767772429.418344</v>
      </c>
      <c r="D37" s="25">
        <f>D21/D32</f>
        <v>997693070.20813584</v>
      </c>
      <c r="E37" s="25">
        <f>E21/E32</f>
        <v>5440723635.7775908</v>
      </c>
      <c r="F37" s="25">
        <f>F21/F32</f>
        <v>2006806029.4939137</v>
      </c>
    </row>
    <row r="38" spans="1:6" x14ac:dyDescent="0.25">
      <c r="A38" s="5" t="s">
        <v>104</v>
      </c>
      <c r="B38" s="25">
        <f>B23/B33</f>
        <v>10257018661.601721</v>
      </c>
      <c r="C38" s="25">
        <f>C23/C33</f>
        <v>2513449864.3878655</v>
      </c>
      <c r="D38" s="25">
        <f>D23/D33</f>
        <v>752356652.74407661</v>
      </c>
      <c r="E38" s="25">
        <f>E23/E33</f>
        <v>4927302218.3285999</v>
      </c>
      <c r="F38" s="25">
        <f>F23/F33</f>
        <v>2063909926.1411779</v>
      </c>
    </row>
    <row r="39" spans="1:6" x14ac:dyDescent="0.25">
      <c r="A39" s="5" t="s">
        <v>64</v>
      </c>
      <c r="B39" s="25">
        <f>$B$37/(B15)</f>
        <v>812647.11340587563</v>
      </c>
      <c r="C39" s="25">
        <f>C37/(C15)</f>
        <v>1647919.5464914725</v>
      </c>
      <c r="D39" s="25">
        <f>D37/(D15)</f>
        <v>845422.99518625578</v>
      </c>
      <c r="E39" s="25">
        <f>E37/(E15)</f>
        <v>545120.20575103594</v>
      </c>
      <c r="F39" s="25">
        <f>F37/(F15)</f>
        <v>2095516.215969976</v>
      </c>
    </row>
    <row r="40" spans="1:6" x14ac:dyDescent="0.25">
      <c r="A40" s="5" t="s">
        <v>105</v>
      </c>
      <c r="B40" s="25">
        <f>$B$38/(B17)</f>
        <v>679217.78188973293</v>
      </c>
      <c r="C40" s="25">
        <f>C38/(C17)</f>
        <v>1607636.1864466483</v>
      </c>
      <c r="D40" s="25">
        <f>D38/(D17)</f>
        <v>658165.81208171556</v>
      </c>
      <c r="E40" s="25">
        <f>E38/(E17)</f>
        <v>437610.7204247</v>
      </c>
      <c r="F40" s="25">
        <f>F38/(F17)</f>
        <v>1818244.8448777017</v>
      </c>
    </row>
    <row r="41" spans="1:6" x14ac:dyDescent="0.25">
      <c r="B41" s="26"/>
      <c r="C41" s="26"/>
      <c r="D41" s="26"/>
      <c r="E41" s="26"/>
      <c r="F41" s="26"/>
    </row>
    <row r="42" spans="1:6" x14ac:dyDescent="0.25">
      <c r="A42" s="2" t="s">
        <v>9</v>
      </c>
      <c r="B42" s="26"/>
      <c r="C42" s="26"/>
      <c r="D42" s="26"/>
      <c r="E42" s="26"/>
      <c r="F42" s="26"/>
    </row>
    <row r="43" spans="1:6" x14ac:dyDescent="0.25">
      <c r="B43" s="26"/>
      <c r="C43" s="26"/>
      <c r="D43" s="26"/>
      <c r="E43" s="26"/>
      <c r="F43" s="26"/>
    </row>
    <row r="44" spans="1:6" x14ac:dyDescent="0.25">
      <c r="A44" s="2" t="s">
        <v>10</v>
      </c>
      <c r="B44" s="26"/>
      <c r="C44" s="26"/>
      <c r="D44" s="26"/>
      <c r="E44" s="26"/>
      <c r="F44" s="26"/>
    </row>
    <row r="45" spans="1:6" x14ac:dyDescent="0.25">
      <c r="A45" s="5" t="s">
        <v>11</v>
      </c>
      <c r="B45" s="20">
        <f>B16/B34*100</f>
        <v>10.564917488867545</v>
      </c>
      <c r="C45" s="20"/>
      <c r="D45" s="20"/>
      <c r="E45" s="20"/>
      <c r="F45" s="20"/>
    </row>
    <row r="46" spans="1:6" x14ac:dyDescent="0.25">
      <c r="A46" s="5" t="s">
        <v>12</v>
      </c>
      <c r="B46" s="20">
        <f>B17/B34*100</f>
        <v>9.4181326303914261</v>
      </c>
      <c r="C46" s="20"/>
      <c r="D46" s="20"/>
      <c r="E46" s="20"/>
      <c r="F46" s="20"/>
    </row>
    <row r="47" spans="1:6" x14ac:dyDescent="0.25">
      <c r="B47" s="20"/>
      <c r="C47" s="20"/>
      <c r="D47" s="20"/>
      <c r="E47" s="20"/>
      <c r="F47" s="20"/>
    </row>
    <row r="48" spans="1:6" x14ac:dyDescent="0.25">
      <c r="A48" s="2" t="s">
        <v>13</v>
      </c>
      <c r="B48" s="20"/>
      <c r="C48" s="20"/>
      <c r="D48" s="20"/>
      <c r="E48" s="20"/>
      <c r="F48" s="20"/>
    </row>
    <row r="49" spans="1:7" x14ac:dyDescent="0.25">
      <c r="A49" s="5" t="s">
        <v>14</v>
      </c>
      <c r="B49" s="20">
        <f>B17/B16*100</f>
        <v>89.145349599895042</v>
      </c>
      <c r="C49" s="20">
        <f>C17/C16*100</f>
        <v>85.480833485207469</v>
      </c>
      <c r="D49" s="20">
        <f>D17/D16*100</f>
        <v>86.14251025705434</v>
      </c>
      <c r="E49" s="20">
        <f>E17/E16*100</f>
        <v>84.626497974863241</v>
      </c>
      <c r="F49" s="20">
        <f>F17/F16*100</f>
        <v>236.97517977267455</v>
      </c>
    </row>
    <row r="50" spans="1:7" x14ac:dyDescent="0.25">
      <c r="A50" s="5" t="s">
        <v>15</v>
      </c>
      <c r="B50" s="20">
        <f>B23/B22*100</f>
        <v>91.839138538173898</v>
      </c>
      <c r="C50" s="20">
        <f>C23/C22*100</f>
        <v>90.523054492436671</v>
      </c>
      <c r="D50" s="20">
        <f>D23/D22*100</f>
        <v>93.368500376789754</v>
      </c>
      <c r="E50" s="20">
        <f>E23/E22*100</f>
        <v>92.077746113538367</v>
      </c>
      <c r="F50" s="20">
        <f>F23/F22*100</f>
        <v>92.351489846270638</v>
      </c>
    </row>
    <row r="51" spans="1:7" x14ac:dyDescent="0.25">
      <c r="A51" s="5" t="s">
        <v>16</v>
      </c>
      <c r="B51" s="20">
        <f>AVERAGE(B49:B50)</f>
        <v>90.49224406903447</v>
      </c>
      <c r="C51" s="20">
        <f>AVERAGE(C49:C50)</f>
        <v>88.001943988822063</v>
      </c>
      <c r="D51" s="20">
        <f>AVERAGE(D49:D50)</f>
        <v>89.75550531692204</v>
      </c>
      <c r="E51" s="20">
        <f>AVERAGE(E49:E50)</f>
        <v>88.352122044200797</v>
      </c>
      <c r="F51" s="20">
        <f>AVERAGE(F49:F50)</f>
        <v>164.66333480947259</v>
      </c>
    </row>
    <row r="52" spans="1:7" x14ac:dyDescent="0.25">
      <c r="B52" s="20"/>
      <c r="C52" s="20"/>
      <c r="D52" s="20"/>
      <c r="E52" s="20"/>
      <c r="F52" s="20"/>
    </row>
    <row r="53" spans="1:7" x14ac:dyDescent="0.25">
      <c r="A53" s="2" t="s">
        <v>17</v>
      </c>
      <c r="B53" s="20"/>
      <c r="C53" s="20"/>
      <c r="D53" s="20"/>
      <c r="E53" s="20"/>
      <c r="F53" s="20"/>
    </row>
    <row r="54" spans="1:7" x14ac:dyDescent="0.25">
      <c r="A54" s="5" t="s">
        <v>18</v>
      </c>
      <c r="B54" s="20">
        <f>(B17/B18)*100</f>
        <v>89.145349599895042</v>
      </c>
      <c r="C54" s="20">
        <f>(C17/C18)*100</f>
        <v>85.480833485207469</v>
      </c>
      <c r="D54" s="20">
        <f>(D17/D18)*100</f>
        <v>86.14251025705434</v>
      </c>
      <c r="E54" s="20">
        <f>(E17/E18)*100</f>
        <v>84.626497974863241</v>
      </c>
      <c r="F54" s="20">
        <f>(F17/F18)*100</f>
        <v>236.97517977267455</v>
      </c>
    </row>
    <row r="55" spans="1:7" x14ac:dyDescent="0.25">
      <c r="A55" s="5" t="s">
        <v>19</v>
      </c>
      <c r="B55" s="20">
        <f>B23/B24*100</f>
        <v>68.879353903630417</v>
      </c>
      <c r="C55" s="20">
        <f>C23/C24*100</f>
        <v>67.892290869327496</v>
      </c>
      <c r="D55" s="20">
        <f>D23/D24*100</f>
        <v>70.026375282592312</v>
      </c>
      <c r="E55" s="20">
        <f>E23/E24*100</f>
        <v>69.058309585153765</v>
      </c>
      <c r="F55" s="20">
        <f>F23/F24*100</f>
        <v>69.263617384702982</v>
      </c>
    </row>
    <row r="56" spans="1:7" x14ac:dyDescent="0.25">
      <c r="A56" s="5" t="s">
        <v>20</v>
      </c>
      <c r="B56" s="20">
        <f>(B54+B55)/2</f>
        <v>79.012351751762736</v>
      </c>
      <c r="C56" s="20">
        <f>(C54+C55)/2</f>
        <v>76.68656217726749</v>
      </c>
      <c r="D56" s="20">
        <f>(D54+D55)/2</f>
        <v>78.084442769823326</v>
      </c>
      <c r="E56" s="20">
        <f>(E54+E55)/2</f>
        <v>76.84240378000851</v>
      </c>
      <c r="F56" s="20">
        <f>(F54+F55)/2</f>
        <v>153.11939857868876</v>
      </c>
    </row>
    <row r="57" spans="1:7" x14ac:dyDescent="0.25">
      <c r="B57" s="20"/>
      <c r="C57" s="20"/>
      <c r="D57" s="20"/>
      <c r="E57" s="20"/>
      <c r="F57" s="20"/>
    </row>
    <row r="58" spans="1:7" x14ac:dyDescent="0.25">
      <c r="A58" s="2" t="s">
        <v>21</v>
      </c>
      <c r="B58" s="20"/>
      <c r="C58" s="20"/>
      <c r="D58" s="20"/>
      <c r="E58" s="20"/>
      <c r="F58" s="20"/>
    </row>
    <row r="59" spans="1:7" x14ac:dyDescent="0.25">
      <c r="A59" s="5" t="s">
        <v>22</v>
      </c>
      <c r="B59" s="20">
        <f>B25/B23*100</f>
        <v>100</v>
      </c>
      <c r="C59" s="20"/>
      <c r="D59" s="20"/>
      <c r="E59" s="20"/>
      <c r="F59" s="20"/>
    </row>
    <row r="60" spans="1:7" x14ac:dyDescent="0.25">
      <c r="B60" s="20"/>
      <c r="C60" s="20"/>
      <c r="D60" s="20"/>
      <c r="E60" s="20"/>
      <c r="F60" s="20"/>
    </row>
    <row r="61" spans="1:7" x14ac:dyDescent="0.25">
      <c r="A61" s="2" t="s">
        <v>23</v>
      </c>
      <c r="B61" s="20"/>
      <c r="C61" s="20"/>
      <c r="D61" s="20"/>
      <c r="E61" s="20"/>
      <c r="F61" s="20"/>
    </row>
    <row r="62" spans="1:7" x14ac:dyDescent="0.25">
      <c r="A62" s="5" t="s">
        <v>24</v>
      </c>
      <c r="B62" s="20">
        <f>((B17/B15)-1)*100</f>
        <v>9.4441268128487632</v>
      </c>
      <c r="C62" s="20">
        <f>((C17/C15)-1)*100</f>
        <v>-6.9132045514686329</v>
      </c>
      <c r="D62" s="20">
        <f>((D17/D15)-1)*100</f>
        <v>-3.1352979945391213</v>
      </c>
      <c r="E62" s="20">
        <f>((E17/E15)-1)*100</f>
        <v>12.812406069444581</v>
      </c>
      <c r="F62" s="20">
        <f>((F17/F15)-1)*100</f>
        <v>18.528831651003607</v>
      </c>
    </row>
    <row r="63" spans="1:7" x14ac:dyDescent="0.25">
      <c r="A63" s="5" t="s">
        <v>25</v>
      </c>
      <c r="B63" s="20">
        <f>((B38/B37)-1)*100</f>
        <v>-8.5256123741935141</v>
      </c>
      <c r="C63" s="20">
        <f>((C38/C37)-1)*100</f>
        <v>-9.188709386917516</v>
      </c>
      <c r="D63" s="20">
        <f>((D38/D37)-1)*100</f>
        <v>-24.590370003560103</v>
      </c>
      <c r="E63" s="20">
        <f>((E38/E37)-1)*100</f>
        <v>-9.4366384293587124</v>
      </c>
      <c r="F63" s="20">
        <f>((F38/F37)-1)*100</f>
        <v>2.8455115147159926</v>
      </c>
      <c r="G63" s="28"/>
    </row>
    <row r="64" spans="1:7" x14ac:dyDescent="0.25">
      <c r="A64" s="5" t="s">
        <v>26</v>
      </c>
      <c r="B64" s="20">
        <f>((B40/B39)-1)*100</f>
        <v>-16.419098685643341</v>
      </c>
      <c r="C64" s="20">
        <f>((C40/C39)-1)*100</f>
        <v>-2.4444979811417467</v>
      </c>
      <c r="D64" s="20">
        <f>((D40/D39)-1)*100</f>
        <v>-22.149525642283418</v>
      </c>
      <c r="E64" s="20">
        <f>((E40/E39)-1)*100</f>
        <v>-19.722161129253212</v>
      </c>
      <c r="F64" s="20">
        <f>((F40/F39)-1)*100</f>
        <v>-13.231649985773576</v>
      </c>
    </row>
    <row r="65" spans="1:6" x14ac:dyDescent="0.25">
      <c r="B65" s="20"/>
      <c r="C65" s="20"/>
      <c r="D65" s="20"/>
      <c r="E65" s="20"/>
      <c r="F65" s="20"/>
    </row>
    <row r="66" spans="1:6" x14ac:dyDescent="0.25">
      <c r="A66" s="2" t="s">
        <v>27</v>
      </c>
      <c r="B66" s="20"/>
      <c r="C66" s="20"/>
      <c r="D66" s="20"/>
      <c r="E66" s="20"/>
      <c r="F66" s="20"/>
    </row>
    <row r="67" spans="1:6" x14ac:dyDescent="0.25">
      <c r="A67" s="5" t="s">
        <v>38</v>
      </c>
      <c r="B67" s="20">
        <f t="shared" ref="B67:F68" si="0">B22/(B16*9)</f>
        <v>77719.734356552537</v>
      </c>
      <c r="C67" s="20">
        <f t="shared" si="0"/>
        <v>178957</v>
      </c>
      <c r="D67" s="20">
        <f t="shared" si="0"/>
        <v>71582</v>
      </c>
      <c r="E67" s="20">
        <f t="shared" si="0"/>
        <v>47412.298609545287</v>
      </c>
      <c r="F67" s="20">
        <f t="shared" si="0"/>
        <v>550000</v>
      </c>
    </row>
    <row r="68" spans="1:6" x14ac:dyDescent="0.25">
      <c r="A68" s="5" t="s">
        <v>39</v>
      </c>
      <c r="B68" s="20">
        <f t="shared" si="0"/>
        <v>80068.264724488836</v>
      </c>
      <c r="C68" s="20">
        <f t="shared" si="0"/>
        <v>189513.05927084072</v>
      </c>
      <c r="D68" s="20">
        <f t="shared" si="0"/>
        <v>77586.594284603416</v>
      </c>
      <c r="E68" s="20">
        <f t="shared" si="0"/>
        <v>51586.887068465308</v>
      </c>
      <c r="F68" s="20">
        <f t="shared" si="0"/>
        <v>214340.25058731402</v>
      </c>
    </row>
    <row r="69" spans="1:6" x14ac:dyDescent="0.25">
      <c r="A69" s="5" t="s">
        <v>28</v>
      </c>
      <c r="B69" s="20">
        <f>(B68/B67)*B51</f>
        <v>93.226733385272254</v>
      </c>
      <c r="C69" s="20">
        <f>(C68/C67)*C51</f>
        <v>93.19287665250782</v>
      </c>
      <c r="D69" s="20">
        <f>(D68/D67)*D51</f>
        <v>97.284568408728376</v>
      </c>
      <c r="E69" s="20">
        <f>(E68/E67)*E51</f>
        <v>96.131406319031512</v>
      </c>
      <c r="F69" s="20">
        <f>(F68/F67)*F51</f>
        <v>64.170873537463905</v>
      </c>
    </row>
    <row r="70" spans="1:6" x14ac:dyDescent="0.25">
      <c r="A70" s="5" t="s">
        <v>40</v>
      </c>
      <c r="B70" s="20">
        <f>B22/B16</f>
        <v>699477.60920897289</v>
      </c>
      <c r="C70" s="20">
        <f t="shared" ref="C70:F71" si="1">C22/C16</f>
        <v>1610613</v>
      </c>
      <c r="D70" s="20">
        <f t="shared" si="1"/>
        <v>644238</v>
      </c>
      <c r="E70" s="20">
        <f t="shared" si="1"/>
        <v>426710.68748590758</v>
      </c>
      <c r="F70" s="20">
        <f t="shared" si="1"/>
        <v>4950000</v>
      </c>
    </row>
    <row r="71" spans="1:6" x14ac:dyDescent="0.25">
      <c r="A71" s="5" t="s">
        <v>41</v>
      </c>
      <c r="B71" s="20">
        <f>B23/B17</f>
        <v>720614.38252039952</v>
      </c>
      <c r="C71" s="20">
        <f t="shared" si="1"/>
        <v>1705617.5334375666</v>
      </c>
      <c r="D71" s="20">
        <f t="shared" si="1"/>
        <v>698279.34856143082</v>
      </c>
      <c r="E71" s="20">
        <f t="shared" si="1"/>
        <v>464281.98361618776</v>
      </c>
      <c r="F71" s="20">
        <f t="shared" si="1"/>
        <v>1929062.2552858263</v>
      </c>
    </row>
    <row r="72" spans="1:6" x14ac:dyDescent="0.25">
      <c r="B72" s="20"/>
      <c r="C72" s="20"/>
      <c r="D72" s="20"/>
      <c r="E72" s="20"/>
      <c r="F72" s="20"/>
    </row>
    <row r="73" spans="1:6" x14ac:dyDescent="0.25">
      <c r="A73" s="2" t="s">
        <v>29</v>
      </c>
      <c r="B73" s="20"/>
      <c r="C73" s="20"/>
      <c r="D73" s="20"/>
      <c r="E73" s="20"/>
      <c r="F73" s="20"/>
    </row>
    <row r="74" spans="1:6" x14ac:dyDescent="0.25">
      <c r="A74" s="5" t="s">
        <v>30</v>
      </c>
      <c r="B74" s="20">
        <f>(B29/B28)*100</f>
        <v>100</v>
      </c>
      <c r="C74" s="20"/>
      <c r="D74" s="20"/>
      <c r="E74" s="20"/>
      <c r="F74" s="20"/>
    </row>
    <row r="75" spans="1:6" ht="15.75" thickBot="1" x14ac:dyDescent="0.3">
      <c r="A75" s="9" t="s">
        <v>31</v>
      </c>
      <c r="B75" s="29">
        <f>(B23/B29)*100</f>
        <v>91.839138538173898</v>
      </c>
      <c r="C75" s="9"/>
      <c r="D75" s="9"/>
      <c r="E75" s="9"/>
      <c r="F75" s="9"/>
    </row>
    <row r="76" spans="1:6" ht="15.75" thickTop="1" x14ac:dyDescent="0.25">
      <c r="A76" s="22"/>
      <c r="B76" s="22"/>
      <c r="C76" s="22"/>
      <c r="D76" s="22"/>
      <c r="E76" s="22"/>
      <c r="F76" s="22"/>
    </row>
    <row r="77" spans="1:6" s="22" customFormat="1" ht="16.5" customHeight="1" x14ac:dyDescent="0.25">
      <c r="A77" s="44" t="s">
        <v>124</v>
      </c>
      <c r="B77" s="44"/>
      <c r="C77" s="44"/>
      <c r="D77" s="44"/>
      <c r="E77" s="44"/>
      <c r="F77" s="44"/>
    </row>
    <row r="80" spans="1:6" x14ac:dyDescent="0.25">
      <c r="B80" s="23"/>
      <c r="C80" s="23"/>
      <c r="D80" s="23"/>
    </row>
    <row r="85" spans="1:1" x14ac:dyDescent="0.25">
      <c r="A85" s="24"/>
    </row>
  </sheetData>
  <mergeCells count="5">
    <mergeCell ref="A9:A10"/>
    <mergeCell ref="C9:F9"/>
    <mergeCell ref="C29:D29"/>
    <mergeCell ref="B9:B10"/>
    <mergeCell ref="A77:F7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H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7" width="20.85546875" style="5" customWidth="1"/>
    <col min="8" max="16384" width="11.42578125" style="5"/>
  </cols>
  <sheetData>
    <row r="8" spans="1:7" ht="18" customHeight="1" x14ac:dyDescent="0.25">
      <c r="B8" s="33"/>
      <c r="C8" s="33"/>
      <c r="D8" s="33"/>
      <c r="E8" s="33"/>
      <c r="F8" s="33"/>
      <c r="G8" s="33"/>
    </row>
    <row r="9" spans="1:7" x14ac:dyDescent="0.25">
      <c r="A9" s="38" t="s">
        <v>0</v>
      </c>
      <c r="B9" s="46" t="s">
        <v>1</v>
      </c>
      <c r="C9" s="42" t="s">
        <v>2</v>
      </c>
      <c r="D9" s="42"/>
      <c r="E9" s="42"/>
      <c r="F9" s="42"/>
      <c r="G9" s="42"/>
    </row>
    <row r="10" spans="1:7" ht="60.75" thickBot="1" x14ac:dyDescent="0.3">
      <c r="A10" s="39"/>
      <c r="B10" s="41"/>
      <c r="C10" s="32" t="s">
        <v>73</v>
      </c>
      <c r="D10" s="32" t="s">
        <v>33</v>
      </c>
      <c r="E10" s="32" t="s">
        <v>44</v>
      </c>
      <c r="F10" s="32" t="s">
        <v>74</v>
      </c>
      <c r="G10" s="32" t="s">
        <v>118</v>
      </c>
    </row>
    <row r="11" spans="1:7" ht="15.75" thickTop="1" x14ac:dyDescent="0.25"/>
    <row r="12" spans="1:7" x14ac:dyDescent="0.25">
      <c r="A12" s="2" t="s">
        <v>3</v>
      </c>
    </row>
    <row r="14" spans="1:7" x14ac:dyDescent="0.25">
      <c r="A14" s="2" t="s">
        <v>32</v>
      </c>
    </row>
    <row r="15" spans="1:7" x14ac:dyDescent="0.25">
      <c r="A15" s="6" t="s">
        <v>69</v>
      </c>
      <c r="B15" s="3">
        <f>SUM(C15:F15)</f>
        <v>15100.333333333334</v>
      </c>
      <c r="C15" s="3">
        <v>2211.6666666666665</v>
      </c>
      <c r="D15" s="3">
        <v>1191</v>
      </c>
      <c r="E15" s="3">
        <v>11091.666666666668</v>
      </c>
      <c r="F15" s="3">
        <v>606</v>
      </c>
      <c r="G15" s="25" t="s">
        <v>119</v>
      </c>
    </row>
    <row r="16" spans="1:7" x14ac:dyDescent="0.25">
      <c r="A16" s="6" t="s">
        <v>106</v>
      </c>
      <c r="B16" s="3">
        <f>SUM(C16:F16)</f>
        <v>21025</v>
      </c>
      <c r="C16" s="3">
        <v>1829</v>
      </c>
      <c r="D16" s="3">
        <v>1327</v>
      </c>
      <c r="E16" s="3">
        <v>17320.333333333332</v>
      </c>
      <c r="F16" s="3">
        <v>548.66666666666663</v>
      </c>
      <c r="G16" s="25" t="s">
        <v>119</v>
      </c>
    </row>
    <row r="17" spans="1:7" x14ac:dyDescent="0.25">
      <c r="A17" s="6" t="s">
        <v>107</v>
      </c>
      <c r="B17" s="3">
        <f>SUM(C17:F17)</f>
        <v>15871</v>
      </c>
      <c r="C17" s="3">
        <v>1954</v>
      </c>
      <c r="D17" s="3">
        <v>1295</v>
      </c>
      <c r="E17" s="3">
        <v>11959</v>
      </c>
      <c r="F17" s="3">
        <v>663</v>
      </c>
      <c r="G17" s="25" t="s">
        <v>119</v>
      </c>
    </row>
    <row r="18" spans="1:7" x14ac:dyDescent="0.25">
      <c r="A18" s="6" t="s">
        <v>77</v>
      </c>
      <c r="B18" s="3">
        <f>SUM(C18:F18)</f>
        <v>17961.416666666668</v>
      </c>
      <c r="C18" s="3">
        <v>1829</v>
      </c>
      <c r="D18" s="3">
        <v>1327</v>
      </c>
      <c r="E18" s="3">
        <v>14309</v>
      </c>
      <c r="F18" s="3">
        <v>496.41666666666669</v>
      </c>
      <c r="G18" s="25" t="s">
        <v>119</v>
      </c>
    </row>
    <row r="19" spans="1:7" x14ac:dyDescent="0.25">
      <c r="B19" s="3"/>
      <c r="C19" s="3"/>
      <c r="D19" s="3"/>
      <c r="E19" s="3"/>
      <c r="F19" s="3"/>
      <c r="G19" s="15"/>
    </row>
    <row r="20" spans="1:7" x14ac:dyDescent="0.25">
      <c r="A20" s="7" t="s">
        <v>4</v>
      </c>
      <c r="B20" s="3"/>
      <c r="C20" s="3"/>
      <c r="D20" s="3"/>
      <c r="E20" s="3"/>
      <c r="F20" s="3"/>
      <c r="G20" s="3"/>
    </row>
    <row r="21" spans="1:7" x14ac:dyDescent="0.25">
      <c r="A21" s="6" t="s">
        <v>69</v>
      </c>
      <c r="B21" s="3">
        <f>SUM(C21:F21)</f>
        <v>6837444738.1200008</v>
      </c>
      <c r="C21" s="3">
        <v>1065340313.6099999</v>
      </c>
      <c r="D21" s="3">
        <v>529467526.81000006</v>
      </c>
      <c r="E21" s="3">
        <v>2365273756.6800003</v>
      </c>
      <c r="F21" s="3">
        <v>2877363141.02</v>
      </c>
      <c r="G21" s="25" t="s">
        <v>120</v>
      </c>
    </row>
    <row r="22" spans="1:7" x14ac:dyDescent="0.25">
      <c r="A22" s="6" t="s">
        <v>106</v>
      </c>
      <c r="B22" s="3">
        <f>SUM(C22:G22)</f>
        <v>4686539327.941</v>
      </c>
      <c r="C22" s="3">
        <v>981937059</v>
      </c>
      <c r="D22" s="3">
        <v>284967942</v>
      </c>
      <c r="E22" s="3">
        <v>2463590462.0409999</v>
      </c>
      <c r="F22" s="3">
        <v>905300000</v>
      </c>
      <c r="G22" s="3">
        <v>50743864.899999999</v>
      </c>
    </row>
    <row r="23" spans="1:7" x14ac:dyDescent="0.25">
      <c r="A23" s="6" t="s">
        <v>107</v>
      </c>
      <c r="B23" s="3">
        <f>SUM(C23:G23)</f>
        <v>5508706140.5100002</v>
      </c>
      <c r="C23" s="3">
        <v>1172295157</v>
      </c>
      <c r="D23" s="3">
        <v>335088228.61000001</v>
      </c>
      <c r="E23" s="3">
        <v>2888072890</v>
      </c>
      <c r="F23" s="3">
        <v>1062506000</v>
      </c>
      <c r="G23" s="3">
        <v>50743864.899999999</v>
      </c>
    </row>
    <row r="24" spans="1:7" x14ac:dyDescent="0.25">
      <c r="A24" s="6" t="s">
        <v>77</v>
      </c>
      <c r="B24" s="3">
        <f>SUM(C24:G24)</f>
        <v>16535690027.941</v>
      </c>
      <c r="C24" s="15">
        <v>3927748236</v>
      </c>
      <c r="D24" s="3">
        <v>1139871768</v>
      </c>
      <c r="E24" s="3">
        <v>8140976159.0410004</v>
      </c>
      <c r="F24" s="3">
        <v>3276350000</v>
      </c>
      <c r="G24" s="3">
        <v>50743864.899999999</v>
      </c>
    </row>
    <row r="25" spans="1:7" x14ac:dyDescent="0.25">
      <c r="A25" s="6" t="s">
        <v>108</v>
      </c>
      <c r="B25" s="3">
        <f>SUM(C25:F25)</f>
        <v>5457962275.6100006</v>
      </c>
      <c r="C25" s="3">
        <f>C23</f>
        <v>1172295157</v>
      </c>
      <c r="D25" s="3">
        <f>D23</f>
        <v>335088228.61000001</v>
      </c>
      <c r="E25" s="3">
        <f>E23</f>
        <v>2888072890</v>
      </c>
      <c r="F25" s="3">
        <f>F23</f>
        <v>1062506000</v>
      </c>
      <c r="G25" s="3">
        <f>+G23</f>
        <v>50743864.899999999</v>
      </c>
    </row>
    <row r="26" spans="1:7" x14ac:dyDescent="0.25">
      <c r="B26" s="3"/>
      <c r="C26" s="3"/>
      <c r="D26" s="3"/>
      <c r="E26" s="3"/>
      <c r="F26" s="3"/>
      <c r="G26" s="15"/>
    </row>
    <row r="27" spans="1:7" x14ac:dyDescent="0.25">
      <c r="A27" s="7" t="s">
        <v>5</v>
      </c>
      <c r="B27" s="3"/>
      <c r="C27" s="3"/>
      <c r="D27" s="3"/>
      <c r="E27" s="3"/>
      <c r="F27" s="3"/>
      <c r="G27" s="3"/>
    </row>
    <row r="28" spans="1:7" x14ac:dyDescent="0.25">
      <c r="A28" s="6" t="s">
        <v>106</v>
      </c>
      <c r="B28" s="3">
        <f>B22</f>
        <v>4686539327.941</v>
      </c>
      <c r="C28" s="3"/>
      <c r="D28" s="3"/>
      <c r="E28" s="3"/>
      <c r="F28" s="3"/>
      <c r="G28" s="3"/>
    </row>
    <row r="29" spans="1:7" x14ac:dyDescent="0.25">
      <c r="A29" s="6" t="s">
        <v>107</v>
      </c>
      <c r="B29" s="3">
        <v>4682462913.1700001</v>
      </c>
      <c r="C29" s="12"/>
      <c r="D29" s="12"/>
      <c r="E29" s="3"/>
      <c r="F29" s="3"/>
      <c r="G29" s="3"/>
    </row>
    <row r="31" spans="1:7" x14ac:dyDescent="0.25">
      <c r="A31" s="2" t="s">
        <v>6</v>
      </c>
    </row>
    <row r="32" spans="1:7" x14ac:dyDescent="0.25">
      <c r="A32" s="6" t="s">
        <v>70</v>
      </c>
      <c r="B32" s="30">
        <v>1.0451999999999999</v>
      </c>
      <c r="C32" s="30">
        <v>1.0451999999999999</v>
      </c>
      <c r="D32" s="30">
        <v>1.0451999999999999</v>
      </c>
      <c r="E32" s="30">
        <v>1.0451999999999999</v>
      </c>
      <c r="F32" s="30">
        <v>1.0451999999999999</v>
      </c>
      <c r="G32" s="30">
        <v>1.0451999999999999</v>
      </c>
    </row>
    <row r="33" spans="1:7" x14ac:dyDescent="0.25">
      <c r="A33" s="6" t="s">
        <v>109</v>
      </c>
      <c r="B33" s="31">
        <v>1.0610999999999999</v>
      </c>
      <c r="C33" s="31">
        <v>1.0610999999999999</v>
      </c>
      <c r="D33" s="31">
        <v>1.0610999999999999</v>
      </c>
      <c r="E33" s="31">
        <v>1.0610999999999999</v>
      </c>
      <c r="F33" s="31">
        <v>1.0610999999999999</v>
      </c>
      <c r="G33" s="31">
        <v>1.0610999999999999</v>
      </c>
    </row>
    <row r="34" spans="1:7" x14ac:dyDescent="0.25">
      <c r="A34" s="6" t="s">
        <v>7</v>
      </c>
      <c r="B34" s="3">
        <v>160342</v>
      </c>
      <c r="C34" s="3"/>
      <c r="D34" s="3"/>
      <c r="E34" s="3"/>
      <c r="F34" s="3"/>
    </row>
    <row r="36" spans="1:7" x14ac:dyDescent="0.25">
      <c r="A36" s="2" t="s">
        <v>8</v>
      </c>
    </row>
    <row r="37" spans="1:7" x14ac:dyDescent="0.25">
      <c r="A37" s="5" t="s">
        <v>71</v>
      </c>
      <c r="B37" s="25">
        <f>B21/B32</f>
        <v>6541757307.8071194</v>
      </c>
      <c r="C37" s="25">
        <f>C21/C32</f>
        <v>1019269339.4661309</v>
      </c>
      <c r="D37" s="25">
        <f>D21/D32</f>
        <v>506570538.47110611</v>
      </c>
      <c r="E37" s="25">
        <f>E21/E32</f>
        <v>2262986755.3386917</v>
      </c>
      <c r="F37" s="25">
        <f>F21/F32</f>
        <v>2752930674.5311904</v>
      </c>
      <c r="G37" s="25" t="s">
        <v>119</v>
      </c>
    </row>
    <row r="38" spans="1:7" x14ac:dyDescent="0.25">
      <c r="A38" s="5" t="s">
        <v>110</v>
      </c>
      <c r="B38" s="25">
        <f t="shared" ref="B38:G38" si="0">B23/B33</f>
        <v>5191505174.3568001</v>
      </c>
      <c r="C38" s="25">
        <f t="shared" si="0"/>
        <v>1104792344.7365942</v>
      </c>
      <c r="D38" s="25">
        <f t="shared" si="0"/>
        <v>315793260.39958537</v>
      </c>
      <c r="E38" s="25">
        <f t="shared" si="0"/>
        <v>2721772585.053247</v>
      </c>
      <c r="F38" s="25">
        <f t="shared" si="0"/>
        <v>1001325040.0527755</v>
      </c>
      <c r="G38" s="25">
        <f t="shared" si="0"/>
        <v>47821944.114598058</v>
      </c>
    </row>
    <row r="39" spans="1:7" x14ac:dyDescent="0.25">
      <c r="A39" s="5" t="s">
        <v>72</v>
      </c>
      <c r="B39" s="25">
        <f>$B$37/(B15)</f>
        <v>433219.39743982157</v>
      </c>
      <c r="C39" s="25">
        <f>C37/(C15)</f>
        <v>460860.28913314134</v>
      </c>
      <c r="D39" s="25">
        <f>D37/(D15)</f>
        <v>425332.10618900595</v>
      </c>
      <c r="E39" s="25">
        <f>E37/(E15)</f>
        <v>204025.85322362356</v>
      </c>
      <c r="F39" s="25">
        <f>F37/(F15)</f>
        <v>4542789.8919656603</v>
      </c>
      <c r="G39" s="25" t="s">
        <v>119</v>
      </c>
    </row>
    <row r="40" spans="1:7" x14ac:dyDescent="0.25">
      <c r="A40" s="5" t="s">
        <v>111</v>
      </c>
      <c r="B40" s="25">
        <f>$B$38/(B17)</f>
        <v>327106.36849327706</v>
      </c>
      <c r="C40" s="25">
        <f>C38/(C17)</f>
        <v>565400.38113438804</v>
      </c>
      <c r="D40" s="25">
        <f>D38/(D17)</f>
        <v>243855.79953635935</v>
      </c>
      <c r="E40" s="25">
        <f>E38/(E17)</f>
        <v>227591.98804693093</v>
      </c>
      <c r="F40" s="25">
        <f>F38/(F17)</f>
        <v>1510294.178058485</v>
      </c>
      <c r="G40" s="25" t="s">
        <v>119</v>
      </c>
    </row>
    <row r="41" spans="1:7" x14ac:dyDescent="0.25">
      <c r="B41" s="26"/>
      <c r="C41" s="26"/>
      <c r="D41" s="26"/>
      <c r="E41" s="26"/>
      <c r="F41" s="26"/>
    </row>
    <row r="42" spans="1:7" x14ac:dyDescent="0.25">
      <c r="A42" s="2" t="s">
        <v>9</v>
      </c>
      <c r="B42" s="26"/>
      <c r="C42" s="26"/>
      <c r="D42" s="26"/>
      <c r="E42" s="26"/>
      <c r="F42" s="26"/>
    </row>
    <row r="43" spans="1:7" x14ac:dyDescent="0.25">
      <c r="B43" s="26"/>
      <c r="C43" s="26"/>
      <c r="D43" s="26"/>
      <c r="E43" s="26"/>
      <c r="F43" s="26"/>
    </row>
    <row r="44" spans="1:7" x14ac:dyDescent="0.25">
      <c r="A44" s="2" t="s">
        <v>10</v>
      </c>
      <c r="B44" s="26"/>
      <c r="C44" s="26"/>
      <c r="D44" s="26"/>
      <c r="E44" s="26"/>
      <c r="F44" s="26"/>
    </row>
    <row r="45" spans="1:7" x14ac:dyDescent="0.25">
      <c r="A45" s="5" t="s">
        <v>11</v>
      </c>
      <c r="B45" s="20">
        <f>B16/B34*100</f>
        <v>13.112596824288083</v>
      </c>
      <c r="C45" s="20"/>
      <c r="D45" s="20"/>
      <c r="E45" s="20"/>
      <c r="F45" s="20"/>
      <c r="G45" s="34"/>
    </row>
    <row r="46" spans="1:7" x14ac:dyDescent="0.25">
      <c r="A46" s="5" t="s">
        <v>12</v>
      </c>
      <c r="B46" s="20">
        <f>B17/B34*100</f>
        <v>9.8982175599655733</v>
      </c>
      <c r="C46" s="20"/>
      <c r="D46" s="20"/>
      <c r="E46" s="20"/>
      <c r="F46" s="20"/>
      <c r="G46" s="34"/>
    </row>
    <row r="47" spans="1:7" x14ac:dyDescent="0.25">
      <c r="B47" s="20"/>
      <c r="C47" s="20"/>
      <c r="D47" s="20"/>
      <c r="E47" s="20"/>
      <c r="F47" s="20"/>
      <c r="G47" s="34"/>
    </row>
    <row r="48" spans="1:7" x14ac:dyDescent="0.25">
      <c r="A48" s="2" t="s">
        <v>13</v>
      </c>
      <c r="B48" s="20"/>
      <c r="C48" s="20"/>
      <c r="D48" s="20"/>
      <c r="E48" s="20"/>
      <c r="F48" s="20"/>
      <c r="G48" s="34"/>
    </row>
    <row r="49" spans="1:7" x14ac:dyDescent="0.25">
      <c r="A49" s="5" t="s">
        <v>14</v>
      </c>
      <c r="B49" s="20">
        <f>B17/B16*100</f>
        <v>75.486325802615937</v>
      </c>
      <c r="C49" s="20">
        <f>C17/C16*100</f>
        <v>106.8343357025697</v>
      </c>
      <c r="D49" s="20">
        <f>D17/D16*100</f>
        <v>97.588545591559907</v>
      </c>
      <c r="E49" s="20">
        <f>E17/E16*100</f>
        <v>69.046015280691293</v>
      </c>
      <c r="F49" s="20">
        <f>F17/F16*100</f>
        <v>120.83839611178615</v>
      </c>
      <c r="G49" s="20" t="s">
        <v>119</v>
      </c>
    </row>
    <row r="50" spans="1:7" x14ac:dyDescent="0.25">
      <c r="A50" s="5" t="s">
        <v>15</v>
      </c>
      <c r="B50" s="20">
        <f t="shared" ref="B50:G50" si="1">B23/B22*100</f>
        <v>117.54315402128961</v>
      </c>
      <c r="C50" s="20">
        <f t="shared" si="1"/>
        <v>119.3859775690572</v>
      </c>
      <c r="D50" s="20">
        <f t="shared" si="1"/>
        <v>117.58804385442065</v>
      </c>
      <c r="E50" s="20">
        <f t="shared" si="1"/>
        <v>117.23023507760016</v>
      </c>
      <c r="F50" s="20">
        <f t="shared" si="1"/>
        <v>117.36507235170662</v>
      </c>
      <c r="G50" s="20">
        <f t="shared" si="1"/>
        <v>100</v>
      </c>
    </row>
    <row r="51" spans="1:7" x14ac:dyDescent="0.25">
      <c r="A51" s="5" t="s">
        <v>16</v>
      </c>
      <c r="B51" s="20">
        <f>AVERAGE(B49:B50)</f>
        <v>96.514739911952773</v>
      </c>
      <c r="C51" s="20">
        <f>AVERAGE(C49:C50)</f>
        <v>113.11015663581345</v>
      </c>
      <c r="D51" s="20">
        <f>AVERAGE(D49:D50)</f>
        <v>107.58829472299027</v>
      </c>
      <c r="E51" s="20">
        <f>AVERAGE(E49:E50)</f>
        <v>93.138125179145732</v>
      </c>
      <c r="F51" s="20">
        <f>AVERAGE(F49:F50)</f>
        <v>119.10173423174638</v>
      </c>
      <c r="G51" s="20" t="s">
        <v>119</v>
      </c>
    </row>
    <row r="52" spans="1:7" x14ac:dyDescent="0.25">
      <c r="B52" s="20"/>
      <c r="C52" s="20"/>
      <c r="D52" s="20"/>
      <c r="E52" s="20"/>
      <c r="F52" s="20"/>
      <c r="G52" s="34"/>
    </row>
    <row r="53" spans="1:7" x14ac:dyDescent="0.25">
      <c r="A53" s="2" t="s">
        <v>17</v>
      </c>
      <c r="B53" s="20"/>
      <c r="C53" s="20"/>
      <c r="D53" s="20"/>
      <c r="E53" s="20"/>
      <c r="F53" s="20"/>
      <c r="G53" s="34"/>
    </row>
    <row r="54" spans="1:7" x14ac:dyDescent="0.25">
      <c r="A54" s="5" t="s">
        <v>18</v>
      </c>
      <c r="B54" s="20">
        <f>(B17/B18)*100</f>
        <v>88.361627006036088</v>
      </c>
      <c r="C54" s="20">
        <f>(C17/C18)*100</f>
        <v>106.8343357025697</v>
      </c>
      <c r="D54" s="20">
        <f>(D17/D18)*100</f>
        <v>97.588545591559907</v>
      </c>
      <c r="E54" s="20">
        <f>(E17/E18)*100</f>
        <v>83.576769865119857</v>
      </c>
      <c r="F54" s="20">
        <f>(F17/F18)*100</f>
        <v>133.55715964411615</v>
      </c>
      <c r="G54" s="20" t="s">
        <v>119</v>
      </c>
    </row>
    <row r="55" spans="1:7" x14ac:dyDescent="0.25">
      <c r="A55" s="5" t="s">
        <v>19</v>
      </c>
      <c r="B55" s="20">
        <f t="shared" ref="B55:G55" si="2">B23/B24*100</f>
        <v>33.314038490088564</v>
      </c>
      <c r="C55" s="20">
        <f t="shared" si="2"/>
        <v>29.846494392264301</v>
      </c>
      <c r="D55" s="20">
        <f t="shared" si="2"/>
        <v>29.397010963605162</v>
      </c>
      <c r="E55" s="20">
        <f t="shared" si="2"/>
        <v>35.475756636292772</v>
      </c>
      <c r="F55" s="20">
        <f t="shared" si="2"/>
        <v>32.429563386085128</v>
      </c>
      <c r="G55" s="20">
        <f t="shared" si="2"/>
        <v>100</v>
      </c>
    </row>
    <row r="56" spans="1:7" x14ac:dyDescent="0.25">
      <c r="A56" s="5" t="s">
        <v>20</v>
      </c>
      <c r="B56" s="20">
        <f>(B54+B55)/2</f>
        <v>60.837832748062326</v>
      </c>
      <c r="C56" s="20">
        <f>(C54+C55)/2</f>
        <v>68.340415047416997</v>
      </c>
      <c r="D56" s="20">
        <f>(D54+D55)/2</f>
        <v>63.492778277582531</v>
      </c>
      <c r="E56" s="20">
        <f>(E54+E55)/2</f>
        <v>59.526263250706315</v>
      </c>
      <c r="F56" s="20">
        <f>(F54+F55)/2</f>
        <v>82.993361515100645</v>
      </c>
      <c r="G56" s="20" t="s">
        <v>119</v>
      </c>
    </row>
    <row r="57" spans="1:7" x14ac:dyDescent="0.25">
      <c r="B57" s="20"/>
      <c r="C57" s="20"/>
      <c r="D57" s="20"/>
      <c r="E57" s="20"/>
      <c r="F57" s="20"/>
      <c r="G57" s="34"/>
    </row>
    <row r="58" spans="1:7" x14ac:dyDescent="0.25">
      <c r="A58" s="2" t="s">
        <v>21</v>
      </c>
      <c r="B58" s="20"/>
      <c r="C58" s="20"/>
      <c r="D58" s="20"/>
      <c r="E58" s="20"/>
      <c r="F58" s="20"/>
      <c r="G58" s="34"/>
    </row>
    <row r="59" spans="1:7" x14ac:dyDescent="0.25">
      <c r="A59" s="5" t="s">
        <v>22</v>
      </c>
      <c r="B59" s="20">
        <f>B25/B23*100</f>
        <v>99.078842406806956</v>
      </c>
      <c r="C59" s="20"/>
      <c r="D59" s="20"/>
      <c r="E59" s="20"/>
      <c r="F59" s="20"/>
      <c r="G59" s="34"/>
    </row>
    <row r="60" spans="1:7" x14ac:dyDescent="0.25">
      <c r="B60" s="20"/>
      <c r="C60" s="20"/>
      <c r="D60" s="20"/>
      <c r="E60" s="20"/>
      <c r="F60" s="20"/>
      <c r="G60" s="34"/>
    </row>
    <row r="61" spans="1:7" x14ac:dyDescent="0.25">
      <c r="A61" s="2" t="s">
        <v>23</v>
      </c>
      <c r="B61" s="20"/>
      <c r="C61" s="20"/>
      <c r="D61" s="20"/>
      <c r="E61" s="20"/>
      <c r="F61" s="20"/>
      <c r="G61" s="34"/>
    </row>
    <row r="62" spans="1:7" x14ac:dyDescent="0.25">
      <c r="A62" s="5" t="s">
        <v>24</v>
      </c>
      <c r="B62" s="20">
        <f>((B17/B15)-1)*100</f>
        <v>5.1036400962451101</v>
      </c>
      <c r="C62" s="20">
        <f>((C17/C15)-1)*100</f>
        <v>-11.650339110776176</v>
      </c>
      <c r="D62" s="20">
        <f>((D17/D15)-1)*100</f>
        <v>8.732157850545752</v>
      </c>
      <c r="E62" s="20">
        <f>((E17/E15)-1)*100</f>
        <v>7.8196844477836036</v>
      </c>
      <c r="F62" s="20">
        <f>((F17/F15)-1)*100</f>
        <v>9.4059405940594143</v>
      </c>
      <c r="G62" s="20" t="s">
        <v>119</v>
      </c>
    </row>
    <row r="63" spans="1:7" x14ac:dyDescent="0.25">
      <c r="A63" s="5" t="s">
        <v>25</v>
      </c>
      <c r="B63" s="20">
        <f>((B38/B37)-1)*100</f>
        <v>-20.640510950152336</v>
      </c>
      <c r="C63" s="20">
        <f>((C38/C37)-1)*100</f>
        <v>8.3906188442063989</v>
      </c>
      <c r="D63" s="20">
        <f>((D38/D37)-1)*100</f>
        <v>-37.660555358649695</v>
      </c>
      <c r="E63" s="20">
        <f>((E38/E37)-1)*100</f>
        <v>20.27346508468144</v>
      </c>
      <c r="F63" s="20">
        <f>((F38/F37)-1)*100</f>
        <v>-63.626943122231147</v>
      </c>
      <c r="G63" s="20" t="s">
        <v>119</v>
      </c>
    </row>
    <row r="64" spans="1:7" x14ac:dyDescent="0.25">
      <c r="A64" s="5" t="s">
        <v>26</v>
      </c>
      <c r="B64" s="20">
        <f>((B40/B39)-1)*100</f>
        <v>-24.494062263517336</v>
      </c>
      <c r="C64" s="20">
        <f>((C40/C39)-1)*100</f>
        <v>22.683684072212461</v>
      </c>
      <c r="D64" s="20">
        <f>((D40/D39)-1)*100</f>
        <v>-42.666966356873957</v>
      </c>
      <c r="E64" s="20">
        <f>((E40/E39)-1)*100</f>
        <v>11.550563054123142</v>
      </c>
      <c r="F64" s="20">
        <f>((F40/F39)-1)*100</f>
        <v>-66.754038509912633</v>
      </c>
      <c r="G64" s="20" t="s">
        <v>119</v>
      </c>
    </row>
    <row r="65" spans="1:8" x14ac:dyDescent="0.25">
      <c r="B65" s="20"/>
      <c r="C65" s="20"/>
      <c r="D65" s="20"/>
      <c r="E65" s="20"/>
      <c r="F65" s="20"/>
      <c r="G65" s="34"/>
    </row>
    <row r="66" spans="1:8" x14ac:dyDescent="0.25">
      <c r="A66" s="2" t="s">
        <v>27</v>
      </c>
      <c r="B66" s="20"/>
      <c r="C66" s="20"/>
      <c r="D66" s="20"/>
      <c r="E66" s="20"/>
      <c r="F66" s="20"/>
      <c r="G66" s="34"/>
    </row>
    <row r="67" spans="1:8" x14ac:dyDescent="0.25">
      <c r="A67" s="5" t="s">
        <v>38</v>
      </c>
      <c r="B67" s="20">
        <f>B22/(B16*3)</f>
        <v>74301.059499659139</v>
      </c>
      <c r="C67" s="20">
        <f t="shared" ref="C67:F68" si="3">C22/(C16*3)</f>
        <v>178957</v>
      </c>
      <c r="D67" s="20">
        <f t="shared" si="3"/>
        <v>71582</v>
      </c>
      <c r="E67" s="20">
        <f t="shared" si="3"/>
        <v>47412.298878793707</v>
      </c>
      <c r="F67" s="20">
        <f t="shared" si="3"/>
        <v>550000</v>
      </c>
      <c r="G67" s="20" t="s">
        <v>119</v>
      </c>
    </row>
    <row r="68" spans="1:8" x14ac:dyDescent="0.25">
      <c r="A68" s="5" t="s">
        <v>39</v>
      </c>
      <c r="B68" s="20">
        <f>$B$23/(B17*3)</f>
        <v>115697.52253607208</v>
      </c>
      <c r="C68" s="20">
        <f>C23/(C17*3)</f>
        <v>199982.11480723304</v>
      </c>
      <c r="D68" s="20">
        <f t="shared" si="3"/>
        <v>86251.796296010303</v>
      </c>
      <c r="E68" s="20">
        <f t="shared" si="3"/>
        <v>80499.286172199456</v>
      </c>
      <c r="F68" s="20">
        <f t="shared" si="3"/>
        <v>534191.05077928607</v>
      </c>
      <c r="G68" s="20" t="s">
        <v>119</v>
      </c>
    </row>
    <row r="69" spans="1:8" x14ac:dyDescent="0.25">
      <c r="A69" s="5" t="s">
        <v>28</v>
      </c>
      <c r="B69" s="20">
        <f>(B68/B67)*B51</f>
        <v>150.28744369489803</v>
      </c>
      <c r="C69" s="20">
        <f>(C68/C67)*C51</f>
        <v>126.39912565704252</v>
      </c>
      <c r="D69" s="20">
        <f>(D68/D67)*D51</f>
        <v>129.63711100950627</v>
      </c>
      <c r="E69" s="20">
        <f>(E68/E67)*E51</f>
        <v>158.13518368947197</v>
      </c>
      <c r="F69" s="20">
        <f>(F68/F67)*F51</f>
        <v>115.67832828889431</v>
      </c>
      <c r="G69" s="20" t="s">
        <v>119</v>
      </c>
    </row>
    <row r="70" spans="1:8" x14ac:dyDescent="0.25">
      <c r="A70" s="5" t="s">
        <v>40</v>
      </c>
      <c r="B70" s="20">
        <f>B22/B16</f>
        <v>222903.17849897742</v>
      </c>
      <c r="C70" s="20">
        <f t="shared" ref="C70:F71" si="4">C22/C16</f>
        <v>536871</v>
      </c>
      <c r="D70" s="20">
        <f t="shared" si="4"/>
        <v>214746</v>
      </c>
      <c r="E70" s="20">
        <f t="shared" si="4"/>
        <v>142236.89663638113</v>
      </c>
      <c r="F70" s="20">
        <f t="shared" si="4"/>
        <v>1650000</v>
      </c>
      <c r="G70" s="20" t="s">
        <v>119</v>
      </c>
    </row>
    <row r="71" spans="1:8" x14ac:dyDescent="0.25">
      <c r="A71" s="5" t="s">
        <v>41</v>
      </c>
      <c r="B71" s="20">
        <f>B23/B17</f>
        <v>347092.56760821625</v>
      </c>
      <c r="C71" s="20">
        <f t="shared" si="4"/>
        <v>599946.34442169906</v>
      </c>
      <c r="D71" s="20">
        <f t="shared" si="4"/>
        <v>258755.3888880309</v>
      </c>
      <c r="E71" s="20">
        <f t="shared" si="4"/>
        <v>241497.85851659838</v>
      </c>
      <c r="F71" s="20">
        <f t="shared" si="4"/>
        <v>1602573.1523378582</v>
      </c>
      <c r="G71" s="20" t="s">
        <v>119</v>
      </c>
    </row>
    <row r="72" spans="1:8" x14ac:dyDescent="0.25">
      <c r="B72" s="20"/>
      <c r="C72" s="20"/>
      <c r="D72" s="20"/>
      <c r="E72" s="20"/>
      <c r="F72" s="20"/>
      <c r="G72" s="34"/>
    </row>
    <row r="73" spans="1:8" x14ac:dyDescent="0.25">
      <c r="A73" s="5" t="s">
        <v>29</v>
      </c>
      <c r="B73" s="20"/>
      <c r="C73" s="20"/>
      <c r="D73" s="20"/>
      <c r="E73" s="20"/>
      <c r="F73" s="20"/>
      <c r="G73" s="34"/>
    </row>
    <row r="74" spans="1:8" x14ac:dyDescent="0.25">
      <c r="A74" s="5" t="s">
        <v>30</v>
      </c>
      <c r="B74" s="20">
        <f>(B29/B28)*100</f>
        <v>99.913018658635892</v>
      </c>
      <c r="C74" s="20"/>
      <c r="D74" s="20"/>
      <c r="E74" s="20"/>
      <c r="F74" s="20"/>
      <c r="G74" s="34"/>
    </row>
    <row r="75" spans="1:8" ht="15.75" thickBot="1" x14ac:dyDescent="0.3">
      <c r="A75" s="9" t="s">
        <v>31</v>
      </c>
      <c r="B75" s="27">
        <f>(B23/B29)*100</f>
        <v>117.64548364101486</v>
      </c>
      <c r="C75" s="27"/>
      <c r="D75" s="27"/>
      <c r="E75" s="27"/>
      <c r="F75" s="27"/>
      <c r="G75" s="27"/>
    </row>
    <row r="76" spans="1:8" ht="15.75" thickTop="1" x14ac:dyDescent="0.25">
      <c r="A76" s="22"/>
      <c r="B76" s="22"/>
      <c r="C76" s="22"/>
      <c r="D76" s="22"/>
      <c r="E76" s="22"/>
      <c r="F76" s="22"/>
    </row>
    <row r="77" spans="1:8" s="22" customFormat="1" ht="16.5" customHeight="1" x14ac:dyDescent="0.25">
      <c r="A77" s="44" t="s">
        <v>123</v>
      </c>
      <c r="B77" s="44"/>
      <c r="C77" s="44"/>
      <c r="D77" s="44"/>
      <c r="E77" s="44"/>
      <c r="F77" s="44"/>
      <c r="G77" s="44"/>
    </row>
    <row r="78" spans="1:8" x14ac:dyDescent="0.25">
      <c r="A78" s="22"/>
      <c r="B78" s="22"/>
      <c r="C78" s="22"/>
      <c r="D78" s="22"/>
      <c r="E78" s="22"/>
      <c r="F78" s="22"/>
    </row>
    <row r="79" spans="1:8" ht="30.75" customHeight="1" x14ac:dyDescent="0.25">
      <c r="A79" s="45" t="s">
        <v>128</v>
      </c>
      <c r="B79" s="45"/>
      <c r="C79" s="45"/>
      <c r="D79" s="45"/>
      <c r="E79" s="45"/>
      <c r="F79" s="45"/>
      <c r="G79" s="45"/>
      <c r="H79" s="37"/>
    </row>
    <row r="80" spans="1:8" ht="17.25" customHeight="1" x14ac:dyDescent="0.25">
      <c r="A80" s="45"/>
      <c r="B80" s="45"/>
      <c r="C80" s="45"/>
      <c r="D80" s="45"/>
      <c r="E80" s="45"/>
      <c r="F80" s="45"/>
      <c r="G80" s="45"/>
    </row>
    <row r="82" spans="1:1" x14ac:dyDescent="0.25">
      <c r="A82" s="22" t="s">
        <v>121</v>
      </c>
    </row>
    <row r="85" spans="1:1" x14ac:dyDescent="0.25">
      <c r="A85" s="24"/>
    </row>
    <row r="88" spans="1:1" x14ac:dyDescent="0.25">
      <c r="A88" s="1"/>
    </row>
  </sheetData>
  <mergeCells count="5">
    <mergeCell ref="A79:G80"/>
    <mergeCell ref="A9:A10"/>
    <mergeCell ref="B9:B10"/>
    <mergeCell ref="C9:G9"/>
    <mergeCell ref="A77:G7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G88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2578125" defaultRowHeight="15" x14ac:dyDescent="0.25"/>
  <cols>
    <col min="1" max="1" width="60.5703125" style="5" customWidth="1"/>
    <col min="2" max="7" width="20.85546875" style="5" customWidth="1"/>
    <col min="8" max="16384" width="11.42578125" style="5"/>
  </cols>
  <sheetData>
    <row r="8" spans="1:7" ht="18" customHeight="1" x14ac:dyDescent="0.25">
      <c r="B8" s="33"/>
      <c r="C8" s="33"/>
      <c r="D8" s="36"/>
      <c r="E8" s="36"/>
      <c r="F8" s="36"/>
      <c r="G8" s="36"/>
    </row>
    <row r="9" spans="1:7" x14ac:dyDescent="0.25">
      <c r="A9" s="38" t="s">
        <v>0</v>
      </c>
      <c r="B9" s="46" t="s">
        <v>1</v>
      </c>
      <c r="C9" s="42" t="s">
        <v>2</v>
      </c>
      <c r="D9" s="42"/>
      <c r="E9" s="42"/>
      <c r="F9" s="42"/>
      <c r="G9" s="42"/>
    </row>
    <row r="10" spans="1:7" ht="60.75" thickBot="1" x14ac:dyDescent="0.3">
      <c r="A10" s="39"/>
      <c r="B10" s="41"/>
      <c r="C10" s="32" t="s">
        <v>73</v>
      </c>
      <c r="D10" s="32" t="s">
        <v>33</v>
      </c>
      <c r="E10" s="32" t="s">
        <v>44</v>
      </c>
      <c r="F10" s="32" t="s">
        <v>74</v>
      </c>
      <c r="G10" s="32" t="s">
        <v>125</v>
      </c>
    </row>
    <row r="11" spans="1:7" ht="15.75" thickTop="1" x14ac:dyDescent="0.25"/>
    <row r="12" spans="1:7" x14ac:dyDescent="0.25">
      <c r="A12" s="2" t="s">
        <v>3</v>
      </c>
    </row>
    <row r="14" spans="1:7" x14ac:dyDescent="0.25">
      <c r="A14" s="2" t="s">
        <v>32</v>
      </c>
    </row>
    <row r="15" spans="1:7" x14ac:dyDescent="0.25">
      <c r="A15" s="6" t="s">
        <v>65</v>
      </c>
      <c r="B15" s="3">
        <f>SUM(C15:F15)</f>
        <v>13736</v>
      </c>
      <c r="C15" s="3">
        <f>(+'I Trimestre'!C15+'II Trimestre'!C15+'III Trimestre'!C15+'IV Trimestre'!C15)/4</f>
        <v>1812.583333333333</v>
      </c>
      <c r="D15" s="3">
        <f>(+'I Trimestre'!D15+'II Trimestre'!D15+'III Trimestre'!D15+'IV Trimestre'!D15)/4</f>
        <v>1182.8333333333333</v>
      </c>
      <c r="E15" s="3">
        <f>(+'I Trimestre'!E15+'II Trimestre'!E15+'III Trimestre'!E15+'IV Trimestre'!E15)/4</f>
        <v>10258.5</v>
      </c>
      <c r="F15" s="3">
        <f>(+'I Trimestre'!F15+'II Trimestre'!F15+'III Trimestre'!F15+'IV Trimestre'!F15)/4</f>
        <v>482.08333333333331</v>
      </c>
      <c r="G15" s="25" t="s">
        <v>126</v>
      </c>
    </row>
    <row r="16" spans="1:7" x14ac:dyDescent="0.25">
      <c r="A16" s="6" t="s">
        <v>112</v>
      </c>
      <c r="B16" s="3">
        <f>SUM(C16:F16)</f>
        <v>17961.25</v>
      </c>
      <c r="C16" s="3">
        <f>(+'I Trimestre'!C16+'II Trimestre'!C16+'III Trimestre'!C16+'IV Trimestre'!C16)/4</f>
        <v>1829</v>
      </c>
      <c r="D16" s="3">
        <f>(+'I Trimestre'!D16+'II Trimestre'!D16+'III Trimestre'!D16+'IV Trimestre'!D16)/4</f>
        <v>1327</v>
      </c>
      <c r="E16" s="3">
        <f>(+'I Trimestre'!E16+'II Trimestre'!E16+'III Trimestre'!E16+'IV Trimestre'!E16)/4</f>
        <v>14308.833333333332</v>
      </c>
      <c r="F16" s="3">
        <f>(+'I Trimestre'!F16+'II Trimestre'!F16+'III Trimestre'!F16+'IV Trimestre'!F16)/4</f>
        <v>496.41666666666663</v>
      </c>
      <c r="G16" s="25" t="s">
        <v>126</v>
      </c>
    </row>
    <row r="17" spans="1:7" x14ac:dyDescent="0.25">
      <c r="A17" s="6" t="s">
        <v>113</v>
      </c>
      <c r="B17" s="3">
        <f>SUM(C17:F17)</f>
        <v>14907.666666666666</v>
      </c>
      <c r="C17" s="3">
        <f>(+'I Trimestre'!C17+'II Trimestre'!C17+'III Trimestre'!C17+'IV Trimestre'!C17)/4</f>
        <v>1661.0833333333335</v>
      </c>
      <c r="D17" s="3">
        <f>(+'I Trimestre'!D17+'II Trimestre'!D17+'III Trimestre'!D17+'IV Trimestre'!D17)/4</f>
        <v>1181.0833333333333</v>
      </c>
      <c r="E17" s="3">
        <f>(+'I Trimestre'!E17+'II Trimestre'!E17+'III Trimestre'!E17+'IV Trimestre'!E17)/4</f>
        <v>11434.416666666666</v>
      </c>
      <c r="F17" s="3">
        <f>(+'I Trimestre'!F17+'II Trimestre'!F17+'III Trimestre'!F17+'IV Trimestre'!F17)/4</f>
        <v>631.08333333333326</v>
      </c>
      <c r="G17" s="25" t="s">
        <v>126</v>
      </c>
    </row>
    <row r="18" spans="1:7" x14ac:dyDescent="0.25">
      <c r="A18" s="6" t="s">
        <v>77</v>
      </c>
      <c r="B18" s="3">
        <f>SUM(C18:F18)</f>
        <v>17961.416666666668</v>
      </c>
      <c r="C18" s="3">
        <f>+'IV Trimestre'!C18</f>
        <v>1829</v>
      </c>
      <c r="D18" s="3">
        <f>+'IV Trimestre'!D18</f>
        <v>1327</v>
      </c>
      <c r="E18" s="3">
        <f>+'IV Trimestre'!E18</f>
        <v>14309</v>
      </c>
      <c r="F18" s="3">
        <f>+'IV Trimestre'!F18</f>
        <v>496.41666666666669</v>
      </c>
      <c r="G18" s="25" t="s">
        <v>126</v>
      </c>
    </row>
    <row r="19" spans="1:7" x14ac:dyDescent="0.25">
      <c r="B19" s="3"/>
      <c r="C19" s="3"/>
      <c r="D19" s="3"/>
      <c r="E19" s="3"/>
      <c r="F19" s="3"/>
      <c r="G19" s="15"/>
    </row>
    <row r="20" spans="1:7" x14ac:dyDescent="0.25">
      <c r="A20" s="7" t="s">
        <v>4</v>
      </c>
      <c r="B20" s="3"/>
      <c r="C20" s="3"/>
      <c r="D20" s="3"/>
      <c r="E20" s="3"/>
      <c r="F20" s="3"/>
      <c r="G20" s="3"/>
    </row>
    <row r="21" spans="1:7" x14ac:dyDescent="0.25">
      <c r="A21" s="6" t="s">
        <v>65</v>
      </c>
      <c r="B21" s="3">
        <f>SUM(C21:F21)</f>
        <v>18440396572.655834</v>
      </c>
      <c r="C21" s="3">
        <f>+'I Trimestre'!C21+'II Trimestre'!C21+'III Trimestre'!C21+'IV Trimestre'!C21</f>
        <v>3929368141.6099997</v>
      </c>
      <c r="D21" s="3">
        <f>+'I Trimestre'!D21+'II Trimestre'!D21+'III Trimestre'!D21+'IV Trimestre'!D21</f>
        <v>1561857576.8400002</v>
      </c>
      <c r="E21" s="3">
        <f>+'I Trimestre'!E21+'II Trimestre'!E21+'III Trimestre'!E21+'IV Trimestre'!E21</f>
        <v>7995210572.1858339</v>
      </c>
      <c r="F21" s="3">
        <f>+'I Trimestre'!F21+'II Trimestre'!F21+'III Trimestre'!F21+'IV Trimestre'!F21</f>
        <v>4953960282.0200005</v>
      </c>
      <c r="G21" s="25" t="s">
        <v>120</v>
      </c>
    </row>
    <row r="22" spans="1:7" x14ac:dyDescent="0.25">
      <c r="A22" s="6" t="s">
        <v>112</v>
      </c>
      <c r="B22" s="3">
        <f>SUM(C22:G22)</f>
        <v>16535690027.941</v>
      </c>
      <c r="C22" s="3">
        <f>+'I Trimestre'!C22+'II Trimestre'!C22+'III Trimestre'!C22+'IV Trimestre'!C22</f>
        <v>3927748236</v>
      </c>
      <c r="D22" s="3">
        <f>+'I Trimestre'!D22+'II Trimestre'!D22+'III Trimestre'!D22+'IV Trimestre'!D22</f>
        <v>1139871768</v>
      </c>
      <c r="E22" s="3">
        <f>+'I Trimestre'!E22+'II Trimestre'!E22+'III Trimestre'!E22+'IV Trimestre'!E22</f>
        <v>8140976159.0410004</v>
      </c>
      <c r="F22" s="3">
        <f>+'I Trimestre'!F22+'II Trimestre'!F22+'III Trimestre'!F22+'IV Trimestre'!F22</f>
        <v>3276350000</v>
      </c>
      <c r="G22" s="15">
        <f>+'IV Trimestre'!G22</f>
        <v>50743864.899999999</v>
      </c>
    </row>
    <row r="23" spans="1:7" x14ac:dyDescent="0.25">
      <c r="A23" s="6" t="s">
        <v>113</v>
      </c>
      <c r="B23" s="3">
        <f>SUM(C23:G23)</f>
        <v>16390864067.480001</v>
      </c>
      <c r="C23" s="3">
        <f>+'I Trimestre'!C23+'II Trimestre'!C23+'III Trimestre'!C23+'IV Trimestre'!C23</f>
        <v>3838933414</v>
      </c>
      <c r="D23" s="3">
        <f>+'I Trimestre'!D23+'II Trimestre'!D23+'III Trimestre'!D23+'IV Trimestre'!D23</f>
        <v>1133299110.6100001</v>
      </c>
      <c r="E23" s="3">
        <f>+'I Trimestre'!E23+'II Trimestre'!E23+'III Trimestre'!E23+'IV Trimestre'!E23</f>
        <v>8115681677.9700003</v>
      </c>
      <c r="F23" s="3">
        <f>+'I Trimestre'!F23+'II Trimestre'!F23+'III Trimestre'!F23+'IV Trimestre'!F23</f>
        <v>3252206000</v>
      </c>
      <c r="G23" s="15">
        <f>+'IV Trimestre'!G23</f>
        <v>50743864.899999999</v>
      </c>
    </row>
    <row r="24" spans="1:7" x14ac:dyDescent="0.25">
      <c r="A24" s="6" t="s">
        <v>77</v>
      </c>
      <c r="B24" s="3">
        <f>SUM(C24:G24)</f>
        <v>16535690027.941</v>
      </c>
      <c r="C24" s="3">
        <f>+'IV Trimestre'!C24</f>
        <v>3927748236</v>
      </c>
      <c r="D24" s="3">
        <f>+'IV Trimestre'!D24</f>
        <v>1139871768</v>
      </c>
      <c r="E24" s="3">
        <f>+'IV Trimestre'!E24</f>
        <v>8140976159.0410004</v>
      </c>
      <c r="F24" s="3">
        <f>+'IV Trimestre'!F24</f>
        <v>3276350000</v>
      </c>
      <c r="G24" s="15">
        <f>+'IV Trimestre'!G24</f>
        <v>50743864.899999999</v>
      </c>
    </row>
    <row r="25" spans="1:7" x14ac:dyDescent="0.25">
      <c r="A25" s="6" t="s">
        <v>114</v>
      </c>
      <c r="B25" s="3">
        <f>SUM(C25:G25)</f>
        <v>16390864067.480001</v>
      </c>
      <c r="C25" s="3">
        <f>+C23</f>
        <v>3838933414</v>
      </c>
      <c r="D25" s="3">
        <f>+D23</f>
        <v>1133299110.6100001</v>
      </c>
      <c r="E25" s="3">
        <f>+E23</f>
        <v>8115681677.9700003</v>
      </c>
      <c r="F25" s="3">
        <f>+F23</f>
        <v>3252206000</v>
      </c>
      <c r="G25" s="3">
        <f>+G23</f>
        <v>50743864.899999999</v>
      </c>
    </row>
    <row r="26" spans="1:7" x14ac:dyDescent="0.25">
      <c r="B26" s="3"/>
      <c r="C26" s="3"/>
      <c r="D26" s="3"/>
      <c r="E26" s="3"/>
      <c r="F26" s="3"/>
      <c r="G26" s="15"/>
    </row>
    <row r="27" spans="1:7" x14ac:dyDescent="0.25">
      <c r="A27" s="7" t="s">
        <v>5</v>
      </c>
      <c r="B27" s="3"/>
      <c r="C27" s="3"/>
      <c r="D27" s="3"/>
      <c r="E27" s="3"/>
      <c r="F27" s="3"/>
      <c r="G27" s="3"/>
    </row>
    <row r="28" spans="1:7" x14ac:dyDescent="0.25">
      <c r="A28" s="6" t="s">
        <v>112</v>
      </c>
      <c r="B28" s="3">
        <f>B22</f>
        <v>16535690027.941</v>
      </c>
      <c r="C28" s="3"/>
      <c r="D28" s="3"/>
      <c r="E28" s="3"/>
      <c r="F28" s="3"/>
      <c r="G28" s="3"/>
    </row>
    <row r="29" spans="1:7" x14ac:dyDescent="0.25">
      <c r="A29" s="6" t="s">
        <v>113</v>
      </c>
      <c r="B29" s="3">
        <f>'I Trimestre'!B29+'II Trimestre'!B29+'III Trimestre'!B29+'IV Trimestre'!B29</f>
        <v>16531613613.17</v>
      </c>
      <c r="C29" s="3"/>
      <c r="D29" s="3"/>
      <c r="E29" s="3"/>
      <c r="F29" s="3"/>
      <c r="G29" s="3"/>
    </row>
    <row r="30" spans="1:7" x14ac:dyDescent="0.25">
      <c r="C30" s="3"/>
      <c r="D30" s="3"/>
    </row>
    <row r="31" spans="1:7" x14ac:dyDescent="0.25">
      <c r="A31" s="2" t="s">
        <v>6</v>
      </c>
    </row>
    <row r="32" spans="1:7" x14ac:dyDescent="0.25">
      <c r="A32" s="6" t="s">
        <v>66</v>
      </c>
      <c r="B32" s="30">
        <v>1.0451999999999999</v>
      </c>
      <c r="C32" s="30">
        <v>1.0451999999999999</v>
      </c>
      <c r="D32" s="30">
        <v>1.0451999999999999</v>
      </c>
      <c r="E32" s="30">
        <v>1.0451999999999999</v>
      </c>
      <c r="F32" s="30">
        <v>1.0451999999999999</v>
      </c>
      <c r="G32" s="30">
        <v>1.0451999999999999</v>
      </c>
    </row>
    <row r="33" spans="1:7" x14ac:dyDescent="0.25">
      <c r="A33" s="6" t="s">
        <v>115</v>
      </c>
      <c r="B33" s="31">
        <v>1.0610999999999999</v>
      </c>
      <c r="C33" s="31">
        <v>1.0610999999999999</v>
      </c>
      <c r="D33" s="31">
        <v>1.0610999999999999</v>
      </c>
      <c r="E33" s="31">
        <v>1.0610999999999999</v>
      </c>
      <c r="F33" s="31">
        <v>1.0610999999999999</v>
      </c>
      <c r="G33" s="31">
        <v>1.0610999999999999</v>
      </c>
    </row>
    <row r="34" spans="1:7" x14ac:dyDescent="0.25">
      <c r="A34" s="6" t="s">
        <v>7</v>
      </c>
      <c r="B34" s="3">
        <v>160342</v>
      </c>
      <c r="C34" s="3"/>
      <c r="D34" s="3"/>
      <c r="E34" s="3"/>
      <c r="F34" s="3"/>
    </row>
    <row r="36" spans="1:7" x14ac:dyDescent="0.25">
      <c r="A36" s="2" t="s">
        <v>8</v>
      </c>
    </row>
    <row r="37" spans="1:7" x14ac:dyDescent="0.25">
      <c r="A37" s="5" t="s">
        <v>67</v>
      </c>
      <c r="B37" s="25">
        <f>B21/B32</f>
        <v>17642935871.274239</v>
      </c>
      <c r="C37" s="25">
        <f>C21/C32</f>
        <v>3759441390.7481823</v>
      </c>
      <c r="D37" s="25">
        <f>D21/D32</f>
        <v>1494314558.7830083</v>
      </c>
      <c r="E37" s="25">
        <f>E21/E32</f>
        <v>7649455197.2692642</v>
      </c>
      <c r="F37" s="25">
        <f>F21/F32</f>
        <v>4739724724.4737854</v>
      </c>
      <c r="G37" s="25" t="s">
        <v>126</v>
      </c>
    </row>
    <row r="38" spans="1:7" x14ac:dyDescent="0.25">
      <c r="A38" s="5" t="s">
        <v>116</v>
      </c>
      <c r="B38" s="25">
        <f t="shared" ref="B38:G38" si="0">B23/B33</f>
        <v>15447049352.068611</v>
      </c>
      <c r="C38" s="25">
        <f t="shared" si="0"/>
        <v>3617880891.5276604</v>
      </c>
      <c r="D38" s="25">
        <f t="shared" si="0"/>
        <v>1068041759.1273209</v>
      </c>
      <c r="E38" s="25">
        <f t="shared" si="0"/>
        <v>7648366485.6940918</v>
      </c>
      <c r="F38" s="25">
        <f t="shared" si="0"/>
        <v>3064938271.6049385</v>
      </c>
      <c r="G38" s="25">
        <f t="shared" si="0"/>
        <v>47821944.114598058</v>
      </c>
    </row>
    <row r="39" spans="1:7" x14ac:dyDescent="0.25">
      <c r="A39" s="5" t="s">
        <v>68</v>
      </c>
      <c r="B39" s="25">
        <f>$B$37/(B15)</f>
        <v>1284430.3924923004</v>
      </c>
      <c r="C39" s="25">
        <f>C37/(C15)</f>
        <v>2074079.2004495515</v>
      </c>
      <c r="D39" s="25">
        <f>D37/(D15)</f>
        <v>1263334.8390443921</v>
      </c>
      <c r="E39" s="25">
        <f>E37/(E15)</f>
        <v>745669.95148113894</v>
      </c>
      <c r="F39" s="25">
        <f>F37/(F15)</f>
        <v>9831753.9660648964</v>
      </c>
      <c r="G39" s="25" t="s">
        <v>126</v>
      </c>
    </row>
    <row r="40" spans="1:7" x14ac:dyDescent="0.25">
      <c r="A40" s="5" t="s">
        <v>117</v>
      </c>
      <c r="B40" s="25">
        <f>$B$38/(B17)</f>
        <v>1036181.5633165449</v>
      </c>
      <c r="C40" s="25">
        <f>C38/(C17)</f>
        <v>2178024.9183932133</v>
      </c>
      <c r="D40" s="25">
        <f>D38/(D17)</f>
        <v>904289.92517659289</v>
      </c>
      <c r="E40" s="25">
        <f>E38/(E17)</f>
        <v>668889.95815505169</v>
      </c>
      <c r="F40" s="25">
        <f>F38/(F17)</f>
        <v>4856630.0355551653</v>
      </c>
      <c r="G40" s="25" t="s">
        <v>126</v>
      </c>
    </row>
    <row r="41" spans="1:7" x14ac:dyDescent="0.25">
      <c r="B41" s="26"/>
      <c r="C41" s="26"/>
      <c r="D41" s="26"/>
      <c r="E41" s="26"/>
      <c r="F41" s="26"/>
    </row>
    <row r="42" spans="1:7" x14ac:dyDescent="0.25">
      <c r="A42" s="2" t="s">
        <v>9</v>
      </c>
      <c r="B42" s="26"/>
      <c r="C42" s="26"/>
      <c r="D42" s="26"/>
      <c r="E42" s="26"/>
      <c r="F42" s="26"/>
    </row>
    <row r="43" spans="1:7" x14ac:dyDescent="0.25">
      <c r="B43" s="26"/>
      <c r="C43" s="26"/>
      <c r="D43" s="26"/>
      <c r="E43" s="26"/>
      <c r="F43" s="26"/>
    </row>
    <row r="44" spans="1:7" x14ac:dyDescent="0.25">
      <c r="A44" s="2" t="s">
        <v>10</v>
      </c>
      <c r="B44" s="26"/>
      <c r="C44" s="26"/>
      <c r="D44" s="26"/>
      <c r="E44" s="26"/>
      <c r="F44" s="26"/>
    </row>
    <row r="45" spans="1:7" x14ac:dyDescent="0.25">
      <c r="A45" s="5" t="s">
        <v>11</v>
      </c>
      <c r="B45" s="20">
        <f>B16/B34*100</f>
        <v>11.20183732272268</v>
      </c>
      <c r="C45" s="20"/>
      <c r="D45" s="20"/>
      <c r="E45" s="20"/>
      <c r="F45" s="20"/>
      <c r="G45" s="34"/>
    </row>
    <row r="46" spans="1:7" x14ac:dyDescent="0.25">
      <c r="A46" s="5" t="s">
        <v>12</v>
      </c>
      <c r="B46" s="20">
        <f>B17/B34*100</f>
        <v>9.2974184347623616</v>
      </c>
      <c r="C46" s="20"/>
      <c r="D46" s="20"/>
      <c r="E46" s="20"/>
      <c r="F46" s="20"/>
      <c r="G46" s="34"/>
    </row>
    <row r="47" spans="1:7" x14ac:dyDescent="0.25">
      <c r="B47" s="20"/>
      <c r="C47" s="20"/>
      <c r="D47" s="20"/>
      <c r="E47" s="20"/>
      <c r="F47" s="20"/>
      <c r="G47" s="34"/>
    </row>
    <row r="48" spans="1:7" x14ac:dyDescent="0.25">
      <c r="A48" s="2" t="s">
        <v>13</v>
      </c>
      <c r="B48" s="20"/>
      <c r="C48" s="20"/>
      <c r="D48" s="20"/>
      <c r="E48" s="20"/>
      <c r="F48" s="20"/>
      <c r="G48" s="34"/>
    </row>
    <row r="49" spans="1:7" x14ac:dyDescent="0.25">
      <c r="A49" s="5" t="s">
        <v>14</v>
      </c>
      <c r="B49" s="20">
        <f>B17/B16*100</f>
        <v>82.99904887837242</v>
      </c>
      <c r="C49" s="20">
        <f>C17/C16*100</f>
        <v>90.819209039548028</v>
      </c>
      <c r="D49" s="20">
        <f>D17/D16*100</f>
        <v>89.004019090680728</v>
      </c>
      <c r="E49" s="20">
        <f>E17/E16*100</f>
        <v>79.911593071878684</v>
      </c>
      <c r="F49" s="20">
        <f>F17/F16*100</f>
        <v>127.1277488668793</v>
      </c>
      <c r="G49" s="25" t="s">
        <v>126</v>
      </c>
    </row>
    <row r="50" spans="1:7" x14ac:dyDescent="0.25">
      <c r="A50" s="5" t="s">
        <v>15</v>
      </c>
      <c r="B50" s="20">
        <f t="shared" ref="B50:G50" si="1">B23/B22*100</f>
        <v>99.124161373270297</v>
      </c>
      <c r="C50" s="20">
        <f t="shared" si="1"/>
        <v>97.738785261591801</v>
      </c>
      <c r="D50" s="20">
        <f t="shared" si="1"/>
        <v>99.423386246197481</v>
      </c>
      <c r="E50" s="20">
        <f t="shared" si="1"/>
        <v>99.689294249524252</v>
      </c>
      <c r="F50" s="20">
        <f t="shared" si="1"/>
        <v>99.26308239351718</v>
      </c>
      <c r="G50" s="20">
        <f t="shared" si="1"/>
        <v>100</v>
      </c>
    </row>
    <row r="51" spans="1:7" x14ac:dyDescent="0.25">
      <c r="A51" s="5" t="s">
        <v>16</v>
      </c>
      <c r="B51" s="20">
        <f>AVERAGE(B49:B50)</f>
        <v>91.061605125821359</v>
      </c>
      <c r="C51" s="20">
        <f>AVERAGE(C49:C50)</f>
        <v>94.278997150569921</v>
      </c>
      <c r="D51" s="20">
        <f>AVERAGE(D49:D50)</f>
        <v>94.213702668439112</v>
      </c>
      <c r="E51" s="20">
        <f>AVERAGE(E49:E50)</f>
        <v>89.800443660701461</v>
      </c>
      <c r="F51" s="20">
        <f>AVERAGE(F49:F50)</f>
        <v>113.19541563019824</v>
      </c>
      <c r="G51" s="25" t="s">
        <v>126</v>
      </c>
    </row>
    <row r="52" spans="1:7" x14ac:dyDescent="0.25">
      <c r="B52" s="20"/>
      <c r="C52" s="20"/>
      <c r="D52" s="20"/>
      <c r="E52" s="20"/>
      <c r="F52" s="20"/>
      <c r="G52" s="34"/>
    </row>
    <row r="53" spans="1:7" x14ac:dyDescent="0.25">
      <c r="A53" s="2" t="s">
        <v>17</v>
      </c>
      <c r="B53" s="20"/>
      <c r="C53" s="20"/>
      <c r="D53" s="20"/>
      <c r="E53" s="20"/>
      <c r="F53" s="20"/>
      <c r="G53" s="34"/>
    </row>
    <row r="54" spans="1:7" x14ac:dyDescent="0.25">
      <c r="A54" s="5" t="s">
        <v>18</v>
      </c>
      <c r="B54" s="20">
        <f>(B17/B18)*100</f>
        <v>82.998278717807139</v>
      </c>
      <c r="C54" s="20">
        <f>(C17/C18)*100</f>
        <v>90.819209039548028</v>
      </c>
      <c r="D54" s="20">
        <f>(D17/D18)*100</f>
        <v>89.004019090680728</v>
      </c>
      <c r="E54" s="20">
        <f>(E17/E18)*100</f>
        <v>79.910662287138621</v>
      </c>
      <c r="F54" s="20">
        <f>(F17/F18)*100</f>
        <v>127.12774886687927</v>
      </c>
      <c r="G54" s="25" t="s">
        <v>126</v>
      </c>
    </row>
    <row r="55" spans="1:7" x14ac:dyDescent="0.25">
      <c r="A55" s="5" t="s">
        <v>19</v>
      </c>
      <c r="B55" s="20">
        <f t="shared" ref="B55:G55" si="2">B23/B24*100</f>
        <v>99.124161373270297</v>
      </c>
      <c r="C55" s="20">
        <f t="shared" si="2"/>
        <v>97.738785261591801</v>
      </c>
      <c r="D55" s="20">
        <f t="shared" si="2"/>
        <v>99.423386246197481</v>
      </c>
      <c r="E55" s="20">
        <f t="shared" si="2"/>
        <v>99.689294249524252</v>
      </c>
      <c r="F55" s="20">
        <f t="shared" si="2"/>
        <v>99.26308239351718</v>
      </c>
      <c r="G55" s="20">
        <f t="shared" si="2"/>
        <v>100</v>
      </c>
    </row>
    <row r="56" spans="1:7" x14ac:dyDescent="0.25">
      <c r="A56" s="5" t="s">
        <v>20</v>
      </c>
      <c r="B56" s="20">
        <f>(B54+B55)/2</f>
        <v>91.061220045538718</v>
      </c>
      <c r="C56" s="20">
        <f>(C54+C55)/2</f>
        <v>94.278997150569921</v>
      </c>
      <c r="D56" s="20">
        <f>(D54+D55)/2</f>
        <v>94.213702668439112</v>
      </c>
      <c r="E56" s="20">
        <f>(E54+E55)/2</f>
        <v>89.799978268331444</v>
      </c>
      <c r="F56" s="20">
        <f>(F54+F55)/2</f>
        <v>113.19541563019823</v>
      </c>
      <c r="G56" s="25" t="s">
        <v>126</v>
      </c>
    </row>
    <row r="57" spans="1:7" x14ac:dyDescent="0.25">
      <c r="B57" s="20"/>
      <c r="C57" s="20"/>
      <c r="D57" s="20"/>
      <c r="E57" s="20"/>
      <c r="F57" s="20"/>
      <c r="G57" s="34"/>
    </row>
    <row r="58" spans="1:7" x14ac:dyDescent="0.25">
      <c r="A58" s="2" t="s">
        <v>21</v>
      </c>
      <c r="B58" s="20"/>
      <c r="C58" s="20"/>
      <c r="D58" s="20"/>
      <c r="E58" s="20"/>
      <c r="F58" s="20"/>
      <c r="G58" s="34"/>
    </row>
    <row r="59" spans="1:7" x14ac:dyDescent="0.25">
      <c r="A59" s="5" t="s">
        <v>22</v>
      </c>
      <c r="B59" s="20">
        <f>B25/B23*100</f>
        <v>100</v>
      </c>
      <c r="C59" s="20"/>
      <c r="D59" s="20"/>
      <c r="E59" s="20"/>
      <c r="F59" s="20"/>
      <c r="G59" s="34"/>
    </row>
    <row r="60" spans="1:7" x14ac:dyDescent="0.25">
      <c r="B60" s="20"/>
      <c r="C60" s="20"/>
      <c r="D60" s="20"/>
      <c r="E60" s="20"/>
      <c r="F60" s="20"/>
      <c r="G60" s="34"/>
    </row>
    <row r="61" spans="1:7" x14ac:dyDescent="0.25">
      <c r="A61" s="2" t="s">
        <v>23</v>
      </c>
      <c r="B61" s="20"/>
      <c r="C61" s="20"/>
      <c r="D61" s="20"/>
      <c r="E61" s="20"/>
      <c r="F61" s="20"/>
      <c r="G61" s="34"/>
    </row>
    <row r="62" spans="1:7" x14ac:dyDescent="0.25">
      <c r="A62" s="5" t="s">
        <v>24</v>
      </c>
      <c r="B62" s="20">
        <f>((B17/B15)-1)*100</f>
        <v>8.5298971073577867</v>
      </c>
      <c r="C62" s="20">
        <f>((C17/C15)-1)*100</f>
        <v>-8.3582364029239802</v>
      </c>
      <c r="D62" s="20">
        <f>((D17/D15)-1)*100</f>
        <v>-0.1479498379597044</v>
      </c>
      <c r="E62" s="20">
        <f>((E17/E15)-1)*100</f>
        <v>11.46285194391643</v>
      </c>
      <c r="F62" s="20">
        <f>((F17/F15)-1)*100</f>
        <v>30.907519446845289</v>
      </c>
      <c r="G62" s="25" t="s">
        <v>126</v>
      </c>
    </row>
    <row r="63" spans="1:7" x14ac:dyDescent="0.25">
      <c r="A63" s="5" t="s">
        <v>25</v>
      </c>
      <c r="B63" s="20">
        <f>((B38/B37)-1)*100</f>
        <v>-12.446264812314556</v>
      </c>
      <c r="C63" s="20">
        <f>((C38/C37)-1)*100</f>
        <v>-3.7654663155248569</v>
      </c>
      <c r="D63" s="20">
        <f>((D38/D37)-1)*100</f>
        <v>-28.526309748521108</v>
      </c>
      <c r="E63" s="20">
        <f>((E38/E37)-1)*100</f>
        <v>-1.4232537443470417E-2</v>
      </c>
      <c r="F63" s="20">
        <f>((F38/F37)-1)*100</f>
        <v>-35.335099614984188</v>
      </c>
      <c r="G63" s="25" t="s">
        <v>126</v>
      </c>
    </row>
    <row r="64" spans="1:7" x14ac:dyDescent="0.25">
      <c r="A64" s="5" t="s">
        <v>26</v>
      </c>
      <c r="B64" s="20">
        <f>((B40/B39)-1)*100</f>
        <v>-19.327542436461275</v>
      </c>
      <c r="C64" s="20">
        <f>((C40/C39)-1)*100</f>
        <v>5.0116561566757811</v>
      </c>
      <c r="D64" s="20">
        <f>((D40/D39)-1)*100</f>
        <v>-28.420407857934705</v>
      </c>
      <c r="E64" s="20">
        <f>((E40/E39)-1)*100</f>
        <v>-10.296779851940885</v>
      </c>
      <c r="F64" s="20">
        <f>((F40/F39)-1)*100</f>
        <v>-50.602608117348936</v>
      </c>
      <c r="G64" s="25" t="s">
        <v>126</v>
      </c>
    </row>
    <row r="65" spans="1:7" x14ac:dyDescent="0.25">
      <c r="B65" s="20"/>
      <c r="C65" s="20"/>
      <c r="D65" s="20"/>
      <c r="E65" s="20"/>
      <c r="F65" s="20"/>
      <c r="G65" s="34"/>
    </row>
    <row r="66" spans="1:7" x14ac:dyDescent="0.25">
      <c r="A66" s="2" t="s">
        <v>27</v>
      </c>
      <c r="B66" s="20"/>
      <c r="C66" s="20"/>
      <c r="D66" s="20"/>
      <c r="E66" s="20"/>
      <c r="F66" s="20"/>
      <c r="G66" s="34"/>
    </row>
    <row r="67" spans="1:7" x14ac:dyDescent="0.25">
      <c r="A67" s="5" t="s">
        <v>38</v>
      </c>
      <c r="B67" s="20">
        <f t="shared" ref="B67:F68" si="3">B22/(B16*12)</f>
        <v>76719.28006096922</v>
      </c>
      <c r="C67" s="20">
        <f t="shared" si="3"/>
        <v>178957</v>
      </c>
      <c r="D67" s="20">
        <f t="shared" si="3"/>
        <v>71582</v>
      </c>
      <c r="E67" s="20">
        <f t="shared" si="3"/>
        <v>47412.298691024196</v>
      </c>
      <c r="F67" s="20">
        <f t="shared" si="3"/>
        <v>550000</v>
      </c>
      <c r="G67" s="25" t="s">
        <v>126</v>
      </c>
    </row>
    <row r="68" spans="1:7" x14ac:dyDescent="0.25">
      <c r="A68" s="5" t="s">
        <v>39</v>
      </c>
      <c r="B68" s="20">
        <f t="shared" si="3"/>
        <v>91624.354736265464</v>
      </c>
      <c r="C68" s="20">
        <f t="shared" si="3"/>
        <v>192591.85340891988</v>
      </c>
      <c r="D68" s="20">
        <f t="shared" si="3"/>
        <v>79961.836633740226</v>
      </c>
      <c r="E68" s="20">
        <f t="shared" si="3"/>
        <v>59146.594549860441</v>
      </c>
      <c r="F68" s="20">
        <f t="shared" si="3"/>
        <v>429447.51089396543</v>
      </c>
      <c r="G68" s="25" t="s">
        <v>126</v>
      </c>
    </row>
    <row r="69" spans="1:7" x14ac:dyDescent="0.25">
      <c r="A69" s="5" t="s">
        <v>28</v>
      </c>
      <c r="B69" s="20">
        <f>(B68/B67)*B51</f>
        <v>108.75311661255675</v>
      </c>
      <c r="C69" s="20">
        <f>(C68/C67)*C51</f>
        <v>101.46217694062003</v>
      </c>
      <c r="D69" s="20">
        <f>(D68/D67)*D51</f>
        <v>105.24294796783416</v>
      </c>
      <c r="E69" s="20">
        <f>(E68/E67)*E51</f>
        <v>112.02558361935348</v>
      </c>
      <c r="F69" s="20">
        <f>(F68/F67)*F51</f>
        <v>88.384526339993641</v>
      </c>
      <c r="G69" s="25" t="s">
        <v>126</v>
      </c>
    </row>
    <row r="70" spans="1:7" x14ac:dyDescent="0.25">
      <c r="A70" s="5" t="s">
        <v>42</v>
      </c>
      <c r="B70" s="20">
        <f>B22/B16</f>
        <v>920631.36073163059</v>
      </c>
      <c r="C70" s="20">
        <f t="shared" ref="C70:F71" si="4">C22/C16</f>
        <v>2147484</v>
      </c>
      <c r="D70" s="20">
        <f t="shared" si="4"/>
        <v>858984</v>
      </c>
      <c r="E70" s="20">
        <f t="shared" si="4"/>
        <v>568947.58429229038</v>
      </c>
      <c r="F70" s="20">
        <f t="shared" si="4"/>
        <v>6600000.0000000009</v>
      </c>
      <c r="G70" s="25" t="s">
        <v>126</v>
      </c>
    </row>
    <row r="71" spans="1:7" x14ac:dyDescent="0.25">
      <c r="A71" s="5" t="s">
        <v>43</v>
      </c>
      <c r="B71" s="20">
        <f>B23/B17</f>
        <v>1099492.2568351857</v>
      </c>
      <c r="C71" s="20">
        <f t="shared" si="4"/>
        <v>2311102.2409070386</v>
      </c>
      <c r="D71" s="20">
        <f t="shared" si="4"/>
        <v>959542.03960488271</v>
      </c>
      <c r="E71" s="20">
        <f t="shared" si="4"/>
        <v>709759.13459832524</v>
      </c>
      <c r="F71" s="20">
        <f t="shared" si="4"/>
        <v>5153370.1307275854</v>
      </c>
      <c r="G71" s="25" t="s">
        <v>126</v>
      </c>
    </row>
    <row r="72" spans="1:7" x14ac:dyDescent="0.25">
      <c r="B72" s="20"/>
      <c r="C72" s="20"/>
      <c r="D72" s="20"/>
      <c r="E72" s="20"/>
      <c r="F72" s="20"/>
      <c r="G72" s="34"/>
    </row>
    <row r="73" spans="1:7" x14ac:dyDescent="0.25">
      <c r="A73" s="2" t="s">
        <v>29</v>
      </c>
      <c r="B73" s="20"/>
      <c r="C73" s="20"/>
      <c r="D73" s="20"/>
      <c r="E73" s="20"/>
      <c r="F73" s="20"/>
      <c r="G73" s="34"/>
    </row>
    <row r="74" spans="1:7" x14ac:dyDescent="0.25">
      <c r="A74" s="5" t="s">
        <v>30</v>
      </c>
      <c r="B74" s="20">
        <f>(B29/B28)*100</f>
        <v>99.975347779475115</v>
      </c>
      <c r="C74" s="20"/>
      <c r="D74" s="20"/>
      <c r="E74" s="20"/>
      <c r="F74" s="20"/>
      <c r="G74" s="34"/>
    </row>
    <row r="75" spans="1:7" ht="15.75" thickBot="1" x14ac:dyDescent="0.3">
      <c r="A75" s="9" t="s">
        <v>31</v>
      </c>
      <c r="B75" s="27">
        <f>(B23/B29)*100</f>
        <v>99.148603705703181</v>
      </c>
      <c r="C75" s="27"/>
      <c r="D75" s="27"/>
      <c r="E75" s="27"/>
      <c r="F75" s="27"/>
      <c r="G75" s="27"/>
    </row>
    <row r="76" spans="1:7" ht="15.75" thickTop="1" x14ac:dyDescent="0.25">
      <c r="A76" s="22"/>
      <c r="B76" s="22"/>
      <c r="C76" s="22"/>
      <c r="D76" s="22"/>
      <c r="E76" s="22"/>
      <c r="F76" s="22"/>
    </row>
    <row r="77" spans="1:7" s="22" customFormat="1" ht="16.5" customHeight="1" x14ac:dyDescent="0.25">
      <c r="A77" s="44" t="s">
        <v>127</v>
      </c>
      <c r="B77" s="44"/>
      <c r="C77" s="44"/>
      <c r="D77" s="44"/>
      <c r="E77" s="44"/>
      <c r="F77" s="44"/>
      <c r="G77" s="44"/>
    </row>
    <row r="80" spans="1:7" x14ac:dyDescent="0.25">
      <c r="B80" s="23"/>
      <c r="C80" s="23"/>
      <c r="D80" s="23"/>
    </row>
    <row r="85" spans="1:1" x14ac:dyDescent="0.25">
      <c r="A85" s="24"/>
    </row>
    <row r="88" spans="1:1" x14ac:dyDescent="0.25">
      <c r="A88" s="1"/>
    </row>
  </sheetData>
  <mergeCells count="4">
    <mergeCell ref="A9:A10"/>
    <mergeCell ref="B9:B10"/>
    <mergeCell ref="C9:G9"/>
    <mergeCell ref="A77:G77"/>
  </mergeCells>
  <pageMargins left="0.7" right="0.7" top="0.75" bottom="0.75" header="0.3" footer="0.3"/>
  <pageSetup orientation="portrait" r:id="rId1"/>
  <ignoredErrors>
    <ignoredError sqref="G38 G41:G48 G50 G52:G53 G55 G57:G61 G65:G66" evalErro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 Semestre</vt:lpstr>
      <vt:lpstr>III Trimestre</vt:lpstr>
      <vt:lpstr>Tercer trimestre Acumulado</vt:lpstr>
      <vt:lpstr>IV Trimestre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dcterms:created xsi:type="dcterms:W3CDTF">2012-05-29T14:39:16Z</dcterms:created>
  <dcterms:modified xsi:type="dcterms:W3CDTF">2020-02-28T16:05:50Z</dcterms:modified>
</cp:coreProperties>
</file>