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dicadores Anuales 2019\Analista - Adriana León\"/>
    </mc:Choice>
  </mc:AlternateContent>
  <bookViews>
    <workbookView xWindow="0" yWindow="0" windowWidth="20490" windowHeight="8460" firstSheet="1" activeTab="6"/>
  </bookViews>
  <sheets>
    <sheet name="I Trimestre" sheetId="4" r:id="rId1"/>
    <sheet name="II Trimestre" sheetId="5" r:id="rId2"/>
    <sheet name="I Semestre" sheetId="2" r:id="rId3"/>
    <sheet name="III Trimestre" sheetId="6" r:id="rId4"/>
    <sheet name="III T Acumulado" sheetId="3" r:id="rId5"/>
    <sheet name="IV Trimestre" sheetId="1" r:id="rId6"/>
    <sheet name="Anual" sheetId="7" r:id="rId7"/>
  </sheets>
  <externalReferences>
    <externalReference r:id="rId8"/>
  </externalReferences>
  <calcPr calcId="162913"/>
</workbook>
</file>

<file path=xl/calcChain.xml><?xml version="1.0" encoding="utf-8"?>
<calcChain xmlns="http://schemas.openxmlformats.org/spreadsheetml/2006/main">
  <c r="F16" i="7" l="1"/>
  <c r="E16" i="7"/>
  <c r="D16" i="7"/>
  <c r="G56" i="7" l="1"/>
  <c r="H56" i="7"/>
  <c r="G51" i="7"/>
  <c r="H51" i="7"/>
  <c r="G56" i="1"/>
  <c r="H56" i="1"/>
  <c r="G51" i="1"/>
  <c r="H51" i="1"/>
  <c r="F46" i="7"/>
  <c r="C46" i="7"/>
  <c r="B46" i="7"/>
  <c r="F45" i="7"/>
  <c r="F46" i="1"/>
  <c r="C46" i="1"/>
  <c r="B46" i="1"/>
  <c r="F45" i="1"/>
  <c r="C45" i="1"/>
  <c r="B45" i="1"/>
  <c r="F46" i="3"/>
  <c r="C46" i="3"/>
  <c r="B46" i="3"/>
  <c r="F45" i="3"/>
  <c r="C45" i="3"/>
  <c r="B45" i="3"/>
  <c r="G56" i="3"/>
  <c r="H56" i="3"/>
  <c r="G51" i="3"/>
  <c r="H51" i="3"/>
  <c r="G56" i="6"/>
  <c r="H56" i="6"/>
  <c r="G51" i="6"/>
  <c r="H51" i="6"/>
  <c r="F46" i="6"/>
  <c r="C46" i="6"/>
  <c r="B46" i="6"/>
  <c r="F45" i="6"/>
  <c r="C45" i="6"/>
  <c r="B45" i="6"/>
  <c r="G56" i="2"/>
  <c r="H56" i="2"/>
  <c r="G51" i="2"/>
  <c r="H51" i="2"/>
  <c r="F46" i="2"/>
  <c r="C46" i="2"/>
  <c r="B46" i="2"/>
  <c r="F45" i="2"/>
  <c r="C45" i="2"/>
  <c r="B45" i="2"/>
  <c r="G56" i="5"/>
  <c r="H56" i="5"/>
  <c r="G51" i="5"/>
  <c r="H51" i="5"/>
  <c r="F46" i="5"/>
  <c r="C46" i="5"/>
  <c r="B46" i="5"/>
  <c r="F45" i="5"/>
  <c r="C45" i="5"/>
  <c r="B45" i="5"/>
  <c r="G51" i="4"/>
  <c r="H51" i="4"/>
  <c r="G56" i="4"/>
  <c r="H56" i="4"/>
  <c r="F46" i="4"/>
  <c r="C46" i="4"/>
  <c r="B46" i="4"/>
  <c r="F45" i="4"/>
  <c r="C45" i="4"/>
  <c r="B45" i="4"/>
  <c r="C18" i="7" l="1"/>
  <c r="C17" i="7"/>
  <c r="C16" i="7"/>
  <c r="C45" i="7" s="1"/>
  <c r="D22" i="7"/>
  <c r="C24" i="7"/>
  <c r="D49" i="7"/>
  <c r="E49" i="7"/>
  <c r="F49" i="7"/>
  <c r="E50" i="7"/>
  <c r="G50" i="7"/>
  <c r="H50" i="7"/>
  <c r="C54" i="7"/>
  <c r="D54" i="7"/>
  <c r="E54" i="7"/>
  <c r="F54" i="7"/>
  <c r="G55" i="7"/>
  <c r="H55" i="7"/>
  <c r="C62" i="7"/>
  <c r="F62" i="7"/>
  <c r="H63" i="7"/>
  <c r="D67" i="7"/>
  <c r="E67" i="7"/>
  <c r="F67" i="7"/>
  <c r="E68" i="7"/>
  <c r="D70" i="7"/>
  <c r="E70" i="7"/>
  <c r="F70" i="7"/>
  <c r="E71" i="7"/>
  <c r="C37" i="7"/>
  <c r="D37" i="7"/>
  <c r="E37" i="7"/>
  <c r="F37" i="7"/>
  <c r="G37" i="7"/>
  <c r="H37" i="7"/>
  <c r="E38" i="7"/>
  <c r="G38" i="7"/>
  <c r="G63" i="7" s="1"/>
  <c r="H38" i="7"/>
  <c r="C39" i="7"/>
  <c r="F39" i="7"/>
  <c r="E40" i="7"/>
  <c r="B34" i="7"/>
  <c r="B24" i="7"/>
  <c r="F21" i="7"/>
  <c r="G21" i="7"/>
  <c r="H21" i="7"/>
  <c r="F23" i="7"/>
  <c r="F50" i="7" s="1"/>
  <c r="F51" i="7" s="1"/>
  <c r="G23" i="7"/>
  <c r="H23" i="7"/>
  <c r="F24" i="7"/>
  <c r="F22" i="7" s="1"/>
  <c r="G24" i="7"/>
  <c r="G22" i="7" s="1"/>
  <c r="H24" i="7"/>
  <c r="H22" i="7" s="1"/>
  <c r="F25" i="7"/>
  <c r="G25" i="7"/>
  <c r="B21" i="7"/>
  <c r="C22" i="7"/>
  <c r="B22" i="7" s="1"/>
  <c r="C21" i="7"/>
  <c r="E21" i="7"/>
  <c r="E23" i="7"/>
  <c r="E55" i="7" s="1"/>
  <c r="E56" i="7" s="1"/>
  <c r="E24" i="7"/>
  <c r="E22" i="7" s="1"/>
  <c r="E25" i="7"/>
  <c r="B15" i="7"/>
  <c r="E18" i="7"/>
  <c r="F18" i="7"/>
  <c r="E17" i="7"/>
  <c r="F17" i="7"/>
  <c r="D17" i="7"/>
  <c r="D15" i="7"/>
  <c r="E15" i="7"/>
  <c r="F15" i="7"/>
  <c r="F38" i="7" l="1"/>
  <c r="F71" i="7"/>
  <c r="F68" i="7"/>
  <c r="F69" i="7" s="1"/>
  <c r="F55" i="7"/>
  <c r="F56" i="7" s="1"/>
  <c r="E51" i="7"/>
  <c r="E69" i="7" s="1"/>
  <c r="C49" i="7"/>
  <c r="C70" i="7"/>
  <c r="C67" i="7"/>
  <c r="B16" i="7"/>
  <c r="B45" i="7" s="1"/>
  <c r="B17" i="7"/>
  <c r="B18" i="7"/>
  <c r="B34" i="1"/>
  <c r="F63" i="7" l="1"/>
  <c r="F40" i="7"/>
  <c r="F64" i="7" s="1"/>
  <c r="C37" i="1"/>
  <c r="C39" i="1" s="1"/>
  <c r="D37" i="1"/>
  <c r="E37" i="1"/>
  <c r="F37" i="1"/>
  <c r="F39" i="1" s="1"/>
  <c r="G37" i="1"/>
  <c r="H37" i="1"/>
  <c r="D38" i="1"/>
  <c r="E38" i="1"/>
  <c r="E40" i="1" s="1"/>
  <c r="F38" i="1"/>
  <c r="F40" i="1" s="1"/>
  <c r="G38" i="1"/>
  <c r="H38" i="1"/>
  <c r="D40" i="1"/>
  <c r="D49" i="1"/>
  <c r="E49" i="1"/>
  <c r="F49" i="1"/>
  <c r="D50" i="1"/>
  <c r="E50" i="1"/>
  <c r="F50" i="1"/>
  <c r="F51" i="1" s="1"/>
  <c r="G50" i="1"/>
  <c r="H50" i="1"/>
  <c r="D54" i="1"/>
  <c r="E54" i="1"/>
  <c r="F54" i="1"/>
  <c r="D55" i="1"/>
  <c r="D56" i="1" s="1"/>
  <c r="E55" i="1"/>
  <c r="F55" i="1"/>
  <c r="G55" i="1"/>
  <c r="H55" i="1"/>
  <c r="F62" i="1"/>
  <c r="F63" i="1"/>
  <c r="D67" i="1"/>
  <c r="E67" i="1"/>
  <c r="F67" i="1"/>
  <c r="D68" i="1"/>
  <c r="E68" i="1"/>
  <c r="F68" i="1"/>
  <c r="D70" i="1"/>
  <c r="E70" i="1"/>
  <c r="F70" i="1"/>
  <c r="D71" i="1"/>
  <c r="E71" i="1"/>
  <c r="F71" i="1"/>
  <c r="B22" i="1"/>
  <c r="B21" i="1"/>
  <c r="D25" i="1"/>
  <c r="E25" i="1"/>
  <c r="F25" i="1"/>
  <c r="G25" i="1"/>
  <c r="C22" i="1"/>
  <c r="C23" i="1"/>
  <c r="C24" i="1"/>
  <c r="B24" i="1" s="1"/>
  <c r="B15" i="1"/>
  <c r="C16" i="1"/>
  <c r="C17" i="1"/>
  <c r="C18" i="1"/>
  <c r="B18" i="1" s="1"/>
  <c r="C37" i="3"/>
  <c r="D37" i="3"/>
  <c r="E37" i="3"/>
  <c r="G37" i="3"/>
  <c r="G38" i="3"/>
  <c r="C39" i="3"/>
  <c r="G63" i="3"/>
  <c r="B34" i="3"/>
  <c r="H24" i="3"/>
  <c r="G24" i="3"/>
  <c r="G55" i="3" s="1"/>
  <c r="F24" i="3"/>
  <c r="E24" i="3"/>
  <c r="E55" i="3" s="1"/>
  <c r="D24" i="3"/>
  <c r="H23" i="3"/>
  <c r="G23" i="3"/>
  <c r="G25" i="3" s="1"/>
  <c r="F23" i="3"/>
  <c r="E23" i="3"/>
  <c r="E25" i="3" s="1"/>
  <c r="D23" i="3"/>
  <c r="C23" i="3" s="1"/>
  <c r="H22" i="3"/>
  <c r="G22" i="3"/>
  <c r="G50" i="3" s="1"/>
  <c r="F22" i="3"/>
  <c r="E22" i="3"/>
  <c r="E50" i="3" s="1"/>
  <c r="D22" i="3"/>
  <c r="H21" i="3"/>
  <c r="H37" i="3" s="1"/>
  <c r="G21" i="3"/>
  <c r="F21" i="3"/>
  <c r="F18" i="3"/>
  <c r="E18" i="3"/>
  <c r="C18" i="3" s="1"/>
  <c r="B18" i="3" s="1"/>
  <c r="D18" i="3"/>
  <c r="F17" i="3"/>
  <c r="E17" i="3"/>
  <c r="D17" i="3"/>
  <c r="F16" i="3"/>
  <c r="E16" i="3"/>
  <c r="D16" i="3"/>
  <c r="F15" i="3"/>
  <c r="B15" i="3" s="1"/>
  <c r="C37" i="6"/>
  <c r="D37" i="6"/>
  <c r="E37" i="6"/>
  <c r="F37" i="6"/>
  <c r="G37" i="6"/>
  <c r="H37" i="6"/>
  <c r="C38" i="6"/>
  <c r="D38" i="6"/>
  <c r="E38" i="6"/>
  <c r="F38" i="6"/>
  <c r="G38" i="6"/>
  <c r="H38" i="6"/>
  <c r="C39" i="6"/>
  <c r="F39" i="6"/>
  <c r="C40" i="6"/>
  <c r="D40" i="6"/>
  <c r="E40" i="6"/>
  <c r="F40" i="6"/>
  <c r="C49" i="6"/>
  <c r="D49" i="6"/>
  <c r="E49" i="6"/>
  <c r="F49" i="6"/>
  <c r="C50" i="6"/>
  <c r="D50" i="6"/>
  <c r="E50" i="6"/>
  <c r="F50" i="6"/>
  <c r="G50" i="6"/>
  <c r="H50" i="6"/>
  <c r="C51" i="6"/>
  <c r="D51" i="6"/>
  <c r="E51" i="6"/>
  <c r="F51" i="6"/>
  <c r="C54" i="6"/>
  <c r="D54" i="6"/>
  <c r="E54" i="6"/>
  <c r="F54" i="6"/>
  <c r="C55" i="6"/>
  <c r="D55" i="6"/>
  <c r="E55" i="6"/>
  <c r="F55" i="6"/>
  <c r="G55" i="6"/>
  <c r="H55" i="6"/>
  <c r="C56" i="6"/>
  <c r="D56" i="6"/>
  <c r="E56" i="6"/>
  <c r="F56" i="6"/>
  <c r="C62" i="6"/>
  <c r="F62" i="6"/>
  <c r="C63" i="6"/>
  <c r="F63" i="6"/>
  <c r="G63" i="6"/>
  <c r="H63" i="6"/>
  <c r="C64" i="6"/>
  <c r="F64" i="6"/>
  <c r="C67" i="6"/>
  <c r="D67" i="6"/>
  <c r="E67" i="6"/>
  <c r="F67" i="6"/>
  <c r="C68" i="6"/>
  <c r="D68" i="6"/>
  <c r="E68" i="6"/>
  <c r="F68" i="6"/>
  <c r="C69" i="6"/>
  <c r="D69" i="6"/>
  <c r="E69" i="6"/>
  <c r="F69" i="6"/>
  <c r="C70" i="6"/>
  <c r="D70" i="6"/>
  <c r="E70" i="6"/>
  <c r="F70" i="6"/>
  <c r="C71" i="6"/>
  <c r="D71" i="6"/>
  <c r="E71" i="6"/>
  <c r="F71" i="6"/>
  <c r="B34" i="6"/>
  <c r="B25" i="6"/>
  <c r="B22" i="6"/>
  <c r="B23" i="6"/>
  <c r="B24" i="6"/>
  <c r="B21" i="6"/>
  <c r="C23" i="6"/>
  <c r="C24" i="6"/>
  <c r="C22" i="6"/>
  <c r="G25" i="6"/>
  <c r="F25" i="6"/>
  <c r="E25" i="6"/>
  <c r="D25" i="6"/>
  <c r="B16" i="6"/>
  <c r="B17" i="6"/>
  <c r="B18" i="6"/>
  <c r="B15" i="6"/>
  <c r="C17" i="6"/>
  <c r="C18" i="6"/>
  <c r="C16" i="6"/>
  <c r="C37" i="2"/>
  <c r="D37" i="2"/>
  <c r="E37" i="2"/>
  <c r="F37" i="2"/>
  <c r="G37" i="2"/>
  <c r="H37" i="2"/>
  <c r="C38" i="2"/>
  <c r="D38" i="2"/>
  <c r="E38" i="2"/>
  <c r="F38" i="2"/>
  <c r="G38" i="2"/>
  <c r="H38" i="2"/>
  <c r="C39" i="2"/>
  <c r="F39" i="2"/>
  <c r="C40" i="2"/>
  <c r="D40" i="2"/>
  <c r="E40" i="2"/>
  <c r="F40" i="2"/>
  <c r="C49" i="2"/>
  <c r="D49" i="2"/>
  <c r="E49" i="2"/>
  <c r="F49" i="2"/>
  <c r="C50" i="2"/>
  <c r="D50" i="2"/>
  <c r="E50" i="2"/>
  <c r="F50" i="2"/>
  <c r="G50" i="2"/>
  <c r="H50" i="2"/>
  <c r="C51" i="2"/>
  <c r="D51" i="2"/>
  <c r="E51" i="2"/>
  <c r="F51" i="2"/>
  <c r="C54" i="2"/>
  <c r="D54" i="2"/>
  <c r="E54" i="2"/>
  <c r="F54" i="2"/>
  <c r="C55" i="2"/>
  <c r="D55" i="2"/>
  <c r="E55" i="2"/>
  <c r="F55" i="2"/>
  <c r="G55" i="2"/>
  <c r="H55" i="2"/>
  <c r="C56" i="2"/>
  <c r="D56" i="2"/>
  <c r="E56" i="2"/>
  <c r="F56" i="2"/>
  <c r="C62" i="2"/>
  <c r="F62" i="2"/>
  <c r="C63" i="2"/>
  <c r="F63" i="2"/>
  <c r="G63" i="2"/>
  <c r="H63" i="2"/>
  <c r="C64" i="2"/>
  <c r="F64" i="2"/>
  <c r="C67" i="2"/>
  <c r="D67" i="2"/>
  <c r="E67" i="2"/>
  <c r="F67" i="2"/>
  <c r="C68" i="2"/>
  <c r="D68" i="2"/>
  <c r="E68" i="2"/>
  <c r="F68" i="2"/>
  <c r="C69" i="2"/>
  <c r="D69" i="2"/>
  <c r="E69" i="2"/>
  <c r="F69" i="2"/>
  <c r="C70" i="2"/>
  <c r="D70" i="2"/>
  <c r="E70" i="2"/>
  <c r="F70" i="2"/>
  <c r="C71" i="2"/>
  <c r="D71" i="2"/>
  <c r="E71" i="2"/>
  <c r="F71" i="2"/>
  <c r="B34" i="2"/>
  <c r="B25" i="2"/>
  <c r="B24" i="2"/>
  <c r="B22" i="2"/>
  <c r="B23" i="2"/>
  <c r="B21" i="2"/>
  <c r="C23" i="2"/>
  <c r="C24" i="2"/>
  <c r="C22" i="2"/>
  <c r="E21" i="2"/>
  <c r="F21" i="2"/>
  <c r="G21" i="2"/>
  <c r="H21" i="2"/>
  <c r="E22" i="2"/>
  <c r="F22" i="2"/>
  <c r="G22" i="2"/>
  <c r="H22" i="2"/>
  <c r="E23" i="2"/>
  <c r="F23" i="2"/>
  <c r="G23" i="2"/>
  <c r="H23" i="2"/>
  <c r="E24" i="2"/>
  <c r="F24" i="2"/>
  <c r="G24" i="2"/>
  <c r="H24" i="2"/>
  <c r="E25" i="2"/>
  <c r="F25" i="2"/>
  <c r="G25" i="2"/>
  <c r="B16" i="2"/>
  <c r="B17" i="2"/>
  <c r="B18" i="2"/>
  <c r="B15" i="2"/>
  <c r="C17" i="2"/>
  <c r="C18" i="2"/>
  <c r="C16" i="2"/>
  <c r="F15" i="2"/>
  <c r="F16" i="2"/>
  <c r="F17" i="2"/>
  <c r="F18" i="2"/>
  <c r="E18" i="2"/>
  <c r="E17" i="2"/>
  <c r="E16" i="2"/>
  <c r="C37" i="5"/>
  <c r="D37" i="5"/>
  <c r="E37" i="5"/>
  <c r="F37" i="5"/>
  <c r="G37" i="5"/>
  <c r="H37" i="5"/>
  <c r="C38" i="5"/>
  <c r="D38" i="5"/>
  <c r="E38" i="5"/>
  <c r="F38" i="5"/>
  <c r="G38" i="5"/>
  <c r="H38" i="5"/>
  <c r="C39" i="5"/>
  <c r="F39" i="5"/>
  <c r="C40" i="5"/>
  <c r="D40" i="5"/>
  <c r="E40" i="5"/>
  <c r="F40" i="5"/>
  <c r="C49" i="5"/>
  <c r="D49" i="5"/>
  <c r="E49" i="5"/>
  <c r="F49" i="5"/>
  <c r="C50" i="5"/>
  <c r="D50" i="5"/>
  <c r="E50" i="5"/>
  <c r="F50" i="5"/>
  <c r="G50" i="5"/>
  <c r="H50" i="5"/>
  <c r="C51" i="5"/>
  <c r="D51" i="5"/>
  <c r="E51" i="5"/>
  <c r="F51" i="5"/>
  <c r="C54" i="5"/>
  <c r="D54" i="5"/>
  <c r="E54" i="5"/>
  <c r="F54" i="5"/>
  <c r="C55" i="5"/>
  <c r="D55" i="5"/>
  <c r="E55" i="5"/>
  <c r="F55" i="5"/>
  <c r="G55" i="5"/>
  <c r="H55" i="5"/>
  <c r="C56" i="5"/>
  <c r="D56" i="5"/>
  <c r="E56" i="5"/>
  <c r="F56" i="5"/>
  <c r="C62" i="5"/>
  <c r="F62" i="5"/>
  <c r="C63" i="5"/>
  <c r="F63" i="5"/>
  <c r="G63" i="5"/>
  <c r="H63" i="5"/>
  <c r="C64" i="5"/>
  <c r="F64" i="5"/>
  <c r="E67" i="5"/>
  <c r="F67" i="5"/>
  <c r="E68" i="5"/>
  <c r="F68" i="5"/>
  <c r="E69" i="5"/>
  <c r="F69" i="5"/>
  <c r="E70" i="5"/>
  <c r="F70" i="5"/>
  <c r="E71" i="5"/>
  <c r="F71" i="5"/>
  <c r="B34" i="5"/>
  <c r="B25" i="5"/>
  <c r="B22" i="5"/>
  <c r="B23" i="5"/>
  <c r="B24" i="5"/>
  <c r="G25" i="5"/>
  <c r="F25" i="5"/>
  <c r="E25" i="5"/>
  <c r="D25" i="5"/>
  <c r="B21" i="5"/>
  <c r="C23" i="5"/>
  <c r="C24" i="5"/>
  <c r="C22" i="5"/>
  <c r="B16" i="5"/>
  <c r="B17" i="5"/>
  <c r="B18" i="5"/>
  <c r="B15" i="5"/>
  <c r="C17" i="5"/>
  <c r="C18" i="5"/>
  <c r="C16" i="5"/>
  <c r="C37" i="4"/>
  <c r="D37" i="4"/>
  <c r="E37" i="4"/>
  <c r="F37" i="4"/>
  <c r="G37" i="4"/>
  <c r="H37" i="4"/>
  <c r="C38" i="4"/>
  <c r="D38" i="4"/>
  <c r="E38" i="4"/>
  <c r="F38" i="4"/>
  <c r="G38" i="4"/>
  <c r="H38" i="4"/>
  <c r="C39" i="4"/>
  <c r="F39" i="4"/>
  <c r="C40" i="4"/>
  <c r="D40" i="4"/>
  <c r="E40" i="4"/>
  <c r="F40" i="4"/>
  <c r="C67" i="4"/>
  <c r="D67" i="4"/>
  <c r="E67" i="4"/>
  <c r="F67" i="4"/>
  <c r="C68" i="4"/>
  <c r="D68" i="4"/>
  <c r="E68" i="4"/>
  <c r="F68" i="4"/>
  <c r="C69" i="4"/>
  <c r="D69" i="4"/>
  <c r="E69" i="4"/>
  <c r="F69" i="4"/>
  <c r="C70" i="4"/>
  <c r="D70" i="4"/>
  <c r="E70" i="4"/>
  <c r="F70" i="4"/>
  <c r="C71" i="4"/>
  <c r="D71" i="4"/>
  <c r="E71" i="4"/>
  <c r="F71" i="4"/>
  <c r="C62" i="4"/>
  <c r="F62" i="4"/>
  <c r="C63" i="4"/>
  <c r="F63" i="4"/>
  <c r="G63" i="4"/>
  <c r="H63" i="4"/>
  <c r="C64" i="4"/>
  <c r="F64" i="4"/>
  <c r="C54" i="4"/>
  <c r="D54" i="4"/>
  <c r="E54" i="4"/>
  <c r="F54" i="4"/>
  <c r="C55" i="4"/>
  <c r="D55" i="4"/>
  <c r="E55" i="4"/>
  <c r="F55" i="4"/>
  <c r="G55" i="4"/>
  <c r="H55" i="4"/>
  <c r="C56" i="4"/>
  <c r="D56" i="4"/>
  <c r="E56" i="4"/>
  <c r="F56" i="4"/>
  <c r="C49" i="4"/>
  <c r="D49" i="4"/>
  <c r="E49" i="4"/>
  <c r="F49" i="4"/>
  <c r="C50" i="4"/>
  <c r="D50" i="4"/>
  <c r="E50" i="4"/>
  <c r="F50" i="4"/>
  <c r="G50" i="4"/>
  <c r="H50" i="4"/>
  <c r="C51" i="4"/>
  <c r="D51" i="4"/>
  <c r="E51" i="4"/>
  <c r="F51" i="4"/>
  <c r="B34" i="4"/>
  <c r="B22" i="4"/>
  <c r="B23" i="4"/>
  <c r="B24" i="4"/>
  <c r="B25" i="4"/>
  <c r="B21" i="4"/>
  <c r="C23" i="4"/>
  <c r="C24" i="4"/>
  <c r="C22" i="4"/>
  <c r="G25" i="4"/>
  <c r="F25" i="4"/>
  <c r="E25" i="4"/>
  <c r="D25" i="4"/>
  <c r="B17" i="4"/>
  <c r="B18" i="4"/>
  <c r="B16" i="4"/>
  <c r="B15" i="4"/>
  <c r="C17" i="4"/>
  <c r="C18" i="4"/>
  <c r="C16" i="4"/>
  <c r="E56" i="1" l="1"/>
  <c r="D51" i="1"/>
  <c r="E70" i="3"/>
  <c r="D67" i="3"/>
  <c r="F67" i="3"/>
  <c r="C24" i="3"/>
  <c r="B24" i="3" s="1"/>
  <c r="E68" i="3"/>
  <c r="E38" i="3"/>
  <c r="H63" i="1"/>
  <c r="F64" i="1"/>
  <c r="C50" i="1"/>
  <c r="F56" i="1"/>
  <c r="E51" i="1"/>
  <c r="B16" i="1"/>
  <c r="C70" i="1"/>
  <c r="C67" i="1"/>
  <c r="G63" i="1"/>
  <c r="F69" i="1"/>
  <c r="C38" i="1"/>
  <c r="C63" i="1" s="1"/>
  <c r="B23" i="1"/>
  <c r="C55" i="1"/>
  <c r="D69" i="1"/>
  <c r="E69" i="1"/>
  <c r="B17" i="1"/>
  <c r="C71" i="1"/>
  <c r="C68" i="1"/>
  <c r="C62" i="1"/>
  <c r="C54" i="1"/>
  <c r="C49" i="1"/>
  <c r="C51" i="1" s="1"/>
  <c r="B23" i="3"/>
  <c r="C38" i="3"/>
  <c r="C71" i="3"/>
  <c r="C16" i="3"/>
  <c r="E40" i="3"/>
  <c r="E49" i="3"/>
  <c r="E51" i="3" s="1"/>
  <c r="E54" i="3"/>
  <c r="E56" i="3" s="1"/>
  <c r="F37" i="3"/>
  <c r="F39" i="3" s="1"/>
  <c r="B21" i="3"/>
  <c r="D25" i="3"/>
  <c r="D38" i="3"/>
  <c r="D50" i="3"/>
  <c r="D55" i="3"/>
  <c r="D68" i="3"/>
  <c r="D71" i="3"/>
  <c r="F25" i="3"/>
  <c r="F38" i="3"/>
  <c r="F50" i="3"/>
  <c r="F55" i="3"/>
  <c r="F68" i="3"/>
  <c r="F71" i="3"/>
  <c r="H38" i="3"/>
  <c r="H50" i="3"/>
  <c r="H55" i="3"/>
  <c r="C22" i="3"/>
  <c r="E71" i="3"/>
  <c r="E67" i="3"/>
  <c r="E69" i="3" s="1"/>
  <c r="C17" i="3"/>
  <c r="F70" i="3"/>
  <c r="D70" i="3"/>
  <c r="F62" i="3"/>
  <c r="F54" i="3"/>
  <c r="D54" i="3"/>
  <c r="D56" i="3" s="1"/>
  <c r="F49" i="3"/>
  <c r="D49" i="3"/>
  <c r="D51" i="3" s="1"/>
  <c r="C67" i="5"/>
  <c r="D67" i="5"/>
  <c r="C68" i="5"/>
  <c r="D68" i="5"/>
  <c r="C70" i="5"/>
  <c r="D70" i="5"/>
  <c r="C71" i="5"/>
  <c r="D71" i="5"/>
  <c r="D69" i="5"/>
  <c r="F56" i="3" l="1"/>
  <c r="C55" i="3"/>
  <c r="C40" i="1"/>
  <c r="C64" i="1" s="1"/>
  <c r="C56" i="1"/>
  <c r="C69" i="1"/>
  <c r="C70" i="3"/>
  <c r="C67" i="3"/>
  <c r="B22" i="3"/>
  <c r="H63" i="3"/>
  <c r="D69" i="3"/>
  <c r="B16" i="3"/>
  <c r="C50" i="3"/>
  <c r="F51" i="3"/>
  <c r="F69" i="3" s="1"/>
  <c r="C49" i="3"/>
  <c r="C54" i="3"/>
  <c r="C56" i="3" s="1"/>
  <c r="C62" i="3"/>
  <c r="B17" i="3"/>
  <c r="C68" i="3"/>
  <c r="F40" i="3"/>
  <c r="F64" i="3" s="1"/>
  <c r="F63" i="3"/>
  <c r="D40" i="3"/>
  <c r="C40" i="3"/>
  <c r="C64" i="3" s="1"/>
  <c r="C63" i="3"/>
  <c r="C69" i="5"/>
  <c r="C51" i="3" l="1"/>
  <c r="C69" i="3" s="1"/>
  <c r="D16" i="2"/>
  <c r="D17" i="2"/>
  <c r="D18" i="2"/>
  <c r="D21" i="2"/>
  <c r="D22" i="2"/>
  <c r="D23" i="2"/>
  <c r="D24" i="2"/>
  <c r="D25" i="2"/>
  <c r="B37" i="1"/>
  <c r="B37" i="6"/>
  <c r="B55" i="6" l="1"/>
  <c r="B50" i="6"/>
  <c r="B54" i="6"/>
  <c r="B56" i="6" s="1"/>
  <c r="B39" i="1"/>
  <c r="B71" i="1"/>
  <c r="B68" i="1"/>
  <c r="B75" i="1"/>
  <c r="B38" i="1"/>
  <c r="B40" i="1" s="1"/>
  <c r="B62" i="1"/>
  <c r="B55" i="1"/>
  <c r="B50" i="1"/>
  <c r="B54" i="1"/>
  <c r="B56" i="1" s="1"/>
  <c r="B62" i="6"/>
  <c r="B39" i="6"/>
  <c r="B71" i="6"/>
  <c r="B75" i="6"/>
  <c r="B38" i="6"/>
  <c r="B40" i="6" s="1"/>
  <c r="B68" i="6"/>
  <c r="B67" i="1"/>
  <c r="B49" i="1"/>
  <c r="B70" i="1"/>
  <c r="B67" i="6"/>
  <c r="B49" i="6"/>
  <c r="B70" i="6"/>
  <c r="B37" i="5"/>
  <c r="B37" i="4"/>
  <c r="B54" i="4"/>
  <c r="B51" i="6" l="1"/>
  <c r="B69" i="6" s="1"/>
  <c r="B64" i="6"/>
  <c r="B55" i="5"/>
  <c r="B50" i="5"/>
  <c r="B54" i="5"/>
  <c r="B56" i="5" s="1"/>
  <c r="B55" i="4"/>
  <c r="B56" i="4" s="1"/>
  <c r="B50" i="4"/>
  <c r="B64" i="1"/>
  <c r="B51" i="1"/>
  <c r="B69" i="1" s="1"/>
  <c r="B63" i="1"/>
  <c r="B63" i="6"/>
  <c r="B62" i="5"/>
  <c r="B39" i="5"/>
  <c r="B71" i="5"/>
  <c r="B68" i="5"/>
  <c r="B75" i="5"/>
  <c r="B38" i="5"/>
  <c r="B40" i="5" s="1"/>
  <c r="B39" i="4"/>
  <c r="B62" i="4"/>
  <c r="B68" i="4"/>
  <c r="B75" i="4"/>
  <c r="B38" i="4"/>
  <c r="B40" i="4" s="1"/>
  <c r="B71" i="4"/>
  <c r="B67" i="5"/>
  <c r="B70" i="5"/>
  <c r="B49" i="5"/>
  <c r="B70" i="4"/>
  <c r="B67" i="4"/>
  <c r="B49" i="4"/>
  <c r="B51" i="4" s="1"/>
  <c r="B51" i="5" l="1"/>
  <c r="B69" i="5" s="1"/>
  <c r="B64" i="5"/>
  <c r="B63" i="5"/>
  <c r="B63" i="4"/>
  <c r="B64" i="4"/>
  <c r="B69" i="4"/>
  <c r="C25" i="4" l="1"/>
  <c r="B59" i="4" s="1"/>
  <c r="D18" i="7" l="1"/>
  <c r="C15" i="7"/>
  <c r="C15" i="3"/>
  <c r="B54" i="3" l="1"/>
  <c r="C15" i="2"/>
  <c r="B54" i="7" l="1"/>
  <c r="B62" i="3"/>
  <c r="B62" i="7"/>
  <c r="B49" i="7"/>
  <c r="B49" i="3"/>
  <c r="B28" i="4"/>
  <c r="B74" i="4" s="1"/>
  <c r="C25" i="5"/>
  <c r="B59" i="5" s="1"/>
  <c r="C25" i="6"/>
  <c r="B59" i="6" s="1"/>
  <c r="C25" i="1"/>
  <c r="C21" i="2"/>
  <c r="C21" i="3"/>
  <c r="B25" i="1" l="1"/>
  <c r="B59" i="1" s="1"/>
  <c r="B62" i="2"/>
  <c r="B49" i="2"/>
  <c r="B54" i="2"/>
  <c r="C25" i="2"/>
  <c r="C25" i="3"/>
  <c r="D24" i="7"/>
  <c r="B25" i="3" l="1"/>
  <c r="D23" i="7"/>
  <c r="D21" i="7"/>
  <c r="D50" i="7" l="1"/>
  <c r="D51" i="7" s="1"/>
  <c r="D55" i="7"/>
  <c r="D56" i="7" s="1"/>
  <c r="D68" i="7"/>
  <c r="D71" i="7"/>
  <c r="D38" i="7"/>
  <c r="D40" i="7" s="1"/>
  <c r="C23" i="7"/>
  <c r="B37" i="2"/>
  <c r="B37" i="7"/>
  <c r="B39" i="7" s="1"/>
  <c r="B55" i="3"/>
  <c r="B56" i="3" s="1"/>
  <c r="B37" i="3"/>
  <c r="B55" i="2"/>
  <c r="B56" i="2" s="1"/>
  <c r="B59" i="2"/>
  <c r="D25" i="7"/>
  <c r="C25" i="7" s="1"/>
  <c r="B25" i="7" s="1"/>
  <c r="D69" i="7" l="1"/>
  <c r="C55" i="7"/>
  <c r="C56" i="7" s="1"/>
  <c r="C68" i="7"/>
  <c r="C71" i="7"/>
  <c r="C38" i="7"/>
  <c r="B23" i="7"/>
  <c r="B55" i="7" s="1"/>
  <c r="B56" i="7" s="1"/>
  <c r="C50" i="7"/>
  <c r="C51" i="7" s="1"/>
  <c r="C69" i="7" s="1"/>
  <c r="B59" i="7"/>
  <c r="B38" i="7"/>
  <c r="B39" i="2"/>
  <c r="B59" i="3"/>
  <c r="B39" i="3"/>
  <c r="B71" i="3"/>
  <c r="B68" i="3"/>
  <c r="B38" i="3"/>
  <c r="B40" i="3" s="1"/>
  <c r="B38" i="2"/>
  <c r="B40" i="2" s="1"/>
  <c r="B71" i="2"/>
  <c r="B68" i="2"/>
  <c r="B67" i="7"/>
  <c r="B70" i="7"/>
  <c r="B50" i="7"/>
  <c r="B51" i="7" s="1"/>
  <c r="B50" i="2"/>
  <c r="B51" i="2" s="1"/>
  <c r="B70" i="2"/>
  <c r="B67" i="2"/>
  <c r="B50" i="3"/>
  <c r="B51" i="3" s="1"/>
  <c r="B70" i="3"/>
  <c r="B67" i="3"/>
  <c r="B29" i="7"/>
  <c r="B29" i="3"/>
  <c r="B75" i="3" s="1"/>
  <c r="B29" i="2"/>
  <c r="B75" i="2" s="1"/>
  <c r="B75" i="7" l="1"/>
  <c r="B71" i="7"/>
  <c r="B68" i="7"/>
  <c r="C63" i="7"/>
  <c r="C40" i="7"/>
  <c r="C64" i="7" s="1"/>
  <c r="B63" i="3"/>
  <c r="B64" i="2"/>
  <c r="B40" i="7"/>
  <c r="B64" i="7" s="1"/>
  <c r="B63" i="7"/>
  <c r="B64" i="3"/>
  <c r="B63" i="2"/>
  <c r="B69" i="3"/>
  <c r="B69" i="7"/>
  <c r="B69" i="2"/>
  <c r="B28" i="2"/>
  <c r="B74" i="2" s="1"/>
  <c r="B28" i="7"/>
  <c r="B74" i="7" s="1"/>
  <c r="B28" i="1" l="1"/>
  <c r="B74" i="1" s="1"/>
  <c r="B28" i="3" l="1"/>
  <c r="B74" i="3" s="1"/>
  <c r="B28" i="6" l="1"/>
  <c r="B74" i="6" s="1"/>
  <c r="B28" i="5"/>
  <c r="B74" i="5" s="1"/>
</calcChain>
</file>

<file path=xl/sharedStrings.xml><?xml version="1.0" encoding="utf-8"?>
<sst xmlns="http://schemas.openxmlformats.org/spreadsheetml/2006/main" count="448" uniqueCount="116">
  <si>
    <t>Indicador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</si>
  <si>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</si>
  <si>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</si>
  <si>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</si>
  <si>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</si>
  <si>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</si>
  <si>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</si>
  <si>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</si>
  <si>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</si>
  <si>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</si>
  <si>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</si>
  <si>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</si>
  <si>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</si>
  <si>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</si>
  <si>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</si>
  <si>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</si>
  <si>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</si>
  <si>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</si>
  <si>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</si>
  <si>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</si>
  <si>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</si>
  <si>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</si>
  <si>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</si>
  <si>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</si>
  <si>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</si>
  <si>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</si>
  <si>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</si>
  <si>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</si>
  <si>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</si>
  <si>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</si>
  <si>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</si>
  <si>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</si>
  <si>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</si>
  <si>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</si>
  <si>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>Total Programa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</si>
  <si>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</si>
  <si>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</si>
  <si>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</si>
  <si>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</si>
  <si>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 xml:space="preserve">Gasto programado anual por beneficiario (GPB) </t>
  </si>
  <si>
    <t xml:space="preserve">Gasto efectivo anual por beneficiario (GEB) </t>
  </si>
  <si>
    <t xml:space="preserve">Beneficiarios: personas (promedio mensual) </t>
  </si>
  <si>
    <t>Pensión Especial</t>
  </si>
  <si>
    <t>Efectivos 1T 2018</t>
  </si>
  <si>
    <t>IPC (1T 2018)</t>
  </si>
  <si>
    <t>Gasto efectivo real 1T 2018</t>
  </si>
  <si>
    <t>Gasto efectivo real por beneficiario 1T 2018</t>
  </si>
  <si>
    <t>Efectivos 2T 2018</t>
  </si>
  <si>
    <t>IPC (2T 2018)</t>
  </si>
  <si>
    <t>Gasto efectivo real 2T 2018</t>
  </si>
  <si>
    <t>Gasto efectivo real por beneficiario 2T 2018</t>
  </si>
  <si>
    <t>Efectivos 3T 2018</t>
  </si>
  <si>
    <t>IPC (3T 2018)</t>
  </si>
  <si>
    <t>Gasto efectivo real 3T 2018</t>
  </si>
  <si>
    <t>Gasto efectivo real por beneficiario 3T 2018</t>
  </si>
  <si>
    <t>Efectivos 4T 2018</t>
  </si>
  <si>
    <t>IPC (4T 2018)</t>
  </si>
  <si>
    <t>Gasto efectivo real 4T 2018</t>
  </si>
  <si>
    <t>Gasto efectivo real por beneficiario 4T 2018</t>
  </si>
  <si>
    <t>Efectivos 1S 2018</t>
  </si>
  <si>
    <t>IPC (1S 2018)</t>
  </si>
  <si>
    <t>Gasto efectivo real 1S 2018</t>
  </si>
  <si>
    <t>Gasto efectivo real por beneficiario 1S 2018</t>
  </si>
  <si>
    <t>Efectivos  2018</t>
  </si>
  <si>
    <t>IPC ( 2018)</t>
  </si>
  <si>
    <t>Gasto efectivo real  2018</t>
  </si>
  <si>
    <t>Gasto efectivo real por beneficiario  2018</t>
  </si>
  <si>
    <t xml:space="preserve">Servicios Médicos </t>
  </si>
  <si>
    <t xml:space="preserve">Gastos Administrativos </t>
  </si>
  <si>
    <t xml:space="preserve">Productos </t>
  </si>
  <si>
    <t>Programados 4T 2019</t>
  </si>
  <si>
    <t>Efectivos 4T 2019</t>
  </si>
  <si>
    <t>Programados año 2019</t>
  </si>
  <si>
    <t>En transferencias 4T 2019</t>
  </si>
  <si>
    <t>IPC (4T 2019)</t>
  </si>
  <si>
    <t>Gasto efectivo real 4T 2019</t>
  </si>
  <si>
    <t>Gasto efectivo real por beneficiario 4T 2019</t>
  </si>
  <si>
    <t>Programados  2019</t>
  </si>
  <si>
    <t>Efectivos  2019</t>
  </si>
  <si>
    <t>En transferencias  2019</t>
  </si>
  <si>
    <t>IPC ( 2019)</t>
  </si>
  <si>
    <t>Gasto efectivo real  2019</t>
  </si>
  <si>
    <t>Gasto efectivo real por beneficiario  2019</t>
  </si>
  <si>
    <t>Total Pensión Ordinaria</t>
  </si>
  <si>
    <t>Pensiones ordinarias para adultos mayores (65 o más años)</t>
  </si>
  <si>
    <t>Pensiones ordinarias para otros beneficiarios</t>
  </si>
  <si>
    <t>Programados 1T 2019</t>
  </si>
  <si>
    <t>Efectivos 1T 2019</t>
  </si>
  <si>
    <t>En transferencias 1T 2019</t>
  </si>
  <si>
    <t>IPC (1T 2019)</t>
  </si>
  <si>
    <t>Gasto efectivo real 1T 2019</t>
  </si>
  <si>
    <t>Gasto efectivo real por beneficiario 1T 2019</t>
  </si>
  <si>
    <r>
      <rPr>
        <b/>
        <sz val="11"/>
        <color theme="1"/>
        <rFont val="Calibri"/>
        <family val="2"/>
      </rPr>
      <t xml:space="preserve">Fuentes: </t>
    </r>
    <r>
      <rPr>
        <sz val="11"/>
        <color theme="1"/>
        <rFont val="Calibri"/>
        <family val="2"/>
      </rPr>
      <t xml:space="preserve"> Informes Trimestrales RNC 2018 y 2019 - Cronogramas de Metas e Inversión - Modificaciones 2019 - IPC, INEC 2018 y 2019</t>
    </r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</si>
  <si>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 xml:space="preserve">A partir del año 2019, las pensiones ordinarias se reportan por separado (Pensiones ordinarias para adultos mayores (65 o más años) y pensiones ordinarias para otros beneficiarios). </t>
    </r>
  </si>
  <si>
    <t>Programados 2T 2019</t>
  </si>
  <si>
    <t>Efectivos 2T 2019</t>
  </si>
  <si>
    <t>En transferencias 2T 2019</t>
  </si>
  <si>
    <t>IPC (2T 2019)</t>
  </si>
  <si>
    <t>Gasto efectivo real 2T 2019</t>
  </si>
  <si>
    <t>Gasto efectivo real por beneficiario 2T 2019</t>
  </si>
  <si>
    <r>
      <rPr>
        <b/>
        <sz val="11"/>
        <color theme="1"/>
        <rFont val="Calibri"/>
        <family val="2"/>
        <scheme val="minor"/>
      </rPr>
      <t xml:space="preserve">Fuentes: </t>
    </r>
    <r>
      <rPr>
        <sz val="11"/>
        <color theme="1"/>
        <rFont val="Calibri"/>
        <family val="2"/>
        <scheme val="minor"/>
      </rPr>
      <t xml:space="preserve"> Informes Trimestrales RNC 2018 y 2019 - Cronogramas de Metas e Inversión - Modificaciones 2019 - IPC, INEC 2018 y 2019</t>
    </r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</si>
  <si>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A partir del año 2019, las pensiones ordinarias se reportan por separado (Pensiones ordinarias para adultos mayores (65 o más años) y pensiones ordinarias para otros beneficiarios). </t>
    </r>
  </si>
  <si>
    <t>Programados 1S 2019</t>
  </si>
  <si>
    <t>Efectivos 1S 2019</t>
  </si>
  <si>
    <t>En transferencias 1S 2019</t>
  </si>
  <si>
    <t>IPC (1S 2019)</t>
  </si>
  <si>
    <t>Gasto efectivo real 1S 2019</t>
  </si>
  <si>
    <t>Gasto efectivo real por beneficiario 1S 2019</t>
  </si>
  <si>
    <t>Programados 3T 2019</t>
  </si>
  <si>
    <t>Efectivos 3T 2019</t>
  </si>
  <si>
    <t>En transferencias 3T 2019</t>
  </si>
  <si>
    <t>IPC (3T 2019)</t>
  </si>
  <si>
    <t>Gasto efectivo real 3T 2019</t>
  </si>
  <si>
    <t>Gasto efectivo real por beneficiario 3T 2019</t>
  </si>
  <si>
    <t>n.d.</t>
  </si>
  <si>
    <t xml:space="preserve">n.d.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</si>
</sst>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,##0.0____"/>
    <numFmt numFmtId="166" formatCode="#,##0.0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165" fontId="0" fillId="0" borderId="0" xfId="0" applyNumberFormat="1" applyFill="1"/>
    <xf numFmtId="164" fontId="0" fillId="0" borderId="0" xfId="1" applyFont="1" applyFill="1"/>
    <xf numFmtId="167" fontId="0" fillId="0" borderId="0" xfId="1" applyNumberFormat="1" applyFont="1" applyFill="1"/>
    <xf numFmtId="0" fontId="0" fillId="0" borderId="0" xfId="0" applyFill="1"/>
    <xf numFmtId="0" fontId="4" fillId="0" borderId="0" xfId="0" applyFont="1" applyFill="1"/>
    <xf numFmtId="166" fontId="0" fillId="0" borderId="0" xfId="0" applyNumberFormat="1" applyFill="1"/>
    <xf numFmtId="2" fontId="0" fillId="0" borderId="0" xfId="0" applyNumberFormat="1" applyFill="1"/>
    <xf numFmtId="0" fontId="0" fillId="0" borderId="0" xfId="0" applyFill="1" applyAlignment="1">
      <alignment horizontal="left" indent="1"/>
    </xf>
    <xf numFmtId="0" fontId="2" fillId="0" borderId="0" xfId="0" applyFont="1" applyFill="1"/>
    <xf numFmtId="0" fontId="0" fillId="0" borderId="3" xfId="0" applyFill="1" applyBorder="1"/>
    <xf numFmtId="167" fontId="0" fillId="0" borderId="0" xfId="1" applyNumberFormat="1" applyFont="1" applyFill="1" applyAlignment="1">
      <alignment horizontal="left" indent="3"/>
    </xf>
    <xf numFmtId="167" fontId="3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0" xfId="0" applyFont="1" applyFill="1"/>
    <xf numFmtId="0" fontId="0" fillId="0" borderId="0" xfId="0" applyFont="1" applyFill="1" applyAlignment="1">
      <alignment horizontal="left" indent="1"/>
    </xf>
    <xf numFmtId="0" fontId="5" fillId="0" borderId="0" xfId="0" applyFont="1" applyFill="1"/>
    <xf numFmtId="0" fontId="7" fillId="0" borderId="0" xfId="0" applyFont="1" applyFill="1" applyAlignment="1">
      <alignment horizontal="left"/>
    </xf>
    <xf numFmtId="0" fontId="0" fillId="0" borderId="0" xfId="0" applyFont="1" applyFill="1"/>
    <xf numFmtId="165" fontId="0" fillId="0" borderId="0" xfId="0" applyNumberFormat="1" applyFont="1" applyFill="1"/>
    <xf numFmtId="3" fontId="0" fillId="0" borderId="0" xfId="1" applyNumberFormat="1" applyFont="1" applyFill="1" applyAlignment="1">
      <alignment horizontal="right"/>
    </xf>
    <xf numFmtId="3" fontId="0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167" fontId="0" fillId="0" borderId="0" xfId="1" applyNumberFormat="1" applyFont="1" applyFill="1" applyAlignment="1">
      <alignment horizontal="right"/>
    </xf>
    <xf numFmtId="4" fontId="4" fillId="0" borderId="0" xfId="0" applyNumberFormat="1" applyFont="1" applyFill="1" applyAlignment="1">
      <alignment horizontal="right"/>
    </xf>
    <xf numFmtId="4" fontId="0" fillId="0" borderId="0" xfId="0" applyNumberFormat="1" applyFont="1" applyFill="1" applyAlignment="1">
      <alignment horizontal="right"/>
    </xf>
    <xf numFmtId="0" fontId="0" fillId="0" borderId="3" xfId="0" applyFont="1" applyFill="1" applyBorder="1"/>
    <xf numFmtId="3" fontId="6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1" fontId="0" fillId="0" borderId="3" xfId="0" applyNumberFormat="1" applyFill="1" applyBorder="1"/>
    <xf numFmtId="2" fontId="0" fillId="0" borderId="0" xfId="0" applyNumberFormat="1" applyFont="1" applyFill="1" applyAlignment="1">
      <alignment horizontal="right"/>
    </xf>
    <xf numFmtId="2" fontId="0" fillId="0" borderId="0" xfId="0" applyNumberFormat="1" applyFont="1" applyFill="1" applyAlignment="1">
      <alignment horizontal="right" indent="1"/>
    </xf>
    <xf numFmtId="2" fontId="0" fillId="0" borderId="0" xfId="0" applyNumberFormat="1" applyFont="1" applyFill="1"/>
    <xf numFmtId="3" fontId="0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colors>
    <mruColors>
      <color rgb="FF4071B9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/>
              <a:t>RNC: Indicadores de cobertura potencial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Anual!$A$45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(Anual!$B$9,Anual!$C$10,Anual!$F$10)</c:f>
              <c:strCache>
                <c:ptCount val="3"/>
                <c:pt idx="0">
                  <c:v>Total Programa</c:v>
                </c:pt>
                <c:pt idx="1">
                  <c:v>Total 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(Anual!$B$45,Anual!$C$45,Anual!$F$45)</c:f>
              <c:numCache>
                <c:formatCode>#,##0.00</c:formatCode>
                <c:ptCount val="3"/>
                <c:pt idx="0">
                  <c:v>99.283614093796189</c:v>
                </c:pt>
                <c:pt idx="1">
                  <c:v>106.37121861052252</c:v>
                </c:pt>
                <c:pt idx="2">
                  <c:v>34.921804634405959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AF-4D9D-908D-1B7850383094}"/>
            </c:ext>
          </c:extLst>
        </c:ser>
        <c:ser>
          <c:idx val="1"/>
          <c:order val="1"/>
          <c:tx>
            <c:strRef>
              <c:f>Anual!$A$46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(Anual!$B$9,Anual!$C$10,Anual!$F$10)</c:f>
              <c:strCache>
                <c:ptCount val="3"/>
                <c:pt idx="0">
                  <c:v>Total Programa</c:v>
                </c:pt>
                <c:pt idx="1">
                  <c:v>Total 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(Anual!$B$46,Anual!$C$46,Anual!$F$46)</c:f>
              <c:numCache>
                <c:formatCode>#,##0.00</c:formatCode>
                <c:ptCount val="3"/>
                <c:pt idx="0">
                  <c:v>49.963965233223512</c:v>
                </c:pt>
                <c:pt idx="1">
                  <c:v>51.690502101375678</c:v>
                </c:pt>
                <c:pt idx="2">
                  <c:v>34.994131935915284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AF-4D9D-908D-1B7850383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3987968"/>
        <c:axId val="53875072"/>
        <c:axId val="0"/>
      </c:bar3DChart>
      <c:catAx>
        <c:axId val="5398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875072"/>
        <c:crosses val="autoZero"/>
        <c:auto val="1"/>
        <c:lblAlgn val="ctr"/>
        <c:lblOffset val="100"/>
        <c:noMultiLvlLbl val="0"/>
      </c:catAx>
      <c:valAx>
        <c:axId val="5387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987968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/>
              <a:t>RNC: Indicadores de resultado 2019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  <c:pt idx="5">
                  <c:v>Servicios Médicos </c:v>
                </c:pt>
                <c:pt idx="6">
                  <c:v>Gastos Administrativos </c:v>
                </c:pt>
              </c:strCache>
            </c:strRef>
          </c:cat>
          <c:val>
            <c:numRef>
              <c:f>Anual!$B$49:$F$49</c:f>
              <c:numCache>
                <c:formatCode>#,##0.00</c:formatCode>
                <c:ptCount val="5"/>
                <c:pt idx="0">
                  <c:v>100.57648046947433</c:v>
                </c:pt>
                <c:pt idx="1">
                  <c:v>100.58983422479535</c:v>
                </c:pt>
                <c:pt idx="2">
                  <c:v>122.0611675632596</c:v>
                </c:pt>
                <c:pt idx="3">
                  <c:v>67.034345672575597</c:v>
                </c:pt>
                <c:pt idx="4">
                  <c:v>100.20711215318485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4-4A96-9D6B-3CE9D5C43B09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-6.1003028720935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31-4059-91C2-C74645A451F2}"/>
                </c:ext>
              </c:extLst>
            </c:dLbl>
            <c:dLbl>
              <c:idx val="1"/>
              <c:layout>
                <c:manualLayout>
                  <c:x val="-1.877933994612582E-3"/>
                  <c:y val="-7.0388110062617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31-4059-91C2-C74645A451F2}"/>
                </c:ext>
              </c:extLst>
            </c:dLbl>
            <c:dLbl>
              <c:idx val="2"/>
              <c:layout>
                <c:manualLayout>
                  <c:x val="0"/>
                  <c:y val="-7.5080650733458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31-4059-91C2-C74645A451F2}"/>
                </c:ext>
              </c:extLst>
            </c:dLbl>
            <c:dLbl>
              <c:idx val="3"/>
              <c:layout>
                <c:manualLayout>
                  <c:x val="-6.8856784363011334E-17"/>
                  <c:y val="-8.4465732075141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31-4059-91C2-C74645A451F2}"/>
                </c:ext>
              </c:extLst>
            </c:dLbl>
            <c:dLbl>
              <c:idx val="4"/>
              <c:layout>
                <c:manualLayout>
                  <c:x val="-3.755867989225095E-3"/>
                  <c:y val="-7.508065073345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31-4059-91C2-C74645A451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  <c:pt idx="5">
                  <c:v>Servicios Médicos </c:v>
                </c:pt>
                <c:pt idx="6">
                  <c:v>Gastos Administrativos </c:v>
                </c:pt>
              </c:strCache>
            </c:strRef>
          </c:cat>
          <c:val>
            <c:numRef>
              <c:f>Anual!$B$50:$H$50</c:f>
              <c:numCache>
                <c:formatCode>#,##0.00</c:formatCode>
                <c:ptCount val="7"/>
                <c:pt idx="0">
                  <c:v>100.75769450318973</c:v>
                </c:pt>
                <c:pt idx="1">
                  <c:v>101.22308698850308</c:v>
                </c:pt>
                <c:pt idx="2">
                  <c:v>121.15894305457198</c:v>
                </c:pt>
                <c:pt idx="3">
                  <c:v>69.697256382591348</c:v>
                </c:pt>
                <c:pt idx="4">
                  <c:v>98.889398722833903</c:v>
                </c:pt>
                <c:pt idx="5">
                  <c:v>102.09343834559451</c:v>
                </c:pt>
                <c:pt idx="6">
                  <c:v>91.020792817329919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74-4A96-9D6B-3CE9D5C43B09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5"/>
              <c:layout>
                <c:manualLayout>
                  <c:x val="5.6338019838376423E-3"/>
                  <c:y val="-3.7540325366729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31-4059-91C2-C74645A451F2}"/>
                </c:ext>
              </c:extLst>
            </c:dLbl>
            <c:dLbl>
              <c:idx val="6"/>
              <c:layout>
                <c:manualLayout>
                  <c:x val="1.3145537962287832E-2"/>
                  <c:y val="-5.6310488050094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531-4059-91C2-C74645A451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  <c:pt idx="5">
                  <c:v>Servicios Médicos </c:v>
                </c:pt>
                <c:pt idx="6">
                  <c:v>Gastos Administrativos </c:v>
                </c:pt>
              </c:strCache>
            </c:strRef>
          </c:cat>
          <c:val>
            <c:numRef>
              <c:f>Anual!$B$51:$H$51</c:f>
              <c:numCache>
                <c:formatCode>#,##0.00</c:formatCode>
                <c:ptCount val="7"/>
                <c:pt idx="0">
                  <c:v>100.66708748633204</c:v>
                </c:pt>
                <c:pt idx="1">
                  <c:v>100.90646060664922</c:v>
                </c:pt>
                <c:pt idx="2">
                  <c:v>121.61005530891579</c:v>
                </c:pt>
                <c:pt idx="3">
                  <c:v>68.365801027583473</c:v>
                </c:pt>
                <c:pt idx="4">
                  <c:v>99.548255438009377</c:v>
                </c:pt>
                <c:pt idx="5">
                  <c:v>102.09343834559451</c:v>
                </c:pt>
                <c:pt idx="6">
                  <c:v>91.020792817329919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74-4A96-9D6B-3CE9D5C43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3914240"/>
        <c:axId val="53932416"/>
        <c:axId val="0"/>
      </c:bar3DChart>
      <c:catAx>
        <c:axId val="5391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932416"/>
        <c:crosses val="autoZero"/>
        <c:auto val="1"/>
        <c:lblAlgn val="ctr"/>
        <c:lblOffset val="100"/>
        <c:noMultiLvlLbl val="0"/>
      </c:catAx>
      <c:valAx>
        <c:axId val="53932416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914240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/>
              <a:t>RNC: Indicadores de avance 2019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  <c:pt idx="5">
                  <c:v>Servicios Médicos </c:v>
                </c:pt>
                <c:pt idx="6">
                  <c:v>Gastos Administrativos </c:v>
                </c:pt>
              </c:strCache>
            </c:strRef>
          </c:cat>
          <c:val>
            <c:numRef>
              <c:f>Anual!$B$54:$F$54</c:f>
              <c:numCache>
                <c:formatCode>#,##0.00</c:formatCode>
                <c:ptCount val="5"/>
                <c:pt idx="0">
                  <c:v>100.57648046947433</c:v>
                </c:pt>
                <c:pt idx="1">
                  <c:v>100.58983422479535</c:v>
                </c:pt>
                <c:pt idx="2">
                  <c:v>122.0611675632596</c:v>
                </c:pt>
                <c:pt idx="3">
                  <c:v>67.034345672575597</c:v>
                </c:pt>
                <c:pt idx="4">
                  <c:v>100.20711215318485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1-4319-AE32-F5EE4F6E5E5C}"/>
            </c:ext>
          </c:extLst>
        </c:ser>
        <c:ser>
          <c:idx val="1"/>
          <c:order val="1"/>
          <c:tx>
            <c:strRef>
              <c:f>Anual!$A$55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7244558136276711E-17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CD-4000-926E-98F5EEDC6744}"/>
                </c:ext>
              </c:extLst>
            </c:dLbl>
            <c:dLbl>
              <c:idx val="1"/>
              <c:layout>
                <c:manualLayout>
                  <c:x val="0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CD-4000-926E-98F5EEDC6744}"/>
                </c:ext>
              </c:extLst>
            </c:dLbl>
            <c:dLbl>
              <c:idx val="2"/>
              <c:layout>
                <c:manualLayout>
                  <c:x val="-3.7624925120473825E-3"/>
                  <c:y val="-6.018518518518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CD-4000-926E-98F5EEDC6744}"/>
                </c:ext>
              </c:extLst>
            </c:dLbl>
            <c:dLbl>
              <c:idx val="3"/>
              <c:layout>
                <c:manualLayout>
                  <c:x val="-1.8812462560237602E-3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CD-4000-926E-98F5EEDC6744}"/>
                </c:ext>
              </c:extLst>
            </c:dLbl>
            <c:dLbl>
              <c:idx val="4"/>
              <c:layout>
                <c:manualLayout>
                  <c:x val="0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CD-4000-926E-98F5EEDC67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  <c:pt idx="5">
                  <c:v>Servicios Médicos </c:v>
                </c:pt>
                <c:pt idx="6">
                  <c:v>Gastos Administrativos </c:v>
                </c:pt>
              </c:strCache>
            </c:strRef>
          </c:cat>
          <c:val>
            <c:numRef>
              <c:f>Anual!$B$55:$H$55</c:f>
              <c:numCache>
                <c:formatCode>#,##0.00</c:formatCode>
                <c:ptCount val="7"/>
                <c:pt idx="0">
                  <c:v>100.75769450318973</c:v>
                </c:pt>
                <c:pt idx="1">
                  <c:v>101.22308698850308</c:v>
                </c:pt>
                <c:pt idx="2">
                  <c:v>121.15894305457198</c:v>
                </c:pt>
                <c:pt idx="3">
                  <c:v>69.697256382591348</c:v>
                </c:pt>
                <c:pt idx="4">
                  <c:v>98.889398722833903</c:v>
                </c:pt>
                <c:pt idx="5">
                  <c:v>102.09343834559451</c:v>
                </c:pt>
                <c:pt idx="6">
                  <c:v>91.020792817329919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71-4319-AE32-F5EE4F6E5E5C}"/>
            </c:ext>
          </c:extLst>
        </c:ser>
        <c:ser>
          <c:idx val="2"/>
          <c:order val="2"/>
          <c:tx>
            <c:strRef>
              <c:f>Anual!$A$56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5"/>
              <c:layout>
                <c:manualLayout>
                  <c:x val="1.3168723792165838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CD-4000-926E-98F5EEDC6744}"/>
                </c:ext>
              </c:extLst>
            </c:dLbl>
            <c:dLbl>
              <c:idx val="6"/>
              <c:layout>
                <c:manualLayout>
                  <c:x val="1.8812462560236911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CD-4000-926E-98F5EEDC67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  <c:pt idx="5">
                  <c:v>Servicios Médicos </c:v>
                </c:pt>
                <c:pt idx="6">
                  <c:v>Gastos Administrativos </c:v>
                </c:pt>
              </c:strCache>
            </c:strRef>
          </c:cat>
          <c:val>
            <c:numRef>
              <c:f>Anual!$B$56:$H$56</c:f>
              <c:numCache>
                <c:formatCode>#,##0.00</c:formatCode>
                <c:ptCount val="7"/>
                <c:pt idx="0">
                  <c:v>100.66708748633204</c:v>
                </c:pt>
                <c:pt idx="1">
                  <c:v>100.90646060664922</c:v>
                </c:pt>
                <c:pt idx="2">
                  <c:v>121.61005530891579</c:v>
                </c:pt>
                <c:pt idx="3">
                  <c:v>68.365801027583473</c:v>
                </c:pt>
                <c:pt idx="4">
                  <c:v>99.548255438009377</c:v>
                </c:pt>
                <c:pt idx="5">
                  <c:v>102.09343834559451</c:v>
                </c:pt>
                <c:pt idx="6">
                  <c:v>91.020792817329919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71-4319-AE32-F5EE4F6E5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5278208"/>
        <c:axId val="55296384"/>
        <c:axId val="0"/>
      </c:bar3DChart>
      <c:catAx>
        <c:axId val="5527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296384"/>
        <c:crosses val="autoZero"/>
        <c:auto val="1"/>
        <c:lblAlgn val="ctr"/>
        <c:lblOffset val="100"/>
        <c:noMultiLvlLbl val="0"/>
      </c:catAx>
      <c:valAx>
        <c:axId val="5529638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278208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RNC: Índice transferencia efectiva del gasto (ITG)</a:t>
            </a:r>
            <a:r>
              <a:rPr lang="en-US" sz="1400" baseline="0"/>
              <a:t> 2019</a:t>
            </a:r>
            <a:endParaRPr lang="en-US" sz="14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Anual!$A$59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Anual!$B$59</c:f>
              <c:numCache>
                <c:formatCode>#,##0.00</c:formatCode>
                <c:ptCount val="1"/>
                <c:pt idx="0">
                  <c:v>97.08614996854908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7-42D0-A671-9A15E62B7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5333248"/>
        <c:axId val="55334784"/>
        <c:axId val="0"/>
      </c:bar3DChart>
      <c:catAx>
        <c:axId val="5533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334784"/>
        <c:crosses val="autoZero"/>
        <c:auto val="1"/>
        <c:lblAlgn val="ctr"/>
        <c:lblOffset val="100"/>
        <c:noMultiLvlLbl val="0"/>
      </c:catAx>
      <c:valAx>
        <c:axId val="55334784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333248"/>
        <c:crosses val="autoZero"/>
        <c:crossBetween val="between"/>
        <c:majorUnit val="2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/>
              <a:t>RNC: Indicadores de expansión 2019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876799477992381E-2"/>
          <c:y val="0.17171296296296296"/>
          <c:w val="0.93733989453030098"/>
          <c:h val="0.590736761612946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(Anual!$B$9,Anual!$C$10,Anual!$F$10)</c:f>
              <c:strCache>
                <c:ptCount val="3"/>
                <c:pt idx="0">
                  <c:v>Total Programa</c:v>
                </c:pt>
                <c:pt idx="1">
                  <c:v>Total 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(Anual!$B$62,Anual!$C$62,Anual!$F$62)</c:f>
              <c:numCache>
                <c:formatCode>#,##0.00</c:formatCode>
                <c:ptCount val="3"/>
                <c:pt idx="0">
                  <c:v>3.3921420491896948</c:v>
                </c:pt>
                <c:pt idx="1">
                  <c:v>3.3740997427992747</c:v>
                </c:pt>
                <c:pt idx="2">
                  <c:v>3.8956303304094275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B-4856-931B-E8FFA52A35FF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(Anual!$B$9,Anual!$C$10,Anual!$F$10)</c:f>
              <c:strCache>
                <c:ptCount val="3"/>
                <c:pt idx="0">
                  <c:v>Total Programa</c:v>
                </c:pt>
                <c:pt idx="1">
                  <c:v>Total 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(Anual!$B$63,Anual!$C$63,Anual!$F$63)</c:f>
              <c:numCache>
                <c:formatCode>#,##0.00</c:formatCode>
                <c:ptCount val="3"/>
                <c:pt idx="0">
                  <c:v>11.14343753825584</c:v>
                </c:pt>
                <c:pt idx="1">
                  <c:v>12.254489769745035</c:v>
                </c:pt>
                <c:pt idx="2">
                  <c:v>14.55685882958846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B-4856-931B-E8FFA52A35FF}"/>
            </c:ext>
          </c:extLst>
        </c:ser>
        <c:ser>
          <c:idx val="2"/>
          <c:order val="2"/>
          <c:tx>
            <c:strRef>
              <c:f>Anual!$A$64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(Anual!$B$9,Anual!$C$10,Anual!$F$10)</c:f>
              <c:strCache>
                <c:ptCount val="3"/>
                <c:pt idx="0">
                  <c:v>Total Programa</c:v>
                </c:pt>
                <c:pt idx="1">
                  <c:v>Total 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(Anual!$B$64,Anual!$C$64,Anual!$F$64)</c:f>
              <c:numCache>
                <c:formatCode>#,##0.00</c:formatCode>
                <c:ptCount val="3"/>
                <c:pt idx="0">
                  <c:v>7.4969870392842752</c:v>
                </c:pt>
                <c:pt idx="1">
                  <c:v>8.5905367486059703</c:v>
                </c:pt>
                <c:pt idx="2">
                  <c:v>10.261479202998359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B-4856-931B-E8FFA52A3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6446976"/>
        <c:axId val="56448512"/>
      </c:barChart>
      <c:catAx>
        <c:axId val="5644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448512"/>
        <c:crosses val="autoZero"/>
        <c:auto val="1"/>
        <c:lblAlgn val="ctr"/>
        <c:lblOffset val="100"/>
        <c:noMultiLvlLbl val="0"/>
      </c:catAx>
      <c:valAx>
        <c:axId val="56448512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44697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701856855462184E-3"/>
          <c:y val="0.88951767462187692"/>
          <c:w val="0.99271936193267063"/>
          <c:h val="7.60386239261082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/>
              <a:t>RNC: Indicadores de gasto medio 2019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Anual!$A$70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</c:strCache>
            </c:strRef>
          </c:cat>
          <c:val>
            <c:numRef>
              <c:f>Anual!$B$70:$F$70</c:f>
              <c:numCache>
                <c:formatCode>#,##0.00</c:formatCode>
                <c:ptCount val="5"/>
                <c:pt idx="0">
                  <c:v>1324761.1872719082</c:v>
                </c:pt>
                <c:pt idx="1">
                  <c:v>1041440.8194364716</c:v>
                </c:pt>
                <c:pt idx="2">
                  <c:v>1046231.9576266003</c:v>
                </c:pt>
                <c:pt idx="3">
                  <c:v>1033953.2088555788</c:v>
                </c:pt>
                <c:pt idx="4">
                  <c:v>3771264.2149847597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A-4B27-8DB5-23B200490592}"/>
            </c:ext>
          </c:extLst>
        </c:ser>
        <c:ser>
          <c:idx val="1"/>
          <c:order val="1"/>
          <c:tx>
            <c:strRef>
              <c:f>Anual!$A$71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</c:strCache>
            </c:strRef>
          </c:cat>
          <c:val>
            <c:numRef>
              <c:f>Anual!$B$71:$F$71</c:f>
              <c:numCache>
                <c:formatCode>#,##0.00</c:formatCode>
                <c:ptCount val="5"/>
                <c:pt idx="0">
                  <c:v>1327148.0804832685</c:v>
                </c:pt>
                <c:pt idx="1">
                  <c:v>1047997.1010153076</c:v>
                </c:pt>
                <c:pt idx="2">
                  <c:v>1038498.6536382228</c:v>
                </c:pt>
                <c:pt idx="3">
                  <c:v>1075026.5578364891</c:v>
                </c:pt>
                <c:pt idx="4">
                  <c:v>3721672.4704597741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0A-4B27-8DB5-23B200490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478336"/>
        <c:axId val="57549184"/>
        <c:axId val="0"/>
      </c:bar3DChart>
      <c:catAx>
        <c:axId val="5647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549184"/>
        <c:crosses val="autoZero"/>
        <c:auto val="1"/>
        <c:lblAlgn val="ctr"/>
        <c:lblOffset val="100"/>
        <c:noMultiLvlLbl val="0"/>
      </c:catAx>
      <c:valAx>
        <c:axId val="575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4783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RNC: Índice de eficiencia (IE) 2019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</c:strCache>
            </c:strRef>
          </c:cat>
          <c:val>
            <c:numRef>
              <c:f>Anual!$B$69:$F$69</c:f>
              <c:numCache>
                <c:formatCode>#,##0.00</c:formatCode>
                <c:ptCount val="5"/>
                <c:pt idx="0">
                  <c:v>100.84846477156437</c:v>
                </c:pt>
                <c:pt idx="1">
                  <c:v>101.54170665857455</c:v>
                </c:pt>
                <c:pt idx="2">
                  <c:v>120.7111652311546</c:v>
                </c:pt>
                <c:pt idx="3">
                  <c:v>71.081603232088867</c:v>
                </c:pt>
                <c:pt idx="4">
                  <c:v>98.239205907092398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D-4632-8D7A-06D02F0BD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7582720"/>
        <c:axId val="57584256"/>
        <c:axId val="0"/>
      </c:bar3DChart>
      <c:catAx>
        <c:axId val="5758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584256"/>
        <c:crosses val="autoZero"/>
        <c:auto val="1"/>
        <c:lblAlgn val="ctr"/>
        <c:lblOffset val="100"/>
        <c:noMultiLvlLbl val="0"/>
      </c:catAx>
      <c:valAx>
        <c:axId val="57584256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58272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>
                    <a:lumMod val="65000"/>
                    <a:lumOff val="35000"/>
                  </a:schemeClr>
                </a:solidFill>
              </a:rPr>
              <a:t>RNC: Indicadores de giro de recursos 2019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Anual!$A$74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865-4593-A5F9-599DE24462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Anual!$B$74</c:f>
              <c:numCache>
                <c:formatCode>#,##0.00</c:formatCode>
                <c:ptCount val="1"/>
                <c:pt idx="0">
                  <c:v>100.4705516108116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5-4593-A5F9-599DE2446203}"/>
            </c:ext>
          </c:extLst>
        </c:ser>
        <c:ser>
          <c:idx val="1"/>
          <c:order val="1"/>
          <c:tx>
            <c:strRef>
              <c:f>Anual!$A$75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Anual!$B$75</c:f>
              <c:numCache>
                <c:formatCode>#,##0.00</c:formatCode>
                <c:ptCount val="1"/>
                <c:pt idx="0">
                  <c:v>100.28579806497969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CF-45A9-AB90-DFFD7EBF4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7637504"/>
        <c:axId val="57651584"/>
      </c:barChart>
      <c:catAx>
        <c:axId val="57637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651584"/>
        <c:crosses val="autoZero"/>
        <c:auto val="1"/>
        <c:lblAlgn val="ctr"/>
        <c:lblOffset val="100"/>
        <c:noMultiLvlLbl val="0"/>
      </c:catAx>
      <c:valAx>
        <c:axId val="576515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63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>
              <a:solidFill>
                <a:schemeClr val="tx1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3.png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5204281" cy="40481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5204281" cy="404812"/>
        </a:xfrm>
        <a:prstGeom prst="rect">
          <a:avLst/>
        </a:prstGeom>
      </xdr:spPr>
    </xdr:pic>
    <xdr:clientData/>
  </xdr:oneCellAnchor>
  <xdr:twoCellAnchor>
    <xdr:from>
      <xdr:col>0</xdr:col>
      <xdr:colOff>15876</xdr:colOff>
      <xdr:row>6</xdr:row>
      <xdr:rowOff>63500</xdr:rowOff>
    </xdr:from>
    <xdr:to>
      <xdr:col>9</xdr:col>
      <xdr:colOff>369095</xdr:colOff>
      <xdr:row>7</xdr:row>
      <xdr:rowOff>166687</xdr:rowOff>
    </xdr:to>
    <xdr:sp macro="" textlink="">
      <xdr:nvSpPr>
        <xdr:cNvPr id="3" name="CuadroTexto 2"/>
        <xdr:cNvSpPr txBox="1"/>
      </xdr:nvSpPr>
      <xdr:spPr>
        <a:xfrm>
          <a:off x="15876" y="1206500"/>
          <a:ext cx="15009813" cy="2936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Caja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Costarricense del Seguro Social               Programa  Régimen No Contributivo de Pensiones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16-08-2019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23811</xdr:colOff>
      <xdr:row>6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192374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291507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424802" cy="993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5204281" cy="40481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5204281" cy="40481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47626</xdr:rowOff>
    </xdr:from>
    <xdr:to>
      <xdr:col>9</xdr:col>
      <xdr:colOff>480219</xdr:colOff>
      <xdr:row>7</xdr:row>
      <xdr:rowOff>142876</xdr:rowOff>
    </xdr:to>
    <xdr:sp macro="" textlink="">
      <xdr:nvSpPr>
        <xdr:cNvPr id="3" name="CuadroTexto 2"/>
        <xdr:cNvSpPr txBox="1"/>
      </xdr:nvSpPr>
      <xdr:spPr>
        <a:xfrm>
          <a:off x="0" y="1190626"/>
          <a:ext cx="150653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Caja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Costarricense del Seguro Social               Programa  Régimen No Contributivo de Pensiones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16-08-2019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23811</xdr:colOff>
      <xdr:row>6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192374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291507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424802" cy="9933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5204280" cy="380206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5204280" cy="380206"/>
        </a:xfrm>
        <a:prstGeom prst="rect">
          <a:avLst/>
        </a:prstGeom>
      </xdr:spPr>
    </xdr:pic>
    <xdr:clientData/>
  </xdr:oneCellAnchor>
  <xdr:twoCellAnchor>
    <xdr:from>
      <xdr:col>0</xdr:col>
      <xdr:colOff>1928812</xdr:colOff>
      <xdr:row>6</xdr:row>
      <xdr:rowOff>38498</xdr:rowOff>
    </xdr:from>
    <xdr:to>
      <xdr:col>6</xdr:col>
      <xdr:colOff>904875</xdr:colOff>
      <xdr:row>7</xdr:row>
      <xdr:rowOff>165497</xdr:rowOff>
    </xdr:to>
    <xdr:sp macro="" textlink="">
      <xdr:nvSpPr>
        <xdr:cNvPr id="3" name="CuadroTexto 2"/>
        <xdr:cNvSpPr txBox="1"/>
      </xdr:nvSpPr>
      <xdr:spPr>
        <a:xfrm>
          <a:off x="1928812" y="1181498"/>
          <a:ext cx="10953751" cy="317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Caja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Costarricense del Seguro Social               Programa  Régimen No Contributivo de Pensiones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 I Semestre 2019       Fecha Actualización:   20-08-2019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23811</xdr:colOff>
      <xdr:row>6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192374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291507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424802" cy="9933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5192375" cy="40481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5192375" cy="404812"/>
        </a:xfrm>
        <a:prstGeom prst="rect">
          <a:avLst/>
        </a:prstGeom>
      </xdr:spPr>
    </xdr:pic>
    <xdr:clientData/>
  </xdr:oneCellAnchor>
  <xdr:twoCellAnchor>
    <xdr:from>
      <xdr:col>0</xdr:col>
      <xdr:colOff>785812</xdr:colOff>
      <xdr:row>6</xdr:row>
      <xdr:rowOff>31750</xdr:rowOff>
    </xdr:from>
    <xdr:to>
      <xdr:col>8</xdr:col>
      <xdr:colOff>583406</xdr:colOff>
      <xdr:row>7</xdr:row>
      <xdr:rowOff>138905</xdr:rowOff>
    </xdr:to>
    <xdr:sp macro="" textlink="">
      <xdr:nvSpPr>
        <xdr:cNvPr id="3" name="CuadroTexto 2"/>
        <xdr:cNvSpPr txBox="1"/>
      </xdr:nvSpPr>
      <xdr:spPr>
        <a:xfrm>
          <a:off x="785812" y="1174750"/>
          <a:ext cx="14966157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Caja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Costarricense del Seguro Social               Programa  Régimen No Contributivo de Pensiones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III ITrimestre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01-11-2019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11906</xdr:colOff>
      <xdr:row>6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180469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291507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424802" cy="9933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5204281" cy="40481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5204281" cy="404812"/>
        </a:xfrm>
        <a:prstGeom prst="rect">
          <a:avLst/>
        </a:prstGeom>
      </xdr:spPr>
    </xdr:pic>
    <xdr:clientData/>
  </xdr:oneCellAnchor>
  <xdr:twoCellAnchor>
    <xdr:from>
      <xdr:col>0</xdr:col>
      <xdr:colOff>1143000</xdr:colOff>
      <xdr:row>6</xdr:row>
      <xdr:rowOff>67469</xdr:rowOff>
    </xdr:from>
    <xdr:to>
      <xdr:col>9</xdr:col>
      <xdr:colOff>11906</xdr:colOff>
      <xdr:row>7</xdr:row>
      <xdr:rowOff>174624</xdr:rowOff>
    </xdr:to>
    <xdr:sp macro="" textlink="">
      <xdr:nvSpPr>
        <xdr:cNvPr id="3" name="CuadroTexto 2"/>
        <xdr:cNvSpPr txBox="1"/>
      </xdr:nvSpPr>
      <xdr:spPr>
        <a:xfrm>
          <a:off x="1143000" y="1210469"/>
          <a:ext cx="14799469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Caja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Costarricense del Seguro Social               Programa  Régimen No Contributivo de Pensiones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III Trimestre  Acumulado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04-11-2019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23811</xdr:colOff>
      <xdr:row>6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192374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291507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424802" cy="9933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5180469" cy="40481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5180469" cy="404812"/>
        </a:xfrm>
        <a:prstGeom prst="rect">
          <a:avLst/>
        </a:prstGeom>
      </xdr:spPr>
    </xdr:pic>
    <xdr:clientData/>
  </xdr:oneCellAnchor>
  <xdr:twoCellAnchor>
    <xdr:from>
      <xdr:col>0</xdr:col>
      <xdr:colOff>583404</xdr:colOff>
      <xdr:row>6</xdr:row>
      <xdr:rowOff>67468</xdr:rowOff>
    </xdr:from>
    <xdr:to>
      <xdr:col>8</xdr:col>
      <xdr:colOff>500061</xdr:colOff>
      <xdr:row>7</xdr:row>
      <xdr:rowOff>174623</xdr:rowOff>
    </xdr:to>
    <xdr:sp macro="" textlink="">
      <xdr:nvSpPr>
        <xdr:cNvPr id="3" name="CuadroTexto 2"/>
        <xdr:cNvSpPr txBox="1"/>
      </xdr:nvSpPr>
      <xdr:spPr>
        <a:xfrm>
          <a:off x="583404" y="1210468"/>
          <a:ext cx="15073313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Caja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Costarricense del Seguro Social               Programa  Régimen No Contributivo de Pensiones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IV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16-06-2020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11906</xdr:colOff>
      <xdr:row>6</xdr:row>
      <xdr:rowOff>11906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168562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303414</xdr:colOff>
      <xdr:row>5</xdr:row>
      <xdr:rowOff>136071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424802" cy="9933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695854</xdr:colOff>
      <xdr:row>13</xdr:row>
      <xdr:rowOff>3969</xdr:rowOff>
    </xdr:from>
    <xdr:to>
      <xdr:col>16</xdr:col>
      <xdr:colOff>758031</xdr:colOff>
      <xdr:row>27</xdr:row>
      <xdr:rowOff>51594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758029</xdr:colOff>
      <xdr:row>13</xdr:row>
      <xdr:rowOff>15875</xdr:rowOff>
    </xdr:from>
    <xdr:to>
      <xdr:col>26</xdr:col>
      <xdr:colOff>662780</xdr:colOff>
      <xdr:row>27</xdr:row>
      <xdr:rowOff>55298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7937</xdr:colOff>
      <xdr:row>29</xdr:row>
      <xdr:rowOff>8202</xdr:rowOff>
    </xdr:from>
    <xdr:to>
      <xdr:col>26</xdr:col>
      <xdr:colOff>662781</xdr:colOff>
      <xdr:row>43</xdr:row>
      <xdr:rowOff>84402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709084</xdr:colOff>
      <xdr:row>28</xdr:row>
      <xdr:rowOff>189439</xdr:rowOff>
    </xdr:from>
    <xdr:to>
      <xdr:col>17</xdr:col>
      <xdr:colOff>19842</xdr:colOff>
      <xdr:row>43</xdr:row>
      <xdr:rowOff>77784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13228</xdr:colOff>
      <xdr:row>70</xdr:row>
      <xdr:rowOff>168275</xdr:rowOff>
    </xdr:from>
    <xdr:to>
      <xdr:col>28</xdr:col>
      <xdr:colOff>0</xdr:colOff>
      <xdr:row>86</xdr:row>
      <xdr:rowOff>107157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758031</xdr:colOff>
      <xdr:row>44</xdr:row>
      <xdr:rowOff>185470</xdr:rowOff>
    </xdr:from>
    <xdr:to>
      <xdr:col>27</xdr:col>
      <xdr:colOff>11907</xdr:colOff>
      <xdr:row>69</xdr:row>
      <xdr:rowOff>178593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5291</xdr:colOff>
      <xdr:row>44</xdr:row>
      <xdr:rowOff>185471</xdr:rowOff>
    </xdr:from>
    <xdr:to>
      <xdr:col>17</xdr:col>
      <xdr:colOff>63500</xdr:colOff>
      <xdr:row>59</xdr:row>
      <xdr:rowOff>71171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14552</xdr:colOff>
      <xdr:row>61</xdr:row>
      <xdr:rowOff>12169</xdr:rowOff>
    </xdr:from>
    <xdr:to>
      <xdr:col>17</xdr:col>
      <xdr:colOff>59531</xdr:colOff>
      <xdr:row>75</xdr:row>
      <xdr:rowOff>88369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0</xdr:colOff>
      <xdr:row>6</xdr:row>
      <xdr:rowOff>0</xdr:rowOff>
    </xdr:from>
    <xdr:ext cx="15180469" cy="40481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143000"/>
          <a:ext cx="15180469" cy="404812"/>
        </a:xfrm>
        <a:prstGeom prst="rect">
          <a:avLst/>
        </a:prstGeom>
      </xdr:spPr>
    </xdr:pic>
    <xdr:clientData/>
  </xdr:oneCellAnchor>
  <xdr:twoCellAnchor>
    <xdr:from>
      <xdr:col>0</xdr:col>
      <xdr:colOff>821531</xdr:colOff>
      <xdr:row>6</xdr:row>
      <xdr:rowOff>55562</xdr:rowOff>
    </xdr:from>
    <xdr:to>
      <xdr:col>8</xdr:col>
      <xdr:colOff>750094</xdr:colOff>
      <xdr:row>7</xdr:row>
      <xdr:rowOff>162717</xdr:rowOff>
    </xdr:to>
    <xdr:sp macro="" textlink="">
      <xdr:nvSpPr>
        <xdr:cNvPr id="11" name="CuadroTexto 10"/>
        <xdr:cNvSpPr txBox="1"/>
      </xdr:nvSpPr>
      <xdr:spPr>
        <a:xfrm>
          <a:off x="821531" y="1198562"/>
          <a:ext cx="15085219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Caja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Costarricense del Seguro Social               Programa  Régimen No Contributivo de Pensiones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Anual 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16-06-2020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6</xdr:row>
      <xdr:rowOff>0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15156656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303414</xdr:colOff>
      <xdr:row>5</xdr:row>
      <xdr:rowOff>136071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62643" y="95250"/>
          <a:ext cx="5424802" cy="9933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desaf/Indicadores_%20Versi&#243;n%20Final/Indicadores%20RNC%20III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Trimestre"/>
      <sheetName val="II Trimestre"/>
      <sheetName val="I Semestre"/>
      <sheetName val="III Trimestre"/>
      <sheetName val="III T Acumulado"/>
    </sheetNames>
    <sheetDataSet>
      <sheetData sheetId="0">
        <row r="15">
          <cell r="F15">
            <v>4068</v>
          </cell>
        </row>
        <row r="16">
          <cell r="D16">
            <v>70086</v>
          </cell>
          <cell r="E16">
            <v>45343</v>
          </cell>
          <cell r="F16">
            <v>4192</v>
          </cell>
        </row>
        <row r="17">
          <cell r="D17">
            <v>85153</v>
          </cell>
          <cell r="E17">
            <v>30472</v>
          </cell>
          <cell r="F17">
            <v>4196</v>
          </cell>
        </row>
        <row r="21">
          <cell r="F21">
            <v>3383244464.0999999</v>
          </cell>
          <cell r="G21">
            <v>3648719441.5900002</v>
          </cell>
          <cell r="H21">
            <v>852924999.97000003</v>
          </cell>
        </row>
        <row r="22">
          <cell r="D22">
            <v>16400046000</v>
          </cell>
          <cell r="E22">
            <v>10610340000</v>
          </cell>
          <cell r="F22">
            <v>3590993707.5</v>
          </cell>
          <cell r="G22">
            <v>4274727427.3893757</v>
          </cell>
          <cell r="H22">
            <v>1329566667.5</v>
          </cell>
        </row>
        <row r="23">
          <cell r="D23">
            <v>20168710360</v>
          </cell>
          <cell r="E23">
            <v>7086303640</v>
          </cell>
          <cell r="F23">
            <v>3600772400</v>
          </cell>
          <cell r="G23">
            <v>4197873100</v>
          </cell>
          <cell r="H23">
            <v>1305541100</v>
          </cell>
        </row>
      </sheetData>
      <sheetData sheetId="1">
        <row r="15">
          <cell r="F15">
            <v>4098.333333333333</v>
          </cell>
        </row>
        <row r="16">
          <cell r="D16">
            <v>71245</v>
          </cell>
          <cell r="E16">
            <v>45758</v>
          </cell>
          <cell r="F16">
            <v>4236</v>
          </cell>
        </row>
        <row r="17">
          <cell r="D17">
            <v>86765</v>
          </cell>
          <cell r="E17">
            <v>30785</v>
          </cell>
          <cell r="F17">
            <v>4260.333333333333</v>
          </cell>
        </row>
        <row r="21">
          <cell r="F21">
            <v>3397249933.8499994</v>
          </cell>
          <cell r="G21">
            <v>4155421441.7200003</v>
          </cell>
          <cell r="H21">
            <v>1593475000.02</v>
          </cell>
        </row>
        <row r="22">
          <cell r="D22">
            <v>16961634000</v>
          </cell>
          <cell r="E22">
            <v>10891244000</v>
          </cell>
          <cell r="F22">
            <v>3629259564.8999996</v>
          </cell>
          <cell r="G22">
            <v>4354064881.3887501</v>
          </cell>
          <cell r="H22">
            <v>1321565695</v>
          </cell>
        </row>
        <row r="23">
          <cell r="D23">
            <v>20707511020</v>
          </cell>
          <cell r="E23">
            <v>7275611980</v>
          </cell>
          <cell r="F23">
            <v>3715604380</v>
          </cell>
          <cell r="G23">
            <v>4251710700</v>
          </cell>
          <cell r="H23">
            <v>1305620100</v>
          </cell>
        </row>
      </sheetData>
      <sheetData sheetId="2"/>
      <sheetData sheetId="3">
        <row r="15">
          <cell r="F15">
            <v>4128</v>
          </cell>
        </row>
        <row r="16">
          <cell r="D16">
            <v>72762</v>
          </cell>
          <cell r="E16">
            <v>46364</v>
          </cell>
          <cell r="F16">
            <v>4294</v>
          </cell>
        </row>
        <row r="17">
          <cell r="D17">
            <v>89204.333333333328</v>
          </cell>
          <cell r="E17">
            <v>31094.333333333332</v>
          </cell>
          <cell r="F17">
            <v>4295.6666666666697</v>
          </cell>
        </row>
        <row r="18">
          <cell r="D18">
            <v>71784</v>
          </cell>
          <cell r="E18">
            <v>46105</v>
          </cell>
          <cell r="F18">
            <v>4263</v>
          </cell>
        </row>
        <row r="21">
          <cell r="F21">
            <v>3394183292</v>
          </cell>
          <cell r="G21">
            <v>4177107630</v>
          </cell>
          <cell r="H21">
            <v>1593475000</v>
          </cell>
        </row>
        <row r="22">
          <cell r="D22">
            <v>17899452000</v>
          </cell>
          <cell r="E22">
            <v>11405544000</v>
          </cell>
          <cell r="F22">
            <v>3770629674.5999999</v>
          </cell>
          <cell r="G22">
            <v>4547898530.2600002</v>
          </cell>
          <cell r="H22">
            <v>1305563750.01</v>
          </cell>
        </row>
        <row r="23">
          <cell r="D23">
            <v>22393322558</v>
          </cell>
          <cell r="E23">
            <v>7867924142.000001</v>
          </cell>
          <cell r="F23">
            <v>3684414500</v>
          </cell>
          <cell r="G23">
            <v>4489662100</v>
          </cell>
          <cell r="H23">
            <v>837515100.00000012</v>
          </cell>
        </row>
        <row r="24">
          <cell r="D24">
            <v>75213627117.154007</v>
          </cell>
          <cell r="E24">
            <v>48293970948.748581</v>
          </cell>
          <cell r="F24">
            <v>16224082569.856216</v>
          </cell>
          <cell r="G24">
            <v>17758505514.976875</v>
          </cell>
          <cell r="H24">
            <v>5262259862.5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154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" style="4" customWidth="1"/>
    <col min="2" max="8" width="24" style="4" customWidth="1"/>
    <col min="9" max="16384" width="11.42578125" style="4"/>
  </cols>
  <sheetData>
    <row r="7" spans="1:10" x14ac:dyDescent="0.25">
      <c r="D7" s="5"/>
      <c r="G7" s="2"/>
    </row>
    <row r="8" spans="1:10" x14ac:dyDescent="0.25">
      <c r="G8" s="5"/>
    </row>
    <row r="9" spans="1:10" s="15" customFormat="1" x14ac:dyDescent="0.25">
      <c r="A9" s="38" t="s">
        <v>0</v>
      </c>
      <c r="B9" s="38" t="s">
        <v>34</v>
      </c>
      <c r="C9" s="40" t="s">
        <v>69</v>
      </c>
      <c r="D9" s="40"/>
      <c r="E9" s="40"/>
      <c r="F9" s="40"/>
      <c r="G9" s="40"/>
      <c r="H9" s="40"/>
      <c r="I9" s="14"/>
      <c r="J9" s="14"/>
    </row>
    <row r="10" spans="1:10" s="15" customFormat="1" ht="75" customHeight="1" thickBot="1" x14ac:dyDescent="0.3">
      <c r="A10" s="39"/>
      <c r="B10" s="39"/>
      <c r="C10" s="16" t="s">
        <v>83</v>
      </c>
      <c r="D10" s="16" t="s">
        <v>84</v>
      </c>
      <c r="E10" s="16" t="s">
        <v>85</v>
      </c>
      <c r="F10" s="16" t="s">
        <v>42</v>
      </c>
      <c r="G10" s="16" t="s">
        <v>67</v>
      </c>
      <c r="H10" s="16" t="s">
        <v>68</v>
      </c>
    </row>
    <row r="11" spans="1:10" ht="15.75" thickTop="1" x14ac:dyDescent="0.25"/>
    <row r="12" spans="1:10" x14ac:dyDescent="0.25">
      <c r="A12" s="9" t="s">
        <v>1</v>
      </c>
    </row>
    <row r="14" spans="1:10" x14ac:dyDescent="0.25">
      <c r="A14" s="17" t="s">
        <v>41</v>
      </c>
    </row>
    <row r="15" spans="1:10" s="21" customFormat="1" x14ac:dyDescent="0.25">
      <c r="A15" s="18" t="s">
        <v>43</v>
      </c>
      <c r="B15" s="24">
        <f>C15+F15</f>
        <v>117625</v>
      </c>
      <c r="C15" s="24">
        <v>113557</v>
      </c>
      <c r="D15" s="24">
        <v>0</v>
      </c>
      <c r="E15" s="24">
        <v>0</v>
      </c>
      <c r="F15" s="24">
        <v>4068</v>
      </c>
      <c r="G15" s="24"/>
      <c r="H15" s="24"/>
    </row>
    <row r="16" spans="1:10" s="21" customFormat="1" x14ac:dyDescent="0.25">
      <c r="A16" s="18" t="s">
        <v>86</v>
      </c>
      <c r="B16" s="24">
        <f>C16+F16</f>
        <v>119621</v>
      </c>
      <c r="C16" s="24">
        <f>+SUM(D16:E16)</f>
        <v>115429</v>
      </c>
      <c r="D16" s="24">
        <v>70086</v>
      </c>
      <c r="E16" s="24">
        <v>45343</v>
      </c>
      <c r="F16" s="24">
        <v>4192</v>
      </c>
      <c r="G16" s="24"/>
      <c r="H16" s="24"/>
    </row>
    <row r="17" spans="1:8" s="21" customFormat="1" x14ac:dyDescent="0.25">
      <c r="A17" s="18" t="s">
        <v>87</v>
      </c>
      <c r="B17" s="24">
        <f t="shared" ref="B17:B18" si="0">C17+F17</f>
        <v>119821</v>
      </c>
      <c r="C17" s="24">
        <f t="shared" ref="C17:C18" si="1">+SUM(D17:E17)</f>
        <v>115625</v>
      </c>
      <c r="D17" s="24">
        <v>85153</v>
      </c>
      <c r="E17" s="24">
        <v>30472</v>
      </c>
      <c r="F17" s="24">
        <v>4196</v>
      </c>
      <c r="G17" s="24"/>
      <c r="H17" s="24"/>
    </row>
    <row r="18" spans="1:8" s="21" customFormat="1" x14ac:dyDescent="0.25">
      <c r="A18" s="18" t="s">
        <v>72</v>
      </c>
      <c r="B18" s="24">
        <f t="shared" si="0"/>
        <v>122152</v>
      </c>
      <c r="C18" s="24">
        <f t="shared" si="1"/>
        <v>117889</v>
      </c>
      <c r="D18" s="24">
        <v>71784</v>
      </c>
      <c r="E18" s="24">
        <v>46105</v>
      </c>
      <c r="F18" s="24">
        <v>4263</v>
      </c>
      <c r="G18" s="24"/>
      <c r="H18" s="24"/>
    </row>
    <row r="19" spans="1:8" x14ac:dyDescent="0.25">
      <c r="A19" s="19"/>
      <c r="B19" s="25"/>
      <c r="C19" s="25"/>
      <c r="D19" s="25"/>
      <c r="E19" s="25"/>
      <c r="F19" s="25"/>
      <c r="G19" s="25"/>
      <c r="H19" s="25"/>
    </row>
    <row r="20" spans="1:8" x14ac:dyDescent="0.25">
      <c r="A20" s="20" t="s">
        <v>2</v>
      </c>
      <c r="B20" s="25"/>
      <c r="C20" s="25"/>
      <c r="D20" s="25"/>
      <c r="E20" s="25"/>
      <c r="F20" s="25"/>
      <c r="G20" s="25"/>
      <c r="H20" s="25"/>
    </row>
    <row r="21" spans="1:8" s="21" customFormat="1" x14ac:dyDescent="0.25">
      <c r="A21" s="18" t="s">
        <v>43</v>
      </c>
      <c r="B21" s="24">
        <f>C21+F21+G21+H21</f>
        <v>31827443434.810001</v>
      </c>
      <c r="C21" s="24">
        <v>23942554529.150002</v>
      </c>
      <c r="D21" s="24">
        <v>0</v>
      </c>
      <c r="E21" s="24">
        <v>0</v>
      </c>
      <c r="F21" s="24">
        <v>3383244464.0999999</v>
      </c>
      <c r="G21" s="24">
        <v>3648719441.5900002</v>
      </c>
      <c r="H21" s="24">
        <v>852924999.97000003</v>
      </c>
    </row>
    <row r="22" spans="1:8" s="21" customFormat="1" x14ac:dyDescent="0.25">
      <c r="A22" s="18" t="s">
        <v>86</v>
      </c>
      <c r="B22" s="24">
        <f t="shared" ref="B22:B25" si="2">C22+F22+G22+H22</f>
        <v>36205673802.389374</v>
      </c>
      <c r="C22" s="24">
        <f>+SUM(D22:E22)</f>
        <v>27010386000</v>
      </c>
      <c r="D22" s="24">
        <v>16400046000</v>
      </c>
      <c r="E22" s="24">
        <v>10610340000</v>
      </c>
      <c r="F22" s="24">
        <v>3590993707.5</v>
      </c>
      <c r="G22" s="24">
        <v>4274727427.3893757</v>
      </c>
      <c r="H22" s="24">
        <v>1329566667.5</v>
      </c>
    </row>
    <row r="23" spans="1:8" s="21" customFormat="1" x14ac:dyDescent="0.25">
      <c r="A23" s="18" t="s">
        <v>87</v>
      </c>
      <c r="B23" s="24">
        <f t="shared" si="2"/>
        <v>36359200600</v>
      </c>
      <c r="C23" s="24">
        <f t="shared" ref="C23:C24" si="3">+SUM(D23:E23)</f>
        <v>27255014000</v>
      </c>
      <c r="D23" s="24">
        <v>20168710360</v>
      </c>
      <c r="E23" s="24">
        <v>7086303640</v>
      </c>
      <c r="F23" s="24">
        <v>3600772400</v>
      </c>
      <c r="G23" s="24">
        <v>4197873100</v>
      </c>
      <c r="H23" s="24">
        <v>1305541100</v>
      </c>
    </row>
    <row r="24" spans="1:8" s="21" customFormat="1" x14ac:dyDescent="0.25">
      <c r="A24" s="18" t="s">
        <v>72</v>
      </c>
      <c r="B24" s="24">
        <f t="shared" si="2"/>
        <v>162752446013.23566</v>
      </c>
      <c r="C24" s="24">
        <f t="shared" si="3"/>
        <v>123507598065.90254</v>
      </c>
      <c r="D24" s="24">
        <v>75213627117.153961</v>
      </c>
      <c r="E24" s="24">
        <v>48293970948.748581</v>
      </c>
      <c r="F24" s="24">
        <v>16224082569.856216</v>
      </c>
      <c r="G24" s="24">
        <v>17758505514.976898</v>
      </c>
      <c r="H24" s="24">
        <v>5262259862.5</v>
      </c>
    </row>
    <row r="25" spans="1:8" s="21" customFormat="1" x14ac:dyDescent="0.25">
      <c r="A25" s="18" t="s">
        <v>88</v>
      </c>
      <c r="B25" s="24">
        <f t="shared" si="2"/>
        <v>35053659500</v>
      </c>
      <c r="C25" s="24">
        <f>C23</f>
        <v>27255014000</v>
      </c>
      <c r="D25" s="24">
        <f>+D23</f>
        <v>20168710360</v>
      </c>
      <c r="E25" s="24">
        <f>+E23</f>
        <v>7086303640</v>
      </c>
      <c r="F25" s="24">
        <f t="shared" ref="F25:G25" si="4">F23</f>
        <v>3600772400</v>
      </c>
      <c r="G25" s="24">
        <f t="shared" si="4"/>
        <v>4197873100</v>
      </c>
      <c r="H25" s="24"/>
    </row>
    <row r="26" spans="1:8" x14ac:dyDescent="0.25">
      <c r="A26" s="19"/>
      <c r="B26" s="25"/>
      <c r="C26" s="25"/>
      <c r="D26" s="25"/>
      <c r="E26" s="25"/>
      <c r="F26" s="25"/>
      <c r="G26" s="25"/>
      <c r="H26" s="25"/>
    </row>
    <row r="27" spans="1:8" x14ac:dyDescent="0.25">
      <c r="A27" s="20" t="s">
        <v>3</v>
      </c>
      <c r="B27" s="25"/>
      <c r="C27" s="25"/>
      <c r="D27" s="25"/>
      <c r="E27" s="25"/>
      <c r="F27" s="25"/>
      <c r="G27" s="25"/>
      <c r="H27" s="25"/>
    </row>
    <row r="28" spans="1:8" s="21" customFormat="1" x14ac:dyDescent="0.25">
      <c r="A28" s="18" t="s">
        <v>86</v>
      </c>
      <c r="B28" s="24">
        <f>+B22</f>
        <v>36205673802.389374</v>
      </c>
      <c r="C28" s="24"/>
      <c r="D28" s="24"/>
      <c r="E28" s="24"/>
      <c r="F28" s="24"/>
      <c r="G28" s="24"/>
      <c r="H28" s="24"/>
    </row>
    <row r="29" spans="1:8" s="21" customFormat="1" x14ac:dyDescent="0.25">
      <c r="A29" s="18" t="s">
        <v>87</v>
      </c>
      <c r="B29" s="24">
        <v>34511654880</v>
      </c>
      <c r="C29" s="24"/>
      <c r="D29" s="24"/>
      <c r="E29" s="24"/>
      <c r="F29" s="24"/>
      <c r="G29" s="24"/>
      <c r="H29" s="24"/>
    </row>
    <row r="30" spans="1:8" x14ac:dyDescent="0.25">
      <c r="A30" s="19"/>
      <c r="B30" s="26"/>
      <c r="C30" s="26"/>
      <c r="D30" s="26"/>
      <c r="E30" s="26"/>
      <c r="F30" s="26"/>
      <c r="G30" s="26"/>
      <c r="H30" s="26"/>
    </row>
    <row r="31" spans="1:8" x14ac:dyDescent="0.25">
      <c r="A31" s="17" t="s">
        <v>4</v>
      </c>
      <c r="B31" s="26"/>
      <c r="C31" s="26"/>
      <c r="D31" s="26"/>
      <c r="E31" s="26"/>
      <c r="F31" s="26"/>
      <c r="G31" s="26"/>
      <c r="H31" s="26"/>
    </row>
    <row r="32" spans="1:8" x14ac:dyDescent="0.25">
      <c r="A32" s="18" t="s">
        <v>44</v>
      </c>
      <c r="B32" s="34">
        <v>1.0304675706999999</v>
      </c>
      <c r="C32" s="34">
        <v>1.0304675706999999</v>
      </c>
      <c r="D32" s="34">
        <v>1.0304675706999999</v>
      </c>
      <c r="E32" s="34">
        <v>1.0304675706999999</v>
      </c>
      <c r="F32" s="34">
        <v>1.0304675706999999</v>
      </c>
      <c r="G32" s="34">
        <v>1.0304675706999999</v>
      </c>
      <c r="H32" s="34">
        <v>1.0304675706999999</v>
      </c>
    </row>
    <row r="33" spans="1:8" x14ac:dyDescent="0.25">
      <c r="A33" s="18" t="s">
        <v>89</v>
      </c>
      <c r="B33" s="34">
        <v>1.0451016243</v>
      </c>
      <c r="C33" s="34">
        <v>1.0451016243</v>
      </c>
      <c r="D33" s="34">
        <v>1.0451016243</v>
      </c>
      <c r="E33" s="34">
        <v>1.0451016243</v>
      </c>
      <c r="F33" s="34">
        <v>1.0451016243</v>
      </c>
      <c r="G33" s="34">
        <v>1.0451016243</v>
      </c>
      <c r="H33" s="34">
        <v>1.0451016243</v>
      </c>
    </row>
    <row r="34" spans="1:8" s="21" customFormat="1" x14ac:dyDescent="0.25">
      <c r="A34" s="18" t="s">
        <v>5</v>
      </c>
      <c r="B34" s="27">
        <f>+C34+F34</f>
        <v>123118</v>
      </c>
      <c r="C34" s="23">
        <v>110905</v>
      </c>
      <c r="D34" s="23"/>
      <c r="E34" s="23"/>
      <c r="F34" s="23">
        <v>12213</v>
      </c>
      <c r="G34" s="24"/>
      <c r="H34" s="24"/>
    </row>
    <row r="35" spans="1:8" x14ac:dyDescent="0.25">
      <c r="A35" s="19"/>
      <c r="B35" s="26"/>
      <c r="C35" s="26"/>
      <c r="D35" s="26"/>
      <c r="E35" s="26"/>
      <c r="F35" s="26"/>
      <c r="G35" s="26"/>
      <c r="H35" s="26"/>
    </row>
    <row r="36" spans="1:8" x14ac:dyDescent="0.25">
      <c r="A36" s="17" t="s">
        <v>6</v>
      </c>
      <c r="B36" s="26"/>
      <c r="C36" s="26"/>
      <c r="D36" s="26"/>
      <c r="E36" s="26"/>
      <c r="F36" s="26"/>
      <c r="G36" s="26"/>
      <c r="H36" s="26"/>
    </row>
    <row r="37" spans="1:8" x14ac:dyDescent="0.25">
      <c r="A37" s="19" t="s">
        <v>45</v>
      </c>
      <c r="B37" s="24">
        <f>B21/B32</f>
        <v>30886409567.638813</v>
      </c>
      <c r="C37" s="24">
        <f t="shared" ref="C37:H37" si="5">C21/C32</f>
        <v>23234651152.472218</v>
      </c>
      <c r="D37" s="24">
        <f t="shared" si="5"/>
        <v>0</v>
      </c>
      <c r="E37" s="24">
        <f t="shared" si="5"/>
        <v>0</v>
      </c>
      <c r="F37" s="24">
        <f t="shared" si="5"/>
        <v>3283212941.676322</v>
      </c>
      <c r="G37" s="24">
        <f t="shared" si="5"/>
        <v>3540838688.5105109</v>
      </c>
      <c r="H37" s="24">
        <f t="shared" si="5"/>
        <v>827706784.97975957</v>
      </c>
    </row>
    <row r="38" spans="1:8" x14ac:dyDescent="0.25">
      <c r="A38" s="19" t="s">
        <v>90</v>
      </c>
      <c r="B38" s="24">
        <f>B23/B33</f>
        <v>34790110123.838989</v>
      </c>
      <c r="C38" s="24">
        <f t="shared" ref="C38:H38" si="6">C23/C33</f>
        <v>26078816993.759026</v>
      </c>
      <c r="D38" s="24">
        <f t="shared" si="6"/>
        <v>19298324575.38168</v>
      </c>
      <c r="E38" s="24">
        <f t="shared" si="6"/>
        <v>6780492418.377347</v>
      </c>
      <c r="F38" s="24">
        <f t="shared" si="6"/>
        <v>3445380158.5197673</v>
      </c>
      <c r="G38" s="24">
        <f t="shared" si="6"/>
        <v>4016712827.1489377</v>
      </c>
      <c r="H38" s="24">
        <f t="shared" si="6"/>
        <v>1249200144.4112577</v>
      </c>
    </row>
    <row r="39" spans="1:8" x14ac:dyDescent="0.25">
      <c r="A39" s="19" t="s">
        <v>46</v>
      </c>
      <c r="B39" s="24">
        <f>B37/B15</f>
        <v>262583.7157716371</v>
      </c>
      <c r="C39" s="24">
        <f t="shared" ref="C39:F39" si="7">C37/C15</f>
        <v>204607.82824900461</v>
      </c>
      <c r="D39" s="24" t="s">
        <v>114</v>
      </c>
      <c r="E39" s="24" t="s">
        <v>114</v>
      </c>
      <c r="F39" s="24">
        <f t="shared" si="7"/>
        <v>807082.82735406142</v>
      </c>
      <c r="G39" s="24"/>
      <c r="H39" s="24"/>
    </row>
    <row r="40" spans="1:8" x14ac:dyDescent="0.25">
      <c r="A40" s="19" t="s">
        <v>91</v>
      </c>
      <c r="B40" s="24">
        <f>B38/B17</f>
        <v>290350.69081245351</v>
      </c>
      <c r="C40" s="24">
        <f t="shared" ref="C40:F40" si="8">C38/C17</f>
        <v>225546.52535142942</v>
      </c>
      <c r="D40" s="24">
        <f t="shared" si="8"/>
        <v>226631.17653378836</v>
      </c>
      <c r="E40" s="24">
        <f t="shared" si="8"/>
        <v>222515.50335971866</v>
      </c>
      <c r="F40" s="24">
        <f t="shared" si="8"/>
        <v>821110.6192849779</v>
      </c>
      <c r="G40" s="24"/>
      <c r="H40" s="24"/>
    </row>
    <row r="41" spans="1:8" x14ac:dyDescent="0.25">
      <c r="B41" s="26"/>
      <c r="C41" s="26"/>
      <c r="D41" s="26"/>
      <c r="E41" s="26"/>
      <c r="F41" s="26"/>
      <c r="G41" s="26"/>
      <c r="H41" s="26"/>
    </row>
    <row r="42" spans="1:8" x14ac:dyDescent="0.25">
      <c r="A42" s="9" t="s">
        <v>7</v>
      </c>
      <c r="B42" s="26"/>
      <c r="C42" s="26"/>
      <c r="D42" s="26"/>
      <c r="E42" s="26"/>
      <c r="F42" s="26"/>
      <c r="G42" s="26"/>
      <c r="H42" s="26"/>
    </row>
    <row r="43" spans="1:8" x14ac:dyDescent="0.25">
      <c r="B43" s="26"/>
      <c r="C43" s="26"/>
      <c r="D43" s="26"/>
      <c r="E43" s="26"/>
      <c r="F43" s="26"/>
      <c r="G43" s="26"/>
      <c r="H43" s="26"/>
    </row>
    <row r="44" spans="1:8" x14ac:dyDescent="0.25">
      <c r="A44" s="9" t="s">
        <v>8</v>
      </c>
      <c r="B44" s="26"/>
      <c r="C44" s="26"/>
      <c r="D44" s="26"/>
      <c r="E44" s="26"/>
      <c r="F44" s="26"/>
      <c r="G44" s="26"/>
      <c r="H44" s="26"/>
    </row>
    <row r="45" spans="1:8" s="21" customFormat="1" x14ac:dyDescent="0.25">
      <c r="A45" s="21" t="s">
        <v>9</v>
      </c>
      <c r="B45" s="29">
        <f>(B16/B34)*100</f>
        <v>97.159635471661332</v>
      </c>
      <c r="C45" s="29">
        <f t="shared" ref="C45:F45" si="9">(C16/C34)*100</f>
        <v>104.07916685451512</v>
      </c>
      <c r="D45" s="29"/>
      <c r="E45" s="29"/>
      <c r="F45" s="29">
        <f t="shared" si="9"/>
        <v>34.324080897404407</v>
      </c>
      <c r="G45" s="29"/>
      <c r="H45" s="29"/>
    </row>
    <row r="46" spans="1:8" s="21" customFormat="1" x14ac:dyDescent="0.25">
      <c r="A46" s="21" t="s">
        <v>10</v>
      </c>
      <c r="B46" s="29">
        <f>(B17/(B17+B34))*100</f>
        <v>49.321434598808757</v>
      </c>
      <c r="C46" s="29">
        <f>(C17/(C17+C34))*100</f>
        <v>51.041804617489959</v>
      </c>
      <c r="D46" s="29"/>
      <c r="E46" s="29"/>
      <c r="F46" s="29">
        <f>(F17/F34)*100</f>
        <v>34.35683288299353</v>
      </c>
      <c r="G46" s="29"/>
      <c r="H46" s="29"/>
    </row>
    <row r="47" spans="1:8" s="21" customFormat="1" x14ac:dyDescent="0.25">
      <c r="B47" s="29"/>
      <c r="C47" s="29"/>
      <c r="D47" s="29"/>
      <c r="E47" s="29"/>
      <c r="F47" s="29"/>
      <c r="G47" s="29"/>
      <c r="H47" s="29"/>
    </row>
    <row r="48" spans="1:8" x14ac:dyDescent="0.25">
      <c r="A48" s="9" t="s">
        <v>11</v>
      </c>
      <c r="B48" s="28"/>
      <c r="C48" s="28"/>
      <c r="D48" s="28"/>
      <c r="E48" s="28"/>
      <c r="F48" s="28"/>
      <c r="G48" s="28"/>
      <c r="H48" s="28"/>
    </row>
    <row r="49" spans="1:8" s="21" customFormat="1" x14ac:dyDescent="0.25">
      <c r="A49" s="21" t="s">
        <v>12</v>
      </c>
      <c r="B49" s="29">
        <f>B17/B16*100</f>
        <v>100.16719472333453</v>
      </c>
      <c r="C49" s="29">
        <f t="shared" ref="C49:F49" si="10">C17/C16*100</f>
        <v>100.16980134974747</v>
      </c>
      <c r="D49" s="29">
        <f t="shared" si="10"/>
        <v>121.49787404046457</v>
      </c>
      <c r="E49" s="29">
        <f t="shared" si="10"/>
        <v>67.20331693977019</v>
      </c>
      <c r="F49" s="29">
        <f t="shared" si="10"/>
        <v>100.09541984732823</v>
      </c>
      <c r="G49" s="29"/>
      <c r="H49" s="29"/>
    </row>
    <row r="50" spans="1:8" s="21" customFormat="1" x14ac:dyDescent="0.25">
      <c r="A50" s="21" t="s">
        <v>13</v>
      </c>
      <c r="B50" s="29">
        <f>B23/B22*100</f>
        <v>100.4240407137527</v>
      </c>
      <c r="C50" s="29">
        <f t="shared" ref="C50:H50" si="11">C23/C22*100</f>
        <v>100.90568124424435</v>
      </c>
      <c r="D50" s="29">
        <f t="shared" si="11"/>
        <v>122.97959627674216</v>
      </c>
      <c r="E50" s="29">
        <f t="shared" si="11"/>
        <v>66.786772525668354</v>
      </c>
      <c r="F50" s="29">
        <f t="shared" si="11"/>
        <v>100.27231160220573</v>
      </c>
      <c r="G50" s="29">
        <f t="shared" si="11"/>
        <v>98.202123323771502</v>
      </c>
      <c r="H50" s="29">
        <f t="shared" si="11"/>
        <v>98.192977600350389</v>
      </c>
    </row>
    <row r="51" spans="1:8" s="21" customFormat="1" x14ac:dyDescent="0.25">
      <c r="A51" s="21" t="s">
        <v>14</v>
      </c>
      <c r="B51" s="29">
        <f>AVERAGE(B49:B50)</f>
        <v>100.29561771854361</v>
      </c>
      <c r="C51" s="29">
        <f t="shared" ref="C51:H51" si="12">AVERAGE(C49:C50)</f>
        <v>100.5377412969959</v>
      </c>
      <c r="D51" s="29">
        <f t="shared" si="12"/>
        <v>122.23873515860336</v>
      </c>
      <c r="E51" s="29">
        <f t="shared" si="12"/>
        <v>66.995044732719265</v>
      </c>
      <c r="F51" s="29">
        <f t="shared" si="12"/>
        <v>100.18386572476697</v>
      </c>
      <c r="G51" s="29">
        <f t="shared" si="12"/>
        <v>98.202123323771502</v>
      </c>
      <c r="H51" s="29">
        <f t="shared" si="12"/>
        <v>98.192977600350389</v>
      </c>
    </row>
    <row r="52" spans="1:8" s="21" customFormat="1" x14ac:dyDescent="0.25">
      <c r="B52" s="29"/>
      <c r="C52" s="29"/>
      <c r="D52" s="29"/>
      <c r="E52" s="29"/>
      <c r="F52" s="29"/>
      <c r="G52" s="29"/>
      <c r="H52" s="29"/>
    </row>
    <row r="53" spans="1:8" s="21" customFormat="1" x14ac:dyDescent="0.25">
      <c r="A53" s="9" t="s">
        <v>15</v>
      </c>
      <c r="B53" s="29"/>
      <c r="C53" s="29"/>
      <c r="D53" s="29"/>
      <c r="E53" s="29"/>
      <c r="F53" s="29"/>
      <c r="G53" s="29"/>
      <c r="H53" s="29"/>
    </row>
    <row r="54" spans="1:8" s="21" customFormat="1" x14ac:dyDescent="0.25">
      <c r="A54" s="21" t="s">
        <v>16</v>
      </c>
      <c r="B54" s="29">
        <f>B17/B18*100</f>
        <v>98.091721789246193</v>
      </c>
      <c r="C54" s="29">
        <f t="shared" ref="C54:F54" si="13">C17/C18*100</f>
        <v>98.079549406645242</v>
      </c>
      <c r="D54" s="29">
        <f t="shared" si="13"/>
        <v>118.62392733756826</v>
      </c>
      <c r="E54" s="29">
        <f t="shared" si="13"/>
        <v>66.092614683873762</v>
      </c>
      <c r="F54" s="29">
        <f t="shared" si="13"/>
        <v>98.428336851982166</v>
      </c>
      <c r="G54" s="29"/>
      <c r="H54" s="29"/>
    </row>
    <row r="55" spans="1:8" s="21" customFormat="1" x14ac:dyDescent="0.25">
      <c r="A55" s="21" t="s">
        <v>17</v>
      </c>
      <c r="B55" s="29">
        <f>B23/B24*100</f>
        <v>22.340186885451253</v>
      </c>
      <c r="C55" s="29">
        <f t="shared" ref="C55:H55" si="14">C23/C24*100</f>
        <v>22.067479593811687</v>
      </c>
      <c r="D55" s="29">
        <f t="shared" si="14"/>
        <v>26.815234330588645</v>
      </c>
      <c r="E55" s="29">
        <f t="shared" si="14"/>
        <v>14.673267699440698</v>
      </c>
      <c r="F55" s="29">
        <f t="shared" si="14"/>
        <v>22.1939970072028</v>
      </c>
      <c r="G55" s="29">
        <f t="shared" si="14"/>
        <v>23.638662028511696</v>
      </c>
      <c r="H55" s="29">
        <f t="shared" si="14"/>
        <v>24.809514051245696</v>
      </c>
    </row>
    <row r="56" spans="1:8" s="21" customFormat="1" x14ac:dyDescent="0.25">
      <c r="A56" s="21" t="s">
        <v>18</v>
      </c>
      <c r="B56" s="29">
        <f>AVERAGE(B54:B55)</f>
        <v>60.21595433734872</v>
      </c>
      <c r="C56" s="29">
        <f t="shared" ref="C56:H56" si="15">AVERAGE(C54:C55)</f>
        <v>60.073514500228463</v>
      </c>
      <c r="D56" s="29">
        <f t="shared" si="15"/>
        <v>72.719580834078457</v>
      </c>
      <c r="E56" s="29">
        <f t="shared" si="15"/>
        <v>40.382941191657231</v>
      </c>
      <c r="F56" s="29">
        <f t="shared" si="15"/>
        <v>60.311166929592481</v>
      </c>
      <c r="G56" s="29">
        <f t="shared" si="15"/>
        <v>23.638662028511696</v>
      </c>
      <c r="H56" s="29">
        <f t="shared" si="15"/>
        <v>24.809514051245696</v>
      </c>
    </row>
    <row r="57" spans="1:8" s="21" customFormat="1" x14ac:dyDescent="0.25">
      <c r="B57" s="29"/>
      <c r="C57" s="29"/>
      <c r="D57" s="29"/>
      <c r="E57" s="29"/>
      <c r="F57" s="29"/>
      <c r="G57" s="29"/>
      <c r="H57" s="29"/>
    </row>
    <row r="58" spans="1:8" s="21" customFormat="1" x14ac:dyDescent="0.25">
      <c r="A58" s="9" t="s">
        <v>29</v>
      </c>
      <c r="B58" s="29"/>
      <c r="C58" s="29"/>
      <c r="D58" s="29"/>
      <c r="E58" s="29"/>
      <c r="F58" s="29"/>
      <c r="G58" s="29"/>
      <c r="H58" s="29"/>
    </row>
    <row r="59" spans="1:8" s="21" customFormat="1" x14ac:dyDescent="0.25">
      <c r="A59" s="21" t="s">
        <v>19</v>
      </c>
      <c r="B59" s="29">
        <f>(B25/B23)*100</f>
        <v>96.409323971770704</v>
      </c>
      <c r="C59" s="29"/>
      <c r="D59" s="29"/>
      <c r="E59" s="29"/>
      <c r="F59" s="29"/>
      <c r="G59" s="29"/>
      <c r="H59" s="29"/>
    </row>
    <row r="60" spans="1:8" s="21" customFormat="1" x14ac:dyDescent="0.25">
      <c r="B60" s="29"/>
      <c r="C60" s="29"/>
      <c r="D60" s="29"/>
      <c r="E60" s="29"/>
      <c r="F60" s="29"/>
      <c r="G60" s="29"/>
      <c r="H60" s="29"/>
    </row>
    <row r="61" spans="1:8" s="21" customFormat="1" x14ac:dyDescent="0.25">
      <c r="A61" s="9" t="s">
        <v>20</v>
      </c>
      <c r="B61" s="29"/>
      <c r="C61" s="29"/>
      <c r="D61" s="29"/>
      <c r="E61" s="29"/>
      <c r="F61" s="29"/>
      <c r="G61" s="29"/>
      <c r="H61" s="29"/>
    </row>
    <row r="62" spans="1:8" s="21" customFormat="1" x14ac:dyDescent="0.25">
      <c r="A62" s="21" t="s">
        <v>21</v>
      </c>
      <c r="B62" s="29">
        <f>((B17/B15)-1)*100</f>
        <v>1.8669500531349525</v>
      </c>
      <c r="C62" s="29">
        <f t="shared" ref="C62:F62" si="16">((C17/C15)-1)*100</f>
        <v>1.8211118645261815</v>
      </c>
      <c r="D62" s="29"/>
      <c r="E62" s="29"/>
      <c r="F62" s="29">
        <f t="shared" si="16"/>
        <v>3.1465093411995992</v>
      </c>
      <c r="G62" s="29"/>
      <c r="H62" s="29"/>
    </row>
    <row r="63" spans="1:8" s="21" customFormat="1" x14ac:dyDescent="0.25">
      <c r="A63" s="21" t="s">
        <v>22</v>
      </c>
      <c r="B63" s="29">
        <f>((B38/B37)-1)*100</f>
        <v>12.6388939693731</v>
      </c>
      <c r="C63" s="29">
        <f t="shared" ref="C63:H63" si="17">((C38/C37)-1)*100</f>
        <v>12.241052480722026</v>
      </c>
      <c r="D63" s="29"/>
      <c r="E63" s="29"/>
      <c r="F63" s="29">
        <f t="shared" si="17"/>
        <v>4.9392841623195682</v>
      </c>
      <c r="G63" s="29">
        <f t="shared" si="17"/>
        <v>13.439588202155806</v>
      </c>
      <c r="H63" s="29">
        <f t="shared" si="17"/>
        <v>50.923028188273854</v>
      </c>
    </row>
    <row r="64" spans="1:8" s="21" customFormat="1" x14ac:dyDescent="0.25">
      <c r="A64" s="21" t="s">
        <v>23</v>
      </c>
      <c r="B64" s="29">
        <f>((B40/B39)-1)*100</f>
        <v>10.574522856156365</v>
      </c>
      <c r="C64" s="29">
        <f t="shared" ref="C64:F64" si="18">((C40/C39)-1)*100</f>
        <v>10.233575753974922</v>
      </c>
      <c r="D64" s="29"/>
      <c r="E64" s="29"/>
      <c r="F64" s="29">
        <f t="shared" si="18"/>
        <v>1.7380857893984913</v>
      </c>
      <c r="G64" s="29"/>
      <c r="H64" s="29"/>
    </row>
    <row r="65" spans="1:8" s="21" customFormat="1" x14ac:dyDescent="0.25">
      <c r="B65" s="29"/>
      <c r="C65" s="29"/>
      <c r="D65" s="29"/>
      <c r="E65" s="29"/>
      <c r="F65" s="29"/>
      <c r="G65" s="29"/>
      <c r="H65" s="29"/>
    </row>
    <row r="66" spans="1:8" s="21" customFormat="1" x14ac:dyDescent="0.25">
      <c r="A66" s="9" t="s">
        <v>24</v>
      </c>
      <c r="B66" s="29"/>
      <c r="C66" s="29"/>
      <c r="D66" s="29"/>
      <c r="E66" s="29"/>
      <c r="F66" s="29"/>
      <c r="G66" s="29"/>
      <c r="H66" s="29"/>
    </row>
    <row r="67" spans="1:8" s="21" customFormat="1" x14ac:dyDescent="0.25">
      <c r="A67" s="21" t="s">
        <v>30</v>
      </c>
      <c r="B67" s="29">
        <f>B22/(B16*3)</f>
        <v>100889.9602421798</v>
      </c>
      <c r="C67" s="29">
        <f t="shared" ref="C67:F67" si="19">C22/(C16*3)</f>
        <v>78000</v>
      </c>
      <c r="D67" s="29">
        <f t="shared" si="19"/>
        <v>77999.629027195158</v>
      </c>
      <c r="E67" s="29">
        <f t="shared" si="19"/>
        <v>78000.573407141128</v>
      </c>
      <c r="F67" s="29">
        <f t="shared" si="19"/>
        <v>285543.39277194656</v>
      </c>
      <c r="G67" s="29"/>
      <c r="H67" s="29"/>
    </row>
    <row r="68" spans="1:8" s="21" customFormat="1" x14ac:dyDescent="0.25">
      <c r="A68" s="21" t="s">
        <v>31</v>
      </c>
      <c r="B68" s="29">
        <f>B23/(B17*3)</f>
        <v>101148.65952824074</v>
      </c>
      <c r="C68" s="29">
        <f t="shared" ref="C68:F68" si="20">C23/(C17*3)</f>
        <v>78573.013333333336</v>
      </c>
      <c r="D68" s="29">
        <f t="shared" si="20"/>
        <v>78950.870237494077</v>
      </c>
      <c r="E68" s="29">
        <f t="shared" si="20"/>
        <v>77517.104664391358</v>
      </c>
      <c r="F68" s="29">
        <f t="shared" si="20"/>
        <v>286048.01398156973</v>
      </c>
      <c r="G68" s="29"/>
      <c r="H68" s="29"/>
    </row>
    <row r="69" spans="1:8" s="21" customFormat="1" x14ac:dyDescent="0.25">
      <c r="A69" s="21" t="s">
        <v>25</v>
      </c>
      <c r="B69" s="29">
        <f>(B68/B67)*B51</f>
        <v>100.55279300770563</v>
      </c>
      <c r="C69" s="29">
        <f t="shared" ref="C69:F69" si="21">(C68/C67)*C51</f>
        <v>101.27632419784713</v>
      </c>
      <c r="D69" s="29">
        <f t="shared" si="21"/>
        <v>123.72949253563058</v>
      </c>
      <c r="E69" s="29">
        <f t="shared" si="21"/>
        <v>66.579791246333656</v>
      </c>
      <c r="F69" s="29">
        <f t="shared" si="21"/>
        <v>100.36091378396382</v>
      </c>
      <c r="G69" s="29"/>
      <c r="H69" s="29"/>
    </row>
    <row r="70" spans="1:8" s="21" customFormat="1" x14ac:dyDescent="0.25">
      <c r="A70" s="22" t="s">
        <v>32</v>
      </c>
      <c r="B70" s="29">
        <f>B22/B16</f>
        <v>302669.88072653941</v>
      </c>
      <c r="C70" s="29">
        <f t="shared" ref="C70:F70" si="22">C22/C16</f>
        <v>234000</v>
      </c>
      <c r="D70" s="29">
        <f t="shared" si="22"/>
        <v>233998.88708158548</v>
      </c>
      <c r="E70" s="29">
        <f t="shared" si="22"/>
        <v>234001.72022142337</v>
      </c>
      <c r="F70" s="29">
        <f t="shared" si="22"/>
        <v>856630.17831583973</v>
      </c>
      <c r="G70" s="29"/>
      <c r="H70" s="29"/>
    </row>
    <row r="71" spans="1:8" s="21" customFormat="1" x14ac:dyDescent="0.25">
      <c r="A71" s="22" t="s">
        <v>33</v>
      </c>
      <c r="B71" s="29">
        <f>B23/B17</f>
        <v>303445.97858472221</v>
      </c>
      <c r="C71" s="29">
        <f t="shared" ref="C71:F71" si="23">C23/C17</f>
        <v>235719.04000000001</v>
      </c>
      <c r="D71" s="29">
        <f t="shared" si="23"/>
        <v>236852.61071248224</v>
      </c>
      <c r="E71" s="29">
        <f t="shared" si="23"/>
        <v>232551.31399317406</v>
      </c>
      <c r="F71" s="29">
        <f t="shared" si="23"/>
        <v>858144.04194470926</v>
      </c>
      <c r="G71" s="29"/>
      <c r="H71" s="29"/>
    </row>
    <row r="72" spans="1:8" s="21" customFormat="1" x14ac:dyDescent="0.25">
      <c r="B72" s="29"/>
      <c r="C72" s="29"/>
      <c r="D72" s="29"/>
      <c r="E72" s="29"/>
      <c r="F72" s="29"/>
      <c r="G72" s="29"/>
      <c r="H72" s="29"/>
    </row>
    <row r="73" spans="1:8" s="21" customFormat="1" x14ac:dyDescent="0.25">
      <c r="A73" s="9" t="s">
        <v>26</v>
      </c>
      <c r="B73" s="29"/>
      <c r="C73" s="29"/>
      <c r="D73" s="29"/>
      <c r="E73" s="29"/>
      <c r="F73" s="29"/>
      <c r="G73" s="29"/>
      <c r="H73" s="29"/>
    </row>
    <row r="74" spans="1:8" s="21" customFormat="1" x14ac:dyDescent="0.25">
      <c r="A74" s="21" t="s">
        <v>27</v>
      </c>
      <c r="B74" s="29">
        <f>(B29/B28)*100</f>
        <v>95.321123060337641</v>
      </c>
      <c r="C74" s="29"/>
      <c r="D74" s="29"/>
      <c r="E74" s="29"/>
      <c r="F74" s="29"/>
      <c r="G74" s="29"/>
      <c r="H74" s="29"/>
    </row>
    <row r="75" spans="1:8" s="21" customFormat="1" x14ac:dyDescent="0.25">
      <c r="A75" s="21" t="s">
        <v>28</v>
      </c>
      <c r="B75" s="29">
        <f>(B23/B29)*100</f>
        <v>105.35339648714057</v>
      </c>
      <c r="C75" s="29"/>
      <c r="D75" s="29"/>
      <c r="E75" s="29"/>
      <c r="F75" s="29"/>
      <c r="G75" s="29"/>
      <c r="H75" s="29"/>
    </row>
    <row r="76" spans="1:8" ht="15.75" thickBot="1" x14ac:dyDescent="0.3">
      <c r="A76" s="10"/>
      <c r="B76" s="10"/>
      <c r="C76" s="10"/>
      <c r="D76" s="10"/>
      <c r="E76" s="10"/>
      <c r="F76" s="10"/>
    </row>
    <row r="77" spans="1:8" s="21" customFormat="1" ht="15.75" thickTop="1" x14ac:dyDescent="0.25">
      <c r="A77" s="41" t="s">
        <v>92</v>
      </c>
      <c r="B77" s="41"/>
      <c r="C77" s="41"/>
      <c r="D77" s="41"/>
      <c r="E77" s="41"/>
      <c r="F77" s="41"/>
      <c r="G77" s="41"/>
      <c r="H77" s="41"/>
    </row>
    <row r="78" spans="1:8" s="21" customFormat="1" ht="15.75" customHeight="1" x14ac:dyDescent="0.25">
      <c r="A78" s="21" t="s">
        <v>93</v>
      </c>
    </row>
    <row r="80" spans="1:8" x14ac:dyDescent="0.25">
      <c r="B80" s="6"/>
      <c r="C80" s="6"/>
      <c r="D80" s="6"/>
    </row>
    <row r="86" spans="1:1" x14ac:dyDescent="0.25">
      <c r="A86" s="3"/>
    </row>
    <row r="87" spans="1:1" x14ac:dyDescent="0.25">
      <c r="A87" s="11"/>
    </row>
    <row r="88" spans="1:1" x14ac:dyDescent="0.25">
      <c r="A88" s="11"/>
    </row>
    <row r="153" spans="2:4" x14ac:dyDescent="0.25">
      <c r="B153" s="7"/>
      <c r="C153" s="7"/>
      <c r="D153" s="7"/>
    </row>
    <row r="154" spans="2:4" x14ac:dyDescent="0.25">
      <c r="B154" s="7"/>
      <c r="C154" s="7"/>
      <c r="D154" s="7"/>
    </row>
  </sheetData>
  <mergeCells count="4">
    <mergeCell ref="A9:A10"/>
    <mergeCell ref="B9:B10"/>
    <mergeCell ref="C9:H9"/>
    <mergeCell ref="A77:H77"/>
  </mergeCells>
  <pageMargins left="0.7" right="0.7" top="0.75" bottom="0.75" header="0.3" footer="0.3"/>
  <pageSetup orientation="portrait" r:id="rId1"/>
  <ignoredErrors>
    <ignoredError sqref="C16 C17:C18 C22:C2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L8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" style="4" customWidth="1"/>
    <col min="2" max="8" width="24" style="4" customWidth="1"/>
    <col min="9" max="10" width="13.5703125" style="4" bestFit="1" customWidth="1"/>
    <col min="11" max="12" width="11.5703125" style="4" bestFit="1" customWidth="1"/>
    <col min="13" max="16384" width="11.42578125" style="4"/>
  </cols>
  <sheetData>
    <row r="9" spans="1:8" s="15" customFormat="1" x14ac:dyDescent="0.25">
      <c r="A9" s="38" t="s">
        <v>0</v>
      </c>
      <c r="B9" s="38" t="s">
        <v>34</v>
      </c>
      <c r="C9" s="40" t="s">
        <v>69</v>
      </c>
      <c r="D9" s="40"/>
      <c r="E9" s="40"/>
      <c r="F9" s="40"/>
      <c r="G9" s="40"/>
      <c r="H9" s="40"/>
    </row>
    <row r="10" spans="1:8" s="15" customFormat="1" ht="75" customHeight="1" thickBot="1" x14ac:dyDescent="0.3">
      <c r="A10" s="39"/>
      <c r="B10" s="39"/>
      <c r="C10" s="16" t="s">
        <v>83</v>
      </c>
      <c r="D10" s="16" t="s">
        <v>84</v>
      </c>
      <c r="E10" s="16" t="s">
        <v>85</v>
      </c>
      <c r="F10" s="16" t="s">
        <v>42</v>
      </c>
      <c r="G10" s="16" t="s">
        <v>67</v>
      </c>
      <c r="H10" s="16" t="s">
        <v>68</v>
      </c>
    </row>
    <row r="11" spans="1:8" ht="15.75" thickTop="1" x14ac:dyDescent="0.25">
      <c r="C11" s="12"/>
    </row>
    <row r="12" spans="1:8" x14ac:dyDescent="0.25">
      <c r="A12" s="9" t="s">
        <v>1</v>
      </c>
    </row>
    <row r="13" spans="1:8" x14ac:dyDescent="0.25">
      <c r="A13" s="21"/>
    </row>
    <row r="14" spans="1:8" x14ac:dyDescent="0.25">
      <c r="A14" s="9" t="s">
        <v>41</v>
      </c>
    </row>
    <row r="15" spans="1:8" s="21" customFormat="1" x14ac:dyDescent="0.25">
      <c r="A15" s="18" t="s">
        <v>47</v>
      </c>
      <c r="B15" s="24">
        <f>+SUM(C15+F15)</f>
        <v>118841.66666666632</v>
      </c>
      <c r="C15" s="24">
        <v>114743.33333333299</v>
      </c>
      <c r="D15" s="24">
        <v>0</v>
      </c>
      <c r="E15" s="24">
        <v>0</v>
      </c>
      <c r="F15" s="24">
        <v>4098.333333333333</v>
      </c>
      <c r="G15" s="24"/>
      <c r="H15" s="24"/>
    </row>
    <row r="16" spans="1:8" s="21" customFormat="1" x14ac:dyDescent="0.25">
      <c r="A16" s="18" t="s">
        <v>94</v>
      </c>
      <c r="B16" s="24">
        <f t="shared" ref="B16:B18" si="0">+SUM(C16+F16)</f>
        <v>121239</v>
      </c>
      <c r="C16" s="24">
        <f>+SUM(D16:E16)</f>
        <v>117003</v>
      </c>
      <c r="D16" s="24">
        <v>71245</v>
      </c>
      <c r="E16" s="24">
        <v>45758</v>
      </c>
      <c r="F16" s="24">
        <v>4236</v>
      </c>
      <c r="G16" s="24"/>
      <c r="H16" s="24"/>
    </row>
    <row r="17" spans="1:8" s="21" customFormat="1" x14ac:dyDescent="0.25">
      <c r="A17" s="18" t="s">
        <v>95</v>
      </c>
      <c r="B17" s="24">
        <f t="shared" si="0"/>
        <v>121810.33333333333</v>
      </c>
      <c r="C17" s="24">
        <f t="shared" ref="C17:C18" si="1">+SUM(D17:E17)</f>
        <v>117550</v>
      </c>
      <c r="D17" s="24">
        <v>86765</v>
      </c>
      <c r="E17" s="24">
        <v>30785</v>
      </c>
      <c r="F17" s="24">
        <v>4260.333333333333</v>
      </c>
      <c r="G17" s="24"/>
      <c r="H17" s="24"/>
    </row>
    <row r="18" spans="1:8" s="21" customFormat="1" x14ac:dyDescent="0.25">
      <c r="A18" s="18" t="s">
        <v>72</v>
      </c>
      <c r="B18" s="24">
        <f t="shared" si="0"/>
        <v>122152</v>
      </c>
      <c r="C18" s="24">
        <f t="shared" si="1"/>
        <v>117889</v>
      </c>
      <c r="D18" s="24">
        <v>71784</v>
      </c>
      <c r="E18" s="24">
        <v>46105</v>
      </c>
      <c r="F18" s="24">
        <v>4263</v>
      </c>
      <c r="G18" s="24"/>
      <c r="H18" s="24"/>
    </row>
    <row r="19" spans="1:8" x14ac:dyDescent="0.25">
      <c r="A19" s="21"/>
      <c r="B19" s="25"/>
      <c r="C19" s="25"/>
      <c r="D19" s="25"/>
      <c r="E19" s="31"/>
      <c r="F19" s="25"/>
      <c r="G19" s="25"/>
      <c r="H19" s="25"/>
    </row>
    <row r="20" spans="1:8" x14ac:dyDescent="0.25">
      <c r="A20" s="13" t="s">
        <v>2</v>
      </c>
      <c r="B20" s="25"/>
      <c r="C20" s="25"/>
      <c r="D20" s="25"/>
      <c r="E20" s="25"/>
      <c r="F20" s="25"/>
      <c r="G20" s="25"/>
      <c r="H20" s="25"/>
    </row>
    <row r="21" spans="1:8" s="21" customFormat="1" x14ac:dyDescent="0.25">
      <c r="A21" s="18" t="s">
        <v>47</v>
      </c>
      <c r="B21" s="24">
        <f>+C21+F21+G21+H21</f>
        <v>33788806765.679996</v>
      </c>
      <c r="C21" s="24">
        <v>24642660390.089996</v>
      </c>
      <c r="D21" s="24">
        <v>0</v>
      </c>
      <c r="E21" s="24">
        <v>0</v>
      </c>
      <c r="F21" s="23">
        <v>3397249933.8499994</v>
      </c>
      <c r="G21" s="24">
        <v>4155421441.7200003</v>
      </c>
      <c r="H21" s="24">
        <v>1593475000.02</v>
      </c>
    </row>
    <row r="22" spans="1:8" s="21" customFormat="1" x14ac:dyDescent="0.25">
      <c r="A22" s="18" t="s">
        <v>94</v>
      </c>
      <c r="B22" s="24">
        <f t="shared" ref="B22:B25" si="2">+C22+F22+G22+H22</f>
        <v>37157768141.28875</v>
      </c>
      <c r="C22" s="24">
        <f>+SUM(D22:E22)</f>
        <v>27852878000</v>
      </c>
      <c r="D22" s="24">
        <v>16961634000</v>
      </c>
      <c r="E22" s="24">
        <v>10891244000</v>
      </c>
      <c r="F22" s="24">
        <v>3629259564.8999996</v>
      </c>
      <c r="G22" s="24">
        <v>4354064881.3887501</v>
      </c>
      <c r="H22" s="24">
        <v>1321565695</v>
      </c>
    </row>
    <row r="23" spans="1:8" s="21" customFormat="1" x14ac:dyDescent="0.25">
      <c r="A23" s="18" t="s">
        <v>95</v>
      </c>
      <c r="B23" s="24">
        <f t="shared" si="2"/>
        <v>37256058180</v>
      </c>
      <c r="C23" s="24">
        <f t="shared" ref="C23:C24" si="3">+SUM(D23:E23)</f>
        <v>27983123000</v>
      </c>
      <c r="D23" s="24">
        <v>20707511020</v>
      </c>
      <c r="E23" s="24">
        <v>7275611980</v>
      </c>
      <c r="F23" s="23">
        <v>3715604380</v>
      </c>
      <c r="G23" s="24">
        <v>4251710700</v>
      </c>
      <c r="H23" s="24">
        <v>1305620100</v>
      </c>
    </row>
    <row r="24" spans="1:8" s="21" customFormat="1" x14ac:dyDescent="0.25">
      <c r="A24" s="18" t="s">
        <v>72</v>
      </c>
      <c r="B24" s="24">
        <f t="shared" si="2"/>
        <v>162752446013.23563</v>
      </c>
      <c r="C24" s="24">
        <f t="shared" si="3"/>
        <v>123507598065.90254</v>
      </c>
      <c r="D24" s="24">
        <v>75213627117.153961</v>
      </c>
      <c r="E24" s="24">
        <v>48293970948.748581</v>
      </c>
      <c r="F24" s="24">
        <v>16224082569.856216</v>
      </c>
      <c r="G24" s="24">
        <v>17758505514.976875</v>
      </c>
      <c r="H24" s="24">
        <v>5262259862.5</v>
      </c>
    </row>
    <row r="25" spans="1:8" s="21" customFormat="1" x14ac:dyDescent="0.25">
      <c r="A25" s="18" t="s">
        <v>96</v>
      </c>
      <c r="B25" s="24">
        <f t="shared" si="2"/>
        <v>35950438080</v>
      </c>
      <c r="C25" s="24">
        <f>+C23</f>
        <v>27983123000</v>
      </c>
      <c r="D25" s="24">
        <f>+D23</f>
        <v>20707511020</v>
      </c>
      <c r="E25" s="24">
        <f>+E23</f>
        <v>7275611980</v>
      </c>
      <c r="F25" s="24">
        <f t="shared" ref="F25:G25" si="4">F23</f>
        <v>3715604380</v>
      </c>
      <c r="G25" s="24">
        <f t="shared" si="4"/>
        <v>4251710700</v>
      </c>
      <c r="H25" s="24"/>
    </row>
    <row r="26" spans="1:8" s="21" customFormat="1" x14ac:dyDescent="0.25">
      <c r="B26" s="24"/>
      <c r="C26" s="24"/>
      <c r="D26" s="24"/>
      <c r="E26" s="24"/>
      <c r="F26" s="24"/>
      <c r="G26" s="24"/>
      <c r="H26" s="24"/>
    </row>
    <row r="27" spans="1:8" s="21" customFormat="1" x14ac:dyDescent="0.25">
      <c r="A27" s="13" t="s">
        <v>3</v>
      </c>
      <c r="B27" s="24"/>
      <c r="C27" s="24"/>
      <c r="D27" s="24"/>
      <c r="E27" s="24"/>
      <c r="F27" s="24"/>
      <c r="G27" s="24"/>
      <c r="H27" s="24"/>
    </row>
    <row r="28" spans="1:8" s="21" customFormat="1" x14ac:dyDescent="0.25">
      <c r="A28" s="18" t="s">
        <v>94</v>
      </c>
      <c r="B28" s="24">
        <f>B22</f>
        <v>37157768141.28875</v>
      </c>
      <c r="C28" s="24"/>
      <c r="D28" s="24"/>
      <c r="E28" s="24"/>
      <c r="F28" s="24"/>
      <c r="G28" s="24"/>
      <c r="H28" s="24"/>
    </row>
    <row r="29" spans="1:8" s="21" customFormat="1" x14ac:dyDescent="0.25">
      <c r="A29" s="18" t="s">
        <v>95</v>
      </c>
      <c r="B29" s="24">
        <v>39819738920</v>
      </c>
      <c r="C29" s="24"/>
      <c r="D29" s="24"/>
      <c r="E29" s="24"/>
      <c r="F29" s="24"/>
      <c r="G29" s="24"/>
      <c r="H29" s="24"/>
    </row>
    <row r="30" spans="1:8" x14ac:dyDescent="0.25">
      <c r="A30" s="21"/>
      <c r="B30" s="26"/>
      <c r="C30" s="26"/>
      <c r="D30" s="26"/>
      <c r="E30" s="26"/>
      <c r="F30" s="26"/>
      <c r="G30" s="26"/>
      <c r="H30" s="26"/>
    </row>
    <row r="31" spans="1:8" x14ac:dyDescent="0.25">
      <c r="A31" s="9" t="s">
        <v>4</v>
      </c>
      <c r="B31" s="26"/>
      <c r="C31" s="26"/>
      <c r="D31" s="26"/>
      <c r="E31" s="26"/>
      <c r="F31" s="26"/>
      <c r="G31" s="26"/>
      <c r="H31" s="26"/>
    </row>
    <row r="32" spans="1:8" x14ac:dyDescent="0.25">
      <c r="A32" s="18" t="s">
        <v>48</v>
      </c>
      <c r="B32" s="34">
        <v>1.0303325644000001</v>
      </c>
      <c r="C32" s="34">
        <v>1.0303325644000001</v>
      </c>
      <c r="D32" s="34">
        <v>1.0303325644000001</v>
      </c>
      <c r="E32" s="34">
        <v>1.0303325644000001</v>
      </c>
      <c r="F32" s="34">
        <v>1.0303325644000001</v>
      </c>
      <c r="G32" s="34">
        <v>1.0303325644000001</v>
      </c>
      <c r="H32" s="34">
        <v>1.0303325644000001</v>
      </c>
    </row>
    <row r="33" spans="1:12" x14ac:dyDescent="0.25">
      <c r="A33" s="18" t="s">
        <v>97</v>
      </c>
      <c r="B33" s="34">
        <v>1.0552807376</v>
      </c>
      <c r="C33" s="34">
        <v>1.0552807376</v>
      </c>
      <c r="D33" s="34">
        <v>1.0552807376</v>
      </c>
      <c r="E33" s="34">
        <v>1.0552807376</v>
      </c>
      <c r="F33" s="34">
        <v>1.0552807376</v>
      </c>
      <c r="G33" s="34">
        <v>1.0552807376</v>
      </c>
      <c r="H33" s="34">
        <v>1.0552807376</v>
      </c>
    </row>
    <row r="34" spans="1:12" s="21" customFormat="1" x14ac:dyDescent="0.25">
      <c r="A34" s="18" t="s">
        <v>5</v>
      </c>
      <c r="B34" s="27">
        <f>+C34+F34</f>
        <v>123118</v>
      </c>
      <c r="C34" s="23">
        <v>110905</v>
      </c>
      <c r="D34" s="23"/>
      <c r="E34" s="23"/>
      <c r="F34" s="23">
        <v>12213</v>
      </c>
      <c r="G34" s="23"/>
      <c r="H34" s="32"/>
    </row>
    <row r="35" spans="1:12" x14ac:dyDescent="0.25">
      <c r="A35" s="21"/>
      <c r="B35" s="26"/>
      <c r="C35" s="26"/>
      <c r="D35" s="26"/>
      <c r="E35" s="26"/>
      <c r="F35" s="26"/>
      <c r="G35" s="26"/>
      <c r="H35" s="26"/>
    </row>
    <row r="36" spans="1:12" x14ac:dyDescent="0.25">
      <c r="A36" s="9" t="s">
        <v>6</v>
      </c>
      <c r="B36" s="26"/>
      <c r="C36" s="26"/>
      <c r="D36" s="26"/>
      <c r="E36" s="26"/>
      <c r="F36" s="26"/>
      <c r="G36" s="26"/>
      <c r="H36" s="26"/>
    </row>
    <row r="37" spans="1:12" x14ac:dyDescent="0.25">
      <c r="A37" s="21" t="s">
        <v>49</v>
      </c>
      <c r="B37" s="24">
        <f>B21/B32</f>
        <v>32794078274.480667</v>
      </c>
      <c r="C37" s="24">
        <f t="shared" ref="C37:H37" si="5">C21/C32</f>
        <v>23917190664.006924</v>
      </c>
      <c r="D37" s="24">
        <f t="shared" si="5"/>
        <v>0</v>
      </c>
      <c r="E37" s="24">
        <f t="shared" si="5"/>
        <v>0</v>
      </c>
      <c r="F37" s="24">
        <f t="shared" si="5"/>
        <v>3297236301.3958902</v>
      </c>
      <c r="G37" s="24">
        <f t="shared" si="5"/>
        <v>4033087553.7645969</v>
      </c>
      <c r="H37" s="24">
        <f t="shared" si="5"/>
        <v>1546563755.3132546</v>
      </c>
    </row>
    <row r="38" spans="1:12" x14ac:dyDescent="0.25">
      <c r="A38" s="21" t="s">
        <v>98</v>
      </c>
      <c r="B38" s="24">
        <f>B23/B33</f>
        <v>35304404650.397179</v>
      </c>
      <c r="C38" s="24">
        <f t="shared" ref="C38:H38" si="6">C23/C33</f>
        <v>26517230915.861645</v>
      </c>
      <c r="D38" s="24">
        <f t="shared" si="6"/>
        <v>19622750877.737617</v>
      </c>
      <c r="E38" s="24">
        <f t="shared" si="6"/>
        <v>6894480038.1240282</v>
      </c>
      <c r="F38" s="24">
        <f t="shared" si="6"/>
        <v>3520962951.0061097</v>
      </c>
      <c r="G38" s="24">
        <f t="shared" si="6"/>
        <v>4028985414.5064421</v>
      </c>
      <c r="H38" s="24">
        <f t="shared" si="6"/>
        <v>1237225369.0229776</v>
      </c>
    </row>
    <row r="39" spans="1:12" x14ac:dyDescent="0.25">
      <c r="A39" s="21" t="s">
        <v>50</v>
      </c>
      <c r="B39" s="24">
        <f>B37/B15</f>
        <v>275947.64693483565</v>
      </c>
      <c r="C39" s="24">
        <f t="shared" ref="C39:F39" si="7">C37/C15</f>
        <v>208440.78666014288</v>
      </c>
      <c r="D39" s="24" t="s">
        <v>114</v>
      </c>
      <c r="E39" s="24" t="s">
        <v>114</v>
      </c>
      <c r="F39" s="24">
        <f t="shared" si="7"/>
        <v>804531.02108073782</v>
      </c>
      <c r="G39" s="24"/>
      <c r="H39" s="24"/>
    </row>
    <row r="40" spans="1:12" x14ac:dyDescent="0.25">
      <c r="A40" s="21" t="s">
        <v>99</v>
      </c>
      <c r="B40" s="24">
        <f>B38/B17</f>
        <v>289830.95016895537</v>
      </c>
      <c r="C40" s="24">
        <f t="shared" ref="C40:F40" si="8">C38/C17</f>
        <v>225582.56840375709</v>
      </c>
      <c r="D40" s="24">
        <f t="shared" si="8"/>
        <v>226159.75194764728</v>
      </c>
      <c r="E40" s="24">
        <f t="shared" si="8"/>
        <v>223955.82387929279</v>
      </c>
      <c r="F40" s="24">
        <f t="shared" si="8"/>
        <v>826452.45700792817</v>
      </c>
      <c r="G40" s="24"/>
      <c r="H40" s="24"/>
    </row>
    <row r="41" spans="1:12" x14ac:dyDescent="0.25">
      <c r="A41" s="21"/>
      <c r="B41" s="26"/>
      <c r="C41" s="26"/>
      <c r="D41" s="26"/>
      <c r="E41" s="26"/>
      <c r="F41" s="26"/>
      <c r="G41" s="26"/>
      <c r="H41" s="26"/>
    </row>
    <row r="42" spans="1:12" x14ac:dyDescent="0.25">
      <c r="A42" s="9" t="s">
        <v>7</v>
      </c>
      <c r="B42" s="26"/>
      <c r="C42" s="26"/>
      <c r="D42" s="26"/>
      <c r="E42" s="26"/>
      <c r="F42" s="26"/>
      <c r="G42" s="26"/>
      <c r="H42" s="26"/>
    </row>
    <row r="43" spans="1:12" x14ac:dyDescent="0.25">
      <c r="A43" s="21"/>
      <c r="B43" s="26"/>
      <c r="C43" s="26"/>
      <c r="D43" s="26"/>
      <c r="E43" s="26"/>
      <c r="F43" s="26"/>
      <c r="G43" s="26"/>
      <c r="H43" s="26"/>
    </row>
    <row r="44" spans="1:12" x14ac:dyDescent="0.25">
      <c r="A44" s="9" t="s">
        <v>8</v>
      </c>
      <c r="B44" s="26"/>
      <c r="C44" s="26"/>
      <c r="D44" s="26"/>
      <c r="E44" s="26"/>
      <c r="F44" s="26"/>
      <c r="G44" s="26"/>
      <c r="H44" s="26"/>
    </row>
    <row r="45" spans="1:12" s="21" customFormat="1" x14ac:dyDescent="0.25">
      <c r="A45" s="21" t="s">
        <v>9</v>
      </c>
      <c r="B45" s="29">
        <f>(B16/B34)*100</f>
        <v>98.473821861953567</v>
      </c>
      <c r="C45" s="29">
        <f t="shared" ref="C45:F45" si="9">(C16/C34)*100</f>
        <v>105.49839953113025</v>
      </c>
      <c r="D45" s="29"/>
      <c r="E45" s="29"/>
      <c r="F45" s="29">
        <f t="shared" si="9"/>
        <v>34.684352738884797</v>
      </c>
      <c r="G45" s="29"/>
      <c r="H45" s="29"/>
      <c r="I45" s="36"/>
      <c r="J45" s="36"/>
      <c r="K45" s="36"/>
      <c r="L45" s="36"/>
    </row>
    <row r="46" spans="1:12" s="21" customFormat="1" x14ac:dyDescent="0.25">
      <c r="A46" s="21" t="s">
        <v>10</v>
      </c>
      <c r="B46" s="29">
        <f>(B17/(B17+B34))*100</f>
        <v>49.733051164626389</v>
      </c>
      <c r="C46" s="29">
        <f t="shared" ref="C46" si="10">(C17/(C17+C34))*100</f>
        <v>51.454334551662249</v>
      </c>
      <c r="D46" s="29"/>
      <c r="E46" s="29"/>
      <c r="F46" s="29">
        <f>(F17/F34)*100</f>
        <v>34.883593984551972</v>
      </c>
      <c r="G46" s="29"/>
      <c r="H46" s="29"/>
      <c r="I46" s="36"/>
      <c r="J46" s="36"/>
      <c r="K46" s="36"/>
      <c r="L46" s="36"/>
    </row>
    <row r="47" spans="1:12" x14ac:dyDescent="0.25">
      <c r="A47" s="21"/>
      <c r="B47" s="28"/>
      <c r="C47" s="28"/>
      <c r="D47" s="28"/>
      <c r="E47" s="28"/>
      <c r="F47" s="28"/>
      <c r="G47" s="28"/>
      <c r="H47" s="28"/>
      <c r="I47" s="7"/>
      <c r="J47" s="7"/>
      <c r="K47" s="7"/>
      <c r="L47" s="7"/>
    </row>
    <row r="48" spans="1:12" x14ac:dyDescent="0.25">
      <c r="A48" s="9" t="s">
        <v>11</v>
      </c>
      <c r="B48" s="28"/>
      <c r="C48" s="28"/>
      <c r="D48" s="28"/>
      <c r="E48" s="28"/>
      <c r="F48" s="28"/>
      <c r="G48" s="28"/>
      <c r="H48" s="28"/>
      <c r="I48" s="7"/>
      <c r="J48" s="7"/>
      <c r="K48" s="7"/>
      <c r="L48" s="7"/>
    </row>
    <row r="49" spans="1:12" x14ac:dyDescent="0.25">
      <c r="A49" s="21" t="s">
        <v>12</v>
      </c>
      <c r="B49" s="29">
        <f>B17/B16*100</f>
        <v>100.47124550131008</v>
      </c>
      <c r="C49" s="29">
        <f t="shared" ref="C49:F49" si="11">C17/C16*100</f>
        <v>100.46750938010136</v>
      </c>
      <c r="D49" s="29">
        <f t="shared" si="11"/>
        <v>121.78398484104147</v>
      </c>
      <c r="E49" s="29">
        <f t="shared" si="11"/>
        <v>67.277853053018049</v>
      </c>
      <c r="F49" s="29">
        <f t="shared" si="11"/>
        <v>100.57444129682089</v>
      </c>
      <c r="G49" s="29"/>
      <c r="H49" s="29"/>
      <c r="I49" s="7"/>
      <c r="J49" s="7"/>
      <c r="K49" s="7"/>
      <c r="L49" s="7"/>
    </row>
    <row r="50" spans="1:12" x14ac:dyDescent="0.25">
      <c r="A50" s="21" t="s">
        <v>13</v>
      </c>
      <c r="B50" s="29">
        <f>B23/B22*100</f>
        <v>100.26452083542129</v>
      </c>
      <c r="C50" s="29">
        <f t="shared" ref="C50:H50" si="12">C23/C22*100</f>
        <v>100.46761774492387</v>
      </c>
      <c r="D50" s="29">
        <f t="shared" si="12"/>
        <v>122.08441132499381</v>
      </c>
      <c r="E50" s="29">
        <f t="shared" si="12"/>
        <v>66.802396310283754</v>
      </c>
      <c r="F50" s="29">
        <f t="shared" si="12"/>
        <v>102.37913033102055</v>
      </c>
      <c r="G50" s="29">
        <f t="shared" si="12"/>
        <v>97.649227005636547</v>
      </c>
      <c r="H50" s="29">
        <f t="shared" si="12"/>
        <v>98.793431528956262</v>
      </c>
      <c r="I50" s="7"/>
      <c r="J50" s="7"/>
      <c r="K50" s="7"/>
      <c r="L50" s="7"/>
    </row>
    <row r="51" spans="1:12" x14ac:dyDescent="0.25">
      <c r="A51" s="21" t="s">
        <v>14</v>
      </c>
      <c r="B51" s="29">
        <f>AVERAGE(B49:B50)</f>
        <v>100.36788316836569</v>
      </c>
      <c r="C51" s="29">
        <f t="shared" ref="C51:H51" si="13">AVERAGE(C49:C50)</f>
        <v>100.46756356251262</v>
      </c>
      <c r="D51" s="29">
        <f t="shared" si="13"/>
        <v>121.93419808301763</v>
      </c>
      <c r="E51" s="29">
        <f t="shared" si="13"/>
        <v>67.040124681650894</v>
      </c>
      <c r="F51" s="29">
        <f t="shared" si="13"/>
        <v>101.47678581392071</v>
      </c>
      <c r="G51" s="29">
        <f t="shared" si="13"/>
        <v>97.649227005636547</v>
      </c>
      <c r="H51" s="29">
        <f t="shared" si="13"/>
        <v>98.793431528956262</v>
      </c>
      <c r="I51" s="7"/>
      <c r="J51" s="7"/>
      <c r="K51" s="7"/>
      <c r="L51" s="7"/>
    </row>
    <row r="52" spans="1:12" x14ac:dyDescent="0.25">
      <c r="A52" s="21"/>
      <c r="B52" s="29"/>
      <c r="C52" s="29"/>
      <c r="D52" s="29"/>
      <c r="E52" s="29"/>
      <c r="F52" s="29"/>
      <c r="G52" s="29"/>
      <c r="H52" s="29"/>
      <c r="I52" s="7"/>
      <c r="J52" s="7"/>
      <c r="K52" s="7"/>
      <c r="L52" s="7"/>
    </row>
    <row r="53" spans="1:12" x14ac:dyDescent="0.25">
      <c r="A53" s="9" t="s">
        <v>15</v>
      </c>
      <c r="B53" s="29"/>
      <c r="C53" s="29"/>
      <c r="D53" s="29"/>
      <c r="E53" s="29"/>
      <c r="F53" s="29"/>
      <c r="G53" s="29"/>
      <c r="H53" s="29"/>
      <c r="I53" s="7"/>
      <c r="J53" s="7"/>
      <c r="K53" s="7"/>
      <c r="L53" s="7"/>
    </row>
    <row r="54" spans="1:12" x14ac:dyDescent="0.25">
      <c r="A54" s="21" t="s">
        <v>16</v>
      </c>
      <c r="B54" s="29">
        <f>B17/B18*100</f>
        <v>99.720293841552603</v>
      </c>
      <c r="C54" s="29">
        <f t="shared" ref="C54:F54" si="14">C17/C18*100</f>
        <v>99.712441364334254</v>
      </c>
      <c r="D54" s="29">
        <f t="shared" si="14"/>
        <v>120.86955310375571</v>
      </c>
      <c r="E54" s="29">
        <f t="shared" si="14"/>
        <v>66.771499837327838</v>
      </c>
      <c r="F54" s="29">
        <f t="shared" si="14"/>
        <v>99.937446242864951</v>
      </c>
      <c r="G54" s="29"/>
      <c r="H54" s="29"/>
      <c r="I54" s="7"/>
      <c r="J54" s="7"/>
      <c r="K54" s="7"/>
      <c r="L54" s="7"/>
    </row>
    <row r="55" spans="1:12" x14ac:dyDescent="0.25">
      <c r="A55" s="21" t="s">
        <v>17</v>
      </c>
      <c r="B55" s="29">
        <f>B23/B24*100</f>
        <v>22.891243168763314</v>
      </c>
      <c r="C55" s="29">
        <f t="shared" ref="C55:H55" si="15">C23/C24*100</f>
        <v>22.657005267860892</v>
      </c>
      <c r="D55" s="29">
        <f t="shared" si="15"/>
        <v>27.531594757085237</v>
      </c>
      <c r="E55" s="29">
        <f t="shared" si="15"/>
        <v>15.065259362749773</v>
      </c>
      <c r="F55" s="29">
        <f t="shared" si="15"/>
        <v>22.901784208762994</v>
      </c>
      <c r="G55" s="29">
        <f t="shared" si="15"/>
        <v>23.941827179174862</v>
      </c>
      <c r="H55" s="29">
        <f t="shared" si="15"/>
        <v>24.811015307399217</v>
      </c>
      <c r="I55" s="7"/>
      <c r="J55" s="7"/>
      <c r="K55" s="7"/>
      <c r="L55" s="7"/>
    </row>
    <row r="56" spans="1:12" x14ac:dyDescent="0.25">
      <c r="A56" s="21" t="s">
        <v>18</v>
      </c>
      <c r="B56" s="29">
        <f>AVERAGE(B54:B55)</f>
        <v>61.305768505157957</v>
      </c>
      <c r="C56" s="29">
        <f t="shared" ref="C56:H56" si="16">AVERAGE(C54:C55)</f>
        <v>61.184723316097575</v>
      </c>
      <c r="D56" s="29">
        <f t="shared" si="16"/>
        <v>74.200573930420475</v>
      </c>
      <c r="E56" s="29">
        <f t="shared" si="16"/>
        <v>40.918379600038804</v>
      </c>
      <c r="F56" s="29">
        <f t="shared" si="16"/>
        <v>61.41961522581397</v>
      </c>
      <c r="G56" s="29">
        <f t="shared" si="16"/>
        <v>23.941827179174862</v>
      </c>
      <c r="H56" s="29">
        <f t="shared" si="16"/>
        <v>24.811015307399217</v>
      </c>
      <c r="I56" s="7"/>
      <c r="J56" s="7"/>
      <c r="K56" s="7"/>
      <c r="L56" s="7"/>
    </row>
    <row r="57" spans="1:12" x14ac:dyDescent="0.25">
      <c r="A57" s="21"/>
      <c r="B57" s="29"/>
      <c r="C57" s="29"/>
      <c r="D57" s="29"/>
      <c r="E57" s="29"/>
      <c r="F57" s="29"/>
      <c r="G57" s="29"/>
      <c r="H57" s="29"/>
      <c r="I57" s="7"/>
      <c r="J57" s="7"/>
      <c r="K57" s="7"/>
      <c r="L57" s="7"/>
    </row>
    <row r="58" spans="1:12" x14ac:dyDescent="0.25">
      <c r="A58" s="9" t="s">
        <v>29</v>
      </c>
      <c r="B58" s="29"/>
      <c r="C58" s="29"/>
      <c r="D58" s="29"/>
      <c r="E58" s="29"/>
      <c r="F58" s="29"/>
      <c r="G58" s="29"/>
      <c r="H58" s="29"/>
      <c r="I58" s="7"/>
      <c r="J58" s="7"/>
      <c r="K58" s="7"/>
      <c r="L58" s="7"/>
    </row>
    <row r="59" spans="1:12" x14ac:dyDescent="0.25">
      <c r="A59" s="21" t="s">
        <v>19</v>
      </c>
      <c r="B59" s="29">
        <f>(B25/B23)*100</f>
        <v>96.49554954608459</v>
      </c>
      <c r="C59" s="29"/>
      <c r="D59" s="29"/>
      <c r="E59" s="29"/>
      <c r="F59" s="29"/>
      <c r="G59" s="29"/>
      <c r="H59" s="29"/>
      <c r="I59" s="7"/>
      <c r="J59" s="7"/>
      <c r="K59" s="7"/>
      <c r="L59" s="7"/>
    </row>
    <row r="60" spans="1:12" x14ac:dyDescent="0.25">
      <c r="A60" s="21"/>
      <c r="B60" s="29"/>
      <c r="C60" s="29"/>
      <c r="D60" s="29"/>
      <c r="E60" s="29"/>
      <c r="F60" s="29"/>
      <c r="G60" s="29"/>
      <c r="H60" s="29"/>
      <c r="I60" s="7"/>
      <c r="J60" s="7"/>
      <c r="K60" s="7"/>
      <c r="L60" s="7"/>
    </row>
    <row r="61" spans="1:12" x14ac:dyDescent="0.25">
      <c r="A61" s="9" t="s">
        <v>20</v>
      </c>
      <c r="B61" s="29"/>
      <c r="C61" s="29"/>
      <c r="D61" s="29"/>
      <c r="E61" s="29"/>
      <c r="F61" s="29"/>
      <c r="G61" s="29"/>
      <c r="H61" s="29"/>
      <c r="I61" s="7"/>
      <c r="J61" s="7"/>
      <c r="K61" s="7"/>
      <c r="L61" s="7"/>
    </row>
    <row r="62" spans="1:12" x14ac:dyDescent="0.25">
      <c r="A62" s="21" t="s">
        <v>21</v>
      </c>
      <c r="B62" s="29">
        <f>((B17/B15)-1)*100</f>
        <v>2.4980015426691038</v>
      </c>
      <c r="C62" s="29">
        <f t="shared" ref="C62:F62" si="17">((C17/C15)-1)*100</f>
        <v>2.4460389855622822</v>
      </c>
      <c r="D62" s="29"/>
      <c r="E62" s="29"/>
      <c r="F62" s="29">
        <f t="shared" si="17"/>
        <v>3.9528263521756868</v>
      </c>
      <c r="G62" s="29"/>
      <c r="H62" s="29"/>
      <c r="I62" s="7"/>
      <c r="J62" s="7"/>
      <c r="K62" s="7"/>
      <c r="L62" s="7"/>
    </row>
    <row r="63" spans="1:12" x14ac:dyDescent="0.25">
      <c r="A63" s="21" t="s">
        <v>22</v>
      </c>
      <c r="B63" s="29">
        <f>((B38/B37)-1)*100</f>
        <v>7.6548160765657736</v>
      </c>
      <c r="C63" s="29">
        <f t="shared" ref="C63:H63" si="18">((C38/C37)-1)*100</f>
        <v>10.871010263624026</v>
      </c>
      <c r="D63" s="29"/>
      <c r="E63" s="29"/>
      <c r="F63" s="29">
        <f t="shared" si="18"/>
        <v>6.7852780073877073</v>
      </c>
      <c r="G63" s="29">
        <f t="shared" si="18"/>
        <v>-0.10171213006089364</v>
      </c>
      <c r="H63" s="29">
        <f t="shared" si="18"/>
        <v>-20.001657560351973</v>
      </c>
      <c r="I63" s="7"/>
      <c r="J63" s="7"/>
      <c r="K63" s="7"/>
      <c r="L63" s="7"/>
    </row>
    <row r="64" spans="1:12" x14ac:dyDescent="0.25">
      <c r="A64" s="21" t="s">
        <v>23</v>
      </c>
      <c r="B64" s="29">
        <f>((B40/B39)-1)*100</f>
        <v>5.0311366624547604</v>
      </c>
      <c r="C64" s="29">
        <f t="shared" ref="C64:F64" si="19">((C40/C39)-1)*100</f>
        <v>8.2238135915133626</v>
      </c>
      <c r="D64" s="29"/>
      <c r="E64" s="29"/>
      <c r="F64" s="29">
        <f t="shared" si="19"/>
        <v>2.7247471325273498</v>
      </c>
      <c r="G64" s="29"/>
      <c r="H64" s="29"/>
      <c r="I64" s="7"/>
      <c r="J64" s="7"/>
      <c r="K64" s="7"/>
      <c r="L64" s="7"/>
    </row>
    <row r="65" spans="1:12" x14ac:dyDescent="0.25">
      <c r="A65" s="21"/>
      <c r="B65" s="29"/>
      <c r="C65" s="29"/>
      <c r="D65" s="29"/>
      <c r="E65" s="29"/>
      <c r="F65" s="29"/>
      <c r="G65" s="29"/>
      <c r="H65" s="29"/>
      <c r="I65" s="7"/>
      <c r="J65" s="7"/>
      <c r="K65" s="7"/>
      <c r="L65" s="7"/>
    </row>
    <row r="66" spans="1:12" x14ac:dyDescent="0.25">
      <c r="A66" s="9" t="s">
        <v>24</v>
      </c>
      <c r="B66" s="29"/>
      <c r="C66" s="29"/>
      <c r="D66" s="29"/>
      <c r="E66" s="29"/>
      <c r="F66" s="29"/>
      <c r="G66" s="29"/>
      <c r="H66" s="29"/>
      <c r="I66" s="7"/>
      <c r="J66" s="7"/>
      <c r="K66" s="7"/>
      <c r="L66" s="7"/>
    </row>
    <row r="67" spans="1:12" x14ac:dyDescent="0.25">
      <c r="A67" s="21" t="s">
        <v>30</v>
      </c>
      <c r="B67" s="29">
        <f>B22/(B16*3)</f>
        <v>102161.20814063888</v>
      </c>
      <c r="C67" s="29">
        <f t="shared" ref="C67:D67" si="20">C22/(C16*3)</f>
        <v>79350.894136617586</v>
      </c>
      <c r="D67" s="29">
        <f t="shared" si="20"/>
        <v>79358.242683697099</v>
      </c>
      <c r="E67" s="29">
        <f t="shared" ref="E67:F67" si="21">E22/(E16*3)</f>
        <v>79339.452481897519</v>
      </c>
      <c r="F67" s="29">
        <f t="shared" si="21"/>
        <v>285588.5713644948</v>
      </c>
      <c r="G67" s="29"/>
      <c r="H67" s="29"/>
      <c r="I67" s="7"/>
      <c r="J67" s="7"/>
      <c r="K67" s="7"/>
      <c r="L67" s="7"/>
    </row>
    <row r="68" spans="1:12" x14ac:dyDescent="0.25">
      <c r="A68" s="21" t="s">
        <v>31</v>
      </c>
      <c r="B68" s="29">
        <f>B23/(B17*3)</f>
        <v>101951.00629120135</v>
      </c>
      <c r="C68" s="29">
        <f t="shared" ref="C68:D68" si="22">C23/(C17*3)</f>
        <v>79350.979724939738</v>
      </c>
      <c r="D68" s="29">
        <f t="shared" si="22"/>
        <v>79554.009950248757</v>
      </c>
      <c r="E68" s="29">
        <f t="shared" ref="E68:F68" si="23">E23/(E17*3)</f>
        <v>78778.755671051913</v>
      </c>
      <c r="F68" s="29">
        <f t="shared" si="23"/>
        <v>290713.11947421957</v>
      </c>
      <c r="G68" s="29"/>
      <c r="H68" s="29"/>
      <c r="I68" s="7"/>
      <c r="J68" s="7"/>
      <c r="K68" s="7"/>
      <c r="L68" s="7"/>
    </row>
    <row r="69" spans="1:12" x14ac:dyDescent="0.25">
      <c r="A69" s="21" t="s">
        <v>25</v>
      </c>
      <c r="B69" s="29">
        <f>(B68/B67)*B51</f>
        <v>100.16137117570136</v>
      </c>
      <c r="C69" s="29">
        <f t="shared" ref="C69:D69" si="24">(C68/C67)*C51</f>
        <v>100.46767192739358</v>
      </c>
      <c r="D69" s="29">
        <f t="shared" si="24"/>
        <v>122.23499512502151</v>
      </c>
      <c r="E69" s="29">
        <f t="shared" ref="E69:F69" si="25">(E68/E67)*E51</f>
        <v>66.566347979999591</v>
      </c>
      <c r="F69" s="29">
        <f t="shared" si="25"/>
        <v>103.2976663499978</v>
      </c>
      <c r="G69" s="29"/>
      <c r="H69" s="29"/>
      <c r="I69" s="7"/>
      <c r="J69" s="7"/>
      <c r="K69" s="7"/>
      <c r="L69" s="7"/>
    </row>
    <row r="70" spans="1:12" x14ac:dyDescent="0.25">
      <c r="A70" s="22" t="s">
        <v>32</v>
      </c>
      <c r="B70" s="29">
        <f>B22/B16</f>
        <v>306483.62442191661</v>
      </c>
      <c r="C70" s="29">
        <f t="shared" ref="C70:D70" si="26">C22/C16</f>
        <v>238052.68240985274</v>
      </c>
      <c r="D70" s="29">
        <f t="shared" si="26"/>
        <v>238074.72805109131</v>
      </c>
      <c r="E70" s="29">
        <f t="shared" ref="E70:F70" si="27">E22/E16</f>
        <v>238018.35744569256</v>
      </c>
      <c r="F70" s="29">
        <f t="shared" si="27"/>
        <v>856765.71409348433</v>
      </c>
      <c r="G70" s="29"/>
      <c r="H70" s="29"/>
      <c r="I70" s="7"/>
      <c r="J70" s="7"/>
      <c r="K70" s="7"/>
      <c r="L70" s="7"/>
    </row>
    <row r="71" spans="1:12" x14ac:dyDescent="0.25">
      <c r="A71" s="22" t="s">
        <v>33</v>
      </c>
      <c r="B71" s="29">
        <f>B23/B17</f>
        <v>305853.01887360407</v>
      </c>
      <c r="C71" s="29">
        <f t="shared" ref="C71:D71" si="28">C23/C17</f>
        <v>238052.93917481921</v>
      </c>
      <c r="D71" s="29">
        <f t="shared" si="28"/>
        <v>238662.02985074627</v>
      </c>
      <c r="E71" s="29">
        <f t="shared" ref="E71:F71" si="29">E23/E17</f>
        <v>236336.26701315577</v>
      </c>
      <c r="F71" s="29">
        <f t="shared" si="29"/>
        <v>872139.35842265864</v>
      </c>
      <c r="G71" s="29"/>
      <c r="H71" s="29"/>
      <c r="I71" s="7"/>
      <c r="J71" s="7"/>
      <c r="K71" s="7"/>
      <c r="L71" s="7"/>
    </row>
    <row r="72" spans="1:12" x14ac:dyDescent="0.25">
      <c r="A72" s="21"/>
      <c r="B72" s="29"/>
      <c r="C72" s="29"/>
      <c r="D72" s="29"/>
      <c r="E72" s="29"/>
      <c r="F72" s="29"/>
      <c r="G72" s="29"/>
      <c r="H72" s="29"/>
      <c r="I72" s="7"/>
      <c r="J72" s="7"/>
      <c r="K72" s="7"/>
      <c r="L72" s="7"/>
    </row>
    <row r="73" spans="1:12" x14ac:dyDescent="0.25">
      <c r="A73" s="9" t="s">
        <v>26</v>
      </c>
      <c r="B73" s="29"/>
      <c r="C73" s="29"/>
      <c r="D73" s="29"/>
      <c r="E73" s="29"/>
      <c r="F73" s="29"/>
      <c r="G73" s="29"/>
      <c r="H73" s="29"/>
      <c r="I73" s="7"/>
      <c r="J73" s="7"/>
      <c r="K73" s="7"/>
      <c r="L73" s="7"/>
    </row>
    <row r="74" spans="1:12" x14ac:dyDescent="0.25">
      <c r="A74" s="21" t="s">
        <v>27</v>
      </c>
      <c r="B74" s="29">
        <f>(B29/B28)*100</f>
        <v>107.16396842939912</v>
      </c>
      <c r="C74" s="29"/>
      <c r="D74" s="29"/>
      <c r="E74" s="29"/>
      <c r="F74" s="29"/>
      <c r="G74" s="29"/>
      <c r="H74" s="29"/>
      <c r="I74" s="7"/>
      <c r="J74" s="7"/>
      <c r="K74" s="7"/>
      <c r="L74" s="7"/>
    </row>
    <row r="75" spans="1:12" x14ac:dyDescent="0.25">
      <c r="A75" s="21" t="s">
        <v>28</v>
      </c>
      <c r="B75" s="29">
        <f>(B23/B29)*100</f>
        <v>93.561784156469301</v>
      </c>
      <c r="C75" s="29"/>
      <c r="D75" s="29"/>
      <c r="E75" s="29"/>
      <c r="F75" s="29"/>
      <c r="G75" s="29"/>
      <c r="H75" s="29"/>
      <c r="I75" s="7"/>
      <c r="J75" s="7"/>
      <c r="K75" s="7"/>
      <c r="L75" s="7"/>
    </row>
    <row r="76" spans="1:12" ht="15.75" thickBot="1" x14ac:dyDescent="0.3">
      <c r="A76" s="10"/>
      <c r="B76" s="30"/>
      <c r="C76" s="30"/>
      <c r="D76" s="30"/>
      <c r="E76" s="30"/>
      <c r="F76" s="30"/>
      <c r="G76" s="30"/>
      <c r="H76" s="30"/>
    </row>
    <row r="77" spans="1:12" s="21" customFormat="1" ht="14.25" customHeight="1" thickTop="1" x14ac:dyDescent="0.25">
      <c r="A77" s="21" t="s">
        <v>100</v>
      </c>
    </row>
    <row r="78" spans="1:12" s="21" customFormat="1" x14ac:dyDescent="0.25">
      <c r="A78" s="21" t="s">
        <v>101</v>
      </c>
    </row>
    <row r="80" spans="1:12" x14ac:dyDescent="0.25">
      <c r="B80" s="6"/>
      <c r="C80" s="6"/>
      <c r="D80" s="6"/>
    </row>
    <row r="86" spans="1:1" x14ac:dyDescent="0.25">
      <c r="A86" s="3"/>
    </row>
    <row r="87" spans="1:1" x14ac:dyDescent="0.25">
      <c r="A87" s="11"/>
    </row>
    <row r="88" spans="1:1" x14ac:dyDescent="0.25">
      <c r="A88" s="11"/>
    </row>
  </sheetData>
  <mergeCells count="3">
    <mergeCell ref="A9:A10"/>
    <mergeCell ref="B9:B10"/>
    <mergeCell ref="C9:H9"/>
  </mergeCells>
  <pageMargins left="0.7" right="0.7" top="0.75" bottom="0.75" header="0.3" footer="0.3"/>
  <pageSetup scale="37" orientation="portrait" r:id="rId1"/>
  <ignoredErrors>
    <ignoredError sqref="C16:C18 C22:C2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J8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" style="4" customWidth="1"/>
    <col min="2" max="8" width="24" style="4" customWidth="1"/>
    <col min="9" max="16384" width="11.42578125" style="4"/>
  </cols>
  <sheetData>
    <row r="9" spans="1:10" s="15" customFormat="1" x14ac:dyDescent="0.25">
      <c r="A9" s="38" t="s">
        <v>0</v>
      </c>
      <c r="B9" s="38" t="s">
        <v>34</v>
      </c>
      <c r="C9" s="40" t="s">
        <v>69</v>
      </c>
      <c r="D9" s="40"/>
      <c r="E9" s="40"/>
      <c r="F9" s="40"/>
      <c r="G9" s="40"/>
      <c r="H9" s="40"/>
      <c r="I9" s="14"/>
      <c r="J9" s="14"/>
    </row>
    <row r="10" spans="1:10" s="15" customFormat="1" ht="75" customHeight="1" thickBot="1" x14ac:dyDescent="0.3">
      <c r="A10" s="39"/>
      <c r="B10" s="39"/>
      <c r="C10" s="16" t="s">
        <v>83</v>
      </c>
      <c r="D10" s="16" t="s">
        <v>84</v>
      </c>
      <c r="E10" s="16" t="s">
        <v>85</v>
      </c>
      <c r="F10" s="16" t="s">
        <v>42</v>
      </c>
      <c r="G10" s="16" t="s">
        <v>67</v>
      </c>
      <c r="H10" s="16" t="s">
        <v>68</v>
      </c>
    </row>
    <row r="11" spans="1:10" ht="15.75" thickTop="1" x14ac:dyDescent="0.25">
      <c r="C11" s="12"/>
    </row>
    <row r="12" spans="1:10" x14ac:dyDescent="0.25">
      <c r="A12" s="9" t="s">
        <v>1</v>
      </c>
    </row>
    <row r="14" spans="1:10" x14ac:dyDescent="0.25">
      <c r="A14" s="9" t="s">
        <v>41</v>
      </c>
    </row>
    <row r="15" spans="1:10" s="21" customFormat="1" x14ac:dyDescent="0.25">
      <c r="A15" s="18" t="s">
        <v>59</v>
      </c>
      <c r="B15" s="24">
        <f>+C15+F15</f>
        <v>118233.33333333317</v>
      </c>
      <c r="C15" s="24">
        <f>(+'I Trimestre'!C15+'II Trimestre'!C15)/2</f>
        <v>114150.1666666665</v>
      </c>
      <c r="D15" s="24">
        <v>0</v>
      </c>
      <c r="E15" s="24">
        <v>0</v>
      </c>
      <c r="F15" s="24">
        <f>(+'I Trimestre'!F15+'II Trimestre'!F15)/2</f>
        <v>4083.1666666666665</v>
      </c>
      <c r="G15" s="24"/>
      <c r="H15" s="24"/>
    </row>
    <row r="16" spans="1:10" s="21" customFormat="1" x14ac:dyDescent="0.25">
      <c r="A16" s="18" t="s">
        <v>102</v>
      </c>
      <c r="B16" s="24">
        <f t="shared" ref="B16:B18" si="0">+C16+F16</f>
        <v>120430</v>
      </c>
      <c r="C16" s="24">
        <f>+D16+E16</f>
        <v>116216</v>
      </c>
      <c r="D16" s="24">
        <f>(+'I Trimestre'!D16+'II Trimestre'!D16)/2</f>
        <v>70665.5</v>
      </c>
      <c r="E16" s="24">
        <f>(+'I Trimestre'!E16+'II Trimestre'!E16)/2</f>
        <v>45550.5</v>
      </c>
      <c r="F16" s="24">
        <f>(+'I Trimestre'!F16+'II Trimestre'!F16)/2</f>
        <v>4214</v>
      </c>
      <c r="G16" s="24"/>
      <c r="H16" s="24"/>
    </row>
    <row r="17" spans="1:9" s="21" customFormat="1" x14ac:dyDescent="0.25">
      <c r="A17" s="18" t="s">
        <v>103</v>
      </c>
      <c r="B17" s="24">
        <f t="shared" si="0"/>
        <v>120815.66666666667</v>
      </c>
      <c r="C17" s="24">
        <f t="shared" ref="C17:C18" si="1">+D17+E17</f>
        <v>116587.5</v>
      </c>
      <c r="D17" s="24">
        <f>(+'I Trimestre'!D17+'II Trimestre'!D17)/2</f>
        <v>85959</v>
      </c>
      <c r="E17" s="24">
        <f>(+'I Trimestre'!E17+'II Trimestre'!E17)/2</f>
        <v>30628.5</v>
      </c>
      <c r="F17" s="24">
        <f>(+'I Trimestre'!F17+'II Trimestre'!F17)/2</f>
        <v>4228.1666666666661</v>
      </c>
      <c r="G17" s="24"/>
      <c r="H17" s="24"/>
    </row>
    <row r="18" spans="1:9" s="21" customFormat="1" x14ac:dyDescent="0.25">
      <c r="A18" s="18" t="s">
        <v>72</v>
      </c>
      <c r="B18" s="24">
        <f t="shared" si="0"/>
        <v>122152</v>
      </c>
      <c r="C18" s="24">
        <f t="shared" si="1"/>
        <v>117889</v>
      </c>
      <c r="D18" s="24">
        <f>'II Trimestre'!D18</f>
        <v>71784</v>
      </c>
      <c r="E18" s="24">
        <f>'II Trimestre'!E18</f>
        <v>46105</v>
      </c>
      <c r="F18" s="24">
        <f>'II Trimestre'!F18</f>
        <v>4263</v>
      </c>
      <c r="G18" s="24"/>
      <c r="H18" s="24"/>
    </row>
    <row r="19" spans="1:9" x14ac:dyDescent="0.25">
      <c r="B19" s="25"/>
      <c r="C19" s="25"/>
      <c r="D19" s="25"/>
      <c r="E19" s="25"/>
      <c r="F19" s="25"/>
      <c r="G19" s="25"/>
      <c r="H19" s="25"/>
      <c r="I19" s="5"/>
    </row>
    <row r="20" spans="1:9" x14ac:dyDescent="0.25">
      <c r="A20" s="13" t="s">
        <v>2</v>
      </c>
      <c r="B20" s="25"/>
      <c r="C20" s="25"/>
      <c r="D20" s="25"/>
      <c r="E20" s="25"/>
      <c r="F20" s="25"/>
      <c r="G20" s="25"/>
      <c r="H20" s="25"/>
      <c r="I20" s="5"/>
    </row>
    <row r="21" spans="1:9" s="21" customFormat="1" x14ac:dyDescent="0.25">
      <c r="A21" s="18" t="s">
        <v>59</v>
      </c>
      <c r="B21" s="24">
        <f>+C21+F21+G21+H21</f>
        <v>65616250200.48999</v>
      </c>
      <c r="C21" s="24">
        <f>+'I Trimestre'!C21+'II Trimestre'!C21</f>
        <v>48585214919.239998</v>
      </c>
      <c r="D21" s="24">
        <f>+'I Trimestre'!D21+'II Trimestre'!D21</f>
        <v>0</v>
      </c>
      <c r="E21" s="24">
        <f>+'I Trimestre'!E21+'II Trimestre'!E21</f>
        <v>0</v>
      </c>
      <c r="F21" s="24">
        <f>+'I Trimestre'!F21+'II Trimestre'!F21</f>
        <v>6780494397.9499989</v>
      </c>
      <c r="G21" s="24">
        <f>+'I Trimestre'!G21+'II Trimestre'!G21</f>
        <v>7804140883.3100004</v>
      </c>
      <c r="H21" s="24">
        <f>+'I Trimestre'!H21+'II Trimestre'!H21</f>
        <v>2446399999.9899998</v>
      </c>
    </row>
    <row r="22" spans="1:9" s="21" customFormat="1" x14ac:dyDescent="0.25">
      <c r="A22" s="18" t="s">
        <v>102</v>
      </c>
      <c r="B22" s="24">
        <f t="shared" ref="B22:B23" si="2">+C22+F22+G22+H22</f>
        <v>73363441943.678131</v>
      </c>
      <c r="C22" s="24">
        <f>+SUM(D22:E22)</f>
        <v>54863264000</v>
      </c>
      <c r="D22" s="24">
        <f>+'I Trimestre'!D22+'II Trimestre'!D22</f>
        <v>33361680000</v>
      </c>
      <c r="E22" s="24">
        <f>+'I Trimestre'!E22+'II Trimestre'!E22</f>
        <v>21501584000</v>
      </c>
      <c r="F22" s="24">
        <f>+'I Trimestre'!F22+'II Trimestre'!F22</f>
        <v>7220253272.3999996</v>
      </c>
      <c r="G22" s="24">
        <f>+'I Trimestre'!G22+'II Trimestre'!G22</f>
        <v>8628792308.7781258</v>
      </c>
      <c r="H22" s="24">
        <f>+'I Trimestre'!H22+'II Trimestre'!H22</f>
        <v>2651132362.5</v>
      </c>
    </row>
    <row r="23" spans="1:9" s="21" customFormat="1" x14ac:dyDescent="0.25">
      <c r="A23" s="18" t="s">
        <v>103</v>
      </c>
      <c r="B23" s="24">
        <f t="shared" si="2"/>
        <v>73615258780</v>
      </c>
      <c r="C23" s="24">
        <f t="shared" ref="C23:C24" si="3">+SUM(D23:E23)</f>
        <v>55238137000</v>
      </c>
      <c r="D23" s="24">
        <f>+'I Trimestre'!D23+'II Trimestre'!D23</f>
        <v>40876221380</v>
      </c>
      <c r="E23" s="24">
        <f>+'I Trimestre'!E23+'II Trimestre'!E23</f>
        <v>14361915620</v>
      </c>
      <c r="F23" s="24">
        <f>+'I Trimestre'!F23+'II Trimestre'!F23</f>
        <v>7316376780</v>
      </c>
      <c r="G23" s="24">
        <f>+'I Trimestre'!G23+'II Trimestre'!G23</f>
        <v>8449583800</v>
      </c>
      <c r="H23" s="24">
        <f>+'I Trimestre'!H23+'II Trimestre'!H23</f>
        <v>2611161200</v>
      </c>
    </row>
    <row r="24" spans="1:9" s="21" customFormat="1" x14ac:dyDescent="0.25">
      <c r="A24" s="18" t="s">
        <v>72</v>
      </c>
      <c r="B24" s="24">
        <f>+C24+F24+G24+H24</f>
        <v>162752446013.23563</v>
      </c>
      <c r="C24" s="24">
        <f t="shared" si="3"/>
        <v>123507598065.90254</v>
      </c>
      <c r="D24" s="24">
        <f>+'II Trimestre'!D24</f>
        <v>75213627117.153961</v>
      </c>
      <c r="E24" s="24">
        <f>+'II Trimestre'!E24</f>
        <v>48293970948.748581</v>
      </c>
      <c r="F24" s="24">
        <f>+'II Trimestre'!F24</f>
        <v>16224082569.856216</v>
      </c>
      <c r="G24" s="24">
        <f>+'II Trimestre'!G24</f>
        <v>17758505514.976875</v>
      </c>
      <c r="H24" s="24">
        <f>+'II Trimestre'!H24</f>
        <v>5262259862.5</v>
      </c>
    </row>
    <row r="25" spans="1:9" s="21" customFormat="1" x14ac:dyDescent="0.25">
      <c r="A25" s="18" t="s">
        <v>104</v>
      </c>
      <c r="B25" s="24">
        <f>+C25+F25+G25</f>
        <v>71004097580</v>
      </c>
      <c r="C25" s="24">
        <f>+C23</f>
        <v>55238137000</v>
      </c>
      <c r="D25" s="24">
        <f t="shared" ref="D25" si="4">+D23</f>
        <v>40876221380</v>
      </c>
      <c r="E25" s="24">
        <f t="shared" ref="E25:G25" si="5">+E23</f>
        <v>14361915620</v>
      </c>
      <c r="F25" s="24">
        <f t="shared" si="5"/>
        <v>7316376780</v>
      </c>
      <c r="G25" s="24">
        <f t="shared" si="5"/>
        <v>8449583800</v>
      </c>
      <c r="H25" s="24"/>
    </row>
    <row r="26" spans="1:9" s="21" customFormat="1" x14ac:dyDescent="0.25">
      <c r="B26" s="24"/>
      <c r="C26" s="24"/>
      <c r="D26" s="24"/>
      <c r="E26" s="24"/>
      <c r="F26" s="24"/>
      <c r="G26" s="24"/>
      <c r="H26" s="24"/>
    </row>
    <row r="27" spans="1:9" s="21" customFormat="1" x14ac:dyDescent="0.25">
      <c r="A27" s="13" t="s">
        <v>3</v>
      </c>
      <c r="B27" s="24"/>
      <c r="C27" s="24"/>
      <c r="D27" s="24"/>
      <c r="E27" s="24"/>
      <c r="F27" s="24"/>
      <c r="G27" s="24"/>
      <c r="H27" s="24"/>
    </row>
    <row r="28" spans="1:9" s="21" customFormat="1" x14ac:dyDescent="0.25">
      <c r="A28" s="18" t="s">
        <v>102</v>
      </c>
      <c r="B28" s="24">
        <f>B22</f>
        <v>73363441943.678131</v>
      </c>
      <c r="C28" s="24"/>
      <c r="D28" s="24"/>
      <c r="E28" s="24"/>
      <c r="F28" s="24"/>
      <c r="G28" s="24"/>
      <c r="H28" s="24"/>
    </row>
    <row r="29" spans="1:9" s="21" customFormat="1" x14ac:dyDescent="0.25">
      <c r="A29" s="18" t="s">
        <v>103</v>
      </c>
      <c r="B29" s="24">
        <f>+'I Trimestre'!B29+'II Trimestre'!B29</f>
        <v>74331393800</v>
      </c>
      <c r="C29" s="24"/>
      <c r="D29" s="24"/>
      <c r="E29" s="24"/>
      <c r="F29" s="24"/>
      <c r="G29" s="24"/>
      <c r="H29" s="24"/>
    </row>
    <row r="30" spans="1:9" x14ac:dyDescent="0.25">
      <c r="A30" s="21"/>
      <c r="B30" s="26"/>
      <c r="C30" s="26"/>
      <c r="D30" s="26"/>
      <c r="E30" s="26"/>
      <c r="F30" s="26"/>
      <c r="G30" s="26"/>
      <c r="H30" s="26"/>
      <c r="I30" s="5"/>
    </row>
    <row r="31" spans="1:9" x14ac:dyDescent="0.25">
      <c r="A31" s="9" t="s">
        <v>4</v>
      </c>
      <c r="B31" s="26"/>
      <c r="C31" s="26"/>
      <c r="D31" s="26"/>
      <c r="E31" s="26"/>
      <c r="F31" s="26"/>
      <c r="G31" s="26"/>
      <c r="H31" s="26"/>
      <c r="I31" s="5"/>
    </row>
    <row r="32" spans="1:9" x14ac:dyDescent="0.25">
      <c r="A32" s="18" t="s">
        <v>60</v>
      </c>
      <c r="B32" s="34">
        <v>1.0303325644000001</v>
      </c>
      <c r="C32" s="34">
        <v>1.0303325644000001</v>
      </c>
      <c r="D32" s="34">
        <v>1.0303325644000001</v>
      </c>
      <c r="E32" s="34">
        <v>1.0303325644000001</v>
      </c>
      <c r="F32" s="34">
        <v>1.0303325644000001</v>
      </c>
      <c r="G32" s="34">
        <v>1.0303325644000001</v>
      </c>
      <c r="H32" s="34">
        <v>1.0303325644000001</v>
      </c>
      <c r="I32" s="5"/>
    </row>
    <row r="33" spans="1:9" x14ac:dyDescent="0.25">
      <c r="A33" s="18" t="s">
        <v>105</v>
      </c>
      <c r="B33" s="34">
        <v>1.0552807376</v>
      </c>
      <c r="C33" s="34">
        <v>1.0552807376</v>
      </c>
      <c r="D33" s="34">
        <v>1.0552807376</v>
      </c>
      <c r="E33" s="34">
        <v>1.0552807376</v>
      </c>
      <c r="F33" s="34">
        <v>1.0552807376</v>
      </c>
      <c r="G33" s="34">
        <v>1.0552807376</v>
      </c>
      <c r="H33" s="34">
        <v>1.0552807376</v>
      </c>
      <c r="I33" s="5"/>
    </row>
    <row r="34" spans="1:9" s="21" customFormat="1" x14ac:dyDescent="0.25">
      <c r="A34" s="18" t="s">
        <v>5</v>
      </c>
      <c r="B34" s="23">
        <f>+C34+F34</f>
        <v>123118</v>
      </c>
      <c r="C34" s="23">
        <v>110905</v>
      </c>
      <c r="D34" s="23"/>
      <c r="E34" s="23"/>
      <c r="F34" s="23">
        <v>12213</v>
      </c>
      <c r="G34" s="24"/>
      <c r="H34" s="24"/>
    </row>
    <row r="35" spans="1:9" x14ac:dyDescent="0.25">
      <c r="B35" s="26"/>
      <c r="C35" s="26"/>
      <c r="D35" s="26"/>
      <c r="E35" s="26"/>
      <c r="F35" s="26"/>
      <c r="G35" s="26"/>
      <c r="H35" s="26"/>
      <c r="I35" s="5"/>
    </row>
    <row r="36" spans="1:9" x14ac:dyDescent="0.25">
      <c r="A36" s="9" t="s">
        <v>6</v>
      </c>
      <c r="B36" s="26"/>
      <c r="C36" s="26"/>
      <c r="D36" s="26"/>
      <c r="E36" s="26"/>
      <c r="F36" s="26"/>
      <c r="G36" s="26"/>
      <c r="H36" s="26"/>
      <c r="I36" s="5"/>
    </row>
    <row r="37" spans="1:9" x14ac:dyDescent="0.25">
      <c r="A37" s="4" t="s">
        <v>61</v>
      </c>
      <c r="B37" s="24">
        <f>B21/B32</f>
        <v>63684534943.04599</v>
      </c>
      <c r="C37" s="24">
        <f t="shared" ref="C37:H37" si="6">C21/C32</f>
        <v>47154886293.953957</v>
      </c>
      <c r="D37" s="24">
        <f t="shared" si="6"/>
        <v>0</v>
      </c>
      <c r="E37" s="24">
        <f t="shared" si="6"/>
        <v>0</v>
      </c>
      <c r="F37" s="24">
        <f t="shared" si="6"/>
        <v>6580879448.2765141</v>
      </c>
      <c r="G37" s="24">
        <f t="shared" si="6"/>
        <v>7574390204.6371155</v>
      </c>
      <c r="H37" s="24">
        <f t="shared" si="6"/>
        <v>2374378996.1784105</v>
      </c>
      <c r="I37" s="5"/>
    </row>
    <row r="38" spans="1:9" x14ac:dyDescent="0.25">
      <c r="A38" s="4" t="s">
        <v>106</v>
      </c>
      <c r="B38" s="24">
        <f>B23/B33</f>
        <v>69758933482.877213</v>
      </c>
      <c r="C38" s="24">
        <f t="shared" ref="C38:H38" si="7">C23/C33</f>
        <v>52344494722.443993</v>
      </c>
      <c r="D38" s="24">
        <f t="shared" si="7"/>
        <v>38734926094.608551</v>
      </c>
      <c r="E38" s="24">
        <f t="shared" si="7"/>
        <v>13609568627.835438</v>
      </c>
      <c r="F38" s="24">
        <f t="shared" si="7"/>
        <v>6933109379.6324406</v>
      </c>
      <c r="G38" s="24">
        <f t="shared" si="7"/>
        <v>8006953504.3505945</v>
      </c>
      <c r="H38" s="24">
        <f t="shared" si="7"/>
        <v>2474375876.4501872</v>
      </c>
      <c r="I38" s="5"/>
    </row>
    <row r="39" spans="1:9" x14ac:dyDescent="0.25">
      <c r="A39" s="4" t="s">
        <v>62</v>
      </c>
      <c r="B39" s="24">
        <f>B37/B15</f>
        <v>538634.35249263665</v>
      </c>
      <c r="C39" s="24">
        <f t="shared" ref="C39:F39" si="8">C37/C15</f>
        <v>413095.20319538761</v>
      </c>
      <c r="D39" s="24" t="s">
        <v>114</v>
      </c>
      <c r="E39" s="24" t="s">
        <v>114</v>
      </c>
      <c r="F39" s="24">
        <f t="shared" si="8"/>
        <v>1611709.7305873337</v>
      </c>
      <c r="G39" s="24"/>
      <c r="H39" s="24"/>
      <c r="I39" s="5"/>
    </row>
    <row r="40" spans="1:9" x14ac:dyDescent="0.25">
      <c r="A40" s="4" t="s">
        <v>107</v>
      </c>
      <c r="B40" s="24">
        <f>B38/B17</f>
        <v>577399.73140523059</v>
      </c>
      <c r="C40" s="24">
        <f t="shared" ref="C40:F40" si="9">C38/C17</f>
        <v>448971.75702750287</v>
      </c>
      <c r="D40" s="24">
        <f t="shared" si="9"/>
        <v>450620.94829638029</v>
      </c>
      <c r="E40" s="24">
        <f t="shared" si="9"/>
        <v>444343.2955526858</v>
      </c>
      <c r="F40" s="24">
        <f t="shared" si="9"/>
        <v>1639743.635058325</v>
      </c>
      <c r="G40" s="24"/>
      <c r="H40" s="24"/>
      <c r="I40" s="5"/>
    </row>
    <row r="41" spans="1:9" x14ac:dyDescent="0.25">
      <c r="B41" s="26"/>
      <c r="C41" s="26"/>
      <c r="D41" s="26"/>
      <c r="E41" s="26"/>
      <c r="F41" s="26"/>
      <c r="G41" s="26"/>
      <c r="H41" s="26"/>
      <c r="I41" s="5"/>
    </row>
    <row r="42" spans="1:9" x14ac:dyDescent="0.25">
      <c r="A42" s="9" t="s">
        <v>7</v>
      </c>
      <c r="B42" s="26"/>
      <c r="C42" s="26"/>
      <c r="D42" s="26"/>
      <c r="E42" s="26"/>
      <c r="F42" s="26"/>
      <c r="G42" s="26"/>
      <c r="H42" s="26"/>
      <c r="I42" s="5"/>
    </row>
    <row r="43" spans="1:9" x14ac:dyDescent="0.25">
      <c r="B43" s="26"/>
      <c r="C43" s="26"/>
      <c r="D43" s="26"/>
      <c r="E43" s="26"/>
      <c r="F43" s="26"/>
      <c r="G43" s="26"/>
      <c r="H43" s="26"/>
      <c r="I43" s="5"/>
    </row>
    <row r="44" spans="1:9" x14ac:dyDescent="0.25">
      <c r="A44" s="9" t="s">
        <v>8</v>
      </c>
      <c r="B44" s="26"/>
      <c r="C44" s="26"/>
      <c r="D44" s="26"/>
      <c r="E44" s="26"/>
      <c r="F44" s="26"/>
      <c r="G44" s="26"/>
      <c r="H44" s="26"/>
      <c r="I44" s="5"/>
    </row>
    <row r="45" spans="1:9" s="21" customFormat="1" x14ac:dyDescent="0.25">
      <c r="A45" s="21" t="s">
        <v>9</v>
      </c>
      <c r="B45" s="29">
        <f>(B16/B34)*100</f>
        <v>97.81672866680745</v>
      </c>
      <c r="C45" s="29">
        <f t="shared" ref="C45:F45" si="10">(C16/C34)*100</f>
        <v>104.78878319282268</v>
      </c>
      <c r="D45" s="29"/>
      <c r="E45" s="29"/>
      <c r="F45" s="29">
        <f t="shared" si="10"/>
        <v>34.504216818144599</v>
      </c>
      <c r="G45" s="29"/>
      <c r="H45" s="29"/>
    </row>
    <row r="46" spans="1:9" s="21" customFormat="1" x14ac:dyDescent="0.25">
      <c r="A46" s="21" t="s">
        <v>10</v>
      </c>
      <c r="B46" s="29">
        <f>(B17/(B17+B34))*100</f>
        <v>49.528082087890013</v>
      </c>
      <c r="C46" s="29">
        <f t="shared" ref="C46" si="11">(C17/(C17+C34))*100</f>
        <v>51.248942272822184</v>
      </c>
      <c r="D46" s="29"/>
      <c r="E46" s="29"/>
      <c r="F46" s="29">
        <f>(F17/F34)*100</f>
        <v>34.620213433772747</v>
      </c>
      <c r="G46" s="29"/>
      <c r="H46" s="29"/>
    </row>
    <row r="47" spans="1:9" x14ac:dyDescent="0.25">
      <c r="B47" s="28"/>
      <c r="C47" s="28"/>
      <c r="D47" s="28"/>
      <c r="E47" s="28"/>
      <c r="F47" s="28"/>
      <c r="G47" s="28"/>
      <c r="H47" s="28"/>
      <c r="I47" s="5"/>
    </row>
    <row r="48" spans="1:9" x14ac:dyDescent="0.25">
      <c r="A48" s="9" t="s">
        <v>11</v>
      </c>
      <c r="B48" s="28"/>
      <c r="C48" s="28"/>
      <c r="D48" s="28"/>
      <c r="E48" s="28"/>
      <c r="F48" s="28"/>
      <c r="G48" s="28"/>
      <c r="H48" s="28"/>
      <c r="I48" s="5"/>
    </row>
    <row r="49" spans="1:9" x14ac:dyDescent="0.25">
      <c r="A49" s="4" t="s">
        <v>12</v>
      </c>
      <c r="B49" s="29">
        <f>B17/B16*100</f>
        <v>100.32024135735836</v>
      </c>
      <c r="C49" s="29">
        <f t="shared" ref="C49:F49" si="12">C17/C16*100</f>
        <v>100.31966338542024</v>
      </c>
      <c r="D49" s="29">
        <f t="shared" si="12"/>
        <v>121.64210258188224</v>
      </c>
      <c r="E49" s="29">
        <f t="shared" si="12"/>
        <v>67.24075476668753</v>
      </c>
      <c r="F49" s="29">
        <f t="shared" si="12"/>
        <v>100.33618098402151</v>
      </c>
      <c r="G49" s="29"/>
      <c r="H49" s="29"/>
      <c r="I49" s="5"/>
    </row>
    <row r="50" spans="1:9" x14ac:dyDescent="0.25">
      <c r="A50" s="4" t="s">
        <v>13</v>
      </c>
      <c r="B50" s="29">
        <f>B23/B22*100</f>
        <v>100.34324566793798</v>
      </c>
      <c r="C50" s="29">
        <f t="shared" ref="C50:H50" si="13">C23/C22*100</f>
        <v>100.68328599625424</v>
      </c>
      <c r="D50" s="29">
        <f t="shared" si="13"/>
        <v>122.52446933128067</v>
      </c>
      <c r="E50" s="29">
        <f t="shared" si="13"/>
        <v>66.794686475191781</v>
      </c>
      <c r="F50" s="29">
        <f t="shared" si="13"/>
        <v>101.33130381959647</v>
      </c>
      <c r="G50" s="29">
        <f t="shared" si="13"/>
        <v>97.923133361364876</v>
      </c>
      <c r="H50" s="29">
        <f t="shared" si="13"/>
        <v>98.492298496092161</v>
      </c>
      <c r="I50" s="5"/>
    </row>
    <row r="51" spans="1:9" x14ac:dyDescent="0.25">
      <c r="A51" s="4" t="s">
        <v>14</v>
      </c>
      <c r="B51" s="29">
        <f>AVERAGE(B49:B50)</f>
        <v>100.33174351264816</v>
      </c>
      <c r="C51" s="29">
        <f t="shared" ref="C51:H51" si="14">AVERAGE(C49:C50)</f>
        <v>100.50147469083724</v>
      </c>
      <c r="D51" s="29">
        <f t="shared" si="14"/>
        <v>122.08328595658145</v>
      </c>
      <c r="E51" s="29">
        <f t="shared" si="14"/>
        <v>67.017720620939656</v>
      </c>
      <c r="F51" s="29">
        <f t="shared" si="14"/>
        <v>100.83374240180899</v>
      </c>
      <c r="G51" s="29">
        <f t="shared" si="14"/>
        <v>97.923133361364876</v>
      </c>
      <c r="H51" s="29">
        <f t="shared" si="14"/>
        <v>98.492298496092161</v>
      </c>
      <c r="I51" s="5"/>
    </row>
    <row r="52" spans="1:9" x14ac:dyDescent="0.25">
      <c r="B52" s="29"/>
      <c r="C52" s="29"/>
      <c r="D52" s="29"/>
      <c r="E52" s="29"/>
      <c r="F52" s="29"/>
      <c r="G52" s="29"/>
      <c r="H52" s="29"/>
      <c r="I52" s="5"/>
    </row>
    <row r="53" spans="1:9" x14ac:dyDescent="0.25">
      <c r="A53" s="9" t="s">
        <v>15</v>
      </c>
      <c r="B53" s="29"/>
      <c r="C53" s="29"/>
      <c r="D53" s="29"/>
      <c r="E53" s="29"/>
      <c r="F53" s="29"/>
      <c r="G53" s="29"/>
      <c r="H53" s="29"/>
      <c r="I53" s="5"/>
    </row>
    <row r="54" spans="1:9" x14ac:dyDescent="0.25">
      <c r="A54" s="4" t="s">
        <v>16</v>
      </c>
      <c r="B54" s="29">
        <f>B17/B18*100</f>
        <v>98.906007815399406</v>
      </c>
      <c r="C54" s="29">
        <f t="shared" ref="C54:F54" si="15">C17/C18*100</f>
        <v>98.895995385489741</v>
      </c>
      <c r="D54" s="29">
        <f t="shared" si="15"/>
        <v>119.74674022066199</v>
      </c>
      <c r="E54" s="29">
        <f t="shared" si="15"/>
        <v>66.432057260600814</v>
      </c>
      <c r="F54" s="29">
        <f t="shared" si="15"/>
        <v>99.182891547423552</v>
      </c>
      <c r="G54" s="29"/>
      <c r="H54" s="29"/>
      <c r="I54" s="5"/>
    </row>
    <row r="55" spans="1:9" x14ac:dyDescent="0.25">
      <c r="A55" s="4" t="s">
        <v>17</v>
      </c>
      <c r="B55" s="29">
        <f>B23/B24*100</f>
        <v>45.231430054214563</v>
      </c>
      <c r="C55" s="29">
        <f t="shared" ref="C55:H55" si="16">C23/C24*100</f>
        <v>44.724484861672579</v>
      </c>
      <c r="D55" s="29">
        <f t="shared" si="16"/>
        <v>54.346829087673889</v>
      </c>
      <c r="E55" s="29">
        <f t="shared" si="16"/>
        <v>29.738527062190467</v>
      </c>
      <c r="F55" s="29">
        <f t="shared" si="16"/>
        <v>45.095781215965793</v>
      </c>
      <c r="G55" s="29">
        <f t="shared" si="16"/>
        <v>47.58048920768659</v>
      </c>
      <c r="H55" s="29">
        <f t="shared" si="16"/>
        <v>49.620529358644916</v>
      </c>
      <c r="I55" s="5"/>
    </row>
    <row r="56" spans="1:9" x14ac:dyDescent="0.25">
      <c r="A56" s="4" t="s">
        <v>18</v>
      </c>
      <c r="B56" s="29">
        <f>AVERAGE(B54:B55)</f>
        <v>72.068718934806981</v>
      </c>
      <c r="C56" s="29">
        <f t="shared" ref="C56:H56" si="17">AVERAGE(C54:C55)</f>
        <v>71.810240123581167</v>
      </c>
      <c r="D56" s="29">
        <f t="shared" si="17"/>
        <v>87.046784654167936</v>
      </c>
      <c r="E56" s="29">
        <f t="shared" si="17"/>
        <v>48.085292161395643</v>
      </c>
      <c r="F56" s="29">
        <f t="shared" si="17"/>
        <v>72.139336381694676</v>
      </c>
      <c r="G56" s="29">
        <f t="shared" si="17"/>
        <v>47.58048920768659</v>
      </c>
      <c r="H56" s="29">
        <f t="shared" si="17"/>
        <v>49.620529358644916</v>
      </c>
      <c r="I56" s="5"/>
    </row>
    <row r="57" spans="1:9" x14ac:dyDescent="0.25">
      <c r="B57" s="29"/>
      <c r="C57" s="29"/>
      <c r="D57" s="29"/>
      <c r="E57" s="29"/>
      <c r="F57" s="29"/>
      <c r="G57" s="29"/>
      <c r="H57" s="29"/>
      <c r="I57" s="5"/>
    </row>
    <row r="58" spans="1:9" x14ac:dyDescent="0.25">
      <c r="A58" s="9" t="s">
        <v>29</v>
      </c>
      <c r="B58" s="29"/>
      <c r="C58" s="29"/>
      <c r="D58" s="29"/>
      <c r="E58" s="29"/>
      <c r="F58" s="29"/>
      <c r="G58" s="29"/>
      <c r="H58" s="29"/>
      <c r="I58" s="5"/>
    </row>
    <row r="59" spans="1:9" x14ac:dyDescent="0.25">
      <c r="A59" s="4" t="s">
        <v>19</v>
      </c>
      <c r="B59" s="29">
        <f>(B25/B23)*100</f>
        <v>96.452962003701586</v>
      </c>
      <c r="C59" s="29"/>
      <c r="D59" s="29"/>
      <c r="E59" s="29"/>
      <c r="F59" s="29"/>
      <c r="G59" s="29"/>
      <c r="H59" s="29"/>
      <c r="I59" s="5"/>
    </row>
    <row r="60" spans="1:9" x14ac:dyDescent="0.25">
      <c r="B60" s="29"/>
      <c r="C60" s="29"/>
      <c r="D60" s="29"/>
      <c r="E60" s="29"/>
      <c r="F60" s="29"/>
      <c r="G60" s="29"/>
      <c r="H60" s="29"/>
      <c r="I60" s="5"/>
    </row>
    <row r="61" spans="1:9" x14ac:dyDescent="0.25">
      <c r="A61" s="9" t="s">
        <v>20</v>
      </c>
      <c r="B61" s="29"/>
      <c r="C61" s="29"/>
      <c r="D61" s="29"/>
      <c r="E61" s="29"/>
      <c r="F61" s="29"/>
      <c r="G61" s="29"/>
      <c r="H61" s="29"/>
      <c r="I61" s="5"/>
    </row>
    <row r="62" spans="1:9" x14ac:dyDescent="0.25">
      <c r="A62" s="4" t="s">
        <v>21</v>
      </c>
      <c r="B62" s="29">
        <f>((B17/B15)-1)*100</f>
        <v>2.1840992387935021</v>
      </c>
      <c r="C62" s="29">
        <f t="shared" ref="C62:F62" si="18">((C17/C15)-1)*100</f>
        <v>2.1351991017681371</v>
      </c>
      <c r="D62" s="29"/>
      <c r="E62" s="29"/>
      <c r="F62" s="29">
        <f t="shared" si="18"/>
        <v>3.5511653536878907</v>
      </c>
      <c r="G62" s="29"/>
      <c r="H62" s="29"/>
      <c r="I62" s="5"/>
    </row>
    <row r="63" spans="1:9" x14ac:dyDescent="0.25">
      <c r="A63" s="4" t="s">
        <v>22</v>
      </c>
      <c r="B63" s="29">
        <f>((B38/B37)-1)*100</f>
        <v>9.538263167445038</v>
      </c>
      <c r="C63" s="29">
        <f t="shared" ref="C63:H63" si="19">((C38/C37)-1)*100</f>
        <v>11.005452109753966</v>
      </c>
      <c r="D63" s="29"/>
      <c r="E63" s="29"/>
      <c r="F63" s="29">
        <f t="shared" si="19"/>
        <v>5.35232310703051</v>
      </c>
      <c r="G63" s="29">
        <f t="shared" si="19"/>
        <v>5.7108663275448945</v>
      </c>
      <c r="H63" s="29">
        <f t="shared" si="19"/>
        <v>4.211496161005579</v>
      </c>
      <c r="I63" s="5"/>
    </row>
    <row r="64" spans="1:9" x14ac:dyDescent="0.25">
      <c r="A64" s="4" t="s">
        <v>23</v>
      </c>
      <c r="B64" s="29">
        <f>((B40/B39)-1)*100</f>
        <v>7.1969748556139246</v>
      </c>
      <c r="C64" s="29">
        <f t="shared" ref="C64:F64" si="20">((C40/C39)-1)*100</f>
        <v>8.6848149178692324</v>
      </c>
      <c r="D64" s="29"/>
      <c r="E64" s="29"/>
      <c r="F64" s="29">
        <f t="shared" si="20"/>
        <v>1.7393891678481932</v>
      </c>
      <c r="G64" s="29"/>
      <c r="H64" s="29"/>
      <c r="I64" s="5"/>
    </row>
    <row r="65" spans="1:9" x14ac:dyDescent="0.25">
      <c r="B65" s="29"/>
      <c r="C65" s="29"/>
      <c r="D65" s="29"/>
      <c r="E65" s="29"/>
      <c r="F65" s="29"/>
      <c r="G65" s="29"/>
      <c r="H65" s="29"/>
      <c r="I65" s="5"/>
    </row>
    <row r="66" spans="1:9" x14ac:dyDescent="0.25">
      <c r="A66" s="9" t="s">
        <v>24</v>
      </c>
      <c r="B66" s="29"/>
      <c r="C66" s="29"/>
      <c r="D66" s="29"/>
      <c r="E66" s="29"/>
      <c r="F66" s="29"/>
      <c r="G66" s="29"/>
      <c r="H66" s="29"/>
      <c r="I66" s="5"/>
    </row>
    <row r="67" spans="1:9" x14ac:dyDescent="0.25">
      <c r="A67" s="4" t="s">
        <v>30</v>
      </c>
      <c r="B67" s="29">
        <f>B22/(B16*6)</f>
        <v>101529.85405585282</v>
      </c>
      <c r="C67" s="29">
        <f t="shared" ref="C67:F67" si="21">C22/(C16*6)</f>
        <v>78680.021110116795</v>
      </c>
      <c r="D67" s="29">
        <f t="shared" si="21"/>
        <v>78684.506583835115</v>
      </c>
      <c r="E67" s="29">
        <f t="shared" si="21"/>
        <v>78673.062498399217</v>
      </c>
      <c r="F67" s="29">
        <f t="shared" si="21"/>
        <v>285566.09999999998</v>
      </c>
      <c r="G67" s="29"/>
      <c r="H67" s="29"/>
      <c r="I67" s="5"/>
    </row>
    <row r="68" spans="1:9" x14ac:dyDescent="0.25">
      <c r="A68" s="4" t="s">
        <v>31</v>
      </c>
      <c r="B68" s="29">
        <f>B23/(B17*6)</f>
        <v>101553.13574122562</v>
      </c>
      <c r="C68" s="29">
        <f t="shared" ref="C68:F68" si="22">C23/(C17*6)</f>
        <v>78965.207819591873</v>
      </c>
      <c r="D68" s="29">
        <f t="shared" si="22"/>
        <v>79255.267782702605</v>
      </c>
      <c r="E68" s="29">
        <f t="shared" si="22"/>
        <v>78151.153446408847</v>
      </c>
      <c r="F68" s="29">
        <f t="shared" si="22"/>
        <v>288398.3121132091</v>
      </c>
      <c r="G68" s="29"/>
      <c r="H68" s="29"/>
      <c r="I68" s="5"/>
    </row>
    <row r="69" spans="1:9" x14ac:dyDescent="0.25">
      <c r="A69" s="4" t="s">
        <v>25</v>
      </c>
      <c r="B69" s="29">
        <f>(B68/B67)*B51</f>
        <v>100.35475046077282</v>
      </c>
      <c r="C69" s="29">
        <f t="shared" ref="C69:F69" si="23">(C68/C67)*C51</f>
        <v>100.8657563021037</v>
      </c>
      <c r="D69" s="29">
        <f t="shared" si="23"/>
        <v>122.96885295928</v>
      </c>
      <c r="E69" s="29">
        <f t="shared" si="23"/>
        <v>66.573131915160701</v>
      </c>
      <c r="F69" s="29">
        <f t="shared" si="23"/>
        <v>101.83379999495682</v>
      </c>
      <c r="G69" s="29"/>
      <c r="H69" s="29"/>
      <c r="I69" s="5"/>
    </row>
    <row r="70" spans="1:9" x14ac:dyDescent="0.25">
      <c r="A70" s="1" t="s">
        <v>35</v>
      </c>
      <c r="B70" s="29">
        <f>B22/B16</f>
        <v>609179.12433511694</v>
      </c>
      <c r="C70" s="29">
        <f t="shared" ref="C70:F70" si="24">C22/C16</f>
        <v>472080.12666070077</v>
      </c>
      <c r="D70" s="29">
        <f t="shared" si="24"/>
        <v>472107.03950301069</v>
      </c>
      <c r="E70" s="29">
        <f t="shared" si="24"/>
        <v>472038.37499039527</v>
      </c>
      <c r="F70" s="29">
        <f t="shared" si="24"/>
        <v>1713396.5999999999</v>
      </c>
      <c r="G70" s="29"/>
      <c r="H70" s="29"/>
      <c r="I70" s="5"/>
    </row>
    <row r="71" spans="1:9" x14ac:dyDescent="0.25">
      <c r="A71" s="1" t="s">
        <v>36</v>
      </c>
      <c r="B71" s="29">
        <f>B23/B17</f>
        <v>609318.81444735371</v>
      </c>
      <c r="C71" s="29">
        <f t="shared" ref="C71:F71" si="25">C23/C17</f>
        <v>473791.24691755121</v>
      </c>
      <c r="D71" s="29">
        <f t="shared" si="25"/>
        <v>475531.60669621563</v>
      </c>
      <c r="E71" s="29">
        <f t="shared" si="25"/>
        <v>468906.92067845305</v>
      </c>
      <c r="F71" s="29">
        <f t="shared" si="25"/>
        <v>1730389.8726792545</v>
      </c>
      <c r="G71" s="29"/>
      <c r="H71" s="29"/>
      <c r="I71" s="5"/>
    </row>
    <row r="72" spans="1:9" x14ac:dyDescent="0.25">
      <c r="B72" s="29"/>
      <c r="C72" s="29"/>
      <c r="D72" s="29"/>
      <c r="E72" s="29"/>
      <c r="F72" s="29"/>
      <c r="G72" s="29"/>
      <c r="H72" s="29"/>
      <c r="I72" s="5"/>
    </row>
    <row r="73" spans="1:9" x14ac:dyDescent="0.25">
      <c r="A73" s="9" t="s">
        <v>26</v>
      </c>
      <c r="B73" s="29"/>
      <c r="C73" s="29"/>
      <c r="D73" s="29"/>
      <c r="E73" s="29"/>
      <c r="F73" s="29"/>
      <c r="G73" s="29"/>
      <c r="H73" s="29"/>
      <c r="I73" s="5"/>
    </row>
    <row r="74" spans="1:9" x14ac:dyDescent="0.25">
      <c r="A74" s="4" t="s">
        <v>27</v>
      </c>
      <c r="B74" s="29">
        <f>(B29/B28)*100</f>
        <v>101.31939264390699</v>
      </c>
      <c r="C74" s="29"/>
      <c r="D74" s="29"/>
      <c r="E74" s="29"/>
      <c r="F74" s="29"/>
      <c r="G74" s="29"/>
      <c r="H74" s="29"/>
      <c r="I74" s="5"/>
    </row>
    <row r="75" spans="1:9" x14ac:dyDescent="0.25">
      <c r="A75" s="4" t="s">
        <v>28</v>
      </c>
      <c r="B75" s="29">
        <f>(B23/B29)*100</f>
        <v>99.036564520871394</v>
      </c>
      <c r="C75" s="29"/>
      <c r="D75" s="29"/>
      <c r="E75" s="29"/>
      <c r="F75" s="29"/>
      <c r="G75" s="29"/>
      <c r="H75" s="29"/>
      <c r="I75" s="5"/>
    </row>
    <row r="76" spans="1:9" ht="15.75" thickBot="1" x14ac:dyDescent="0.3">
      <c r="A76" s="10"/>
      <c r="B76" s="10"/>
      <c r="C76" s="10"/>
      <c r="D76" s="10"/>
      <c r="E76" s="10"/>
      <c r="F76" s="10"/>
      <c r="G76" s="10"/>
      <c r="H76" s="10"/>
    </row>
    <row r="77" spans="1:9" s="21" customFormat="1" ht="14.25" customHeight="1" thickTop="1" x14ac:dyDescent="0.25">
      <c r="A77" s="21" t="s">
        <v>100</v>
      </c>
    </row>
    <row r="78" spans="1:9" s="21" customFormat="1" x14ac:dyDescent="0.25">
      <c r="A78" s="21" t="s">
        <v>101</v>
      </c>
    </row>
    <row r="80" spans="1:9" x14ac:dyDescent="0.25">
      <c r="B80" s="6"/>
      <c r="C80" s="6"/>
      <c r="D80" s="6"/>
    </row>
    <row r="86" spans="1:1" x14ac:dyDescent="0.25">
      <c r="A86" s="3"/>
    </row>
    <row r="87" spans="1:1" x14ac:dyDescent="0.25">
      <c r="A87" s="11"/>
    </row>
    <row r="88" spans="1:1" x14ac:dyDescent="0.25">
      <c r="A88" s="11"/>
    </row>
  </sheetData>
  <mergeCells count="3">
    <mergeCell ref="A9:A10"/>
    <mergeCell ref="B9:B10"/>
    <mergeCell ref="C9:H9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J8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" style="4" customWidth="1"/>
    <col min="2" max="8" width="24" style="4" customWidth="1"/>
    <col min="9" max="16384" width="11.42578125" style="4"/>
  </cols>
  <sheetData>
    <row r="9" spans="1:10" s="15" customFormat="1" x14ac:dyDescent="0.25">
      <c r="A9" s="38" t="s">
        <v>0</v>
      </c>
      <c r="B9" s="38" t="s">
        <v>34</v>
      </c>
      <c r="C9" s="40" t="s">
        <v>69</v>
      </c>
      <c r="D9" s="40"/>
      <c r="E9" s="40"/>
      <c r="F9" s="40"/>
      <c r="G9" s="40"/>
      <c r="H9" s="40"/>
      <c r="I9" s="14"/>
      <c r="J9" s="14"/>
    </row>
    <row r="10" spans="1:10" s="15" customFormat="1" ht="75" customHeight="1" thickBot="1" x14ac:dyDescent="0.3">
      <c r="A10" s="39"/>
      <c r="B10" s="39"/>
      <c r="C10" s="16" t="s">
        <v>83</v>
      </c>
      <c r="D10" s="16" t="s">
        <v>84</v>
      </c>
      <c r="E10" s="16" t="s">
        <v>85</v>
      </c>
      <c r="F10" s="16" t="s">
        <v>42</v>
      </c>
      <c r="G10" s="16" t="s">
        <v>67</v>
      </c>
      <c r="H10" s="16" t="s">
        <v>68</v>
      </c>
    </row>
    <row r="11" spans="1:10" ht="15.75" thickTop="1" x14ac:dyDescent="0.25">
      <c r="C11" s="12"/>
    </row>
    <row r="12" spans="1:10" x14ac:dyDescent="0.25">
      <c r="A12" s="9" t="s">
        <v>1</v>
      </c>
    </row>
    <row r="14" spans="1:10" x14ac:dyDescent="0.25">
      <c r="A14" s="9" t="s">
        <v>41</v>
      </c>
    </row>
    <row r="15" spans="1:10" s="21" customFormat="1" x14ac:dyDescent="0.25">
      <c r="A15" s="18" t="s">
        <v>51</v>
      </c>
      <c r="B15" s="24">
        <f>+C15+F15</f>
        <v>119542</v>
      </c>
      <c r="C15" s="24">
        <v>115414</v>
      </c>
      <c r="D15" s="24">
        <v>0</v>
      </c>
      <c r="E15" s="24">
        <v>0</v>
      </c>
      <c r="F15" s="24">
        <v>4128</v>
      </c>
      <c r="G15" s="24"/>
      <c r="H15" s="24"/>
    </row>
    <row r="16" spans="1:10" s="21" customFormat="1" x14ac:dyDescent="0.25">
      <c r="A16" s="18" t="s">
        <v>108</v>
      </c>
      <c r="B16" s="24">
        <f t="shared" ref="B16:B18" si="0">+C16+F16</f>
        <v>123420</v>
      </c>
      <c r="C16" s="24">
        <f>+D16+E16</f>
        <v>119126</v>
      </c>
      <c r="D16" s="24">
        <v>72762</v>
      </c>
      <c r="E16" s="24">
        <v>46364</v>
      </c>
      <c r="F16" s="24">
        <v>4294</v>
      </c>
      <c r="G16" s="24"/>
      <c r="H16" s="24"/>
    </row>
    <row r="17" spans="1:8" s="21" customFormat="1" x14ac:dyDescent="0.25">
      <c r="A17" s="18" t="s">
        <v>109</v>
      </c>
      <c r="B17" s="24">
        <f t="shared" si="0"/>
        <v>124594.33333333333</v>
      </c>
      <c r="C17" s="24">
        <f t="shared" ref="C17:C18" si="1">+D17+E17</f>
        <v>120298.66666666666</v>
      </c>
      <c r="D17" s="24">
        <v>89204.333333333328</v>
      </c>
      <c r="E17" s="24">
        <v>31094.333333333332</v>
      </c>
      <c r="F17" s="24">
        <v>4295.6666666666697</v>
      </c>
      <c r="G17" s="24"/>
      <c r="H17" s="24"/>
    </row>
    <row r="18" spans="1:8" s="21" customFormat="1" x14ac:dyDescent="0.25">
      <c r="A18" s="18" t="s">
        <v>72</v>
      </c>
      <c r="B18" s="24">
        <f t="shared" si="0"/>
        <v>122152</v>
      </c>
      <c r="C18" s="24">
        <f t="shared" si="1"/>
        <v>117889</v>
      </c>
      <c r="D18" s="24">
        <v>71784</v>
      </c>
      <c r="E18" s="24">
        <v>46105</v>
      </c>
      <c r="F18" s="24">
        <v>4263</v>
      </c>
      <c r="G18" s="24"/>
      <c r="H18" s="24"/>
    </row>
    <row r="19" spans="1:8" x14ac:dyDescent="0.25">
      <c r="A19" s="21"/>
      <c r="B19" s="25"/>
      <c r="C19" s="25"/>
      <c r="D19" s="25"/>
      <c r="E19" s="25"/>
      <c r="F19" s="25"/>
      <c r="G19" s="25"/>
      <c r="H19" s="25"/>
    </row>
    <row r="20" spans="1:8" x14ac:dyDescent="0.25">
      <c r="A20" s="13" t="s">
        <v>2</v>
      </c>
      <c r="B20" s="25"/>
      <c r="C20" s="25"/>
      <c r="D20" s="25"/>
      <c r="E20" s="25"/>
      <c r="F20" s="25"/>
      <c r="G20" s="25"/>
      <c r="H20" s="25"/>
    </row>
    <row r="21" spans="1:8" s="21" customFormat="1" x14ac:dyDescent="0.25">
      <c r="A21" s="18" t="s">
        <v>51</v>
      </c>
      <c r="B21" s="24">
        <f>+C21+F21+G21+H21</f>
        <v>35404290501</v>
      </c>
      <c r="C21" s="24">
        <v>26239524579</v>
      </c>
      <c r="D21" s="24">
        <v>0</v>
      </c>
      <c r="E21" s="24">
        <v>0</v>
      </c>
      <c r="F21" s="23">
        <v>3394183292</v>
      </c>
      <c r="G21" s="24">
        <v>4177107630</v>
      </c>
      <c r="H21" s="24">
        <v>1593475000</v>
      </c>
    </row>
    <row r="22" spans="1:8" s="21" customFormat="1" x14ac:dyDescent="0.25">
      <c r="A22" s="18" t="s">
        <v>108</v>
      </c>
      <c r="B22" s="24">
        <f t="shared" ref="B22:B24" si="2">+C22+F22+G22+H22</f>
        <v>38929087954.870003</v>
      </c>
      <c r="C22" s="24">
        <f>+D22+E22</f>
        <v>29304996000</v>
      </c>
      <c r="D22" s="24">
        <v>17899452000</v>
      </c>
      <c r="E22" s="24">
        <v>11405544000</v>
      </c>
      <c r="F22" s="24">
        <v>3770629674.5999999</v>
      </c>
      <c r="G22" s="24">
        <v>4547898530.2600002</v>
      </c>
      <c r="H22" s="24">
        <v>1305563750.01</v>
      </c>
    </row>
    <row r="23" spans="1:8" s="21" customFormat="1" x14ac:dyDescent="0.25">
      <c r="A23" s="18" t="s">
        <v>109</v>
      </c>
      <c r="B23" s="24">
        <f t="shared" si="2"/>
        <v>39272838400</v>
      </c>
      <c r="C23" s="24">
        <f t="shared" ref="C23:C24" si="3">+D23+E23</f>
        <v>30261246700</v>
      </c>
      <c r="D23" s="24">
        <v>22393322558</v>
      </c>
      <c r="E23" s="24">
        <v>7867924142.000001</v>
      </c>
      <c r="F23" s="23">
        <v>3684414500</v>
      </c>
      <c r="G23" s="24">
        <v>4489662100</v>
      </c>
      <c r="H23" s="24">
        <v>837515100.00000012</v>
      </c>
    </row>
    <row r="24" spans="1:8" s="21" customFormat="1" ht="13.5" customHeight="1" x14ac:dyDescent="0.25">
      <c r="A24" s="18" t="s">
        <v>72</v>
      </c>
      <c r="B24" s="24">
        <f t="shared" si="2"/>
        <v>162752446013.23566</v>
      </c>
      <c r="C24" s="24">
        <f t="shared" si="3"/>
        <v>123507598065.90259</v>
      </c>
      <c r="D24" s="24">
        <v>75213627117.154007</v>
      </c>
      <c r="E24" s="24">
        <v>48293970948.748581</v>
      </c>
      <c r="F24" s="24">
        <v>16224082569.856216</v>
      </c>
      <c r="G24" s="24">
        <v>17758505514.976875</v>
      </c>
      <c r="H24" s="24">
        <v>5262259862.5</v>
      </c>
    </row>
    <row r="25" spans="1:8" s="21" customFormat="1" x14ac:dyDescent="0.25">
      <c r="A25" s="18" t="s">
        <v>110</v>
      </c>
      <c r="B25" s="24">
        <f>+C25+F25+G25</f>
        <v>38435323300</v>
      </c>
      <c r="C25" s="24">
        <f>+C23</f>
        <v>30261246700</v>
      </c>
      <c r="D25" s="24">
        <f>+D23</f>
        <v>22393322558</v>
      </c>
      <c r="E25" s="24">
        <f>+E23</f>
        <v>7867924142.000001</v>
      </c>
      <c r="F25" s="24">
        <f t="shared" ref="F25:G25" si="4">F23</f>
        <v>3684414500</v>
      </c>
      <c r="G25" s="24">
        <f t="shared" si="4"/>
        <v>4489662100</v>
      </c>
      <c r="H25" s="24"/>
    </row>
    <row r="26" spans="1:8" s="21" customFormat="1" x14ac:dyDescent="0.25">
      <c r="B26" s="24"/>
      <c r="C26" s="24"/>
      <c r="D26" s="24"/>
      <c r="E26" s="24"/>
      <c r="F26" s="24"/>
      <c r="G26" s="24"/>
      <c r="H26" s="24"/>
    </row>
    <row r="27" spans="1:8" s="21" customFormat="1" x14ac:dyDescent="0.25">
      <c r="A27" s="13" t="s">
        <v>3</v>
      </c>
      <c r="B27" s="24"/>
      <c r="C27" s="24"/>
      <c r="D27" s="24"/>
      <c r="E27" s="24"/>
      <c r="F27" s="24"/>
      <c r="G27" s="24"/>
      <c r="H27" s="24"/>
    </row>
    <row r="28" spans="1:8" s="21" customFormat="1" x14ac:dyDescent="0.25">
      <c r="A28" s="18" t="s">
        <v>108</v>
      </c>
      <c r="B28" s="24">
        <f>B22</f>
        <v>38929087954.870003</v>
      </c>
      <c r="C28" s="24"/>
      <c r="D28" s="24"/>
      <c r="E28" s="24"/>
      <c r="F28" s="24"/>
      <c r="G28" s="24"/>
      <c r="H28" s="24"/>
    </row>
    <row r="29" spans="1:8" s="21" customFormat="1" x14ac:dyDescent="0.25">
      <c r="A29" s="18" t="s">
        <v>109</v>
      </c>
      <c r="B29" s="24">
        <v>47036804959.999992</v>
      </c>
      <c r="C29" s="24"/>
      <c r="D29" s="24"/>
      <c r="E29" s="24"/>
      <c r="F29" s="24"/>
      <c r="G29" s="24"/>
      <c r="H29" s="24"/>
    </row>
    <row r="30" spans="1:8" x14ac:dyDescent="0.25">
      <c r="A30" s="21"/>
      <c r="B30" s="26"/>
      <c r="C30" s="26"/>
      <c r="D30" s="26"/>
      <c r="E30" s="26"/>
      <c r="F30" s="26"/>
      <c r="G30" s="26"/>
      <c r="H30" s="26"/>
    </row>
    <row r="31" spans="1:8" x14ac:dyDescent="0.25">
      <c r="A31" s="9" t="s">
        <v>4</v>
      </c>
      <c r="B31" s="26"/>
      <c r="C31" s="26"/>
      <c r="D31" s="26"/>
      <c r="E31" s="26"/>
      <c r="F31" s="26"/>
      <c r="G31" s="26"/>
      <c r="H31" s="26"/>
    </row>
    <row r="32" spans="1:8" x14ac:dyDescent="0.25">
      <c r="A32" s="18" t="s">
        <v>52</v>
      </c>
      <c r="B32" s="34">
        <v>1.0347772084</v>
      </c>
      <c r="C32" s="34">
        <v>1.0347772084</v>
      </c>
      <c r="D32" s="34">
        <v>1.0347772084</v>
      </c>
      <c r="E32" s="34">
        <v>1.0347772084</v>
      </c>
      <c r="F32" s="34">
        <v>1.0347772084</v>
      </c>
      <c r="G32" s="34">
        <v>1.0347772084</v>
      </c>
      <c r="H32" s="34">
        <v>1.0347772084</v>
      </c>
    </row>
    <row r="33" spans="1:8" x14ac:dyDescent="0.25">
      <c r="A33" s="18" t="s">
        <v>111</v>
      </c>
      <c r="B33" s="34">
        <v>1.060947463</v>
      </c>
      <c r="C33" s="34">
        <v>1.060947463</v>
      </c>
      <c r="D33" s="34">
        <v>1.060947463</v>
      </c>
      <c r="E33" s="34">
        <v>1.060947463</v>
      </c>
      <c r="F33" s="34">
        <v>1.060947463</v>
      </c>
      <c r="G33" s="34">
        <v>1.060947463</v>
      </c>
      <c r="H33" s="34">
        <v>1.060947463</v>
      </c>
    </row>
    <row r="34" spans="1:8" s="21" customFormat="1" x14ac:dyDescent="0.25">
      <c r="A34" s="18" t="s">
        <v>5</v>
      </c>
      <c r="B34" s="23">
        <f>+C34+F34</f>
        <v>123118</v>
      </c>
      <c r="C34" s="23">
        <v>110905</v>
      </c>
      <c r="D34" s="23"/>
      <c r="E34" s="23"/>
      <c r="F34" s="23">
        <v>12213</v>
      </c>
      <c r="G34" s="24"/>
      <c r="H34" s="24"/>
    </row>
    <row r="35" spans="1:8" x14ac:dyDescent="0.25">
      <c r="B35" s="25"/>
      <c r="C35" s="25"/>
      <c r="D35" s="25"/>
      <c r="E35" s="25"/>
      <c r="F35" s="25"/>
      <c r="G35" s="25"/>
      <c r="H35" s="25"/>
    </row>
    <row r="36" spans="1:8" x14ac:dyDescent="0.25">
      <c r="A36" s="9" t="s">
        <v>6</v>
      </c>
      <c r="B36" s="25"/>
      <c r="C36" s="25"/>
      <c r="D36" s="25"/>
      <c r="E36" s="25"/>
      <c r="F36" s="25"/>
      <c r="G36" s="25"/>
      <c r="H36" s="25"/>
    </row>
    <row r="37" spans="1:8" s="21" customFormat="1" x14ac:dyDescent="0.25">
      <c r="A37" s="21" t="s">
        <v>53</v>
      </c>
      <c r="B37" s="24">
        <f>B21/B32</f>
        <v>34214408873.329414</v>
      </c>
      <c r="C37" s="24">
        <f t="shared" ref="C37:H37" si="5">C21/C32</f>
        <v>25357656088.668835</v>
      </c>
      <c r="D37" s="24">
        <f t="shared" si="5"/>
        <v>0</v>
      </c>
      <c r="E37" s="24">
        <f t="shared" si="5"/>
        <v>0</v>
      </c>
      <c r="F37" s="24">
        <f t="shared" si="5"/>
        <v>3280110215.4619122</v>
      </c>
      <c r="G37" s="24">
        <f t="shared" si="5"/>
        <v>4036721717.5750852</v>
      </c>
      <c r="H37" s="24">
        <f t="shared" si="5"/>
        <v>1539920851.6235812</v>
      </c>
    </row>
    <row r="38" spans="1:8" s="21" customFormat="1" x14ac:dyDescent="0.25">
      <c r="A38" s="21" t="s">
        <v>112</v>
      </c>
      <c r="B38" s="24">
        <f>B23/B33</f>
        <v>37016760744.165146</v>
      </c>
      <c r="C38" s="24">
        <f t="shared" ref="C38:H38" si="6">C23/C33</f>
        <v>28522851277.132465</v>
      </c>
      <c r="D38" s="24">
        <f t="shared" si="6"/>
        <v>21106909945.078026</v>
      </c>
      <c r="E38" s="24">
        <f t="shared" si="6"/>
        <v>7415941332.0544424</v>
      </c>
      <c r="F38" s="24">
        <f t="shared" si="6"/>
        <v>3472758669.4837122</v>
      </c>
      <c r="G38" s="24">
        <f t="shared" si="6"/>
        <v>4231747807.1013589</v>
      </c>
      <c r="H38" s="24">
        <f t="shared" si="6"/>
        <v>789402990.44760537</v>
      </c>
    </row>
    <row r="39" spans="1:8" s="21" customFormat="1" x14ac:dyDescent="0.25">
      <c r="A39" s="21" t="s">
        <v>54</v>
      </c>
      <c r="B39" s="24">
        <f>B37/B15</f>
        <v>286212.45146751282</v>
      </c>
      <c r="C39" s="24">
        <f t="shared" ref="C39:F39" si="7">C37/C15</f>
        <v>219710.39985330059</v>
      </c>
      <c r="D39" s="24" t="s">
        <v>114</v>
      </c>
      <c r="E39" s="24" t="s">
        <v>114</v>
      </c>
      <c r="F39" s="24">
        <f t="shared" si="7"/>
        <v>794600.34289290512</v>
      </c>
      <c r="G39" s="24"/>
      <c r="H39" s="24"/>
    </row>
    <row r="40" spans="1:8" s="21" customFormat="1" x14ac:dyDescent="0.25">
      <c r="A40" s="21" t="s">
        <v>113</v>
      </c>
      <c r="B40" s="24">
        <f>B38/B17</f>
        <v>297098.26886855596</v>
      </c>
      <c r="C40" s="24">
        <f t="shared" ref="C40:F40" si="8">C38/C17</f>
        <v>237100.31097988729</v>
      </c>
      <c r="D40" s="24">
        <f t="shared" si="8"/>
        <v>236613.0562985882</v>
      </c>
      <c r="E40" s="24">
        <f t="shared" si="8"/>
        <v>238498.16146739843</v>
      </c>
      <c r="F40" s="24">
        <f t="shared" si="8"/>
        <v>808432.99514635908</v>
      </c>
      <c r="G40" s="24"/>
      <c r="H40" s="24"/>
    </row>
    <row r="41" spans="1:8" x14ac:dyDescent="0.25">
      <c r="B41" s="26"/>
      <c r="C41" s="26"/>
      <c r="D41" s="26"/>
      <c r="E41" s="26"/>
      <c r="F41" s="26"/>
      <c r="G41" s="26"/>
      <c r="H41" s="26"/>
    </row>
    <row r="42" spans="1:8" x14ac:dyDescent="0.25">
      <c r="A42" s="9" t="s">
        <v>7</v>
      </c>
      <c r="B42" s="26"/>
      <c r="C42" s="26"/>
      <c r="D42" s="26"/>
      <c r="E42" s="26"/>
      <c r="F42" s="26"/>
      <c r="G42" s="26"/>
      <c r="H42" s="26"/>
    </row>
    <row r="43" spans="1:8" x14ac:dyDescent="0.25">
      <c r="B43" s="26"/>
      <c r="C43" s="26"/>
      <c r="D43" s="26"/>
      <c r="E43" s="26"/>
      <c r="F43" s="26"/>
      <c r="G43" s="26"/>
      <c r="H43" s="26"/>
    </row>
    <row r="44" spans="1:8" x14ac:dyDescent="0.25">
      <c r="A44" s="4" t="s">
        <v>8</v>
      </c>
      <c r="B44" s="26"/>
      <c r="C44" s="26"/>
      <c r="D44" s="26"/>
      <c r="E44" s="26"/>
      <c r="F44" s="26"/>
      <c r="G44" s="26"/>
      <c r="H44" s="26"/>
    </row>
    <row r="45" spans="1:8" s="21" customFormat="1" x14ac:dyDescent="0.25">
      <c r="A45" s="21" t="s">
        <v>9</v>
      </c>
      <c r="B45" s="29">
        <f>(B16/B34)*100</f>
        <v>100.24529313341672</v>
      </c>
      <c r="C45" s="29">
        <f t="shared" ref="C45:F45" si="9">(C16/C34)*100</f>
        <v>107.41265046661556</v>
      </c>
      <c r="D45" s="29"/>
      <c r="E45" s="29"/>
      <c r="F45" s="29">
        <f t="shared" si="9"/>
        <v>35.159256529927127</v>
      </c>
      <c r="G45" s="29"/>
      <c r="H45" s="29"/>
    </row>
    <row r="46" spans="1:8" s="21" customFormat="1" x14ac:dyDescent="0.25">
      <c r="A46" s="21" t="s">
        <v>10</v>
      </c>
      <c r="B46" s="29">
        <f>(B17/(B17+B34))*100</f>
        <v>50.297993505908067</v>
      </c>
      <c r="C46" s="29">
        <f t="shared" ref="C46" si="10">(C17/(C17+C34))*100</f>
        <v>52.031470089142182</v>
      </c>
      <c r="D46" s="29"/>
      <c r="E46" s="29"/>
      <c r="F46" s="29">
        <f>(F17/F34)*100</f>
        <v>35.172903190589288</v>
      </c>
      <c r="G46" s="29"/>
      <c r="H46" s="29"/>
    </row>
    <row r="47" spans="1:8" x14ac:dyDescent="0.25">
      <c r="B47" s="28"/>
      <c r="C47" s="28"/>
      <c r="D47" s="28"/>
      <c r="E47" s="28"/>
      <c r="F47" s="28"/>
      <c r="G47" s="28"/>
      <c r="H47" s="28"/>
    </row>
    <row r="48" spans="1:8" x14ac:dyDescent="0.25">
      <c r="A48" s="4" t="s">
        <v>11</v>
      </c>
      <c r="B48" s="28"/>
      <c r="C48" s="28"/>
      <c r="D48" s="28"/>
      <c r="E48" s="28"/>
      <c r="F48" s="28"/>
      <c r="G48" s="28"/>
      <c r="H48" s="28"/>
    </row>
    <row r="49" spans="1:8" s="21" customFormat="1" x14ac:dyDescent="0.25">
      <c r="A49" s="21" t="s">
        <v>12</v>
      </c>
      <c r="B49" s="29">
        <f>B17/B16*100</f>
        <v>100.95149354507642</v>
      </c>
      <c r="C49" s="29">
        <f t="shared" ref="C49:F49" si="11">C17/C16*100</f>
        <v>100.98439187638857</v>
      </c>
      <c r="D49" s="29">
        <f t="shared" si="11"/>
        <v>122.59741806620671</v>
      </c>
      <c r="E49" s="29">
        <f t="shared" si="11"/>
        <v>67.065683144968787</v>
      </c>
      <c r="F49" s="29">
        <f t="shared" si="11"/>
        <v>100.0388138487813</v>
      </c>
      <c r="G49" s="29"/>
      <c r="H49" s="29"/>
    </row>
    <row r="50" spans="1:8" s="21" customFormat="1" x14ac:dyDescent="0.25">
      <c r="A50" s="21" t="s">
        <v>13</v>
      </c>
      <c r="B50" s="29">
        <f>B23/B22*100</f>
        <v>100.88301695002077</v>
      </c>
      <c r="C50" s="29">
        <f t="shared" ref="C50:H50" si="12">C23/C22*100</f>
        <v>103.26309786904595</v>
      </c>
      <c r="D50" s="29">
        <f t="shared" si="12"/>
        <v>125.10619072583897</v>
      </c>
      <c r="E50" s="29">
        <f t="shared" si="12"/>
        <v>68.983330755639543</v>
      </c>
      <c r="F50" s="29">
        <f t="shared" si="12"/>
        <v>97.713507237775985</v>
      </c>
      <c r="G50" s="29">
        <f t="shared" si="12"/>
        <v>98.71948703620987</v>
      </c>
      <c r="H50" s="29">
        <f t="shared" si="12"/>
        <v>64.149690123794045</v>
      </c>
    </row>
    <row r="51" spans="1:8" s="21" customFormat="1" x14ac:dyDescent="0.25">
      <c r="A51" s="21" t="s">
        <v>14</v>
      </c>
      <c r="B51" s="29">
        <f>AVERAGE(B49:B50)</f>
        <v>100.9172552475486</v>
      </c>
      <c r="C51" s="29">
        <f t="shared" ref="C51:H51" si="13">AVERAGE(C49:C50)</f>
        <v>102.12374487271725</v>
      </c>
      <c r="D51" s="29">
        <f t="shared" si="13"/>
        <v>123.85180439602284</v>
      </c>
      <c r="E51" s="29">
        <f t="shared" si="13"/>
        <v>68.024506950304158</v>
      </c>
      <c r="F51" s="29">
        <f t="shared" si="13"/>
        <v>98.876160543278644</v>
      </c>
      <c r="G51" s="29">
        <f t="shared" si="13"/>
        <v>98.71948703620987</v>
      </c>
      <c r="H51" s="29">
        <f t="shared" si="13"/>
        <v>64.149690123794045</v>
      </c>
    </row>
    <row r="52" spans="1:8" s="21" customFormat="1" x14ac:dyDescent="0.25">
      <c r="B52" s="29"/>
      <c r="C52" s="29"/>
      <c r="D52" s="29"/>
      <c r="E52" s="29"/>
      <c r="F52" s="29"/>
      <c r="G52" s="29"/>
      <c r="H52" s="29"/>
    </row>
    <row r="53" spans="1:8" s="21" customFormat="1" x14ac:dyDescent="0.25">
      <c r="A53" s="21" t="s">
        <v>15</v>
      </c>
      <c r="B53" s="29"/>
      <c r="C53" s="29"/>
      <c r="D53" s="29"/>
      <c r="E53" s="29"/>
      <c r="F53" s="29"/>
      <c r="G53" s="29"/>
      <c r="H53" s="29"/>
    </row>
    <row r="54" spans="1:8" s="21" customFormat="1" x14ac:dyDescent="0.25">
      <c r="A54" s="21" t="s">
        <v>16</v>
      </c>
      <c r="B54" s="29">
        <f>B17/B18*100</f>
        <v>101.9994214857991</v>
      </c>
      <c r="C54" s="29">
        <f t="shared" ref="C54:F54" si="14">C17/C18*100</f>
        <v>102.04401315361625</v>
      </c>
      <c r="D54" s="29">
        <f t="shared" si="14"/>
        <v>124.26771053902448</v>
      </c>
      <c r="E54" s="29">
        <f t="shared" si="14"/>
        <v>67.442432129559336</v>
      </c>
      <c r="F54" s="29">
        <f t="shared" si="14"/>
        <v>100.76628352490428</v>
      </c>
      <c r="G54" s="29"/>
      <c r="H54" s="29"/>
    </row>
    <row r="55" spans="1:8" s="21" customFormat="1" x14ac:dyDescent="0.25">
      <c r="A55" s="21" t="s">
        <v>17</v>
      </c>
      <c r="B55" s="29">
        <f>B23/B24*100</f>
        <v>24.130413620208312</v>
      </c>
      <c r="C55" s="29">
        <f t="shared" ref="C55:H55" si="15">C23/C24*100</f>
        <v>24.501526362655728</v>
      </c>
      <c r="D55" s="29">
        <f t="shared" si="15"/>
        <v>29.772959257927802</v>
      </c>
      <c r="E55" s="29">
        <f t="shared" si="15"/>
        <v>16.291731633229631</v>
      </c>
      <c r="F55" s="29">
        <f t="shared" si="15"/>
        <v>22.70953987158272</v>
      </c>
      <c r="G55" s="29">
        <f t="shared" si="15"/>
        <v>25.281756374226326</v>
      </c>
      <c r="H55" s="29">
        <f t="shared" si="15"/>
        <v>15.915502500519093</v>
      </c>
    </row>
    <row r="56" spans="1:8" s="21" customFormat="1" x14ac:dyDescent="0.25">
      <c r="A56" s="21" t="s">
        <v>18</v>
      </c>
      <c r="B56" s="29">
        <f>AVERAGE(B54:B55)</f>
        <v>63.06491755300371</v>
      </c>
      <c r="C56" s="29">
        <f t="shared" ref="C56:H56" si="16">AVERAGE(C54:C55)</f>
        <v>63.272769758135986</v>
      </c>
      <c r="D56" s="29">
        <f t="shared" si="16"/>
        <v>77.020334898476136</v>
      </c>
      <c r="E56" s="29">
        <f t="shared" si="16"/>
        <v>41.867081881394483</v>
      </c>
      <c r="F56" s="29">
        <f t="shared" si="16"/>
        <v>61.737911698243501</v>
      </c>
      <c r="G56" s="29">
        <f t="shared" si="16"/>
        <v>25.281756374226326</v>
      </c>
      <c r="H56" s="29">
        <f t="shared" si="16"/>
        <v>15.915502500519093</v>
      </c>
    </row>
    <row r="57" spans="1:8" s="21" customFormat="1" x14ac:dyDescent="0.25">
      <c r="B57" s="29"/>
      <c r="C57" s="29"/>
      <c r="D57" s="29"/>
      <c r="E57" s="29"/>
      <c r="F57" s="29"/>
      <c r="G57" s="29"/>
      <c r="H57" s="29"/>
    </row>
    <row r="58" spans="1:8" s="21" customFormat="1" x14ac:dyDescent="0.25">
      <c r="A58" s="21" t="s">
        <v>29</v>
      </c>
      <c r="B58" s="29"/>
      <c r="C58" s="29"/>
      <c r="D58" s="29"/>
      <c r="E58" s="29"/>
      <c r="F58" s="29"/>
      <c r="G58" s="29"/>
      <c r="H58" s="29"/>
    </row>
    <row r="59" spans="1:8" s="21" customFormat="1" x14ac:dyDescent="0.25">
      <c r="A59" s="21" t="s">
        <v>19</v>
      </c>
      <c r="B59" s="29">
        <f>(B25/B23)*100</f>
        <v>97.867444437120184</v>
      </c>
      <c r="C59" s="29"/>
      <c r="D59" s="29"/>
      <c r="E59" s="29"/>
      <c r="F59" s="29"/>
      <c r="G59" s="29"/>
      <c r="H59" s="29"/>
    </row>
    <row r="60" spans="1:8" s="21" customFormat="1" x14ac:dyDescent="0.25">
      <c r="B60" s="29"/>
      <c r="C60" s="29"/>
      <c r="D60" s="29"/>
      <c r="E60" s="29"/>
      <c r="F60" s="29"/>
      <c r="G60" s="29"/>
      <c r="H60" s="29"/>
    </row>
    <row r="61" spans="1:8" s="21" customFormat="1" x14ac:dyDescent="0.25">
      <c r="A61" s="21" t="s">
        <v>20</v>
      </c>
      <c r="B61" s="29"/>
      <c r="C61" s="29"/>
      <c r="D61" s="29"/>
      <c r="E61" s="29"/>
      <c r="F61" s="29"/>
      <c r="G61" s="29"/>
      <c r="H61" s="29"/>
    </row>
    <row r="62" spans="1:8" s="21" customFormat="1" x14ac:dyDescent="0.25">
      <c r="A62" s="21" t="s">
        <v>21</v>
      </c>
      <c r="B62" s="29">
        <f>((B17/B15)-1)*100</f>
        <v>4.2264085704884824</v>
      </c>
      <c r="C62" s="29">
        <f t="shared" ref="C62:F62" si="17">((C17/C15)-1)*100</f>
        <v>4.2322999520566507</v>
      </c>
      <c r="D62" s="29"/>
      <c r="E62" s="29"/>
      <c r="F62" s="29">
        <f t="shared" si="17"/>
        <v>4.061692506460024</v>
      </c>
      <c r="G62" s="29"/>
      <c r="H62" s="29"/>
    </row>
    <row r="63" spans="1:8" s="21" customFormat="1" x14ac:dyDescent="0.25">
      <c r="A63" s="21" t="s">
        <v>22</v>
      </c>
      <c r="B63" s="29">
        <f>((B38/B37)-1)*100</f>
        <v>8.1905605360909952</v>
      </c>
      <c r="C63" s="29">
        <f t="shared" ref="C63:H63" si="18">((C38/C37)-1)*100</f>
        <v>12.482207256837153</v>
      </c>
      <c r="D63" s="29"/>
      <c r="E63" s="29"/>
      <c r="F63" s="29">
        <f t="shared" si="18"/>
        <v>5.8732311223472333</v>
      </c>
      <c r="G63" s="29">
        <f t="shared" si="18"/>
        <v>4.8312988402735124</v>
      </c>
      <c r="H63" s="29">
        <f t="shared" si="18"/>
        <v>-48.737430913068295</v>
      </c>
    </row>
    <row r="64" spans="1:8" s="21" customFormat="1" x14ac:dyDescent="0.25">
      <c r="A64" s="21" t="s">
        <v>23</v>
      </c>
      <c r="B64" s="29">
        <f>((B40/B39)-1)*100</f>
        <v>3.8034045497418845</v>
      </c>
      <c r="C64" s="29">
        <f t="shared" ref="C64:F64" si="19">((C40/C39)-1)*100</f>
        <v>7.9149239809302774</v>
      </c>
      <c r="D64" s="29"/>
      <c r="E64" s="29"/>
      <c r="F64" s="29">
        <f t="shared" si="19"/>
        <v>1.7408313974662137</v>
      </c>
      <c r="G64" s="29"/>
      <c r="H64" s="29"/>
    </row>
    <row r="65" spans="1:8" s="21" customFormat="1" x14ac:dyDescent="0.25">
      <c r="B65" s="29"/>
      <c r="C65" s="29"/>
      <c r="D65" s="29"/>
      <c r="E65" s="29"/>
      <c r="F65" s="29"/>
      <c r="G65" s="29"/>
      <c r="H65" s="29"/>
    </row>
    <row r="66" spans="1:8" s="21" customFormat="1" x14ac:dyDescent="0.25">
      <c r="A66" s="21" t="s">
        <v>24</v>
      </c>
      <c r="B66" s="29"/>
      <c r="C66" s="29"/>
      <c r="D66" s="29"/>
      <c r="E66" s="29"/>
      <c r="F66" s="29"/>
      <c r="G66" s="29"/>
      <c r="H66" s="29"/>
    </row>
    <row r="67" spans="1:8" s="21" customFormat="1" x14ac:dyDescent="0.25">
      <c r="A67" s="21" t="s">
        <v>30</v>
      </c>
      <c r="B67" s="29">
        <f t="shared" ref="B67:B68" si="20">B22/(B16*3)</f>
        <v>105139.86915915844</v>
      </c>
      <c r="C67" s="29">
        <f t="shared" ref="C67:F67" si="21">C22/(C16*3)</f>
        <v>82000</v>
      </c>
      <c r="D67" s="29">
        <f t="shared" si="21"/>
        <v>82000</v>
      </c>
      <c r="E67" s="29">
        <f t="shared" si="21"/>
        <v>82000</v>
      </c>
      <c r="F67" s="29">
        <f t="shared" si="21"/>
        <v>292705.3</v>
      </c>
      <c r="G67" s="29"/>
      <c r="H67" s="29"/>
    </row>
    <row r="68" spans="1:8" s="21" customFormat="1" x14ac:dyDescent="0.25">
      <c r="A68" s="21" t="s">
        <v>31</v>
      </c>
      <c r="B68" s="29">
        <f t="shared" si="20"/>
        <v>105068.55153926209</v>
      </c>
      <c r="C68" s="29">
        <f t="shared" ref="C68:F68" si="22">C23/(C17*3)</f>
        <v>83850.324470207488</v>
      </c>
      <c r="D68" s="29">
        <f t="shared" si="22"/>
        <v>83678.007264221102</v>
      </c>
      <c r="E68" s="29">
        <f t="shared" si="22"/>
        <v>84344.67311300023</v>
      </c>
      <c r="F68" s="29">
        <f t="shared" si="22"/>
        <v>285901.64506867365</v>
      </c>
      <c r="G68" s="29"/>
      <c r="H68" s="29"/>
    </row>
    <row r="69" spans="1:8" s="21" customFormat="1" x14ac:dyDescent="0.25">
      <c r="A69" s="21" t="s">
        <v>25</v>
      </c>
      <c r="B69" s="29">
        <f>(B68/B67)*B51</f>
        <v>100.84880187673612</v>
      </c>
      <c r="C69" s="29">
        <f t="shared" ref="C69:F69" si="23">(C68/C67)*C51</f>
        <v>104.42816028890282</v>
      </c>
      <c r="D69" s="29">
        <f t="shared" si="23"/>
        <v>126.38624619435718</v>
      </c>
      <c r="E69" s="29">
        <f t="shared" si="23"/>
        <v>69.969570760931902</v>
      </c>
      <c r="F69" s="29">
        <f t="shared" si="23"/>
        <v>96.577878697097887</v>
      </c>
      <c r="G69" s="29"/>
      <c r="H69" s="29"/>
    </row>
    <row r="70" spans="1:8" s="21" customFormat="1" x14ac:dyDescent="0.25">
      <c r="A70" s="22" t="s">
        <v>32</v>
      </c>
      <c r="B70" s="29">
        <f t="shared" ref="B70:B71" si="24">B22/B16</f>
        <v>315419.60747747531</v>
      </c>
      <c r="C70" s="29">
        <f t="shared" ref="C70:F70" si="25">C22/C16</f>
        <v>246000</v>
      </c>
      <c r="D70" s="29">
        <f t="shared" si="25"/>
        <v>246000</v>
      </c>
      <c r="E70" s="29">
        <f t="shared" si="25"/>
        <v>246000</v>
      </c>
      <c r="F70" s="29">
        <f t="shared" si="25"/>
        <v>878115.9</v>
      </c>
      <c r="G70" s="29"/>
      <c r="H70" s="29"/>
    </row>
    <row r="71" spans="1:8" s="21" customFormat="1" x14ac:dyDescent="0.25">
      <c r="A71" s="22" t="s">
        <v>33</v>
      </c>
      <c r="B71" s="29">
        <f t="shared" si="24"/>
        <v>315205.65461778629</v>
      </c>
      <c r="C71" s="29">
        <f t="shared" ref="C71:F71" si="26">C23/C17</f>
        <v>251550.97341062248</v>
      </c>
      <c r="D71" s="29">
        <f t="shared" si="26"/>
        <v>251034.02179266329</v>
      </c>
      <c r="E71" s="29">
        <f t="shared" si="26"/>
        <v>253034.01933900072</v>
      </c>
      <c r="F71" s="29">
        <f t="shared" si="26"/>
        <v>857704.93520602095</v>
      </c>
      <c r="G71" s="29"/>
      <c r="H71" s="29"/>
    </row>
    <row r="72" spans="1:8" s="21" customFormat="1" x14ac:dyDescent="0.25">
      <c r="B72" s="29"/>
      <c r="C72" s="29"/>
      <c r="D72" s="29"/>
      <c r="E72" s="29"/>
      <c r="F72" s="29"/>
      <c r="G72" s="29"/>
      <c r="H72" s="29"/>
    </row>
    <row r="73" spans="1:8" s="21" customFormat="1" x14ac:dyDescent="0.25">
      <c r="A73" s="21" t="s">
        <v>26</v>
      </c>
      <c r="B73" s="29"/>
      <c r="C73" s="29"/>
      <c r="D73" s="29"/>
      <c r="E73" s="29"/>
      <c r="F73" s="29"/>
      <c r="G73" s="29"/>
      <c r="H73" s="29"/>
    </row>
    <row r="74" spans="1:8" s="21" customFormat="1" x14ac:dyDescent="0.25">
      <c r="A74" s="21" t="s">
        <v>27</v>
      </c>
      <c r="B74" s="29">
        <f>(B29/B28)*100</f>
        <v>120.82688660604934</v>
      </c>
      <c r="C74" s="29"/>
      <c r="D74" s="29"/>
      <c r="E74" s="29"/>
      <c r="F74" s="29"/>
      <c r="G74" s="29"/>
      <c r="H74" s="29"/>
    </row>
    <row r="75" spans="1:8" s="21" customFormat="1" x14ac:dyDescent="0.25">
      <c r="A75" s="21" t="s">
        <v>28</v>
      </c>
      <c r="B75" s="29">
        <f>(B23/B29)*100</f>
        <v>83.493847920575277</v>
      </c>
      <c r="C75" s="29"/>
      <c r="D75" s="29"/>
      <c r="E75" s="29"/>
      <c r="F75" s="29"/>
      <c r="G75" s="29"/>
      <c r="H75" s="29"/>
    </row>
    <row r="76" spans="1:8" ht="15.75" thickBot="1" x14ac:dyDescent="0.3">
      <c r="A76" s="10"/>
      <c r="B76" s="10"/>
      <c r="C76" s="10"/>
      <c r="D76" s="10"/>
      <c r="E76" s="10"/>
      <c r="F76" s="10"/>
      <c r="G76" s="10"/>
      <c r="H76" s="10"/>
    </row>
    <row r="77" spans="1:8" s="21" customFormat="1" ht="14.25" customHeight="1" thickTop="1" x14ac:dyDescent="0.25">
      <c r="A77" s="21" t="s">
        <v>100</v>
      </c>
    </row>
    <row r="78" spans="1:8" s="21" customFormat="1" x14ac:dyDescent="0.25">
      <c r="A78" s="21" t="s">
        <v>101</v>
      </c>
    </row>
    <row r="80" spans="1:8" x14ac:dyDescent="0.25">
      <c r="B80" s="6"/>
      <c r="C80" s="6"/>
      <c r="D80" s="6"/>
    </row>
    <row r="86" spans="1:1" x14ac:dyDescent="0.25">
      <c r="A86" s="3"/>
    </row>
    <row r="87" spans="1:1" x14ac:dyDescent="0.25">
      <c r="A87" s="11"/>
    </row>
    <row r="88" spans="1:1" x14ac:dyDescent="0.25">
      <c r="A88" s="11"/>
    </row>
  </sheetData>
  <mergeCells count="3">
    <mergeCell ref="A9:A10"/>
    <mergeCell ref="B9:B10"/>
    <mergeCell ref="C9:H9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8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" style="4" customWidth="1"/>
    <col min="2" max="8" width="24" style="4" customWidth="1"/>
    <col min="9" max="16384" width="11.42578125" style="4"/>
  </cols>
  <sheetData>
    <row r="9" spans="1:9" s="15" customFormat="1" x14ac:dyDescent="0.25">
      <c r="A9" s="38" t="s">
        <v>0</v>
      </c>
      <c r="B9" s="38" t="s">
        <v>34</v>
      </c>
      <c r="C9" s="40" t="s">
        <v>69</v>
      </c>
      <c r="D9" s="40"/>
      <c r="E9" s="40"/>
      <c r="F9" s="40"/>
      <c r="G9" s="40"/>
      <c r="H9" s="40"/>
    </row>
    <row r="10" spans="1:9" s="15" customFormat="1" ht="75" customHeight="1" thickBot="1" x14ac:dyDescent="0.3">
      <c r="A10" s="39"/>
      <c r="B10" s="39"/>
      <c r="C10" s="16" t="s">
        <v>83</v>
      </c>
      <c r="D10" s="16" t="s">
        <v>84</v>
      </c>
      <c r="E10" s="16" t="s">
        <v>85</v>
      </c>
      <c r="F10" s="16" t="s">
        <v>42</v>
      </c>
      <c r="G10" s="16" t="s">
        <v>67</v>
      </c>
      <c r="H10" s="16" t="s">
        <v>68</v>
      </c>
    </row>
    <row r="11" spans="1:9" ht="15.75" thickTop="1" x14ac:dyDescent="0.25">
      <c r="C11" s="12"/>
    </row>
    <row r="12" spans="1:9" x14ac:dyDescent="0.25">
      <c r="A12" s="9" t="s">
        <v>1</v>
      </c>
    </row>
    <row r="13" spans="1:9" x14ac:dyDescent="0.25">
      <c r="A13" s="21"/>
      <c r="B13" s="5"/>
      <c r="C13" s="5"/>
      <c r="D13" s="5"/>
      <c r="E13" s="5"/>
      <c r="F13" s="5"/>
      <c r="G13" s="5"/>
      <c r="H13" s="5"/>
      <c r="I13" s="5"/>
    </row>
    <row r="14" spans="1:9" x14ac:dyDescent="0.25">
      <c r="A14" s="9" t="s">
        <v>41</v>
      </c>
      <c r="B14" s="5"/>
      <c r="C14" s="5"/>
      <c r="D14" s="5"/>
      <c r="E14" s="5"/>
      <c r="F14" s="5"/>
      <c r="G14" s="5"/>
      <c r="H14" s="5"/>
      <c r="I14" s="5"/>
    </row>
    <row r="15" spans="1:9" s="21" customFormat="1" x14ac:dyDescent="0.25">
      <c r="A15" s="18" t="s">
        <v>51</v>
      </c>
      <c r="B15" s="24">
        <f>+C15+F15</f>
        <v>118669.55555555545</v>
      </c>
      <c r="C15" s="24">
        <f>(+'I Trimestre'!C15+'II Trimestre'!C15+'III Trimestre'!C15)/3</f>
        <v>114571.44444444434</v>
      </c>
      <c r="D15" s="24">
        <v>0</v>
      </c>
      <c r="E15" s="24">
        <v>0</v>
      </c>
      <c r="F15" s="24">
        <f>+('[1]I Trimestre'!F15+'[1]II Trimestre'!F15+'[1]III Trimestre'!F15)/3</f>
        <v>4098.1111111111104</v>
      </c>
      <c r="G15" s="24"/>
      <c r="H15" s="24"/>
    </row>
    <row r="16" spans="1:9" s="21" customFormat="1" x14ac:dyDescent="0.25">
      <c r="A16" s="18" t="s">
        <v>108</v>
      </c>
      <c r="B16" s="24">
        <f t="shared" ref="B16:B18" si="0">+C16+F16</f>
        <v>121426.66666666667</v>
      </c>
      <c r="C16" s="24">
        <f>+D16+E16</f>
        <v>117186</v>
      </c>
      <c r="D16" s="24">
        <f>+('[1]I Trimestre'!D16+'[1]II Trimestre'!D16+'[1]III Trimestre'!D16)/3</f>
        <v>71364.333333333328</v>
      </c>
      <c r="E16" s="24">
        <f>+('[1]I Trimestre'!E16+'[1]II Trimestre'!E16+'[1]III Trimestre'!E16)/3</f>
        <v>45821.666666666664</v>
      </c>
      <c r="F16" s="24">
        <f>+('[1]I Trimestre'!F16+'[1]II Trimestre'!F16+'[1]III Trimestre'!F16)/3</f>
        <v>4240.666666666667</v>
      </c>
      <c r="G16" s="24"/>
      <c r="H16" s="24"/>
    </row>
    <row r="17" spans="1:9" s="21" customFormat="1" x14ac:dyDescent="0.25">
      <c r="A17" s="18" t="s">
        <v>109</v>
      </c>
      <c r="B17" s="24">
        <f t="shared" si="0"/>
        <v>122075.22222222222</v>
      </c>
      <c r="C17" s="24">
        <f t="shared" ref="C17:C18" si="1">+D17+E17</f>
        <v>117824.55555555555</v>
      </c>
      <c r="D17" s="24">
        <f>+('[1]I Trimestre'!D17+'[1]II Trimestre'!D17+'[1]III Trimestre'!D17)/3</f>
        <v>87040.777777777766</v>
      </c>
      <c r="E17" s="24">
        <f>+('[1]I Trimestre'!E17+'[1]II Trimestre'!E17+'[1]III Trimestre'!E17)/3</f>
        <v>30783.777777777777</v>
      </c>
      <c r="F17" s="24">
        <f>+('[1]I Trimestre'!F17+'[1]II Trimestre'!F17+'[1]III Trimestre'!F17)/3</f>
        <v>4250.666666666667</v>
      </c>
      <c r="G17" s="24"/>
      <c r="H17" s="24"/>
    </row>
    <row r="18" spans="1:9" s="21" customFormat="1" x14ac:dyDescent="0.25">
      <c r="A18" s="18" t="s">
        <v>72</v>
      </c>
      <c r="B18" s="24">
        <f t="shared" si="0"/>
        <v>122152</v>
      </c>
      <c r="C18" s="24">
        <f t="shared" si="1"/>
        <v>117889</v>
      </c>
      <c r="D18" s="24">
        <f>'[1]III Trimestre'!D18</f>
        <v>71784</v>
      </c>
      <c r="E18" s="24">
        <f>+'[1]III Trimestre'!E18</f>
        <v>46105</v>
      </c>
      <c r="F18" s="24">
        <f>+'[1]III Trimestre'!F18</f>
        <v>4263</v>
      </c>
      <c r="G18" s="24"/>
      <c r="H18" s="24"/>
    </row>
    <row r="19" spans="1:9" x14ac:dyDescent="0.25">
      <c r="A19" s="21"/>
      <c r="B19" s="25"/>
      <c r="C19" s="25"/>
      <c r="D19" s="25"/>
      <c r="E19" s="25"/>
      <c r="F19" s="25"/>
      <c r="G19" s="25"/>
      <c r="H19" s="25"/>
      <c r="I19" s="5"/>
    </row>
    <row r="20" spans="1:9" x14ac:dyDescent="0.25">
      <c r="A20" s="13" t="s">
        <v>2</v>
      </c>
      <c r="B20" s="25"/>
      <c r="C20" s="25"/>
      <c r="D20" s="25"/>
      <c r="E20" s="25"/>
      <c r="F20" s="25"/>
      <c r="G20" s="25"/>
      <c r="H20" s="25"/>
      <c r="I20" s="5"/>
    </row>
    <row r="21" spans="1:9" s="21" customFormat="1" x14ac:dyDescent="0.25">
      <c r="A21" s="18" t="s">
        <v>51</v>
      </c>
      <c r="B21" s="24">
        <f>+C21+F21+G21+H21</f>
        <v>101020540701.48999</v>
      </c>
      <c r="C21" s="24">
        <f>+'I Trimestre'!C21+'II Trimestre'!C21+'III Trimestre'!C21</f>
        <v>74824739498.23999</v>
      </c>
      <c r="D21" s="24">
        <v>0</v>
      </c>
      <c r="E21" s="24">
        <v>0</v>
      </c>
      <c r="F21" s="24">
        <f>+('[1]I Trimestre'!F21+'[1]II Trimestre'!F21+'[1]III Trimestre'!F21)</f>
        <v>10174677689.949999</v>
      </c>
      <c r="G21" s="24">
        <f>+('[1]I Trimestre'!G21+'[1]II Trimestre'!G21+'[1]III Trimestre'!G21)</f>
        <v>11981248513.310001</v>
      </c>
      <c r="H21" s="24">
        <f>+('[1]I Trimestre'!H21+'[1]II Trimestre'!H21+'[1]III Trimestre'!H21)</f>
        <v>4039874999.9899998</v>
      </c>
    </row>
    <row r="22" spans="1:9" s="21" customFormat="1" x14ac:dyDescent="0.25">
      <c r="A22" s="18" t="s">
        <v>108</v>
      </c>
      <c r="B22" s="24">
        <f t="shared" ref="B22:B24" si="2">+C22+F22+G22+H22</f>
        <v>112292529898.54813</v>
      </c>
      <c r="C22" s="24">
        <f>+D22+E22</f>
        <v>84168260000</v>
      </c>
      <c r="D22" s="24">
        <f>+('[1]I Trimestre'!D22+'[1]II Trimestre'!D22+'[1]III Trimestre'!D22)</f>
        <v>51261132000</v>
      </c>
      <c r="E22" s="24">
        <f>+('[1]I Trimestre'!E22+'[1]II Trimestre'!E22+'[1]III Trimestre'!E22)</f>
        <v>32907128000</v>
      </c>
      <c r="F22" s="24">
        <f>+('[1]I Trimestre'!F22+'[1]II Trimestre'!F22+'[1]III Trimestre'!F22)</f>
        <v>10990882947</v>
      </c>
      <c r="G22" s="24">
        <f>+('[1]I Trimestre'!G22+'[1]II Trimestre'!G22+'[1]III Trimestre'!G22)</f>
        <v>13176690839.038126</v>
      </c>
      <c r="H22" s="24">
        <f>+('[1]I Trimestre'!H22+'[1]II Trimestre'!H22+'[1]III Trimestre'!H22)</f>
        <v>3956696112.5100002</v>
      </c>
    </row>
    <row r="23" spans="1:9" s="21" customFormat="1" x14ac:dyDescent="0.25">
      <c r="A23" s="18" t="s">
        <v>109</v>
      </c>
      <c r="B23" s="24">
        <f t="shared" si="2"/>
        <v>112888097180</v>
      </c>
      <c r="C23" s="24">
        <f t="shared" ref="C23:C24" si="3">+D23+E23</f>
        <v>85499383700</v>
      </c>
      <c r="D23" s="24">
        <f>+('[1]I Trimestre'!D23+'[1]II Trimestre'!D23+'[1]III Trimestre'!D23)</f>
        <v>63269543938</v>
      </c>
      <c r="E23" s="24">
        <f>+('[1]I Trimestre'!E23+'[1]II Trimestre'!E23+'[1]III Trimestre'!E23)</f>
        <v>22229839762</v>
      </c>
      <c r="F23" s="24">
        <f>+('[1]I Trimestre'!F23+'[1]II Trimestre'!F23+'[1]III Trimestre'!F23)</f>
        <v>11000791280</v>
      </c>
      <c r="G23" s="24">
        <f>+('[1]I Trimestre'!G23+'[1]II Trimestre'!G23+'[1]III Trimestre'!G23)</f>
        <v>12939245900</v>
      </c>
      <c r="H23" s="24">
        <f>+('[1]I Trimestre'!H23+'[1]II Trimestre'!H23+'[1]III Trimestre'!H23)</f>
        <v>3448676300</v>
      </c>
    </row>
    <row r="24" spans="1:9" s="21" customFormat="1" x14ac:dyDescent="0.25">
      <c r="A24" s="18" t="s">
        <v>72</v>
      </c>
      <c r="B24" s="24">
        <f t="shared" si="2"/>
        <v>162752446013.23566</v>
      </c>
      <c r="C24" s="24">
        <f t="shared" si="3"/>
        <v>123507598065.90259</v>
      </c>
      <c r="D24" s="24">
        <f>+'[1]III Trimestre'!D24</f>
        <v>75213627117.154007</v>
      </c>
      <c r="E24" s="24">
        <f>+'[1]III Trimestre'!E24</f>
        <v>48293970948.748581</v>
      </c>
      <c r="F24" s="24">
        <f>+'[1]III Trimestre'!F24</f>
        <v>16224082569.856216</v>
      </c>
      <c r="G24" s="24">
        <f>+'[1]III Trimestre'!G24</f>
        <v>17758505514.976875</v>
      </c>
      <c r="H24" s="24">
        <f>+'[1]III Trimestre'!H24</f>
        <v>5262259862.5</v>
      </c>
    </row>
    <row r="25" spans="1:9" s="21" customFormat="1" x14ac:dyDescent="0.25">
      <c r="A25" s="18" t="s">
        <v>110</v>
      </c>
      <c r="B25" s="24">
        <f>+C25+F25+G25</f>
        <v>109439420880</v>
      </c>
      <c r="C25" s="24">
        <f>+C23</f>
        <v>85499383700</v>
      </c>
      <c r="D25" s="24">
        <f>+D23</f>
        <v>63269543938</v>
      </c>
      <c r="E25" s="24">
        <f>+E23</f>
        <v>22229839762</v>
      </c>
      <c r="F25" s="24">
        <f t="shared" ref="F25:G25" si="4">F23</f>
        <v>11000791280</v>
      </c>
      <c r="G25" s="24">
        <f t="shared" si="4"/>
        <v>12939245900</v>
      </c>
      <c r="H25" s="24"/>
    </row>
    <row r="26" spans="1:9" s="21" customFormat="1" x14ac:dyDescent="0.25">
      <c r="B26" s="24"/>
      <c r="C26" s="24"/>
      <c r="D26" s="24"/>
      <c r="E26" s="24"/>
      <c r="F26" s="24"/>
      <c r="G26" s="24"/>
      <c r="H26" s="24"/>
    </row>
    <row r="27" spans="1:9" s="21" customFormat="1" x14ac:dyDescent="0.25">
      <c r="A27" s="13" t="s">
        <v>3</v>
      </c>
      <c r="B27" s="24"/>
      <c r="C27" s="24"/>
      <c r="D27" s="24"/>
      <c r="E27" s="24"/>
      <c r="F27" s="24"/>
      <c r="G27" s="24"/>
      <c r="H27" s="24"/>
    </row>
    <row r="28" spans="1:9" s="21" customFormat="1" x14ac:dyDescent="0.25">
      <c r="A28" s="18" t="s">
        <v>108</v>
      </c>
      <c r="B28" s="24">
        <f>B22</f>
        <v>112292529898.54813</v>
      </c>
      <c r="C28" s="24"/>
      <c r="D28" s="24"/>
      <c r="E28" s="24"/>
      <c r="F28" s="24"/>
      <c r="G28" s="24"/>
      <c r="H28" s="24"/>
    </row>
    <row r="29" spans="1:9" s="21" customFormat="1" x14ac:dyDescent="0.25">
      <c r="A29" s="18" t="s">
        <v>109</v>
      </c>
      <c r="B29" s="24">
        <f>+'I Trimestre'!B29+'II Trimestre'!B29+'III Trimestre'!B29</f>
        <v>121368198760</v>
      </c>
      <c r="C29" s="24"/>
      <c r="D29" s="24"/>
      <c r="E29" s="24"/>
      <c r="F29" s="24"/>
      <c r="G29" s="24"/>
      <c r="H29" s="24"/>
    </row>
    <row r="30" spans="1:9" x14ac:dyDescent="0.25">
      <c r="A30" s="21"/>
      <c r="B30" s="26"/>
      <c r="C30" s="26"/>
      <c r="D30" s="26"/>
      <c r="E30" s="26"/>
      <c r="F30" s="26"/>
      <c r="G30" s="26"/>
      <c r="H30" s="26"/>
      <c r="I30" s="5"/>
    </row>
    <row r="31" spans="1:9" x14ac:dyDescent="0.25">
      <c r="A31" s="9" t="s">
        <v>4</v>
      </c>
      <c r="B31" s="26"/>
      <c r="C31" s="26"/>
      <c r="D31" s="26"/>
      <c r="E31" s="26"/>
      <c r="F31" s="26"/>
      <c r="G31" s="26"/>
      <c r="H31" s="26"/>
      <c r="I31" s="5"/>
    </row>
    <row r="32" spans="1:9" x14ac:dyDescent="0.25">
      <c r="A32" s="18" t="s">
        <v>52</v>
      </c>
      <c r="B32" s="35">
        <v>1.0347772084</v>
      </c>
      <c r="C32" s="35">
        <v>1.0347772084</v>
      </c>
      <c r="D32" s="35">
        <v>1.0347772084</v>
      </c>
      <c r="E32" s="35">
        <v>1.0347772084</v>
      </c>
      <c r="F32" s="35">
        <v>1.0347772084</v>
      </c>
      <c r="G32" s="35">
        <v>1.0347772084</v>
      </c>
      <c r="H32" s="35">
        <v>1.0347772084</v>
      </c>
      <c r="I32" s="5"/>
    </row>
    <row r="33" spans="1:9" x14ac:dyDescent="0.25">
      <c r="A33" s="18" t="s">
        <v>111</v>
      </c>
      <c r="B33" s="35">
        <v>1.060947463</v>
      </c>
      <c r="C33" s="35">
        <v>1.060947463</v>
      </c>
      <c r="D33" s="35">
        <v>1.060947463</v>
      </c>
      <c r="E33" s="35">
        <v>1.060947463</v>
      </c>
      <c r="F33" s="35">
        <v>1.060947463</v>
      </c>
      <c r="G33" s="35">
        <v>1.060947463</v>
      </c>
      <c r="H33" s="35">
        <v>1.060947463</v>
      </c>
      <c r="I33" s="5"/>
    </row>
    <row r="34" spans="1:9" s="21" customFormat="1" x14ac:dyDescent="0.25">
      <c r="A34" s="18" t="s">
        <v>5</v>
      </c>
      <c r="B34" s="23">
        <f>+C34+F34</f>
        <v>123118</v>
      </c>
      <c r="C34" s="23">
        <v>110905</v>
      </c>
      <c r="D34" s="23"/>
      <c r="E34" s="23"/>
      <c r="F34" s="23">
        <v>12213</v>
      </c>
      <c r="G34" s="24"/>
      <c r="H34" s="24"/>
    </row>
    <row r="35" spans="1:9" x14ac:dyDescent="0.25">
      <c r="A35" s="21"/>
      <c r="B35" s="25"/>
      <c r="C35" s="25"/>
      <c r="D35" s="25"/>
      <c r="E35" s="25"/>
      <c r="F35" s="25"/>
      <c r="G35" s="25"/>
      <c r="H35" s="25"/>
      <c r="I35" s="5"/>
    </row>
    <row r="36" spans="1:9" x14ac:dyDescent="0.25">
      <c r="A36" s="9" t="s">
        <v>6</v>
      </c>
      <c r="B36" s="25"/>
      <c r="C36" s="25"/>
      <c r="D36" s="25"/>
      <c r="E36" s="25"/>
      <c r="F36" s="25"/>
      <c r="G36" s="25"/>
      <c r="H36" s="25"/>
      <c r="I36" s="5"/>
    </row>
    <row r="37" spans="1:9" s="21" customFormat="1" x14ac:dyDescent="0.25">
      <c r="A37" s="21" t="s">
        <v>53</v>
      </c>
      <c r="B37" s="24">
        <f>B21/B32</f>
        <v>97625401759.370636</v>
      </c>
      <c r="C37" s="24">
        <f t="shared" ref="C37:H37" si="5">C21/C32</f>
        <v>72309999573.662811</v>
      </c>
      <c r="D37" s="24">
        <f t="shared" si="5"/>
        <v>0</v>
      </c>
      <c r="E37" s="24">
        <f t="shared" si="5"/>
        <v>0</v>
      </c>
      <c r="F37" s="24">
        <f t="shared" si="5"/>
        <v>9832723031.929121</v>
      </c>
      <c r="G37" s="24">
        <f t="shared" si="5"/>
        <v>11578577896.816771</v>
      </c>
      <c r="H37" s="24">
        <f t="shared" si="5"/>
        <v>3904101256.9619327</v>
      </c>
    </row>
    <row r="38" spans="1:9" s="21" customFormat="1" x14ac:dyDescent="0.25">
      <c r="A38" s="21" t="s">
        <v>112</v>
      </c>
      <c r="B38" s="24">
        <f>B23/B33</f>
        <v>106403098284.23616</v>
      </c>
      <c r="C38" s="24">
        <f t="shared" ref="C38:H38" si="6">C23/C33</f>
        <v>80587763939.070755</v>
      </c>
      <c r="D38" s="24">
        <f t="shared" si="6"/>
        <v>59634945314.912354</v>
      </c>
      <c r="E38" s="24">
        <f t="shared" si="6"/>
        <v>20952818624.158394</v>
      </c>
      <c r="F38" s="24">
        <f t="shared" si="6"/>
        <v>10368836972.278994</v>
      </c>
      <c r="G38" s="24">
        <f t="shared" si="6"/>
        <v>12195934625.652618</v>
      </c>
      <c r="H38" s="24">
        <f t="shared" si="6"/>
        <v>3250562747.2337904</v>
      </c>
    </row>
    <row r="39" spans="1:9" s="21" customFormat="1" x14ac:dyDescent="0.25">
      <c r="A39" s="21" t="s">
        <v>54</v>
      </c>
      <c r="B39" s="24">
        <f>B37/B15</f>
        <v>822665.94243430078</v>
      </c>
      <c r="C39" s="24">
        <f t="shared" ref="C39:F39" si="7">C37/C15</f>
        <v>631134.57218151691</v>
      </c>
      <c r="D39" s="24" t="s">
        <v>114</v>
      </c>
      <c r="E39" s="24" t="s">
        <v>114</v>
      </c>
      <c r="F39" s="24">
        <f t="shared" si="7"/>
        <v>2399330.5123596806</v>
      </c>
      <c r="G39" s="24"/>
      <c r="H39" s="24"/>
    </row>
    <row r="40" spans="1:9" s="21" customFormat="1" x14ac:dyDescent="0.25">
      <c r="A40" s="21" t="s">
        <v>113</v>
      </c>
      <c r="B40" s="24">
        <f>B38/B17</f>
        <v>871619.12423589965</v>
      </c>
      <c r="C40" s="24">
        <f t="shared" ref="C40:F40" si="8">C38/C17</f>
        <v>683964.08167287975</v>
      </c>
      <c r="D40" s="24">
        <f t="shared" si="8"/>
        <v>685138.01045258646</v>
      </c>
      <c r="E40" s="24">
        <f t="shared" si="8"/>
        <v>680644.81154369016</v>
      </c>
      <c r="F40" s="24">
        <f t="shared" si="8"/>
        <v>2439343.7042688974</v>
      </c>
      <c r="G40" s="24"/>
      <c r="H40" s="24"/>
    </row>
    <row r="41" spans="1:9" x14ac:dyDescent="0.25">
      <c r="A41" s="21"/>
      <c r="B41" s="26"/>
      <c r="C41" s="26"/>
      <c r="D41" s="26"/>
      <c r="E41" s="26"/>
      <c r="F41" s="26"/>
      <c r="G41" s="26"/>
      <c r="H41" s="26"/>
      <c r="I41" s="5"/>
    </row>
    <row r="42" spans="1:9" x14ac:dyDescent="0.25">
      <c r="A42" s="9" t="s">
        <v>7</v>
      </c>
      <c r="B42" s="26"/>
      <c r="C42" s="26"/>
      <c r="D42" s="26"/>
      <c r="E42" s="26"/>
      <c r="F42" s="26"/>
      <c r="G42" s="26"/>
      <c r="H42" s="26"/>
      <c r="I42" s="5"/>
    </row>
    <row r="43" spans="1:9" x14ac:dyDescent="0.25">
      <c r="A43" s="21"/>
      <c r="B43" s="26"/>
      <c r="C43" s="26"/>
      <c r="D43" s="26"/>
      <c r="E43" s="26"/>
      <c r="F43" s="26"/>
      <c r="G43" s="26"/>
      <c r="H43" s="26"/>
      <c r="I43" s="5"/>
    </row>
    <row r="44" spans="1:9" x14ac:dyDescent="0.25">
      <c r="A44" s="9" t="s">
        <v>8</v>
      </c>
      <c r="B44" s="26"/>
      <c r="C44" s="26"/>
      <c r="D44" s="26"/>
      <c r="E44" s="26"/>
      <c r="F44" s="26"/>
      <c r="G44" s="26"/>
      <c r="H44" s="26"/>
      <c r="I44" s="5"/>
    </row>
    <row r="45" spans="1:9" s="21" customFormat="1" x14ac:dyDescent="0.25">
      <c r="A45" s="21" t="s">
        <v>9</v>
      </c>
      <c r="B45" s="29">
        <f>(B16/B34)*100</f>
        <v>98.626250155677212</v>
      </c>
      <c r="C45" s="29">
        <f t="shared" ref="C45:F45" si="9">(C16/C34)*100</f>
        <v>105.66340561742031</v>
      </c>
      <c r="D45" s="29"/>
      <c r="E45" s="29"/>
      <c r="F45" s="29">
        <f t="shared" si="9"/>
        <v>34.722563388738777</v>
      </c>
      <c r="G45" s="29"/>
      <c r="H45" s="29"/>
    </row>
    <row r="46" spans="1:9" s="21" customFormat="1" x14ac:dyDescent="0.25">
      <c r="A46" s="21" t="s">
        <v>10</v>
      </c>
      <c r="B46" s="29">
        <f>(B17/(B17+B34))*100</f>
        <v>49.787355912955725</v>
      </c>
      <c r="C46" s="29">
        <f t="shared" ref="C46" si="10">(C17/(C17+C34))*100</f>
        <v>51.512606348302647</v>
      </c>
      <c r="D46" s="29"/>
      <c r="E46" s="29"/>
      <c r="F46" s="29">
        <f>(F17/F34)*100</f>
        <v>34.804443352711594</v>
      </c>
      <c r="G46" s="29"/>
      <c r="H46" s="29"/>
    </row>
    <row r="47" spans="1:9" x14ac:dyDescent="0.25">
      <c r="A47" s="21"/>
      <c r="B47" s="28"/>
      <c r="C47" s="28"/>
      <c r="D47" s="28"/>
      <c r="E47" s="28"/>
      <c r="F47" s="28"/>
      <c r="G47" s="28"/>
      <c r="H47" s="28"/>
      <c r="I47" s="5"/>
    </row>
    <row r="48" spans="1:9" x14ac:dyDescent="0.25">
      <c r="A48" s="9" t="s">
        <v>11</v>
      </c>
      <c r="B48" s="28"/>
      <c r="C48" s="28"/>
      <c r="D48" s="28"/>
      <c r="E48" s="28"/>
      <c r="F48" s="28"/>
      <c r="G48" s="28"/>
      <c r="H48" s="28"/>
      <c r="I48" s="5"/>
    </row>
    <row r="49" spans="1:8" s="21" customFormat="1" x14ac:dyDescent="0.25">
      <c r="A49" s="21" t="s">
        <v>12</v>
      </c>
      <c r="B49" s="29">
        <f>B17/B16*100</f>
        <v>100.5341129534058</v>
      </c>
      <c r="C49" s="29">
        <f t="shared" ref="C49:F49" si="11">C17/C16*100</f>
        <v>100.54490771555949</v>
      </c>
      <c r="D49" s="29">
        <f t="shared" si="11"/>
        <v>121.96677767761361</v>
      </c>
      <c r="E49" s="29">
        <f t="shared" si="11"/>
        <v>67.181706858715557</v>
      </c>
      <c r="F49" s="29">
        <f t="shared" si="11"/>
        <v>100.23581197924855</v>
      </c>
      <c r="G49" s="29"/>
      <c r="H49" s="29"/>
    </row>
    <row r="50" spans="1:8" s="21" customFormat="1" x14ac:dyDescent="0.25">
      <c r="A50" s="21" t="s">
        <v>13</v>
      </c>
      <c r="B50" s="29">
        <f>B23/B22*100</f>
        <v>100.53037123839846</v>
      </c>
      <c r="C50" s="29">
        <f t="shared" ref="C50:H50" si="12">C23/C22*100</f>
        <v>101.5815031699598</v>
      </c>
      <c r="D50" s="29">
        <f t="shared" si="12"/>
        <v>123.4259593369885</v>
      </c>
      <c r="E50" s="29">
        <f t="shared" si="12"/>
        <v>67.553266155587934</v>
      </c>
      <c r="F50" s="29">
        <f t="shared" si="12"/>
        <v>100.09015047333121</v>
      </c>
      <c r="G50" s="29">
        <f t="shared" si="12"/>
        <v>98.197992637615386</v>
      </c>
      <c r="H50" s="29">
        <f t="shared" si="12"/>
        <v>87.160504671971665</v>
      </c>
    </row>
    <row r="51" spans="1:8" s="21" customFormat="1" x14ac:dyDescent="0.25">
      <c r="A51" s="21" t="s">
        <v>14</v>
      </c>
      <c r="B51" s="29">
        <f>AVERAGE(B49:B50)</f>
        <v>100.53224209590212</v>
      </c>
      <c r="C51" s="29">
        <f t="shared" ref="C51:H51" si="13">AVERAGE(C49:C50)</f>
        <v>101.06320544275965</v>
      </c>
      <c r="D51" s="29">
        <f t="shared" si="13"/>
        <v>122.69636850730106</v>
      </c>
      <c r="E51" s="29">
        <f t="shared" si="13"/>
        <v>67.367486507151739</v>
      </c>
      <c r="F51" s="29">
        <f t="shared" si="13"/>
        <v>100.16298122628987</v>
      </c>
      <c r="G51" s="29">
        <f t="shared" si="13"/>
        <v>98.197992637615386</v>
      </c>
      <c r="H51" s="29">
        <f t="shared" si="13"/>
        <v>87.160504671971665</v>
      </c>
    </row>
    <row r="52" spans="1:8" s="21" customFormat="1" x14ac:dyDescent="0.25">
      <c r="B52" s="29"/>
      <c r="C52" s="29"/>
      <c r="D52" s="29"/>
      <c r="E52" s="29"/>
      <c r="F52" s="29"/>
      <c r="G52" s="29"/>
      <c r="H52" s="29"/>
    </row>
    <row r="53" spans="1:8" s="21" customFormat="1" x14ac:dyDescent="0.25">
      <c r="A53" s="9" t="s">
        <v>15</v>
      </c>
      <c r="B53" s="29"/>
      <c r="C53" s="29"/>
      <c r="D53" s="29"/>
      <c r="E53" s="29"/>
      <c r="F53" s="29"/>
      <c r="G53" s="29"/>
      <c r="H53" s="29"/>
    </row>
    <row r="54" spans="1:8" s="21" customFormat="1" x14ac:dyDescent="0.25">
      <c r="A54" s="21" t="s">
        <v>16</v>
      </c>
      <c r="B54" s="29">
        <f>B17/B18*100</f>
        <v>99.937145705532629</v>
      </c>
      <c r="C54" s="29">
        <f t="shared" ref="C54:F54" si="14">C17/C18*100</f>
        <v>99.9453346415319</v>
      </c>
      <c r="D54" s="29">
        <f t="shared" si="14"/>
        <v>121.2537303267828</v>
      </c>
      <c r="E54" s="29">
        <f t="shared" si="14"/>
        <v>66.768848883586983</v>
      </c>
      <c r="F54" s="29">
        <f t="shared" si="14"/>
        <v>99.710688873250447</v>
      </c>
      <c r="G54" s="29"/>
      <c r="H54" s="29"/>
    </row>
    <row r="55" spans="1:8" s="21" customFormat="1" x14ac:dyDescent="0.25">
      <c r="A55" s="21" t="s">
        <v>17</v>
      </c>
      <c r="B55" s="29">
        <f>B23/B24*100</f>
        <v>69.361843674422872</v>
      </c>
      <c r="C55" s="29">
        <f t="shared" ref="C55:H55" si="15">C23/C24*100</f>
        <v>69.226011224328303</v>
      </c>
      <c r="D55" s="29">
        <f t="shared" si="15"/>
        <v>84.119788345601648</v>
      </c>
      <c r="E55" s="29">
        <f t="shared" si="15"/>
        <v>46.030258695420102</v>
      </c>
      <c r="F55" s="29">
        <f t="shared" si="15"/>
        <v>67.805321087548506</v>
      </c>
      <c r="G55" s="29">
        <f t="shared" si="15"/>
        <v>72.862245581912916</v>
      </c>
      <c r="H55" s="29">
        <f t="shared" si="15"/>
        <v>65.536031859163998</v>
      </c>
    </row>
    <row r="56" spans="1:8" s="21" customFormat="1" x14ac:dyDescent="0.25">
      <c r="A56" s="21" t="s">
        <v>18</v>
      </c>
      <c r="B56" s="29">
        <f>AVERAGE(B54:B55)</f>
        <v>84.649494689977757</v>
      </c>
      <c r="C56" s="29">
        <f t="shared" ref="C56:H56" si="16">AVERAGE(C54:C55)</f>
        <v>84.585672932930095</v>
      </c>
      <c r="D56" s="29">
        <f t="shared" si="16"/>
        <v>102.68675933619222</v>
      </c>
      <c r="E56" s="29">
        <f t="shared" si="16"/>
        <v>56.399553789503543</v>
      </c>
      <c r="F56" s="29">
        <f t="shared" si="16"/>
        <v>83.758004980399477</v>
      </c>
      <c r="G56" s="29">
        <f t="shared" si="16"/>
        <v>72.862245581912916</v>
      </c>
      <c r="H56" s="29">
        <f t="shared" si="16"/>
        <v>65.536031859163998</v>
      </c>
    </row>
    <row r="57" spans="1:8" s="21" customFormat="1" x14ac:dyDescent="0.25">
      <c r="B57" s="29"/>
      <c r="C57" s="29"/>
      <c r="D57" s="29"/>
      <c r="E57" s="29"/>
      <c r="F57" s="29"/>
      <c r="G57" s="29"/>
      <c r="H57" s="29"/>
    </row>
    <row r="58" spans="1:8" s="21" customFormat="1" x14ac:dyDescent="0.25">
      <c r="A58" s="9" t="s">
        <v>29</v>
      </c>
      <c r="B58" s="29"/>
      <c r="C58" s="29"/>
      <c r="D58" s="29"/>
      <c r="E58" s="29"/>
      <c r="F58" s="29"/>
      <c r="G58" s="29"/>
      <c r="H58" s="29"/>
    </row>
    <row r="59" spans="1:8" s="21" customFormat="1" x14ac:dyDescent="0.25">
      <c r="A59" s="21" t="s">
        <v>19</v>
      </c>
      <c r="B59" s="29">
        <f>(B25/B23)*100</f>
        <v>96.945048781802839</v>
      </c>
      <c r="C59" s="29"/>
      <c r="D59" s="29"/>
      <c r="E59" s="29"/>
      <c r="F59" s="29"/>
      <c r="G59" s="29"/>
      <c r="H59" s="29"/>
    </row>
    <row r="60" spans="1:8" s="21" customFormat="1" x14ac:dyDescent="0.25">
      <c r="B60" s="29"/>
      <c r="C60" s="29"/>
      <c r="D60" s="29"/>
      <c r="E60" s="29"/>
      <c r="F60" s="29"/>
      <c r="G60" s="29"/>
      <c r="H60" s="29"/>
    </row>
    <row r="61" spans="1:8" s="21" customFormat="1" x14ac:dyDescent="0.25">
      <c r="A61" s="9" t="s">
        <v>20</v>
      </c>
      <c r="B61" s="29"/>
      <c r="C61" s="29"/>
      <c r="D61" s="29"/>
      <c r="E61" s="29"/>
      <c r="F61" s="29"/>
      <c r="G61" s="29"/>
      <c r="H61" s="29"/>
    </row>
    <row r="62" spans="1:8" s="21" customFormat="1" x14ac:dyDescent="0.25">
      <c r="A62" s="21" t="s">
        <v>21</v>
      </c>
      <c r="B62" s="29">
        <f>((B17/B15)-1)*100</f>
        <v>2.869873954379476</v>
      </c>
      <c r="C62" s="29">
        <f t="shared" ref="C62:F62" si="17">((C17/C15)-1)*100</f>
        <v>2.8393733943789412</v>
      </c>
      <c r="D62" s="29"/>
      <c r="E62" s="29"/>
      <c r="F62" s="29">
        <f t="shared" si="17"/>
        <v>3.7225822194507208</v>
      </c>
      <c r="G62" s="29"/>
      <c r="H62" s="29"/>
    </row>
    <row r="63" spans="1:8" s="21" customFormat="1" x14ac:dyDescent="0.25">
      <c r="A63" s="21" t="s">
        <v>22</v>
      </c>
      <c r="B63" s="29">
        <f>((B38/B37)-1)*100</f>
        <v>8.9912014359756487</v>
      </c>
      <c r="C63" s="29">
        <f t="shared" ref="C63:H63" si="18">((C38/C37)-1)*100</f>
        <v>11.447606713059532</v>
      </c>
      <c r="D63" s="29"/>
      <c r="E63" s="29"/>
      <c r="F63" s="29">
        <f t="shared" si="18"/>
        <v>5.4523445703594797</v>
      </c>
      <c r="G63" s="29">
        <f t="shared" si="18"/>
        <v>5.3318873383023435</v>
      </c>
      <c r="H63" s="29">
        <f t="shared" si="18"/>
        <v>-16.739794045114198</v>
      </c>
    </row>
    <row r="64" spans="1:8" s="21" customFormat="1" x14ac:dyDescent="0.25">
      <c r="A64" s="21" t="s">
        <v>23</v>
      </c>
      <c r="B64" s="29">
        <f>((B40/B39)-1)*100</f>
        <v>5.9505540799154044</v>
      </c>
      <c r="C64" s="29">
        <f t="shared" ref="C64:F64" si="19">((C40/C39)-1)*100</f>
        <v>8.3705618135855975</v>
      </c>
      <c r="D64" s="29"/>
      <c r="E64" s="29"/>
      <c r="F64" s="29">
        <f t="shared" si="19"/>
        <v>1.6676815346237994</v>
      </c>
      <c r="G64" s="29"/>
      <c r="H64" s="29"/>
    </row>
    <row r="65" spans="1:8" s="21" customFormat="1" x14ac:dyDescent="0.25">
      <c r="B65" s="29"/>
      <c r="C65" s="29"/>
      <c r="D65" s="29"/>
      <c r="E65" s="29"/>
      <c r="F65" s="29"/>
      <c r="G65" s="29"/>
      <c r="H65" s="29"/>
    </row>
    <row r="66" spans="1:8" s="21" customFormat="1" x14ac:dyDescent="0.25">
      <c r="A66" s="9" t="s">
        <v>24</v>
      </c>
      <c r="B66" s="29"/>
      <c r="C66" s="29"/>
      <c r="D66" s="29"/>
      <c r="E66" s="29"/>
      <c r="F66" s="29"/>
      <c r="G66" s="29"/>
      <c r="H66" s="29"/>
    </row>
    <row r="67" spans="1:8" s="21" customFormat="1" x14ac:dyDescent="0.25">
      <c r="A67" s="21" t="s">
        <v>30</v>
      </c>
      <c r="B67" s="29">
        <f>B22/(B16*9)</f>
        <v>102752.94635861437</v>
      </c>
      <c r="C67" s="29">
        <f t="shared" ref="C67:F67" si="20">C22/(C16*9)</f>
        <v>79805.001355869201</v>
      </c>
      <c r="D67" s="29">
        <f t="shared" si="20"/>
        <v>79811.315643201786</v>
      </c>
      <c r="E67" s="29">
        <f t="shared" si="20"/>
        <v>79795.16725469513</v>
      </c>
      <c r="F67" s="29">
        <f t="shared" si="20"/>
        <v>287975.7623801289</v>
      </c>
      <c r="G67" s="29"/>
      <c r="H67" s="29"/>
    </row>
    <row r="68" spans="1:8" s="21" customFormat="1" x14ac:dyDescent="0.25">
      <c r="A68" s="21" t="s">
        <v>31</v>
      </c>
      <c r="B68" s="29">
        <f>B23/(B17*9)</f>
        <v>102749.12206226216</v>
      </c>
      <c r="C68" s="29">
        <f t="shared" ref="C68:F68" si="21">C23/(C17*9)</f>
        <v>80627.773025996285</v>
      </c>
      <c r="D68" s="29">
        <f t="shared" si="21"/>
        <v>80766.159332726558</v>
      </c>
      <c r="E68" s="29">
        <f t="shared" si="21"/>
        <v>80236.487334599035</v>
      </c>
      <c r="F68" s="29">
        <f t="shared" si="21"/>
        <v>287557.27938101214</v>
      </c>
      <c r="G68" s="29"/>
      <c r="H68" s="29"/>
    </row>
    <row r="69" spans="1:8" s="21" customFormat="1" x14ac:dyDescent="0.25">
      <c r="A69" s="21" t="s">
        <v>25</v>
      </c>
      <c r="B69" s="29">
        <f>(B68/B67)*B51</f>
        <v>100.52850045052502</v>
      </c>
      <c r="C69" s="29">
        <f t="shared" ref="C69:F69" si="22">(C68/C67)*C51</f>
        <v>102.10514443051484</v>
      </c>
      <c r="D69" s="29">
        <f t="shared" si="22"/>
        <v>124.16427881867283</v>
      </c>
      <c r="E69" s="29">
        <f t="shared" si="22"/>
        <v>67.740073288420902</v>
      </c>
      <c r="F69" s="29">
        <f t="shared" si="22"/>
        <v>100.01742555716824</v>
      </c>
      <c r="G69" s="29"/>
      <c r="H69" s="29"/>
    </row>
    <row r="70" spans="1:8" s="21" customFormat="1" x14ac:dyDescent="0.25">
      <c r="A70" s="22" t="s">
        <v>37</v>
      </c>
      <c r="B70" s="29">
        <f>B22/B16</f>
        <v>924776.51722752932</v>
      </c>
      <c r="C70" s="29">
        <f t="shared" ref="C70:F70" si="23">C22/C16</f>
        <v>718245.01220282284</v>
      </c>
      <c r="D70" s="29">
        <f t="shared" si="23"/>
        <v>718301.8407888161</v>
      </c>
      <c r="E70" s="29">
        <f t="shared" si="23"/>
        <v>718156.50529225625</v>
      </c>
      <c r="F70" s="29">
        <f t="shared" si="23"/>
        <v>2591781.8614211599</v>
      </c>
      <c r="G70" s="29"/>
      <c r="H70" s="29"/>
    </row>
    <row r="71" spans="1:8" s="21" customFormat="1" x14ac:dyDescent="0.25">
      <c r="A71" s="22" t="s">
        <v>38</v>
      </c>
      <c r="B71" s="29">
        <f>B23/B17</f>
        <v>924742.09856035945</v>
      </c>
      <c r="C71" s="29">
        <f t="shared" ref="C71:F71" si="24">C23/C17</f>
        <v>725649.95723396656</v>
      </c>
      <c r="D71" s="29">
        <f t="shared" si="24"/>
        <v>726895.43399453908</v>
      </c>
      <c r="E71" s="29">
        <f t="shared" si="24"/>
        <v>722128.3860113913</v>
      </c>
      <c r="F71" s="29">
        <f t="shared" si="24"/>
        <v>2588015.5144291092</v>
      </c>
      <c r="G71" s="29"/>
      <c r="H71" s="29"/>
    </row>
    <row r="72" spans="1:8" s="21" customFormat="1" x14ac:dyDescent="0.25">
      <c r="B72" s="29"/>
      <c r="C72" s="29"/>
      <c r="D72" s="29"/>
      <c r="E72" s="29"/>
      <c r="F72" s="29"/>
      <c r="G72" s="29"/>
      <c r="H72" s="29"/>
    </row>
    <row r="73" spans="1:8" s="21" customFormat="1" x14ac:dyDescent="0.25">
      <c r="A73" s="9" t="s">
        <v>26</v>
      </c>
      <c r="B73" s="29"/>
      <c r="C73" s="29"/>
      <c r="D73" s="29"/>
      <c r="E73" s="29"/>
      <c r="F73" s="29"/>
      <c r="G73" s="29"/>
      <c r="H73" s="29"/>
    </row>
    <row r="74" spans="1:8" s="21" customFormat="1" x14ac:dyDescent="0.25">
      <c r="A74" s="21" t="s">
        <v>27</v>
      </c>
      <c r="B74" s="29">
        <f>(B29/B28)*100</f>
        <v>108.08216616871253</v>
      </c>
      <c r="C74" s="29"/>
      <c r="D74" s="29"/>
      <c r="E74" s="29"/>
      <c r="F74" s="29"/>
      <c r="G74" s="29"/>
      <c r="H74" s="29"/>
    </row>
    <row r="75" spans="1:8" s="21" customFormat="1" x14ac:dyDescent="0.25">
      <c r="A75" s="21" t="s">
        <v>28</v>
      </c>
      <c r="B75" s="29">
        <f>(B23/B29)*100</f>
        <v>93.012913047536443</v>
      </c>
      <c r="C75" s="29"/>
      <c r="D75" s="29"/>
      <c r="E75" s="29"/>
      <c r="F75" s="29"/>
      <c r="G75" s="29"/>
      <c r="H75" s="29"/>
    </row>
    <row r="76" spans="1:8" ht="15.75" thickBot="1" x14ac:dyDescent="0.3">
      <c r="A76" s="10"/>
      <c r="B76" s="10"/>
      <c r="C76" s="10"/>
      <c r="D76" s="10"/>
      <c r="E76" s="10"/>
      <c r="F76" s="10"/>
      <c r="G76" s="10"/>
      <c r="H76" s="10"/>
    </row>
    <row r="77" spans="1:8" s="21" customFormat="1" ht="14.25" customHeight="1" thickTop="1" x14ac:dyDescent="0.25">
      <c r="A77" s="21" t="s">
        <v>100</v>
      </c>
    </row>
    <row r="78" spans="1:8" s="21" customFormat="1" x14ac:dyDescent="0.25">
      <c r="A78" s="21" t="s">
        <v>101</v>
      </c>
    </row>
    <row r="80" spans="1:8" x14ac:dyDescent="0.25">
      <c r="B80" s="6"/>
      <c r="C80" s="6"/>
      <c r="D80" s="6"/>
    </row>
    <row r="86" spans="1:1" x14ac:dyDescent="0.25">
      <c r="A86" s="3"/>
    </row>
    <row r="87" spans="1:1" x14ac:dyDescent="0.25">
      <c r="A87" s="11"/>
    </row>
    <row r="88" spans="1:1" x14ac:dyDescent="0.25">
      <c r="A88" s="11"/>
    </row>
  </sheetData>
  <mergeCells count="3">
    <mergeCell ref="A9:A10"/>
    <mergeCell ref="B9:B10"/>
    <mergeCell ref="C9:H9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92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59.85546875" style="4" customWidth="1"/>
    <col min="2" max="8" width="24" style="4" customWidth="1"/>
    <col min="9" max="16384" width="11.42578125" style="4"/>
  </cols>
  <sheetData>
    <row r="9" spans="1:8" s="15" customFormat="1" x14ac:dyDescent="0.25">
      <c r="A9" s="38" t="s">
        <v>0</v>
      </c>
      <c r="B9" s="38" t="s">
        <v>34</v>
      </c>
      <c r="C9" s="40" t="s">
        <v>69</v>
      </c>
      <c r="D9" s="40"/>
      <c r="E9" s="40"/>
      <c r="F9" s="40"/>
      <c r="G9" s="40"/>
      <c r="H9" s="40"/>
    </row>
    <row r="10" spans="1:8" s="15" customFormat="1" ht="75" customHeight="1" thickBot="1" x14ac:dyDescent="0.3">
      <c r="A10" s="39"/>
      <c r="B10" s="39"/>
      <c r="C10" s="16" t="s">
        <v>83</v>
      </c>
      <c r="D10" s="16" t="s">
        <v>84</v>
      </c>
      <c r="E10" s="16" t="s">
        <v>85</v>
      </c>
      <c r="F10" s="16" t="s">
        <v>42</v>
      </c>
      <c r="G10" s="16" t="s">
        <v>67</v>
      </c>
      <c r="H10" s="16" t="s">
        <v>68</v>
      </c>
    </row>
    <row r="11" spans="1:8" ht="15.75" thickTop="1" x14ac:dyDescent="0.25">
      <c r="C11" s="12"/>
    </row>
    <row r="12" spans="1:8" x14ac:dyDescent="0.25">
      <c r="A12" s="9" t="s">
        <v>1</v>
      </c>
    </row>
    <row r="14" spans="1:8" x14ac:dyDescent="0.25">
      <c r="A14" s="9" t="s">
        <v>41</v>
      </c>
    </row>
    <row r="15" spans="1:8" s="21" customFormat="1" x14ac:dyDescent="0.25">
      <c r="A15" s="18" t="s">
        <v>55</v>
      </c>
      <c r="B15" s="24">
        <f>+C15+F15</f>
        <v>119620</v>
      </c>
      <c r="C15" s="24">
        <v>115460</v>
      </c>
      <c r="D15" s="24">
        <v>0</v>
      </c>
      <c r="E15" s="24">
        <v>0</v>
      </c>
      <c r="F15" s="24">
        <v>4160</v>
      </c>
      <c r="G15" s="24"/>
      <c r="H15" s="24"/>
    </row>
    <row r="16" spans="1:8" s="21" customFormat="1" x14ac:dyDescent="0.25">
      <c r="A16" s="18" t="s">
        <v>70</v>
      </c>
      <c r="B16" s="24">
        <f t="shared" ref="B16:B18" si="0">+C16+F16</f>
        <v>124662.66</v>
      </c>
      <c r="C16" s="24">
        <f t="shared" ref="C16:C18" si="1">+D16+E16</f>
        <v>120326.66</v>
      </c>
      <c r="D16" s="24">
        <v>73663.66</v>
      </c>
      <c r="E16" s="24">
        <v>46663</v>
      </c>
      <c r="F16" s="24">
        <v>4336</v>
      </c>
      <c r="G16" s="24"/>
      <c r="H16" s="24"/>
    </row>
    <row r="17" spans="1:9" s="21" customFormat="1" x14ac:dyDescent="0.25">
      <c r="A17" s="18" t="s">
        <v>71</v>
      </c>
      <c r="B17" s="24">
        <f t="shared" si="0"/>
        <v>125537</v>
      </c>
      <c r="C17" s="24">
        <f t="shared" si="1"/>
        <v>121193.66666666667</v>
      </c>
      <c r="D17" s="37">
        <v>90116</v>
      </c>
      <c r="E17" s="37">
        <v>31077.666666666668</v>
      </c>
      <c r="F17" s="37">
        <v>4343.333333333333</v>
      </c>
      <c r="G17" s="24"/>
      <c r="H17" s="24"/>
    </row>
    <row r="18" spans="1:9" s="21" customFormat="1" x14ac:dyDescent="0.25">
      <c r="A18" s="18" t="s">
        <v>72</v>
      </c>
      <c r="B18" s="24">
        <f t="shared" si="0"/>
        <v>122236</v>
      </c>
      <c r="C18" s="24">
        <f t="shared" si="1"/>
        <v>117971</v>
      </c>
      <c r="D18" s="24">
        <v>71939</v>
      </c>
      <c r="E18" s="24">
        <v>46032</v>
      </c>
      <c r="F18" s="24">
        <v>4265</v>
      </c>
      <c r="G18" s="24"/>
      <c r="H18" s="24"/>
    </row>
    <row r="19" spans="1:9" s="21" customFormat="1" x14ac:dyDescent="0.25">
      <c r="B19" s="24"/>
      <c r="C19" s="24"/>
      <c r="D19" s="24"/>
      <c r="E19" s="24"/>
      <c r="F19" s="24"/>
      <c r="G19" s="24"/>
      <c r="H19" s="24"/>
    </row>
    <row r="20" spans="1:9" s="21" customFormat="1" x14ac:dyDescent="0.25">
      <c r="A20" s="13" t="s">
        <v>2</v>
      </c>
      <c r="B20" s="24"/>
      <c r="C20" s="24"/>
      <c r="D20" s="24"/>
      <c r="E20" s="24"/>
      <c r="F20" s="24"/>
      <c r="G20" s="24"/>
      <c r="H20" s="24"/>
    </row>
    <row r="21" spans="1:9" s="21" customFormat="1" x14ac:dyDescent="0.25">
      <c r="A21" s="18" t="s">
        <v>55</v>
      </c>
      <c r="B21" s="24">
        <f>+C21+F21+G21+H21</f>
        <v>43581428989.380005</v>
      </c>
      <c r="C21" s="24">
        <v>34301402303.299999</v>
      </c>
      <c r="D21" s="24">
        <v>0</v>
      </c>
      <c r="E21" s="24">
        <v>0</v>
      </c>
      <c r="F21" s="23">
        <v>3501908972.6999998</v>
      </c>
      <c r="G21" s="24">
        <v>4184642713.3999996</v>
      </c>
      <c r="H21" s="24">
        <v>1593474999.98</v>
      </c>
    </row>
    <row r="22" spans="1:9" s="21" customFormat="1" x14ac:dyDescent="0.25">
      <c r="A22" s="18" t="s">
        <v>70</v>
      </c>
      <c r="B22" s="24">
        <f t="shared" ref="B22:B24" si="2">+C22+F22+G22+H22</f>
        <v>49640978588.833328</v>
      </c>
      <c r="C22" s="24">
        <f t="shared" ref="C22:C24" si="3">+D22+E22</f>
        <v>38691554909.739998</v>
      </c>
      <c r="D22" s="24">
        <v>24003748799.700001</v>
      </c>
      <c r="E22" s="24">
        <v>14687806110.039999</v>
      </c>
      <c r="F22" s="23">
        <v>5093558929.9099998</v>
      </c>
      <c r="G22" s="24">
        <v>4589302249.1800003</v>
      </c>
      <c r="H22" s="24">
        <v>1266562500.0033333</v>
      </c>
    </row>
    <row r="23" spans="1:9" s="21" customFormat="1" x14ac:dyDescent="0.25">
      <c r="A23" s="18" t="s">
        <v>71</v>
      </c>
      <c r="B23" s="24">
        <f t="shared" si="2"/>
        <v>50272372599.999992</v>
      </c>
      <c r="C23" s="24">
        <f t="shared" si="3"/>
        <v>38863113619.999992</v>
      </c>
      <c r="D23" s="24">
        <v>27920590130.199993</v>
      </c>
      <c r="E23" s="24">
        <v>10942523489.800001</v>
      </c>
      <c r="F23" s="23">
        <v>4905016580</v>
      </c>
      <c r="G23" s="24">
        <v>5198667300.000001</v>
      </c>
      <c r="H23" s="24">
        <v>1305575100</v>
      </c>
    </row>
    <row r="24" spans="1:9" s="21" customFormat="1" x14ac:dyDescent="0.25">
      <c r="A24" s="18" t="s">
        <v>72</v>
      </c>
      <c r="B24" s="24">
        <f t="shared" si="2"/>
        <v>161933508487.36896</v>
      </c>
      <c r="C24" s="24">
        <f t="shared" si="3"/>
        <v>122859814909.73999</v>
      </c>
      <c r="D24" s="24">
        <v>75264880799.699997</v>
      </c>
      <c r="E24" s="24">
        <v>47594934110.040001</v>
      </c>
      <c r="F24" s="24">
        <v>16084441876.91</v>
      </c>
      <c r="G24" s="24">
        <v>17765993088.215626</v>
      </c>
      <c r="H24" s="24">
        <v>5223258612.5033331</v>
      </c>
    </row>
    <row r="25" spans="1:9" s="21" customFormat="1" x14ac:dyDescent="0.25">
      <c r="A25" s="18" t="s">
        <v>73</v>
      </c>
      <c r="B25" s="24">
        <f>+C25+F25+G25</f>
        <v>48966797499.999992</v>
      </c>
      <c r="C25" s="24">
        <f>+C23</f>
        <v>38863113619.999992</v>
      </c>
      <c r="D25" s="24">
        <f t="shared" ref="D25:G25" si="4">+D23</f>
        <v>27920590130.199993</v>
      </c>
      <c r="E25" s="24">
        <f t="shared" si="4"/>
        <v>10942523489.800001</v>
      </c>
      <c r="F25" s="24">
        <f t="shared" si="4"/>
        <v>4905016580</v>
      </c>
      <c r="G25" s="24">
        <f t="shared" si="4"/>
        <v>5198667300.000001</v>
      </c>
      <c r="H25" s="24"/>
    </row>
    <row r="26" spans="1:9" x14ac:dyDescent="0.25">
      <c r="B26" s="25"/>
      <c r="C26" s="25"/>
      <c r="D26" s="25"/>
      <c r="E26" s="25"/>
      <c r="F26" s="25"/>
      <c r="G26" s="25"/>
      <c r="H26" s="25"/>
      <c r="I26" s="5"/>
    </row>
    <row r="27" spans="1:9" x14ac:dyDescent="0.25">
      <c r="A27" s="13" t="s">
        <v>3</v>
      </c>
      <c r="B27" s="25"/>
      <c r="C27" s="25"/>
      <c r="D27" s="25"/>
      <c r="E27" s="25"/>
      <c r="F27" s="25"/>
      <c r="G27" s="25"/>
      <c r="H27" s="25"/>
      <c r="I27" s="5"/>
    </row>
    <row r="28" spans="1:9" s="21" customFormat="1" x14ac:dyDescent="0.25">
      <c r="A28" s="18" t="s">
        <v>70</v>
      </c>
      <c r="B28" s="24">
        <f>B22</f>
        <v>49640978588.833328</v>
      </c>
      <c r="C28" s="24"/>
      <c r="D28" s="24"/>
      <c r="E28" s="24"/>
      <c r="F28" s="24"/>
      <c r="G28" s="24"/>
      <c r="H28" s="24"/>
    </row>
    <row r="29" spans="1:9" s="21" customFormat="1" x14ac:dyDescent="0.25">
      <c r="A29" s="18" t="s">
        <v>71</v>
      </c>
      <c r="B29" s="24">
        <v>41327290460</v>
      </c>
      <c r="C29" s="24"/>
      <c r="D29" s="24"/>
      <c r="E29" s="24"/>
      <c r="F29" s="24"/>
      <c r="G29" s="24"/>
      <c r="H29" s="24"/>
    </row>
    <row r="30" spans="1:9" x14ac:dyDescent="0.25">
      <c r="B30" s="26"/>
      <c r="C30" s="26"/>
      <c r="D30" s="26"/>
      <c r="E30" s="26"/>
      <c r="F30" s="26"/>
      <c r="G30" s="26"/>
      <c r="H30" s="26"/>
      <c r="I30" s="5"/>
    </row>
    <row r="31" spans="1:9" x14ac:dyDescent="0.25">
      <c r="A31" s="9" t="s">
        <v>4</v>
      </c>
      <c r="B31" s="26"/>
      <c r="C31" s="26"/>
      <c r="D31" s="26"/>
      <c r="E31" s="26"/>
      <c r="F31" s="26"/>
      <c r="G31" s="26"/>
      <c r="H31" s="26"/>
      <c r="I31" s="5"/>
    </row>
    <row r="32" spans="1:9" x14ac:dyDescent="0.25">
      <c r="A32" s="8" t="s">
        <v>56</v>
      </c>
      <c r="B32" s="34">
        <v>1.0451999999999999</v>
      </c>
      <c r="C32" s="34">
        <v>1.0451999999999999</v>
      </c>
      <c r="D32" s="34">
        <v>1.0451999999999999</v>
      </c>
      <c r="E32" s="34">
        <v>1.0451999999999999</v>
      </c>
      <c r="F32" s="34">
        <v>1.0451999999999999</v>
      </c>
      <c r="G32" s="34">
        <v>1.0451999999999999</v>
      </c>
      <c r="H32" s="34">
        <v>1.0451999999999999</v>
      </c>
      <c r="I32" s="5"/>
    </row>
    <row r="33" spans="1:9" x14ac:dyDescent="0.25">
      <c r="A33" s="8" t="s">
        <v>74</v>
      </c>
      <c r="B33" s="34">
        <v>1.0610999999999999</v>
      </c>
      <c r="C33" s="34">
        <v>1.0610999999999999</v>
      </c>
      <c r="D33" s="34">
        <v>1.0610999999999999</v>
      </c>
      <c r="E33" s="34">
        <v>1.0610999999999999</v>
      </c>
      <c r="F33" s="34">
        <v>1.0610999999999999</v>
      </c>
      <c r="G33" s="34">
        <v>1.0610999999999999</v>
      </c>
      <c r="H33" s="34">
        <v>1.0610999999999999</v>
      </c>
      <c r="I33" s="5"/>
    </row>
    <row r="34" spans="1:9" s="21" customFormat="1" x14ac:dyDescent="0.25">
      <c r="A34" s="18" t="s">
        <v>5</v>
      </c>
      <c r="B34" s="23">
        <f>+C34+F34</f>
        <v>123118</v>
      </c>
      <c r="C34" s="23">
        <v>110905</v>
      </c>
      <c r="D34" s="23"/>
      <c r="E34" s="23"/>
      <c r="F34" s="23">
        <v>12213</v>
      </c>
      <c r="G34" s="24"/>
      <c r="H34" s="24"/>
    </row>
    <row r="35" spans="1:9" x14ac:dyDescent="0.25">
      <c r="B35" s="25"/>
      <c r="C35" s="25"/>
      <c r="D35" s="25"/>
      <c r="E35" s="25"/>
      <c r="F35" s="25"/>
      <c r="G35" s="25"/>
      <c r="H35" s="25"/>
      <c r="I35" s="5"/>
    </row>
    <row r="36" spans="1:9" x14ac:dyDescent="0.25">
      <c r="A36" s="9" t="s">
        <v>6</v>
      </c>
      <c r="B36" s="25"/>
      <c r="C36" s="25"/>
      <c r="D36" s="25"/>
      <c r="E36" s="25"/>
      <c r="F36" s="25"/>
      <c r="G36" s="25"/>
      <c r="H36" s="25"/>
      <c r="I36" s="5"/>
    </row>
    <row r="37" spans="1:9" s="21" customFormat="1" x14ac:dyDescent="0.25">
      <c r="A37" s="21" t="s">
        <v>57</v>
      </c>
      <c r="B37" s="24">
        <f>B21/B32</f>
        <v>41696736499.598175</v>
      </c>
      <c r="C37" s="24">
        <f t="shared" ref="C37:H37" si="5">C21/C32</f>
        <v>32818027462.016842</v>
      </c>
      <c r="D37" s="24">
        <f t="shared" si="5"/>
        <v>0</v>
      </c>
      <c r="E37" s="24">
        <f t="shared" si="5"/>
        <v>0</v>
      </c>
      <c r="F37" s="24">
        <f t="shared" si="5"/>
        <v>3350467826.9230771</v>
      </c>
      <c r="G37" s="24">
        <f t="shared" si="5"/>
        <v>4003676534.0604668</v>
      </c>
      <c r="H37" s="24">
        <f t="shared" si="5"/>
        <v>1524564676.5977805</v>
      </c>
    </row>
    <row r="38" spans="1:9" s="21" customFormat="1" x14ac:dyDescent="0.25">
      <c r="A38" s="21" t="s">
        <v>75</v>
      </c>
      <c r="B38" s="24">
        <f>B23/B33</f>
        <v>47377601168.598618</v>
      </c>
      <c r="C38" s="24">
        <f t="shared" ref="C38:H38" si="6">C23/C33</f>
        <v>36625307341.438126</v>
      </c>
      <c r="D38" s="24">
        <f t="shared" si="6"/>
        <v>26312873555.932518</v>
      </c>
      <c r="E38" s="24">
        <f t="shared" si="6"/>
        <v>10312433785.50561</v>
      </c>
      <c r="F38" s="24">
        <f t="shared" si="6"/>
        <v>4622577118.0850067</v>
      </c>
      <c r="G38" s="24">
        <f t="shared" si="6"/>
        <v>4899318914.3341827</v>
      </c>
      <c r="H38" s="24">
        <f t="shared" si="6"/>
        <v>1230397794.7413063</v>
      </c>
    </row>
    <row r="39" spans="1:9" s="21" customFormat="1" x14ac:dyDescent="0.25">
      <c r="A39" s="21" t="s">
        <v>58</v>
      </c>
      <c r="B39" s="24">
        <f>B37/B15</f>
        <v>348576.63015882106</v>
      </c>
      <c r="C39" s="24">
        <f t="shared" ref="C39:F39" si="7">C37/C15</f>
        <v>284237.20303149871</v>
      </c>
      <c r="D39" s="24" t="s">
        <v>115</v>
      </c>
      <c r="E39" s="24" t="s">
        <v>115</v>
      </c>
      <c r="F39" s="24">
        <f t="shared" si="7"/>
        <v>805400.91993343201</v>
      </c>
      <c r="G39" s="24"/>
      <c r="H39" s="24"/>
    </row>
    <row r="40" spans="1:9" s="21" customFormat="1" x14ac:dyDescent="0.25">
      <c r="A40" s="21" t="s">
        <v>76</v>
      </c>
      <c r="B40" s="24">
        <f>B38/B17</f>
        <v>377399.50109209731</v>
      </c>
      <c r="C40" s="24">
        <f t="shared" ref="C40:F40" si="8">C38/C17</f>
        <v>302204.79624709312</v>
      </c>
      <c r="D40" s="24">
        <f t="shared" si="8"/>
        <v>291988.92045732745</v>
      </c>
      <c r="E40" s="24">
        <f t="shared" si="8"/>
        <v>331827.80084859254</v>
      </c>
      <c r="F40" s="24">
        <f t="shared" si="8"/>
        <v>1064292.5060825036</v>
      </c>
      <c r="G40" s="24"/>
      <c r="H40" s="24"/>
    </row>
    <row r="41" spans="1:9" x14ac:dyDescent="0.25">
      <c r="B41" s="26"/>
      <c r="C41" s="26"/>
      <c r="D41" s="26"/>
      <c r="E41" s="26"/>
      <c r="F41" s="26"/>
      <c r="G41" s="26"/>
      <c r="H41" s="26"/>
      <c r="I41" s="5"/>
    </row>
    <row r="42" spans="1:9" x14ac:dyDescent="0.25">
      <c r="A42" s="9" t="s">
        <v>7</v>
      </c>
      <c r="B42" s="26"/>
      <c r="C42" s="26"/>
      <c r="D42" s="26"/>
      <c r="E42" s="26"/>
      <c r="F42" s="26"/>
      <c r="G42" s="26"/>
      <c r="H42" s="26"/>
      <c r="I42" s="5"/>
    </row>
    <row r="43" spans="1:9" x14ac:dyDescent="0.25">
      <c r="B43" s="26"/>
      <c r="C43" s="26"/>
      <c r="D43" s="26"/>
      <c r="E43" s="26"/>
      <c r="F43" s="26"/>
      <c r="G43" s="26"/>
      <c r="H43" s="26"/>
      <c r="I43" s="5"/>
    </row>
    <row r="44" spans="1:9" x14ac:dyDescent="0.25">
      <c r="A44" s="9" t="s">
        <v>8</v>
      </c>
      <c r="B44" s="26"/>
      <c r="C44" s="26"/>
      <c r="D44" s="26"/>
      <c r="E44" s="26"/>
      <c r="F44" s="26"/>
      <c r="G44" s="26"/>
      <c r="H44" s="26"/>
      <c r="I44" s="5"/>
    </row>
    <row r="45" spans="1:9" s="21" customFormat="1" x14ac:dyDescent="0.25">
      <c r="A45" s="21" t="s">
        <v>9</v>
      </c>
      <c r="B45" s="29">
        <f>(B16/B34)*100</f>
        <v>101.25461752140224</v>
      </c>
      <c r="C45" s="29">
        <f t="shared" ref="C45:F45" si="9">(C16/C34)*100</f>
        <v>108.49525269374692</v>
      </c>
      <c r="D45" s="29"/>
      <c r="E45" s="29"/>
      <c r="F45" s="29">
        <f t="shared" si="9"/>
        <v>35.503152378612953</v>
      </c>
      <c r="G45" s="29"/>
      <c r="H45" s="29"/>
    </row>
    <row r="46" spans="1:9" s="21" customFormat="1" x14ac:dyDescent="0.25">
      <c r="A46" s="21" t="s">
        <v>10</v>
      </c>
      <c r="B46" s="29">
        <f>(B17/(B17+B34))*100</f>
        <v>50.486416923045986</v>
      </c>
      <c r="C46" s="29">
        <f t="shared" ref="C46" si="10">(C17/(C17+C34))*100</f>
        <v>52.216442432528687</v>
      </c>
      <c r="D46" s="29"/>
      <c r="E46" s="29"/>
      <c r="F46" s="29">
        <f>(F17/F34)*100</f>
        <v>35.563197685526347</v>
      </c>
      <c r="G46" s="29"/>
      <c r="H46" s="29"/>
    </row>
    <row r="47" spans="1:9" s="21" customFormat="1" x14ac:dyDescent="0.25">
      <c r="B47" s="29"/>
      <c r="C47" s="29"/>
      <c r="D47" s="29"/>
      <c r="E47" s="29"/>
      <c r="F47" s="29"/>
      <c r="G47" s="29"/>
      <c r="H47" s="29"/>
    </row>
    <row r="48" spans="1:9" x14ac:dyDescent="0.25">
      <c r="A48" s="9" t="s">
        <v>11</v>
      </c>
      <c r="B48" s="28"/>
      <c r="C48" s="28"/>
      <c r="D48" s="28"/>
      <c r="E48" s="28"/>
      <c r="F48" s="28"/>
      <c r="G48" s="28"/>
      <c r="H48" s="28"/>
      <c r="I48" s="5"/>
    </row>
    <row r="49" spans="1:8" s="21" customFormat="1" x14ac:dyDescent="0.25">
      <c r="A49" s="21" t="s">
        <v>12</v>
      </c>
      <c r="B49" s="29">
        <f>B17/B16*100</f>
        <v>100.70136478717846</v>
      </c>
      <c r="C49" s="29">
        <f t="shared" ref="C49:F49" si="11">C17/C16*100</f>
        <v>100.72054411438552</v>
      </c>
      <c r="D49" s="29">
        <f t="shared" si="11"/>
        <v>122.33440477977879</v>
      </c>
      <c r="E49" s="29">
        <f t="shared" si="11"/>
        <v>66.600232875440213</v>
      </c>
      <c r="F49" s="29">
        <f t="shared" si="11"/>
        <v>100.1691266912669</v>
      </c>
      <c r="G49" s="29"/>
      <c r="H49" s="29"/>
    </row>
    <row r="50" spans="1:8" s="21" customFormat="1" x14ac:dyDescent="0.25">
      <c r="A50" s="21" t="s">
        <v>13</v>
      </c>
      <c r="B50" s="29">
        <f>B23/B22*100</f>
        <v>101.2719209594887</v>
      </c>
      <c r="C50" s="29">
        <f t="shared" ref="C50:H50" si="12">C23/C22*100</f>
        <v>100.44340091955522</v>
      </c>
      <c r="D50" s="29">
        <f t="shared" si="12"/>
        <v>116.31762339784586</v>
      </c>
      <c r="E50" s="29">
        <f t="shared" si="12"/>
        <v>74.500734880481076</v>
      </c>
      <c r="F50" s="29">
        <f t="shared" si="12"/>
        <v>96.298416244821354</v>
      </c>
      <c r="G50" s="29">
        <f t="shared" si="12"/>
        <v>113.2779454856973</v>
      </c>
      <c r="H50" s="29">
        <f t="shared" si="12"/>
        <v>103.08019541053552</v>
      </c>
    </row>
    <row r="51" spans="1:8" s="21" customFormat="1" x14ac:dyDescent="0.25">
      <c r="A51" s="21" t="s">
        <v>14</v>
      </c>
      <c r="B51" s="29">
        <f>AVERAGE(B49:B50)</f>
        <v>100.98664287333358</v>
      </c>
      <c r="C51" s="29">
        <f t="shared" ref="C51:H51" si="13">AVERAGE(C49:C50)</f>
        <v>100.58197251697037</v>
      </c>
      <c r="D51" s="29">
        <f t="shared" si="13"/>
        <v>119.32601408881233</v>
      </c>
      <c r="E51" s="29">
        <f t="shared" si="13"/>
        <v>70.550483877960644</v>
      </c>
      <c r="F51" s="29">
        <f t="shared" si="13"/>
        <v>98.233771468044125</v>
      </c>
      <c r="G51" s="29">
        <f t="shared" si="13"/>
        <v>113.2779454856973</v>
      </c>
      <c r="H51" s="29">
        <f t="shared" si="13"/>
        <v>103.08019541053552</v>
      </c>
    </row>
    <row r="52" spans="1:8" s="21" customFormat="1" x14ac:dyDescent="0.25">
      <c r="B52" s="29"/>
      <c r="C52" s="29"/>
      <c r="D52" s="29"/>
      <c r="E52" s="29"/>
      <c r="F52" s="29"/>
      <c r="G52" s="29"/>
      <c r="H52" s="29"/>
    </row>
    <row r="53" spans="1:8" s="21" customFormat="1" x14ac:dyDescent="0.25">
      <c r="A53" s="9" t="s">
        <v>15</v>
      </c>
      <c r="B53" s="29"/>
      <c r="C53" s="29"/>
      <c r="D53" s="29"/>
      <c r="E53" s="29"/>
      <c r="F53" s="29"/>
      <c r="G53" s="29"/>
      <c r="H53" s="29"/>
    </row>
    <row r="54" spans="1:8" s="21" customFormat="1" x14ac:dyDescent="0.25">
      <c r="A54" s="21" t="s">
        <v>16</v>
      </c>
      <c r="B54" s="29">
        <f>B17/B18*100</f>
        <v>102.70051376026703</v>
      </c>
      <c r="C54" s="29">
        <f t="shared" ref="C54:F54" si="14">C17/C18*100</f>
        <v>102.73174480733967</v>
      </c>
      <c r="D54" s="29">
        <f t="shared" si="14"/>
        <v>125.2672403008104</v>
      </c>
      <c r="E54" s="29">
        <f t="shared" si="14"/>
        <v>67.513179237631789</v>
      </c>
      <c r="F54" s="29">
        <f t="shared" si="14"/>
        <v>101.83665494333722</v>
      </c>
      <c r="G54" s="29"/>
      <c r="H54" s="29"/>
    </row>
    <row r="55" spans="1:8" s="21" customFormat="1" x14ac:dyDescent="0.25">
      <c r="A55" s="21" t="s">
        <v>17</v>
      </c>
      <c r="B55" s="29">
        <f>B23/B24*100</f>
        <v>31.045070948932914</v>
      </c>
      <c r="C55" s="29">
        <f t="shared" ref="C55:H55" si="15">C23/C24*100</f>
        <v>31.632078925522645</v>
      </c>
      <c r="D55" s="29">
        <f t="shared" si="15"/>
        <v>37.096438383399772</v>
      </c>
      <c r="E55" s="29">
        <f t="shared" si="15"/>
        <v>22.990941566387651</v>
      </c>
      <c r="F55" s="29">
        <f t="shared" si="15"/>
        <v>30.495410518666429</v>
      </c>
      <c r="G55" s="29">
        <f t="shared" si="15"/>
        <v>29.261900948550597</v>
      </c>
      <c r="H55" s="29">
        <f t="shared" si="15"/>
        <v>24.995413722666157</v>
      </c>
    </row>
    <row r="56" spans="1:8" s="21" customFormat="1" x14ac:dyDescent="0.25">
      <c r="A56" s="21" t="s">
        <v>18</v>
      </c>
      <c r="B56" s="29">
        <f>AVERAGE(B54:B55)</f>
        <v>66.872792354599966</v>
      </c>
      <c r="C56" s="29">
        <f t="shared" ref="C56:H56" si="16">AVERAGE(C54:C55)</f>
        <v>67.18191186643115</v>
      </c>
      <c r="D56" s="29">
        <f t="shared" si="16"/>
        <v>81.181839342105093</v>
      </c>
      <c r="E56" s="29">
        <f t="shared" si="16"/>
        <v>45.252060402009718</v>
      </c>
      <c r="F56" s="29">
        <f t="shared" si="16"/>
        <v>66.16603273100182</v>
      </c>
      <c r="G56" s="29">
        <f t="shared" si="16"/>
        <v>29.261900948550597</v>
      </c>
      <c r="H56" s="29">
        <f t="shared" si="16"/>
        <v>24.995413722666157</v>
      </c>
    </row>
    <row r="57" spans="1:8" s="21" customFormat="1" x14ac:dyDescent="0.25">
      <c r="B57" s="29"/>
      <c r="C57" s="29"/>
      <c r="D57" s="29"/>
      <c r="E57" s="29"/>
      <c r="F57" s="29"/>
      <c r="G57" s="29"/>
      <c r="H57" s="29"/>
    </row>
    <row r="58" spans="1:8" s="21" customFormat="1" x14ac:dyDescent="0.25">
      <c r="A58" s="9" t="s">
        <v>29</v>
      </c>
      <c r="B58" s="29"/>
      <c r="C58" s="29"/>
      <c r="D58" s="29"/>
      <c r="E58" s="29"/>
      <c r="F58" s="29"/>
      <c r="G58" s="29"/>
      <c r="H58" s="29"/>
    </row>
    <row r="59" spans="1:8" s="21" customFormat="1" x14ac:dyDescent="0.25">
      <c r="A59" s="21" t="s">
        <v>19</v>
      </c>
      <c r="B59" s="29">
        <f>(B25/B23)*100</f>
        <v>97.402996850003447</v>
      </c>
      <c r="C59" s="29"/>
      <c r="D59" s="29"/>
      <c r="E59" s="29"/>
      <c r="F59" s="29"/>
      <c r="G59" s="29"/>
      <c r="H59" s="29"/>
    </row>
    <row r="60" spans="1:8" s="21" customFormat="1" x14ac:dyDescent="0.25">
      <c r="B60" s="29"/>
      <c r="C60" s="29"/>
      <c r="D60" s="29"/>
      <c r="E60" s="29"/>
      <c r="F60" s="29"/>
      <c r="G60" s="29"/>
      <c r="H60" s="29"/>
    </row>
    <row r="61" spans="1:8" s="21" customFormat="1" x14ac:dyDescent="0.25">
      <c r="A61" s="9" t="s">
        <v>20</v>
      </c>
      <c r="B61" s="29"/>
      <c r="C61" s="29"/>
      <c r="D61" s="29"/>
      <c r="E61" s="29"/>
      <c r="F61" s="29"/>
      <c r="G61" s="29"/>
      <c r="H61" s="29"/>
    </row>
    <row r="62" spans="1:8" s="21" customFormat="1" x14ac:dyDescent="0.25">
      <c r="A62" s="21" t="s">
        <v>21</v>
      </c>
      <c r="B62" s="29">
        <f>((B17/B15)-1)*100</f>
        <v>4.9464972412639918</v>
      </c>
      <c r="C62" s="29">
        <f t="shared" ref="C62:F62" si="17">((C17/C15)-1)*100</f>
        <v>4.9659333679773709</v>
      </c>
      <c r="D62" s="29"/>
      <c r="E62" s="29"/>
      <c r="F62" s="29">
        <f t="shared" si="17"/>
        <v>4.4070512820512775</v>
      </c>
      <c r="G62" s="29"/>
      <c r="H62" s="29"/>
    </row>
    <row r="63" spans="1:8" s="21" customFormat="1" x14ac:dyDescent="0.25">
      <c r="A63" s="21" t="s">
        <v>22</v>
      </c>
      <c r="B63" s="29">
        <f>((B38/B37)-1)*100</f>
        <v>13.624242916601382</v>
      </c>
      <c r="C63" s="29">
        <f t="shared" ref="C63:H63" si="18">((C38/C37)-1)*100</f>
        <v>11.601184391194085</v>
      </c>
      <c r="D63" s="29"/>
      <c r="E63" s="29"/>
      <c r="F63" s="29">
        <f t="shared" si="18"/>
        <v>37.968109436531414</v>
      </c>
      <c r="G63" s="29">
        <f t="shared" si="18"/>
        <v>22.370498032351517</v>
      </c>
      <c r="H63" s="29">
        <f t="shared" si="18"/>
        <v>-19.295139548486528</v>
      </c>
    </row>
    <row r="64" spans="1:8" s="21" customFormat="1" x14ac:dyDescent="0.25">
      <c r="A64" s="21" t="s">
        <v>23</v>
      </c>
      <c r="B64" s="29">
        <f>((B40/B39)-1)*100</f>
        <v>8.2687330243980348</v>
      </c>
      <c r="C64" s="29">
        <f t="shared" ref="C64:F64" si="19">((C40/C39)-1)*100</f>
        <v>6.3213376095610174</v>
      </c>
      <c r="D64" s="29"/>
      <c r="E64" s="29"/>
      <c r="F64" s="29">
        <f t="shared" si="19"/>
        <v>32.144436359778375</v>
      </c>
      <c r="G64" s="29"/>
      <c r="H64" s="29"/>
    </row>
    <row r="65" spans="1:8" s="21" customFormat="1" x14ac:dyDescent="0.25">
      <c r="B65" s="29"/>
      <c r="C65" s="29"/>
      <c r="D65" s="29"/>
      <c r="E65" s="29"/>
      <c r="F65" s="29"/>
      <c r="G65" s="29"/>
      <c r="H65" s="29"/>
    </row>
    <row r="66" spans="1:8" s="21" customFormat="1" x14ac:dyDescent="0.25">
      <c r="A66" s="9" t="s">
        <v>24</v>
      </c>
      <c r="B66" s="29"/>
      <c r="C66" s="29"/>
      <c r="D66" s="29"/>
      <c r="E66" s="29"/>
      <c r="F66" s="29"/>
      <c r="G66" s="29"/>
      <c r="H66" s="29"/>
    </row>
    <row r="67" spans="1:8" s="21" customFormat="1" x14ac:dyDescent="0.25">
      <c r="A67" s="21" t="s">
        <v>30</v>
      </c>
      <c r="B67" s="29">
        <f>B22/(B16*3)</f>
        <v>132734.1552229388</v>
      </c>
      <c r="C67" s="29">
        <f t="shared" ref="C67:F67" si="20">C22/(C16*3)</f>
        <v>107184.76661708497</v>
      </c>
      <c r="D67" s="29">
        <f t="shared" si="20"/>
        <v>108618.68117739465</v>
      </c>
      <c r="E67" s="29">
        <f t="shared" si="20"/>
        <v>104921.14459021779</v>
      </c>
      <c r="F67" s="29">
        <f t="shared" si="20"/>
        <v>391571.25844941573</v>
      </c>
      <c r="G67" s="29"/>
      <c r="H67" s="29"/>
    </row>
    <row r="68" spans="1:8" s="21" customFormat="1" x14ac:dyDescent="0.25">
      <c r="A68" s="21" t="s">
        <v>31</v>
      </c>
      <c r="B68" s="29">
        <f>B23/(B17*3)</f>
        <v>133486.20353627481</v>
      </c>
      <c r="C68" s="29">
        <f t="shared" ref="C68:F68" si="21">C23/(C17*3)</f>
        <v>106889.83643259684</v>
      </c>
      <c r="D68" s="29">
        <f t="shared" si="21"/>
        <v>103276.4811657567</v>
      </c>
      <c r="E68" s="29">
        <f t="shared" si="21"/>
        <v>117367.49316014718</v>
      </c>
      <c r="F68" s="29">
        <f t="shared" si="21"/>
        <v>376440.25940138142</v>
      </c>
      <c r="G68" s="29"/>
      <c r="H68" s="29"/>
    </row>
    <row r="69" spans="1:8" s="21" customFormat="1" x14ac:dyDescent="0.25">
      <c r="A69" s="21" t="s">
        <v>25</v>
      </c>
      <c r="B69" s="29">
        <f>(B68/B67)*B51</f>
        <v>101.55881538096581</v>
      </c>
      <c r="C69" s="29">
        <f t="shared" ref="C69:F69" si="22">(C68/C67)*C51</f>
        <v>100.3052106164982</v>
      </c>
      <c r="D69" s="29">
        <f t="shared" si="22"/>
        <v>113.45719459161307</v>
      </c>
      <c r="E69" s="29">
        <f t="shared" si="22"/>
        <v>78.919587337056441</v>
      </c>
      <c r="F69" s="29">
        <f t="shared" si="22"/>
        <v>94.437846536133407</v>
      </c>
      <c r="G69" s="29"/>
      <c r="H69" s="29"/>
    </row>
    <row r="70" spans="1:8" s="21" customFormat="1" x14ac:dyDescent="0.25">
      <c r="A70" s="22" t="s">
        <v>32</v>
      </c>
      <c r="B70" s="29">
        <f>B22/B16</f>
        <v>398202.46566881635</v>
      </c>
      <c r="C70" s="29">
        <f t="shared" ref="C70:F70" si="23">C22/C16</f>
        <v>321554.29985125491</v>
      </c>
      <c r="D70" s="29">
        <f t="shared" si="23"/>
        <v>325856.04353218398</v>
      </c>
      <c r="E70" s="29">
        <f t="shared" si="23"/>
        <v>314763.43377065338</v>
      </c>
      <c r="F70" s="29">
        <f t="shared" si="23"/>
        <v>1174713.7753482473</v>
      </c>
      <c r="G70" s="29"/>
      <c r="H70" s="29"/>
    </row>
    <row r="71" spans="1:8" s="21" customFormat="1" x14ac:dyDescent="0.25">
      <c r="A71" s="22" t="s">
        <v>33</v>
      </c>
      <c r="B71" s="29">
        <f>B23/B17</f>
        <v>400458.61060882441</v>
      </c>
      <c r="C71" s="29">
        <f t="shared" ref="C71:F71" si="24">C23/C17</f>
        <v>320669.50929779053</v>
      </c>
      <c r="D71" s="29">
        <f t="shared" si="24"/>
        <v>309829.44349727011</v>
      </c>
      <c r="E71" s="29">
        <f t="shared" si="24"/>
        <v>352102.47948044149</v>
      </c>
      <c r="F71" s="29">
        <f t="shared" si="24"/>
        <v>1129320.7782041444</v>
      </c>
      <c r="G71" s="29"/>
      <c r="H71" s="29"/>
    </row>
    <row r="72" spans="1:8" s="21" customFormat="1" x14ac:dyDescent="0.25">
      <c r="B72" s="29"/>
      <c r="C72" s="29"/>
      <c r="D72" s="29"/>
      <c r="E72" s="29"/>
      <c r="F72" s="29"/>
      <c r="G72" s="29"/>
      <c r="H72" s="29"/>
    </row>
    <row r="73" spans="1:8" s="21" customFormat="1" x14ac:dyDescent="0.25">
      <c r="A73" s="9" t="s">
        <v>26</v>
      </c>
      <c r="B73" s="29"/>
      <c r="C73" s="29"/>
      <c r="D73" s="29"/>
      <c r="E73" s="29"/>
      <c r="F73" s="29"/>
      <c r="G73" s="29"/>
      <c r="H73" s="29"/>
    </row>
    <row r="74" spans="1:8" s="21" customFormat="1" x14ac:dyDescent="0.25">
      <c r="A74" s="21" t="s">
        <v>27</v>
      </c>
      <c r="B74" s="29">
        <f>(B29/B28)*100</f>
        <v>83.252368576989582</v>
      </c>
      <c r="C74" s="29"/>
      <c r="D74" s="29"/>
      <c r="E74" s="29"/>
      <c r="F74" s="29"/>
      <c r="G74" s="29"/>
      <c r="H74" s="29"/>
    </row>
    <row r="75" spans="1:8" s="21" customFormat="1" x14ac:dyDescent="0.25">
      <c r="A75" s="21" t="s">
        <v>28</v>
      </c>
      <c r="B75" s="29">
        <f>(B23/B29)*100</f>
        <v>121.64449215139761</v>
      </c>
      <c r="C75" s="29"/>
      <c r="D75" s="29"/>
      <c r="E75" s="29"/>
      <c r="F75" s="29"/>
      <c r="G75" s="29"/>
      <c r="H75" s="29"/>
    </row>
    <row r="76" spans="1:8" ht="15.75" thickBot="1" x14ac:dyDescent="0.3">
      <c r="A76" s="10"/>
      <c r="B76" s="33"/>
      <c r="C76" s="33"/>
      <c r="D76" s="33"/>
      <c r="E76" s="33"/>
      <c r="F76" s="33"/>
      <c r="G76" s="33"/>
      <c r="H76" s="33"/>
    </row>
    <row r="77" spans="1:8" s="21" customFormat="1" ht="14.25" customHeight="1" thickTop="1" x14ac:dyDescent="0.25">
      <c r="A77" s="21" t="s">
        <v>100</v>
      </c>
    </row>
    <row r="78" spans="1:8" s="21" customFormat="1" x14ac:dyDescent="0.25">
      <c r="A78" s="21" t="s">
        <v>101</v>
      </c>
    </row>
    <row r="80" spans="1:8" x14ac:dyDescent="0.25">
      <c r="B80" s="6"/>
      <c r="C80" s="6"/>
      <c r="D80" s="6"/>
    </row>
    <row r="86" spans="1:1" x14ac:dyDescent="0.25">
      <c r="A86" s="3"/>
    </row>
    <row r="87" spans="1:1" x14ac:dyDescent="0.25">
      <c r="A87" s="11"/>
    </row>
    <row r="88" spans="1:1" x14ac:dyDescent="0.25">
      <c r="A88" s="11"/>
    </row>
    <row r="92" spans="1:1" x14ac:dyDescent="0.25">
      <c r="A92" s="3"/>
    </row>
  </sheetData>
  <mergeCells count="3">
    <mergeCell ref="A9:A10"/>
    <mergeCell ref="B9:B10"/>
    <mergeCell ref="C9:H9"/>
  </mergeCells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H88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59.85546875" style="4" customWidth="1"/>
    <col min="2" max="8" width="24" style="4" customWidth="1"/>
    <col min="9" max="16384" width="11.42578125" style="4"/>
  </cols>
  <sheetData>
    <row r="9" spans="1:8" s="15" customFormat="1" x14ac:dyDescent="0.25">
      <c r="A9" s="38" t="s">
        <v>0</v>
      </c>
      <c r="B9" s="38" t="s">
        <v>34</v>
      </c>
      <c r="C9" s="40" t="s">
        <v>69</v>
      </c>
      <c r="D9" s="40"/>
      <c r="E9" s="40"/>
      <c r="F9" s="40"/>
      <c r="G9" s="40"/>
      <c r="H9" s="40"/>
    </row>
    <row r="10" spans="1:8" s="15" customFormat="1" ht="75" customHeight="1" thickBot="1" x14ac:dyDescent="0.3">
      <c r="A10" s="39"/>
      <c r="B10" s="39"/>
      <c r="C10" s="16" t="s">
        <v>83</v>
      </c>
      <c r="D10" s="16" t="s">
        <v>84</v>
      </c>
      <c r="E10" s="16" t="s">
        <v>85</v>
      </c>
      <c r="F10" s="16" t="s">
        <v>42</v>
      </c>
      <c r="G10" s="16" t="s">
        <v>67</v>
      </c>
      <c r="H10" s="16" t="s">
        <v>68</v>
      </c>
    </row>
    <row r="11" spans="1:8" ht="15.75" thickTop="1" x14ac:dyDescent="0.25">
      <c r="C11" s="12"/>
    </row>
    <row r="12" spans="1:8" x14ac:dyDescent="0.25">
      <c r="A12" s="9" t="s">
        <v>1</v>
      </c>
    </row>
    <row r="14" spans="1:8" x14ac:dyDescent="0.25">
      <c r="A14" s="9" t="s">
        <v>41</v>
      </c>
    </row>
    <row r="15" spans="1:8" s="21" customFormat="1" x14ac:dyDescent="0.25">
      <c r="A15" s="18" t="s">
        <v>63</v>
      </c>
      <c r="B15" s="24">
        <f>+C15+F15</f>
        <v>118907.16666666658</v>
      </c>
      <c r="C15" s="24">
        <f>(+'I Trimestre'!C15+'II Trimestre'!C15+'III Trimestre'!C15+'IV Trimestre'!C15)/4</f>
        <v>114793.58333333326</v>
      </c>
      <c r="D15" s="24">
        <f>(+'I Trimestre'!D15+'II Trimestre'!D15+'III Trimestre'!D15+'IV Trimestre'!D15)/4</f>
        <v>0</v>
      </c>
      <c r="E15" s="24">
        <f>(+'I Trimestre'!E15+'II Trimestre'!E15+'III Trimestre'!E15+'IV Trimestre'!E15)/4</f>
        <v>0</v>
      </c>
      <c r="F15" s="24">
        <f>(+'I Trimestre'!F15+'II Trimestre'!F15+'III Trimestre'!F15+'IV Trimestre'!F15)/4</f>
        <v>4113.583333333333</v>
      </c>
      <c r="G15" s="24"/>
      <c r="H15" s="24"/>
    </row>
    <row r="16" spans="1:8" s="21" customFormat="1" x14ac:dyDescent="0.25">
      <c r="A16" s="18" t="s">
        <v>77</v>
      </c>
      <c r="B16" s="24">
        <f t="shared" ref="B16:B18" si="0">+C16+F16</f>
        <v>122236</v>
      </c>
      <c r="C16" s="24">
        <f>+SUM(D16:E16)</f>
        <v>117971</v>
      </c>
      <c r="D16" s="24">
        <f>'IV Trimestre'!D18</f>
        <v>71939</v>
      </c>
      <c r="E16" s="24">
        <f>'IV Trimestre'!E18</f>
        <v>46032</v>
      </c>
      <c r="F16" s="24">
        <f>'IV Trimestre'!F18</f>
        <v>4265</v>
      </c>
      <c r="G16" s="24"/>
      <c r="H16" s="24"/>
    </row>
    <row r="17" spans="1:8" s="21" customFormat="1" x14ac:dyDescent="0.25">
      <c r="A17" s="18" t="s">
        <v>78</v>
      </c>
      <c r="B17" s="24">
        <f t="shared" si="0"/>
        <v>122940.66666666666</v>
      </c>
      <c r="C17" s="24">
        <f>+SUM(D17:E17)</f>
        <v>118666.83333333333</v>
      </c>
      <c r="D17" s="24">
        <f>(+'I Trimestre'!D17+'II Trimestre'!D17+'III Trimestre'!D17+'IV Trimestre'!D17)/4</f>
        <v>87809.583333333328</v>
      </c>
      <c r="E17" s="24">
        <f>(+'I Trimestre'!E17+'II Trimestre'!E17+'III Trimestre'!E17+'IV Trimestre'!E17)/4</f>
        <v>30857.25</v>
      </c>
      <c r="F17" s="24">
        <f>(+'I Trimestre'!F17+'II Trimestre'!F17+'III Trimestre'!F17+'IV Trimestre'!F17)/4</f>
        <v>4273.8333333333339</v>
      </c>
      <c r="G17" s="24"/>
      <c r="H17" s="24"/>
    </row>
    <row r="18" spans="1:8" s="21" customFormat="1" x14ac:dyDescent="0.25">
      <c r="A18" s="18" t="s">
        <v>72</v>
      </c>
      <c r="B18" s="24">
        <f t="shared" si="0"/>
        <v>122236</v>
      </c>
      <c r="C18" s="24">
        <f>+SUM(D18:E18)</f>
        <v>117971</v>
      </c>
      <c r="D18" s="24">
        <f>'IV Trimestre'!D18</f>
        <v>71939</v>
      </c>
      <c r="E18" s="24">
        <f>'IV Trimestre'!E18</f>
        <v>46032</v>
      </c>
      <c r="F18" s="24">
        <f>'IV Trimestre'!F18</f>
        <v>4265</v>
      </c>
      <c r="G18" s="24"/>
      <c r="H18" s="24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A20" s="13" t="s">
        <v>2</v>
      </c>
      <c r="B20" s="25"/>
      <c r="C20" s="25"/>
      <c r="D20" s="25"/>
      <c r="E20" s="25"/>
      <c r="F20" s="25"/>
      <c r="G20" s="25"/>
      <c r="H20" s="25"/>
    </row>
    <row r="21" spans="1:8" s="21" customFormat="1" x14ac:dyDescent="0.25">
      <c r="A21" s="18" t="s">
        <v>63</v>
      </c>
      <c r="B21" s="24">
        <f>+C21+F21+G21+H21</f>
        <v>144601969690.87</v>
      </c>
      <c r="C21" s="24">
        <f>+'I Trimestre'!C21+'II Trimestre'!C21+'III Trimestre'!C21+'IV Trimestre'!C21</f>
        <v>109126141801.53999</v>
      </c>
      <c r="D21" s="24">
        <f>+'I Trimestre'!D21+'II Trimestre'!D21+'III Trimestre'!D21+'IV Trimestre'!D21</f>
        <v>0</v>
      </c>
      <c r="E21" s="24">
        <f>+'I Trimestre'!E21+'II Trimestre'!E21+'III Trimestre'!E21+'IV Trimestre'!E21</f>
        <v>0</v>
      </c>
      <c r="F21" s="24">
        <f>+'I Trimestre'!F21+'II Trimestre'!F21+'III Trimestre'!F21+'IV Trimestre'!F21</f>
        <v>13676586662.649998</v>
      </c>
      <c r="G21" s="24">
        <f>+'I Trimestre'!G21+'II Trimestre'!G21+'III Trimestre'!G21+'IV Trimestre'!G21</f>
        <v>16165891226.710001</v>
      </c>
      <c r="H21" s="24">
        <f>+'I Trimestre'!H21+'II Trimestre'!H21+'III Trimestre'!H21+'IV Trimestre'!H21</f>
        <v>5633349999.9699993</v>
      </c>
    </row>
    <row r="22" spans="1:8" s="21" customFormat="1" x14ac:dyDescent="0.25">
      <c r="A22" s="18" t="s">
        <v>77</v>
      </c>
      <c r="B22" s="24">
        <f t="shared" ref="B22:B24" si="1">+C22+F22+G22+H22</f>
        <v>161933508487.36896</v>
      </c>
      <c r="C22" s="24">
        <f>+D22+E22</f>
        <v>122859814909.73999</v>
      </c>
      <c r="D22" s="24">
        <f>D24</f>
        <v>75264880799.699997</v>
      </c>
      <c r="E22" s="24">
        <f t="shared" ref="E22" si="2">E24</f>
        <v>47594934110.040001</v>
      </c>
      <c r="F22" s="24">
        <f t="shared" ref="F22:H22" si="3">F24</f>
        <v>16084441876.91</v>
      </c>
      <c r="G22" s="24">
        <f t="shared" si="3"/>
        <v>17765993088.215626</v>
      </c>
      <c r="H22" s="24">
        <f t="shared" si="3"/>
        <v>5223258612.5033331</v>
      </c>
    </row>
    <row r="23" spans="1:8" s="21" customFormat="1" x14ac:dyDescent="0.25">
      <c r="A23" s="18" t="s">
        <v>78</v>
      </c>
      <c r="B23" s="24">
        <f t="shared" si="1"/>
        <v>163160469780</v>
      </c>
      <c r="C23" s="24">
        <f>+D23+E23</f>
        <v>124362497320</v>
      </c>
      <c r="D23" s="24">
        <f>+'I Trimestre'!D23+'II Trimestre'!D23+'III Trimestre'!D23+'IV Trimestre'!D23</f>
        <v>91190134068.199997</v>
      </c>
      <c r="E23" s="24">
        <f>+'I Trimestre'!E23+'II Trimestre'!E23+'III Trimestre'!E23+'IV Trimestre'!E23</f>
        <v>33172363251.800003</v>
      </c>
      <c r="F23" s="24">
        <f>+'I Trimestre'!F23+'II Trimestre'!F23+'III Trimestre'!F23+'IV Trimestre'!F23</f>
        <v>15905807860</v>
      </c>
      <c r="G23" s="24">
        <f>+'I Trimestre'!G23+'II Trimestre'!G23+'III Trimestre'!G23+'IV Trimestre'!G23</f>
        <v>18137913200</v>
      </c>
      <c r="H23" s="24">
        <f>+'I Trimestre'!H23+'II Trimestre'!H23+'III Trimestre'!H23+'IV Trimestre'!H23</f>
        <v>4754251400</v>
      </c>
    </row>
    <row r="24" spans="1:8" s="21" customFormat="1" x14ac:dyDescent="0.25">
      <c r="A24" s="18" t="s">
        <v>72</v>
      </c>
      <c r="B24" s="24">
        <f t="shared" si="1"/>
        <v>161933508487.36896</v>
      </c>
      <c r="C24" s="24">
        <f>+D24+E24</f>
        <v>122859814909.73999</v>
      </c>
      <c r="D24" s="24">
        <f>+'IV Trimestre'!D24</f>
        <v>75264880799.699997</v>
      </c>
      <c r="E24" s="24">
        <f>+'IV Trimestre'!E24</f>
        <v>47594934110.040001</v>
      </c>
      <c r="F24" s="24">
        <f>+'IV Trimestre'!F24</f>
        <v>16084441876.91</v>
      </c>
      <c r="G24" s="24">
        <f>+'IV Trimestre'!G24</f>
        <v>17765993088.215626</v>
      </c>
      <c r="H24" s="24">
        <f>+'IV Trimestre'!H24</f>
        <v>5223258612.5033331</v>
      </c>
    </row>
    <row r="25" spans="1:8" s="21" customFormat="1" x14ac:dyDescent="0.25">
      <c r="A25" s="18" t="s">
        <v>79</v>
      </c>
      <c r="B25" s="24">
        <f>+C25+F25+G25</f>
        <v>158406218380</v>
      </c>
      <c r="C25" s="24">
        <f>+D25+E25</f>
        <v>124362497320</v>
      </c>
      <c r="D25" s="24">
        <f t="shared" ref="D25" si="4">+D23</f>
        <v>91190134068.199997</v>
      </c>
      <c r="E25" s="24">
        <f t="shared" ref="E25" si="5">+E23</f>
        <v>33172363251.800003</v>
      </c>
      <c r="F25" s="24">
        <f t="shared" ref="F25:G25" si="6">+F23</f>
        <v>15905807860</v>
      </c>
      <c r="G25" s="24">
        <f t="shared" si="6"/>
        <v>18137913200</v>
      </c>
      <c r="H25" s="24"/>
    </row>
    <row r="26" spans="1:8" x14ac:dyDescent="0.25">
      <c r="B26" s="25"/>
      <c r="C26" s="25"/>
      <c r="D26" s="25"/>
      <c r="E26" s="25"/>
      <c r="F26" s="25"/>
      <c r="G26" s="25"/>
      <c r="H26" s="25"/>
    </row>
    <row r="27" spans="1:8" x14ac:dyDescent="0.25">
      <c r="A27" s="13" t="s">
        <v>3</v>
      </c>
      <c r="B27" s="25"/>
      <c r="C27" s="25"/>
      <c r="D27" s="25"/>
      <c r="E27" s="25"/>
      <c r="F27" s="25"/>
      <c r="G27" s="25"/>
      <c r="H27" s="25"/>
    </row>
    <row r="28" spans="1:8" s="21" customFormat="1" x14ac:dyDescent="0.25">
      <c r="A28" s="18" t="s">
        <v>77</v>
      </c>
      <c r="B28" s="24">
        <f>B22</f>
        <v>161933508487.36896</v>
      </c>
      <c r="C28" s="24"/>
      <c r="D28" s="24"/>
      <c r="E28" s="24"/>
      <c r="F28" s="24"/>
      <c r="G28" s="24"/>
      <c r="H28" s="24"/>
    </row>
    <row r="29" spans="1:8" s="21" customFormat="1" x14ac:dyDescent="0.25">
      <c r="A29" s="18" t="s">
        <v>78</v>
      </c>
      <c r="B29" s="24">
        <f>+'I Trimestre'!B29+'II Trimestre'!B29+'III Trimestre'!B29+'IV Trimestre'!B29</f>
        <v>162695489220</v>
      </c>
      <c r="C29" s="24"/>
      <c r="D29" s="24"/>
      <c r="E29" s="24"/>
      <c r="F29" s="24"/>
      <c r="G29" s="24"/>
      <c r="H29" s="24"/>
    </row>
    <row r="30" spans="1:8" x14ac:dyDescent="0.25">
      <c r="B30" s="26"/>
      <c r="C30" s="26"/>
      <c r="D30" s="26"/>
      <c r="E30" s="26"/>
      <c r="F30" s="26"/>
      <c r="G30" s="26"/>
      <c r="H30" s="26"/>
    </row>
    <row r="31" spans="1:8" x14ac:dyDescent="0.25">
      <c r="A31" s="9" t="s">
        <v>4</v>
      </c>
      <c r="B31" s="26"/>
      <c r="C31" s="26"/>
      <c r="D31" s="26"/>
      <c r="E31" s="26"/>
      <c r="F31" s="26"/>
      <c r="G31" s="26"/>
      <c r="H31" s="26"/>
    </row>
    <row r="32" spans="1:8" x14ac:dyDescent="0.25">
      <c r="A32" s="8" t="s">
        <v>64</v>
      </c>
      <c r="B32" s="34">
        <v>1.0451999999999999</v>
      </c>
      <c r="C32" s="34">
        <v>1.0451999999999999</v>
      </c>
      <c r="D32" s="34">
        <v>1.0451999999999999</v>
      </c>
      <c r="E32" s="34">
        <v>1.0451999999999999</v>
      </c>
      <c r="F32" s="34">
        <v>1.0451999999999999</v>
      </c>
      <c r="G32" s="34">
        <v>1.0451999999999999</v>
      </c>
      <c r="H32" s="34">
        <v>1.0451999999999999</v>
      </c>
    </row>
    <row r="33" spans="1:8" x14ac:dyDescent="0.25">
      <c r="A33" s="8" t="s">
        <v>80</v>
      </c>
      <c r="B33" s="34">
        <v>1.0610999999999999</v>
      </c>
      <c r="C33" s="34">
        <v>1.0610999999999999</v>
      </c>
      <c r="D33" s="34">
        <v>1.0610999999999999</v>
      </c>
      <c r="E33" s="34">
        <v>1.0610999999999999</v>
      </c>
      <c r="F33" s="34">
        <v>1.0610999999999999</v>
      </c>
      <c r="G33" s="34">
        <v>1.0610999999999999</v>
      </c>
      <c r="H33" s="34">
        <v>1.0610999999999999</v>
      </c>
    </row>
    <row r="34" spans="1:8" s="21" customFormat="1" x14ac:dyDescent="0.25">
      <c r="A34" s="18" t="s">
        <v>5</v>
      </c>
      <c r="B34" s="23">
        <f>+C34+F34</f>
        <v>123118</v>
      </c>
      <c r="C34" s="23">
        <v>110905</v>
      </c>
      <c r="D34" s="23"/>
      <c r="E34" s="23"/>
      <c r="F34" s="23">
        <v>12213</v>
      </c>
      <c r="G34" s="24"/>
      <c r="H34" s="24"/>
    </row>
    <row r="35" spans="1:8" x14ac:dyDescent="0.25">
      <c r="B35" s="25"/>
      <c r="C35" s="25"/>
      <c r="D35" s="25"/>
      <c r="E35" s="25"/>
      <c r="F35" s="25"/>
      <c r="G35" s="25"/>
      <c r="H35" s="25"/>
    </row>
    <row r="36" spans="1:8" x14ac:dyDescent="0.25">
      <c r="A36" s="9" t="s">
        <v>6</v>
      </c>
      <c r="B36" s="25"/>
      <c r="C36" s="25"/>
      <c r="D36" s="25"/>
      <c r="E36" s="25"/>
      <c r="F36" s="25"/>
      <c r="G36" s="25"/>
      <c r="H36" s="25"/>
    </row>
    <row r="37" spans="1:8" x14ac:dyDescent="0.25">
      <c r="A37" s="4" t="s">
        <v>65</v>
      </c>
      <c r="B37" s="24">
        <f>B21/B32</f>
        <v>138348612409.94067</v>
      </c>
      <c r="C37" s="24">
        <f t="shared" ref="C37:H37" si="7">C21/C32</f>
        <v>104406947762.66743</v>
      </c>
      <c r="D37" s="24">
        <f t="shared" si="7"/>
        <v>0</v>
      </c>
      <c r="E37" s="24">
        <f t="shared" si="7"/>
        <v>0</v>
      </c>
      <c r="F37" s="24">
        <f t="shared" si="7"/>
        <v>13085138406.668579</v>
      </c>
      <c r="G37" s="24">
        <f t="shared" si="7"/>
        <v>15466792218.436665</v>
      </c>
      <c r="H37" s="24">
        <f t="shared" si="7"/>
        <v>5389734022.1680059</v>
      </c>
    </row>
    <row r="38" spans="1:8" x14ac:dyDescent="0.25">
      <c r="A38" s="4" t="s">
        <v>81</v>
      </c>
      <c r="B38" s="24">
        <f>B23/B33</f>
        <v>153765403618.88608</v>
      </c>
      <c r="C38" s="24">
        <f t="shared" ref="C38:H38" si="8">C23/C33</f>
        <v>117201486495.14656</v>
      </c>
      <c r="D38" s="24">
        <f t="shared" si="8"/>
        <v>85939246129.676758</v>
      </c>
      <c r="E38" s="24">
        <f t="shared" si="8"/>
        <v>31262240365.469799</v>
      </c>
      <c r="F38" s="24">
        <f t="shared" si="8"/>
        <v>14989923532.183584</v>
      </c>
      <c r="G38" s="24">
        <f t="shared" si="8"/>
        <v>17093500329.846388</v>
      </c>
      <c r="H38" s="24">
        <f t="shared" si="8"/>
        <v>4480493261.709547</v>
      </c>
    </row>
    <row r="39" spans="1:8" x14ac:dyDescent="0.25">
      <c r="A39" s="4" t="s">
        <v>66</v>
      </c>
      <c r="B39" s="24">
        <f>B37/B15</f>
        <v>1163501.0427737669</v>
      </c>
      <c r="C39" s="24">
        <f t="shared" ref="C39:F39" si="9">C37/C15</f>
        <v>909519.0230232164</v>
      </c>
      <c r="D39" s="24" t="s">
        <v>114</v>
      </c>
      <c r="E39" s="24" t="s">
        <v>114</v>
      </c>
      <c r="F39" s="24">
        <f t="shared" si="9"/>
        <v>3180958.6305537135</v>
      </c>
      <c r="G39" s="24"/>
      <c r="H39" s="24"/>
    </row>
    <row r="40" spans="1:8" x14ac:dyDescent="0.25">
      <c r="A40" s="4" t="s">
        <v>82</v>
      </c>
      <c r="B40" s="24">
        <f>B38/B17</f>
        <v>1250728.5651524537</v>
      </c>
      <c r="C40" s="24">
        <f t="shared" ref="C40:F40" si="10">C38/C17</f>
        <v>987651.58893158776</v>
      </c>
      <c r="D40" s="24">
        <f t="shared" si="10"/>
        <v>978700.07882218738</v>
      </c>
      <c r="E40" s="24">
        <f t="shared" si="10"/>
        <v>1013124.6421981803</v>
      </c>
      <c r="F40" s="24">
        <f t="shared" si="10"/>
        <v>3507372.0388839641</v>
      </c>
      <c r="G40" s="24"/>
      <c r="H40" s="24"/>
    </row>
    <row r="41" spans="1:8" x14ac:dyDescent="0.25">
      <c r="B41" s="32"/>
      <c r="C41" s="32"/>
      <c r="D41" s="32"/>
      <c r="E41" s="32"/>
      <c r="F41" s="32"/>
      <c r="G41" s="32"/>
      <c r="H41" s="32"/>
    </row>
    <row r="42" spans="1:8" x14ac:dyDescent="0.25">
      <c r="A42" s="9" t="s">
        <v>7</v>
      </c>
      <c r="B42" s="32"/>
      <c r="C42" s="32"/>
      <c r="D42" s="32"/>
      <c r="E42" s="32"/>
      <c r="F42" s="32"/>
      <c r="G42" s="32"/>
      <c r="H42" s="32"/>
    </row>
    <row r="43" spans="1:8" x14ac:dyDescent="0.25">
      <c r="B43" s="32"/>
      <c r="C43" s="32"/>
      <c r="D43" s="32"/>
      <c r="E43" s="32"/>
      <c r="F43" s="32"/>
      <c r="G43" s="32"/>
      <c r="H43" s="32"/>
    </row>
    <row r="44" spans="1:8" x14ac:dyDescent="0.25">
      <c r="A44" s="9" t="s">
        <v>8</v>
      </c>
      <c r="B44" s="32"/>
      <c r="C44" s="32"/>
      <c r="D44" s="32"/>
      <c r="E44" s="32"/>
      <c r="F44" s="32"/>
      <c r="G44" s="32"/>
      <c r="H44" s="32"/>
    </row>
    <row r="45" spans="1:8" x14ac:dyDescent="0.25">
      <c r="A45" s="4" t="s">
        <v>9</v>
      </c>
      <c r="B45" s="29">
        <f>(B16/B34)*100</f>
        <v>99.283614093796189</v>
      </c>
      <c r="C45" s="29">
        <f t="shared" ref="C45:F45" si="11">(C16/C34)*100</f>
        <v>106.37121861052252</v>
      </c>
      <c r="D45" s="29"/>
      <c r="E45" s="29"/>
      <c r="F45" s="29">
        <f t="shared" si="11"/>
        <v>34.921804634405959</v>
      </c>
      <c r="G45" s="29"/>
      <c r="H45" s="29"/>
    </row>
    <row r="46" spans="1:8" x14ac:dyDescent="0.25">
      <c r="A46" s="4" t="s">
        <v>10</v>
      </c>
      <c r="B46" s="29">
        <f>(B17/(B17+B34))*100</f>
        <v>49.963965233223512</v>
      </c>
      <c r="C46" s="29">
        <f t="shared" ref="C46" si="12">(C17/(C17+C34))*100</f>
        <v>51.690502101375678</v>
      </c>
      <c r="D46" s="29"/>
      <c r="E46" s="29"/>
      <c r="F46" s="29">
        <f>(F17/F34)*100</f>
        <v>34.994131935915284</v>
      </c>
      <c r="G46" s="29"/>
      <c r="H46" s="29"/>
    </row>
    <row r="47" spans="1:8" x14ac:dyDescent="0.25">
      <c r="B47" s="29"/>
      <c r="C47" s="29"/>
      <c r="D47" s="29"/>
      <c r="E47" s="29"/>
      <c r="F47" s="29"/>
      <c r="G47" s="29"/>
      <c r="H47" s="29"/>
    </row>
    <row r="48" spans="1:8" x14ac:dyDescent="0.25">
      <c r="A48" s="9" t="s">
        <v>11</v>
      </c>
      <c r="B48" s="29"/>
      <c r="C48" s="29"/>
      <c r="D48" s="29"/>
      <c r="E48" s="29"/>
      <c r="F48" s="29"/>
      <c r="G48" s="29"/>
      <c r="H48" s="29"/>
    </row>
    <row r="49" spans="1:8" x14ac:dyDescent="0.25">
      <c r="A49" s="4" t="s">
        <v>12</v>
      </c>
      <c r="B49" s="29">
        <f>B17/B16*100</f>
        <v>100.57648046947433</v>
      </c>
      <c r="C49" s="29">
        <f t="shared" ref="C49:F49" si="13">C17/C16*100</f>
        <v>100.58983422479535</v>
      </c>
      <c r="D49" s="29">
        <f t="shared" si="13"/>
        <v>122.0611675632596</v>
      </c>
      <c r="E49" s="29">
        <f t="shared" si="13"/>
        <v>67.034345672575597</v>
      </c>
      <c r="F49" s="29">
        <f t="shared" si="13"/>
        <v>100.20711215318485</v>
      </c>
      <c r="G49" s="29"/>
      <c r="H49" s="29"/>
    </row>
    <row r="50" spans="1:8" x14ac:dyDescent="0.25">
      <c r="A50" s="4" t="s">
        <v>13</v>
      </c>
      <c r="B50" s="29">
        <f>B23/B22*100</f>
        <v>100.75769450318973</v>
      </c>
      <c r="C50" s="29">
        <f t="shared" ref="C50:H50" si="14">C23/C22*100</f>
        <v>101.22308698850308</v>
      </c>
      <c r="D50" s="29">
        <f t="shared" si="14"/>
        <v>121.15894305457198</v>
      </c>
      <c r="E50" s="29">
        <f t="shared" si="14"/>
        <v>69.697256382591348</v>
      </c>
      <c r="F50" s="29">
        <f t="shared" si="14"/>
        <v>98.889398722833903</v>
      </c>
      <c r="G50" s="29">
        <f t="shared" si="14"/>
        <v>102.09343834559451</v>
      </c>
      <c r="H50" s="29">
        <f t="shared" si="14"/>
        <v>91.020792817329919</v>
      </c>
    </row>
    <row r="51" spans="1:8" x14ac:dyDescent="0.25">
      <c r="A51" s="4" t="s">
        <v>14</v>
      </c>
      <c r="B51" s="29">
        <f>AVERAGE(B49:B50)</f>
        <v>100.66708748633204</v>
      </c>
      <c r="C51" s="29">
        <f t="shared" ref="C51:F51" si="15">AVERAGE(C49:C50)</f>
        <v>100.90646060664922</v>
      </c>
      <c r="D51" s="29">
        <f t="shared" si="15"/>
        <v>121.61005530891579</v>
      </c>
      <c r="E51" s="29">
        <f t="shared" si="15"/>
        <v>68.365801027583473</v>
      </c>
      <c r="F51" s="29">
        <f t="shared" si="15"/>
        <v>99.548255438009377</v>
      </c>
      <c r="G51" s="29">
        <f t="shared" ref="G51" si="16">AVERAGE(G49:G50)</f>
        <v>102.09343834559451</v>
      </c>
      <c r="H51" s="29">
        <f t="shared" ref="H51" si="17">AVERAGE(H49:H50)</f>
        <v>91.020792817329919</v>
      </c>
    </row>
    <row r="52" spans="1:8" x14ac:dyDescent="0.25">
      <c r="B52" s="29"/>
      <c r="C52" s="29"/>
      <c r="D52" s="29"/>
      <c r="E52" s="29"/>
      <c r="F52" s="29"/>
      <c r="G52" s="29"/>
      <c r="H52" s="29"/>
    </row>
    <row r="53" spans="1:8" x14ac:dyDescent="0.25">
      <c r="A53" s="9" t="s">
        <v>15</v>
      </c>
      <c r="B53" s="29"/>
      <c r="C53" s="29"/>
      <c r="D53" s="29"/>
      <c r="E53" s="29"/>
      <c r="F53" s="29"/>
      <c r="G53" s="29"/>
      <c r="H53" s="29"/>
    </row>
    <row r="54" spans="1:8" x14ac:dyDescent="0.25">
      <c r="A54" s="4" t="s">
        <v>16</v>
      </c>
      <c r="B54" s="29">
        <f>B17/B18*100</f>
        <v>100.57648046947433</v>
      </c>
      <c r="C54" s="29">
        <f t="shared" ref="C54:F54" si="18">C17/C18*100</f>
        <v>100.58983422479535</v>
      </c>
      <c r="D54" s="29">
        <f t="shared" si="18"/>
        <v>122.0611675632596</v>
      </c>
      <c r="E54" s="29">
        <f t="shared" si="18"/>
        <v>67.034345672575597</v>
      </c>
      <c r="F54" s="29">
        <f t="shared" si="18"/>
        <v>100.20711215318485</v>
      </c>
      <c r="G54" s="29"/>
      <c r="H54" s="29"/>
    </row>
    <row r="55" spans="1:8" x14ac:dyDescent="0.25">
      <c r="A55" s="4" t="s">
        <v>17</v>
      </c>
      <c r="B55" s="29">
        <f>B23/B24*100</f>
        <v>100.75769450318973</v>
      </c>
      <c r="C55" s="29">
        <f t="shared" ref="C55:H55" si="19">C23/C24*100</f>
        <v>101.22308698850308</v>
      </c>
      <c r="D55" s="29">
        <f t="shared" si="19"/>
        <v>121.15894305457198</v>
      </c>
      <c r="E55" s="29">
        <f t="shared" si="19"/>
        <v>69.697256382591348</v>
      </c>
      <c r="F55" s="29">
        <f t="shared" si="19"/>
        <v>98.889398722833903</v>
      </c>
      <c r="G55" s="29">
        <f t="shared" si="19"/>
        <v>102.09343834559451</v>
      </c>
      <c r="H55" s="29">
        <f t="shared" si="19"/>
        <v>91.020792817329919</v>
      </c>
    </row>
    <row r="56" spans="1:8" x14ac:dyDescent="0.25">
      <c r="A56" s="4" t="s">
        <v>18</v>
      </c>
      <c r="B56" s="29">
        <f>AVERAGE(B54:B55)</f>
        <v>100.66708748633204</v>
      </c>
      <c r="C56" s="29">
        <f t="shared" ref="C56:F56" si="20">AVERAGE(C54:C55)</f>
        <v>100.90646060664922</v>
      </c>
      <c r="D56" s="29">
        <f t="shared" si="20"/>
        <v>121.61005530891579</v>
      </c>
      <c r="E56" s="29">
        <f t="shared" si="20"/>
        <v>68.365801027583473</v>
      </c>
      <c r="F56" s="29">
        <f t="shared" si="20"/>
        <v>99.548255438009377</v>
      </c>
      <c r="G56" s="29">
        <f t="shared" ref="G56" si="21">AVERAGE(G54:G55)</f>
        <v>102.09343834559451</v>
      </c>
      <c r="H56" s="29">
        <f t="shared" ref="H56" si="22">AVERAGE(H54:H55)</f>
        <v>91.020792817329919</v>
      </c>
    </row>
    <row r="57" spans="1:8" x14ac:dyDescent="0.25">
      <c r="B57" s="29"/>
      <c r="C57" s="29"/>
      <c r="D57" s="29"/>
      <c r="E57" s="29"/>
      <c r="F57" s="29"/>
      <c r="G57" s="29"/>
      <c r="H57" s="29"/>
    </row>
    <row r="58" spans="1:8" x14ac:dyDescent="0.25">
      <c r="A58" s="9" t="s">
        <v>29</v>
      </c>
      <c r="B58" s="29"/>
      <c r="C58" s="29"/>
      <c r="D58" s="29"/>
      <c r="E58" s="29"/>
      <c r="F58" s="29"/>
      <c r="G58" s="29"/>
      <c r="H58" s="29"/>
    </row>
    <row r="59" spans="1:8" x14ac:dyDescent="0.25">
      <c r="A59" s="4" t="s">
        <v>19</v>
      </c>
      <c r="B59" s="29">
        <f>(B25/B23)*100</f>
        <v>97.08614996854908</v>
      </c>
      <c r="C59" s="29"/>
      <c r="D59" s="29"/>
      <c r="E59" s="29"/>
      <c r="F59" s="29"/>
      <c r="G59" s="29"/>
      <c r="H59" s="29"/>
    </row>
    <row r="60" spans="1:8" x14ac:dyDescent="0.25">
      <c r="B60" s="29"/>
      <c r="C60" s="29"/>
      <c r="D60" s="29"/>
      <c r="E60" s="29"/>
      <c r="F60" s="29"/>
      <c r="G60" s="29"/>
      <c r="H60" s="29"/>
    </row>
    <row r="61" spans="1:8" x14ac:dyDescent="0.25">
      <c r="A61" s="9" t="s">
        <v>20</v>
      </c>
      <c r="B61" s="29"/>
      <c r="C61" s="29"/>
      <c r="D61" s="29"/>
      <c r="E61" s="29"/>
      <c r="F61" s="29"/>
      <c r="G61" s="29"/>
      <c r="H61" s="29"/>
    </row>
    <row r="62" spans="1:8" x14ac:dyDescent="0.25">
      <c r="A62" s="4" t="s">
        <v>21</v>
      </c>
      <c r="B62" s="29">
        <f>((B17/B15)-1)*100</f>
        <v>3.3921420491896948</v>
      </c>
      <c r="C62" s="29">
        <f t="shared" ref="C62:F62" si="23">((C17/C15)-1)*100</f>
        <v>3.3740997427992747</v>
      </c>
      <c r="D62" s="29"/>
      <c r="E62" s="29"/>
      <c r="F62" s="29">
        <f t="shared" si="23"/>
        <v>3.8956303304094275</v>
      </c>
      <c r="G62" s="29"/>
      <c r="H62" s="29"/>
    </row>
    <row r="63" spans="1:8" x14ac:dyDescent="0.25">
      <c r="A63" s="4" t="s">
        <v>22</v>
      </c>
      <c r="B63" s="29">
        <f>((B38/B37)-1)*100</f>
        <v>11.14343753825584</v>
      </c>
      <c r="C63" s="29">
        <f t="shared" ref="C63:H63" si="24">((C38/C37)-1)*100</f>
        <v>12.254489769745035</v>
      </c>
      <c r="D63" s="29"/>
      <c r="E63" s="29"/>
      <c r="F63" s="29">
        <f t="shared" si="24"/>
        <v>14.55685882958846</v>
      </c>
      <c r="G63" s="29">
        <f t="shared" si="24"/>
        <v>10.517423965071826</v>
      </c>
      <c r="H63" s="29">
        <f t="shared" si="24"/>
        <v>-16.869863275604079</v>
      </c>
    </row>
    <row r="64" spans="1:8" x14ac:dyDescent="0.25">
      <c r="A64" s="4" t="s">
        <v>23</v>
      </c>
      <c r="B64" s="29">
        <f>((B40/B39)-1)*100</f>
        <v>7.4969870392842752</v>
      </c>
      <c r="C64" s="29">
        <f t="shared" ref="C64:F64" si="25">((C40/C39)-1)*100</f>
        <v>8.5905367486059703</v>
      </c>
      <c r="D64" s="29"/>
      <c r="E64" s="29"/>
      <c r="F64" s="29">
        <f t="shared" si="25"/>
        <v>10.261479202998359</v>
      </c>
      <c r="G64" s="29"/>
      <c r="H64" s="29"/>
    </row>
    <row r="65" spans="1:8" x14ac:dyDescent="0.25">
      <c r="B65" s="29"/>
      <c r="C65" s="29"/>
      <c r="D65" s="29"/>
      <c r="E65" s="29"/>
      <c r="F65" s="29"/>
      <c r="G65" s="29"/>
      <c r="H65" s="29"/>
    </row>
    <row r="66" spans="1:8" x14ac:dyDescent="0.25">
      <c r="A66" s="9" t="s">
        <v>24</v>
      </c>
      <c r="B66" s="29"/>
      <c r="C66" s="29"/>
      <c r="D66" s="29"/>
      <c r="E66" s="29"/>
      <c r="F66" s="29"/>
      <c r="G66" s="29"/>
      <c r="H66" s="29"/>
    </row>
    <row r="67" spans="1:8" x14ac:dyDescent="0.25">
      <c r="A67" s="4" t="s">
        <v>30</v>
      </c>
      <c r="B67" s="29">
        <f>B22/(B16*12)</f>
        <v>110396.76560599235</v>
      </c>
      <c r="C67" s="29">
        <f t="shared" ref="C67:F67" si="26">C22/(C16*12)</f>
        <v>86786.734953039297</v>
      </c>
      <c r="D67" s="29">
        <f t="shared" si="26"/>
        <v>87185.996468883357</v>
      </c>
      <c r="E67" s="29">
        <f t="shared" si="26"/>
        <v>86162.767404631566</v>
      </c>
      <c r="F67" s="29">
        <f t="shared" si="26"/>
        <v>314272.01791539666</v>
      </c>
      <c r="G67" s="29"/>
      <c r="H67" s="29"/>
    </row>
    <row r="68" spans="1:8" x14ac:dyDescent="0.25">
      <c r="A68" s="4" t="s">
        <v>31</v>
      </c>
      <c r="B68" s="29">
        <f>B23/(B17*12)</f>
        <v>110595.67337360569</v>
      </c>
      <c r="C68" s="29">
        <f t="shared" ref="C68:F68" si="27">C23/(C17*12)</f>
        <v>87333.091751275628</v>
      </c>
      <c r="D68" s="29">
        <f t="shared" si="27"/>
        <v>86541.554469851908</v>
      </c>
      <c r="E68" s="29">
        <f t="shared" si="27"/>
        <v>89585.546486374093</v>
      </c>
      <c r="F68" s="29">
        <f t="shared" si="27"/>
        <v>310139.37253831449</v>
      </c>
      <c r="G68" s="29"/>
      <c r="H68" s="29"/>
    </row>
    <row r="69" spans="1:8" x14ac:dyDescent="0.25">
      <c r="A69" s="4" t="s">
        <v>25</v>
      </c>
      <c r="B69" s="29">
        <f>(B68/B67)*B51</f>
        <v>100.84846477156437</v>
      </c>
      <c r="C69" s="29">
        <f t="shared" ref="C69:F69" si="28">(C68/C67)*C51</f>
        <v>101.54170665857455</v>
      </c>
      <c r="D69" s="29">
        <f t="shared" si="28"/>
        <v>120.7111652311546</v>
      </c>
      <c r="E69" s="29">
        <f t="shared" si="28"/>
        <v>71.081603232088867</v>
      </c>
      <c r="F69" s="29">
        <f t="shared" si="28"/>
        <v>98.239205907092398</v>
      </c>
      <c r="G69" s="29"/>
      <c r="H69" s="29"/>
    </row>
    <row r="70" spans="1:8" x14ac:dyDescent="0.25">
      <c r="A70" s="1" t="s">
        <v>39</v>
      </c>
      <c r="B70" s="29">
        <f>B22/B16</f>
        <v>1324761.1872719082</v>
      </c>
      <c r="C70" s="29">
        <f t="shared" ref="C70:F70" si="29">C22/C16</f>
        <v>1041440.8194364716</v>
      </c>
      <c r="D70" s="29">
        <f t="shared" si="29"/>
        <v>1046231.9576266003</v>
      </c>
      <c r="E70" s="29">
        <f t="shared" si="29"/>
        <v>1033953.2088555788</v>
      </c>
      <c r="F70" s="29">
        <f t="shared" si="29"/>
        <v>3771264.2149847597</v>
      </c>
      <c r="G70" s="29"/>
      <c r="H70" s="29"/>
    </row>
    <row r="71" spans="1:8" x14ac:dyDescent="0.25">
      <c r="A71" s="1" t="s">
        <v>40</v>
      </c>
      <c r="B71" s="29">
        <f>B23/B17</f>
        <v>1327148.0804832685</v>
      </c>
      <c r="C71" s="29">
        <f t="shared" ref="C71:F71" si="30">C23/C17</f>
        <v>1047997.1010153076</v>
      </c>
      <c r="D71" s="29">
        <f t="shared" si="30"/>
        <v>1038498.6536382228</v>
      </c>
      <c r="E71" s="29">
        <f t="shared" si="30"/>
        <v>1075026.5578364891</v>
      </c>
      <c r="F71" s="29">
        <f t="shared" si="30"/>
        <v>3721672.4704597741</v>
      </c>
      <c r="G71" s="29"/>
      <c r="H71" s="29"/>
    </row>
    <row r="72" spans="1:8" x14ac:dyDescent="0.25">
      <c r="B72" s="29"/>
      <c r="C72" s="29"/>
      <c r="D72" s="29"/>
      <c r="E72" s="29"/>
      <c r="F72" s="29"/>
      <c r="G72" s="29"/>
      <c r="H72" s="29"/>
    </row>
    <row r="73" spans="1:8" x14ac:dyDescent="0.25">
      <c r="A73" s="9" t="s">
        <v>26</v>
      </c>
      <c r="B73" s="29"/>
      <c r="C73" s="29"/>
      <c r="D73" s="29"/>
      <c r="E73" s="29"/>
      <c r="F73" s="29"/>
      <c r="G73" s="29"/>
      <c r="H73" s="29"/>
    </row>
    <row r="74" spans="1:8" x14ac:dyDescent="0.25">
      <c r="A74" s="4" t="s">
        <v>27</v>
      </c>
      <c r="B74" s="29">
        <f>(B29/B28)*100</f>
        <v>100.4705516108116</v>
      </c>
      <c r="C74" s="29"/>
      <c r="D74" s="29"/>
      <c r="E74" s="29"/>
      <c r="F74" s="29"/>
      <c r="G74" s="29"/>
      <c r="H74" s="29"/>
    </row>
    <row r="75" spans="1:8" x14ac:dyDescent="0.25">
      <c r="A75" s="4" t="s">
        <v>28</v>
      </c>
      <c r="B75" s="29">
        <f>(B23/B29)*100</f>
        <v>100.28579806497969</v>
      </c>
      <c r="C75" s="29"/>
      <c r="D75" s="29"/>
      <c r="E75" s="29"/>
      <c r="F75" s="29"/>
      <c r="G75" s="29"/>
      <c r="H75" s="29"/>
    </row>
    <row r="76" spans="1:8" ht="15.75" thickBot="1" x14ac:dyDescent="0.3">
      <c r="A76" s="10"/>
      <c r="B76" s="10"/>
      <c r="C76" s="10"/>
      <c r="D76" s="10"/>
      <c r="E76" s="10"/>
      <c r="F76" s="10"/>
      <c r="G76" s="10"/>
      <c r="H76" s="10"/>
    </row>
    <row r="77" spans="1:8" s="21" customFormat="1" ht="14.25" customHeight="1" thickTop="1" x14ac:dyDescent="0.25">
      <c r="A77" s="21" t="s">
        <v>100</v>
      </c>
    </row>
    <row r="78" spans="1:8" s="21" customFormat="1" x14ac:dyDescent="0.25">
      <c r="A78" s="21" t="s">
        <v>101</v>
      </c>
    </row>
    <row r="80" spans="1:8" x14ac:dyDescent="0.25">
      <c r="B80" s="6"/>
      <c r="C80" s="6"/>
      <c r="D80" s="6"/>
    </row>
    <row r="86" spans="1:1" x14ac:dyDescent="0.25">
      <c r="A86" s="3"/>
    </row>
    <row r="87" spans="1:1" x14ac:dyDescent="0.25">
      <c r="A87" s="11"/>
    </row>
    <row r="88" spans="1:1" x14ac:dyDescent="0.25">
      <c r="A88" s="11"/>
    </row>
  </sheetData>
  <mergeCells count="3">
    <mergeCell ref="A9:A10"/>
    <mergeCell ref="B9:B10"/>
    <mergeCell ref="C9:H9"/>
  </mergeCells>
  <pageMargins left="0.7" right="0.7" top="0.75" bottom="0.75" header="0.3" footer="0.3"/>
  <pageSetup orientation="portrait" r:id="rId1"/>
  <ignoredErrors>
    <ignoredError sqref="D17:F1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 Acumulado</vt:lpstr>
      <vt:lpstr>IV Trimestre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Tatiana Salas Soto</cp:lastModifiedBy>
  <dcterms:created xsi:type="dcterms:W3CDTF">2012-04-23T14:39:07Z</dcterms:created>
  <dcterms:modified xsi:type="dcterms:W3CDTF">2020-06-16T20:12:42Z</dcterms:modified>
</cp:coreProperties>
</file>