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dicadores Anuales 2019\Analista - Adriana León\"/>
    </mc:Choice>
  </mc:AlternateContent>
  <bookViews>
    <workbookView xWindow="0" yWindow="0" windowWidth="20490" windowHeight="8460" tabRatio="661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62913"/>
</workbook>
</file>

<file path=xl/calcChain.xml><?xml version="1.0" encoding="utf-8"?>
<calcChain xmlns="http://schemas.openxmlformats.org/spreadsheetml/2006/main">
  <c r="C73" i="2" l="1"/>
  <c r="D42" i="2"/>
  <c r="D41" i="2" l="1"/>
  <c r="D67" i="2"/>
  <c r="B33" i="7" l="1"/>
  <c r="C20" i="7"/>
  <c r="C18" i="7"/>
  <c r="D54" i="4"/>
  <c r="C16" i="7"/>
  <c r="C18" i="4" l="1"/>
  <c r="C16" i="6" l="1"/>
  <c r="C17" i="6"/>
  <c r="C18" i="6"/>
  <c r="C20" i="6"/>
  <c r="C21" i="6"/>
  <c r="C22" i="6"/>
  <c r="C18" i="3"/>
  <c r="C18" i="2"/>
  <c r="C18" i="1"/>
  <c r="C16" i="5"/>
  <c r="B22" i="2"/>
  <c r="C53" i="2" l="1"/>
  <c r="C54" i="2"/>
  <c r="D54" i="2"/>
  <c r="C58" i="2"/>
  <c r="C60" i="2" s="1"/>
  <c r="C59" i="2"/>
  <c r="D59" i="2"/>
  <c r="C66" i="2"/>
  <c r="C71" i="2"/>
  <c r="C72" i="2"/>
  <c r="C75" i="2"/>
  <c r="C76" i="2"/>
  <c r="C55" i="2" l="1"/>
  <c r="C74" i="2" s="1"/>
  <c r="C26" i="7"/>
  <c r="C21" i="7"/>
  <c r="D25" i="6" l="1"/>
  <c r="C25" i="6"/>
  <c r="D25" i="5"/>
  <c r="C25" i="5"/>
  <c r="B22" i="3" l="1"/>
  <c r="C29" i="4" l="1"/>
  <c r="D27" i="7"/>
  <c r="C27" i="6"/>
  <c r="C72" i="6" s="1"/>
  <c r="C26" i="6"/>
  <c r="D27" i="6"/>
  <c r="B19" i="6"/>
  <c r="B50" i="6" s="1"/>
  <c r="D26" i="6"/>
  <c r="B17" i="6"/>
  <c r="C27" i="5"/>
  <c r="C72" i="5" s="1"/>
  <c r="C26" i="5"/>
  <c r="C17" i="5"/>
  <c r="D27" i="5"/>
  <c r="D42" i="5" s="1"/>
  <c r="B19" i="5"/>
  <c r="B50" i="5" s="1"/>
  <c r="D26" i="5"/>
  <c r="C72" i="4"/>
  <c r="C71" i="4"/>
  <c r="C53" i="4"/>
  <c r="C54" i="4"/>
  <c r="B27" i="4"/>
  <c r="B80" i="4" s="1"/>
  <c r="B19" i="4"/>
  <c r="B26" i="4"/>
  <c r="B75" i="4" s="1"/>
  <c r="B17" i="4"/>
  <c r="C72" i="1"/>
  <c r="C71" i="1"/>
  <c r="C53" i="1"/>
  <c r="C54" i="1"/>
  <c r="B27" i="1"/>
  <c r="B80" i="1" s="1"/>
  <c r="B19" i="1"/>
  <c r="B50" i="1" s="1"/>
  <c r="B26" i="1"/>
  <c r="B32" i="1" s="1"/>
  <c r="B79" i="1" s="1"/>
  <c r="B17" i="1"/>
  <c r="B54" i="1"/>
  <c r="C72" i="3"/>
  <c r="C71" i="3"/>
  <c r="C53" i="3"/>
  <c r="C54" i="3"/>
  <c r="B27" i="3"/>
  <c r="B80" i="3" s="1"/>
  <c r="B19" i="3"/>
  <c r="B50" i="3" s="1"/>
  <c r="B26" i="3"/>
  <c r="B32" i="3" s="1"/>
  <c r="B79" i="3" s="1"/>
  <c r="B17" i="3"/>
  <c r="B27" i="2"/>
  <c r="B19" i="2"/>
  <c r="B26" i="2"/>
  <c r="B32" i="2" s="1"/>
  <c r="B79" i="2" s="1"/>
  <c r="B17" i="2"/>
  <c r="B18" i="4"/>
  <c r="B18" i="1"/>
  <c r="B19" i="7"/>
  <c r="B20" i="4"/>
  <c r="B21" i="4"/>
  <c r="B58" i="4" s="1"/>
  <c r="B22" i="4"/>
  <c r="B49" i="4"/>
  <c r="C66" i="7"/>
  <c r="C22" i="7"/>
  <c r="B22" i="7" s="1"/>
  <c r="C58" i="7"/>
  <c r="C75" i="4"/>
  <c r="C66" i="4"/>
  <c r="C59" i="4"/>
  <c r="D59" i="4"/>
  <c r="C42" i="4"/>
  <c r="D42" i="4"/>
  <c r="D44" i="4" s="1"/>
  <c r="D68" i="4" s="1"/>
  <c r="C41" i="4"/>
  <c r="C43" i="4" s="1"/>
  <c r="D41" i="4"/>
  <c r="D43" i="4" s="1"/>
  <c r="C42" i="2"/>
  <c r="B25" i="2"/>
  <c r="B41" i="2" s="1"/>
  <c r="C66" i="6"/>
  <c r="D41" i="6"/>
  <c r="C66" i="5"/>
  <c r="C42" i="1"/>
  <c r="C44" i="1" s="1"/>
  <c r="D42" i="1"/>
  <c r="C41" i="1"/>
  <c r="C43" i="1" s="1"/>
  <c r="D41" i="1"/>
  <c r="D43" i="1" s="1"/>
  <c r="B20" i="1"/>
  <c r="B22" i="6"/>
  <c r="C58" i="6"/>
  <c r="B16" i="1"/>
  <c r="C42" i="3"/>
  <c r="C44" i="3" s="1"/>
  <c r="D42" i="3"/>
  <c r="C41" i="3"/>
  <c r="C67" i="3" s="1"/>
  <c r="D41" i="3"/>
  <c r="D43" i="3" s="1"/>
  <c r="C21" i="5"/>
  <c r="B21" i="5" s="1"/>
  <c r="C22" i="5"/>
  <c r="B22" i="5" s="1"/>
  <c r="C41" i="2"/>
  <c r="C43" i="2" s="1"/>
  <c r="D43" i="2"/>
  <c r="B15" i="7"/>
  <c r="B15" i="6"/>
  <c r="B66" i="6" s="1"/>
  <c r="B16" i="3"/>
  <c r="B15" i="5"/>
  <c r="C75" i="3"/>
  <c r="C75" i="1"/>
  <c r="B25" i="3"/>
  <c r="B41" i="3" s="1"/>
  <c r="B25" i="1"/>
  <c r="B41" i="1" s="1"/>
  <c r="B25" i="4"/>
  <c r="B41" i="4" s="1"/>
  <c r="C58" i="4"/>
  <c r="C58" i="1"/>
  <c r="C58" i="3"/>
  <c r="B21" i="7"/>
  <c r="B22" i="1"/>
  <c r="B21" i="1"/>
  <c r="B58" i="1" s="1"/>
  <c r="B21" i="3"/>
  <c r="B18" i="3"/>
  <c r="B20" i="7"/>
  <c r="D44" i="1"/>
  <c r="D68" i="1" s="1"/>
  <c r="B16" i="4"/>
  <c r="B20" i="6"/>
  <c r="B16" i="6"/>
  <c r="C29" i="1"/>
  <c r="B29" i="1" s="1"/>
  <c r="C76" i="4"/>
  <c r="C73" i="4"/>
  <c r="C76" i="1"/>
  <c r="C73" i="1"/>
  <c r="C66" i="1"/>
  <c r="D59" i="1"/>
  <c r="C59" i="1"/>
  <c r="D54" i="1"/>
  <c r="C76" i="3"/>
  <c r="C73" i="3"/>
  <c r="C66" i="3"/>
  <c r="D59" i="3"/>
  <c r="C59" i="3"/>
  <c r="D54" i="3"/>
  <c r="C17" i="7"/>
  <c r="C53" i="7" s="1"/>
  <c r="B16" i="2"/>
  <c r="C20" i="5"/>
  <c r="B20" i="5" s="1"/>
  <c r="C29" i="3"/>
  <c r="B20" i="3"/>
  <c r="C29" i="2"/>
  <c r="B29" i="2" s="1"/>
  <c r="B20" i="2"/>
  <c r="B42" i="4"/>
  <c r="B28" i="4"/>
  <c r="B28" i="1"/>
  <c r="B28" i="3"/>
  <c r="B28" i="5" s="1"/>
  <c r="B28" i="2"/>
  <c r="C28" i="7"/>
  <c r="D28" i="7"/>
  <c r="C28" i="6"/>
  <c r="D28" i="6"/>
  <c r="B28" i="6"/>
  <c r="C28" i="5"/>
  <c r="D28" i="5"/>
  <c r="D41" i="5"/>
  <c r="C41" i="5"/>
  <c r="C43" i="5" s="1"/>
  <c r="D26" i="7"/>
  <c r="C27" i="7"/>
  <c r="D25" i="7"/>
  <c r="D41" i="7" s="1"/>
  <c r="D43" i="7" s="1"/>
  <c r="C25" i="7"/>
  <c r="C41" i="7" s="1"/>
  <c r="B29" i="4"/>
  <c r="B15" i="4"/>
  <c r="B15" i="1"/>
  <c r="B15" i="3"/>
  <c r="B63" i="2"/>
  <c r="B21" i="2"/>
  <c r="B15" i="2"/>
  <c r="B49" i="1"/>
  <c r="B50" i="4"/>
  <c r="B33" i="5"/>
  <c r="B33" i="6"/>
  <c r="C44" i="4"/>
  <c r="B50" i="2"/>
  <c r="B58" i="3" l="1"/>
  <c r="D44" i="5"/>
  <c r="D68" i="5" s="1"/>
  <c r="D67" i="5"/>
  <c r="B63" i="1"/>
  <c r="B72" i="2"/>
  <c r="B43" i="4"/>
  <c r="B63" i="4"/>
  <c r="B53" i="4"/>
  <c r="B42" i="1"/>
  <c r="B44" i="1" s="1"/>
  <c r="B21" i="6"/>
  <c r="B58" i="6" s="1"/>
  <c r="B29" i="3"/>
  <c r="B63" i="3" s="1"/>
  <c r="C72" i="7"/>
  <c r="C73" i="7"/>
  <c r="B58" i="7"/>
  <c r="C44" i="2"/>
  <c r="C68" i="2" s="1"/>
  <c r="C67" i="2"/>
  <c r="C60" i="1"/>
  <c r="C55" i="1"/>
  <c r="C74" i="1" s="1"/>
  <c r="B76" i="1"/>
  <c r="C59" i="6"/>
  <c r="C60" i="6" s="1"/>
  <c r="B66" i="1"/>
  <c r="B66" i="3"/>
  <c r="C76" i="6"/>
  <c r="C29" i="6"/>
  <c r="B29" i="6" s="1"/>
  <c r="C42" i="6"/>
  <c r="C44" i="6" s="1"/>
  <c r="C54" i="6"/>
  <c r="B54" i="2"/>
  <c r="C71" i="5"/>
  <c r="B58" i="2"/>
  <c r="B66" i="2"/>
  <c r="B53" i="2"/>
  <c r="B66" i="7"/>
  <c r="C67" i="4"/>
  <c r="B66" i="5"/>
  <c r="B59" i="4"/>
  <c r="B60" i="4" s="1"/>
  <c r="B72" i="4"/>
  <c r="D67" i="1"/>
  <c r="C43" i="3"/>
  <c r="C68" i="3" s="1"/>
  <c r="B25" i="6"/>
  <c r="B41" i="6" s="1"/>
  <c r="B43" i="6" s="1"/>
  <c r="B59" i="3"/>
  <c r="B60" i="3" s="1"/>
  <c r="B42" i="3"/>
  <c r="B44" i="3" s="1"/>
  <c r="B16" i="5"/>
  <c r="C58" i="5"/>
  <c r="D67" i="3"/>
  <c r="B75" i="3"/>
  <c r="D59" i="5"/>
  <c r="B26" i="7"/>
  <c r="B32" i="7" s="1"/>
  <c r="B79" i="7" s="1"/>
  <c r="C42" i="5"/>
  <c r="C44" i="5" s="1"/>
  <c r="C68" i="5" s="1"/>
  <c r="C76" i="5"/>
  <c r="B42" i="2"/>
  <c r="B16" i="7"/>
  <c r="D54" i="6"/>
  <c r="B27" i="7"/>
  <c r="B42" i="7" s="1"/>
  <c r="B44" i="7" s="1"/>
  <c r="C41" i="6"/>
  <c r="C43" i="6" s="1"/>
  <c r="B32" i="4"/>
  <c r="B79" i="4" s="1"/>
  <c r="B80" i="2"/>
  <c r="C67" i="1"/>
  <c r="B50" i="7"/>
  <c r="B76" i="4"/>
  <c r="B76" i="2"/>
  <c r="B75" i="1"/>
  <c r="B66" i="4"/>
  <c r="D59" i="6"/>
  <c r="D54" i="7"/>
  <c r="D42" i="6"/>
  <c r="D44" i="6" s="1"/>
  <c r="D68" i="6" s="1"/>
  <c r="C59" i="5"/>
  <c r="B28" i="7"/>
  <c r="B59" i="2"/>
  <c r="B59" i="1"/>
  <c r="B60" i="1" s="1"/>
  <c r="D44" i="2"/>
  <c r="D68" i="2" s="1"/>
  <c r="B53" i="3"/>
  <c r="B26" i="5"/>
  <c r="B32" i="5" s="1"/>
  <c r="B79" i="5" s="1"/>
  <c r="C54" i="5"/>
  <c r="C60" i="4"/>
  <c r="C55" i="4"/>
  <c r="C74" i="4" s="1"/>
  <c r="C68" i="4"/>
  <c r="D67" i="4"/>
  <c r="B67" i="4"/>
  <c r="B72" i="1"/>
  <c r="B27" i="6"/>
  <c r="B80" i="6" s="1"/>
  <c r="B53" i="1"/>
  <c r="B55" i="1" s="1"/>
  <c r="C68" i="1"/>
  <c r="B67" i="1"/>
  <c r="B43" i="1"/>
  <c r="B54" i="4"/>
  <c r="D44" i="3"/>
  <c r="D68" i="3" s="1"/>
  <c r="B26" i="6"/>
  <c r="B32" i="6" s="1"/>
  <c r="B79" i="6" s="1"/>
  <c r="B44" i="4"/>
  <c r="B68" i="4" s="1"/>
  <c r="C29" i="7"/>
  <c r="B29" i="7" s="1"/>
  <c r="D54" i="5"/>
  <c r="B25" i="5"/>
  <c r="B41" i="5" s="1"/>
  <c r="B43" i="5" s="1"/>
  <c r="D42" i="7"/>
  <c r="D59" i="7"/>
  <c r="C59" i="7"/>
  <c r="C60" i="7" s="1"/>
  <c r="B71" i="1"/>
  <c r="B71" i="4"/>
  <c r="C54" i="7"/>
  <c r="C55" i="7" s="1"/>
  <c r="C76" i="7"/>
  <c r="B43" i="2"/>
  <c r="B25" i="7"/>
  <c r="B41" i="7" s="1"/>
  <c r="B43" i="7" s="1"/>
  <c r="C73" i="6"/>
  <c r="C42" i="7"/>
  <c r="C44" i="7" s="1"/>
  <c r="C60" i="3"/>
  <c r="B58" i="5"/>
  <c r="B18" i="7"/>
  <c r="B72" i="3"/>
  <c r="B76" i="3"/>
  <c r="C29" i="5"/>
  <c r="B29" i="5" s="1"/>
  <c r="C73" i="5"/>
  <c r="B54" i="3"/>
  <c r="B27" i="5"/>
  <c r="C55" i="3"/>
  <c r="C74" i="3" s="1"/>
  <c r="C75" i="6"/>
  <c r="B71" i="3"/>
  <c r="B49" i="3"/>
  <c r="D43" i="5"/>
  <c r="B43" i="3"/>
  <c r="C43" i="7"/>
  <c r="D43" i="6"/>
  <c r="B17" i="5"/>
  <c r="C75" i="5"/>
  <c r="C53" i="5"/>
  <c r="C53" i="6"/>
  <c r="B71" i="2"/>
  <c r="C71" i="7"/>
  <c r="C71" i="6"/>
  <c r="B49" i="6"/>
  <c r="B18" i="6"/>
  <c r="B49" i="2"/>
  <c r="B17" i="7"/>
  <c r="B53" i="6"/>
  <c r="B75" i="2"/>
  <c r="C75" i="7"/>
  <c r="B18" i="2"/>
  <c r="C18" i="5"/>
  <c r="B18" i="5" s="1"/>
  <c r="B55" i="4" l="1"/>
  <c r="B63" i="7"/>
  <c r="B68" i="1"/>
  <c r="B55" i="3"/>
  <c r="B74" i="3" s="1"/>
  <c r="D67" i="6"/>
  <c r="C67" i="5"/>
  <c r="C68" i="6"/>
  <c r="B72" i="7"/>
  <c r="C55" i="6"/>
  <c r="C74" i="6" s="1"/>
  <c r="C55" i="5"/>
  <c r="C74" i="5" s="1"/>
  <c r="B67" i="3"/>
  <c r="B59" i="6"/>
  <c r="B60" i="6" s="1"/>
  <c r="B60" i="2"/>
  <c r="B76" i="6"/>
  <c r="B55" i="2"/>
  <c r="B74" i="2" s="1"/>
  <c r="B71" i="6"/>
  <c r="B75" i="6"/>
  <c r="B54" i="6"/>
  <c r="B55" i="6" s="1"/>
  <c r="B54" i="7"/>
  <c r="C67" i="6"/>
  <c r="C60" i="5"/>
  <c r="B68" i="3"/>
  <c r="B42" i="6"/>
  <c r="B44" i="6" s="1"/>
  <c r="B68" i="6" s="1"/>
  <c r="B68" i="7"/>
  <c r="B76" i="7"/>
  <c r="B59" i="7"/>
  <c r="B60" i="7" s="1"/>
  <c r="B80" i="7"/>
  <c r="B67" i="2"/>
  <c r="B44" i="2"/>
  <c r="B68" i="2" s="1"/>
  <c r="C68" i="7"/>
  <c r="B71" i="5"/>
  <c r="B67" i="7"/>
  <c r="B63" i="6"/>
  <c r="B72" i="6"/>
  <c r="B74" i="1"/>
  <c r="B74" i="4"/>
  <c r="D67" i="7"/>
  <c r="D44" i="7"/>
  <c r="D68" i="7" s="1"/>
  <c r="C74" i="7"/>
  <c r="C67" i="7"/>
  <c r="B63" i="5"/>
  <c r="B72" i="5"/>
  <c r="B54" i="5"/>
  <c r="B42" i="5"/>
  <c r="B59" i="5"/>
  <c r="B60" i="5" s="1"/>
  <c r="B76" i="5"/>
  <c r="B80" i="5"/>
  <c r="B53" i="5"/>
  <c r="B49" i="5"/>
  <c r="B75" i="5"/>
  <c r="B75" i="7"/>
  <c r="B53" i="7"/>
  <c r="B71" i="7"/>
  <c r="B49" i="7"/>
  <c r="B55" i="7" l="1"/>
  <c r="B67" i="6"/>
  <c r="B74" i="6"/>
  <c r="B55" i="5"/>
  <c r="B74" i="5" s="1"/>
  <c r="B44" i="5"/>
  <c r="B68" i="5" s="1"/>
  <c r="B67" i="5"/>
  <c r="B74" i="7"/>
</calcChain>
</file>

<file path=xl/sharedStrings.xml><?xml version="1.0" encoding="utf-8"?>
<sst xmlns="http://schemas.openxmlformats.org/spreadsheetml/2006/main" count="436" uniqueCount="158">
  <si>
    <t>Indicador</t>
  </si>
  <si>
    <t>Productos</t>
  </si>
  <si>
    <t>Subsidios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</si>
  <si>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</si>
  <si>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</si>
  <si>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</si>
  <si>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</si>
  <si>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</si>
  <si>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</si>
  <si>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</si>
  <si>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</si>
  <si>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</si>
  <si>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</si>
  <si>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</si>
  <si>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</si>
  <si>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</si>
  <si>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</si>
  <si>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</si>
  <si>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</si>
  <si>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</si>
  <si>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</si>
  <si>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</si>
  <si>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</si>
  <si>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</si>
  <si>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</si>
  <si>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</si>
  <si>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</si>
  <si>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</si>
  <si>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</si>
  <si>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</si>
  <si>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</si>
  <si>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</si>
  <si>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</si>
  <si>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</si>
  <si>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</si>
  <si>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</si>
  <si>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</si>
  <si>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</si>
  <si>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</si>
  <si>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</si>
  <si>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</si>
  <si>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</si>
  <si>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</si>
  <si>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Gasto mensual efectivo por subsidio</t>
  </si>
  <si>
    <t>Total programa</t>
  </si>
  <si>
    <t xml:space="preserve">Pago subsidios </t>
  </si>
  <si>
    <t xml:space="preserve">Gastos administrativos </t>
  </si>
  <si>
    <t>Efectivos 1T 2018 (personas)</t>
  </si>
  <si>
    <t>Efectivo 1T 2018</t>
  </si>
  <si>
    <t>IPC (1T 2018)</t>
  </si>
  <si>
    <t>Gasto efectivo real 1T 2018</t>
  </si>
  <si>
    <t>Gasto efectivo real por beneficiario 1T 2018</t>
  </si>
  <si>
    <t>Efectivos 2T 2018 (personas)</t>
  </si>
  <si>
    <t>Efectivo 2T 2018</t>
  </si>
  <si>
    <t>IPC (2T 2018)</t>
  </si>
  <si>
    <t>Gasto efectivo real 2T 2018</t>
  </si>
  <si>
    <t>Gasto efectivo real por beneficiario 2T 2018</t>
  </si>
  <si>
    <t>Efectivos 3T 2018 (personas)</t>
  </si>
  <si>
    <t>Efectivo 3T 2018</t>
  </si>
  <si>
    <t>IPC (3T 2018)</t>
  </si>
  <si>
    <t>Gasto efectivo real 3T 2018</t>
  </si>
  <si>
    <t>Gasto efectivo real por beneficiario 3T 2018</t>
  </si>
  <si>
    <t>Efectivos 4T 2018 (personas)</t>
  </si>
  <si>
    <t>Efectivo 4T 2018</t>
  </si>
  <si>
    <t>IPC (4T 2018)</t>
  </si>
  <si>
    <t>Gasto efectivo real 4T 2018</t>
  </si>
  <si>
    <t>Gasto efectivo real por beneficiario 4T 2018</t>
  </si>
  <si>
    <t>Efectivos 1S 2018 (personas)</t>
  </si>
  <si>
    <t>Efectivo 1S 2018</t>
  </si>
  <si>
    <t>IPC (1S 2018)</t>
  </si>
  <si>
    <t>Gasto efectivo real 1S 2018</t>
  </si>
  <si>
    <t>Gasto efectivo real por beneficiario 1S 2018</t>
  </si>
  <si>
    <t>Efectivos 3TA 2018 (personas)</t>
  </si>
  <si>
    <t>Efectivo 3TA 2018</t>
  </si>
  <si>
    <t>IPC (3TA 2018)</t>
  </si>
  <si>
    <t>Gasto efectivo real 3TA 2018</t>
  </si>
  <si>
    <t>Gasto efectivo real por beneficiario 3TA 2018</t>
  </si>
  <si>
    <t>Efectivo  2018</t>
  </si>
  <si>
    <t>IPC ( 2018)</t>
  </si>
  <si>
    <t>Gasto efectivo real  2018</t>
  </si>
  <si>
    <t>Gasto efectivo real por beneficiario  2018</t>
  </si>
  <si>
    <t>Programados 1T 2019 (personas)</t>
  </si>
  <si>
    <t>Efectivos 1T 2019 (personas)</t>
  </si>
  <si>
    <t>Programados año 2019 (personas)</t>
  </si>
  <si>
    <t xml:space="preserve">Gastos FODESAF </t>
  </si>
  <si>
    <t>Programado 1T 2019</t>
  </si>
  <si>
    <t>Efectivo 1T 2019</t>
  </si>
  <si>
    <t>Programados año 2019</t>
  </si>
  <si>
    <t>En transferencias 1T 2019</t>
  </si>
  <si>
    <t>Programados 1T 2019</t>
  </si>
  <si>
    <t>Efectivos 1T 2019</t>
  </si>
  <si>
    <t>IPC (1T 2019)</t>
  </si>
  <si>
    <t>Gasto efectivo real 1T 2019</t>
  </si>
  <si>
    <t>Gasto efectivo real por beneficiario 1T 2019</t>
  </si>
  <si>
    <t>Fuentes:  Informes Trimestrales CCSS - PFT 2018 y 2019 - Cronogramas de Metas e Inversión - Modificaciones 2019 - IPC, INEC 2018 y 2019</t>
  </si>
  <si>
    <t>Programados 2T 2019 (personas)</t>
  </si>
  <si>
    <t>Efectivos 2T 2019 (personas)</t>
  </si>
  <si>
    <t>Programado 2T 2019</t>
  </si>
  <si>
    <t>Efectivo 2T 2019</t>
  </si>
  <si>
    <t>En transferencias 2T 2019</t>
  </si>
  <si>
    <t>Programados 2T 2019</t>
  </si>
  <si>
    <t>Efectivos 2T 2019</t>
  </si>
  <si>
    <t>IPC (2T 2019)</t>
  </si>
  <si>
    <t>Gasto efectivo real 2T 2019</t>
  </si>
  <si>
    <t>Gasto efectivo real por beneficiario 2T 2019</t>
  </si>
  <si>
    <t>Programados 1S 2019 (personas)</t>
  </si>
  <si>
    <t>Efectivos 1S 2019 (personas)</t>
  </si>
  <si>
    <t>Programado 1S 2019</t>
  </si>
  <si>
    <t>Efectivo 1S 2019</t>
  </si>
  <si>
    <t>En transferencias 1S 2019</t>
  </si>
  <si>
    <t>Programados 1S 2019</t>
  </si>
  <si>
    <t>Efectivos 1S 209</t>
  </si>
  <si>
    <t>IPC (1S 2019)</t>
  </si>
  <si>
    <t>Gasto efectivo real 1S 2019</t>
  </si>
  <si>
    <t>Gasto efectivo real por beneficiario 1S 2019</t>
  </si>
  <si>
    <t>Programados 3T 2019 (personas)</t>
  </si>
  <si>
    <t>Efectivos 3T 2019 (personas)</t>
  </si>
  <si>
    <t>Programado 3T 2019</t>
  </si>
  <si>
    <t>Efectivo 3T 2019</t>
  </si>
  <si>
    <t>En transferencias 3T 2019</t>
  </si>
  <si>
    <t>Programados 3T 2019</t>
  </si>
  <si>
    <t>Efectivos 3T 2019</t>
  </si>
  <si>
    <t>IPC (3T 2019)</t>
  </si>
  <si>
    <t>Gasto efectivo real 3T 2019</t>
  </si>
  <si>
    <t>Gasto efectivo real por beneficiario 3T 2019</t>
  </si>
  <si>
    <r>
      <rPr>
        <b/>
        <sz val="11"/>
        <color theme="1"/>
        <rFont val="Calibri"/>
        <family val="2"/>
      </rPr>
      <t xml:space="preserve">Nota: </t>
    </r>
    <r>
      <rPr>
        <sz val="11"/>
        <color theme="1"/>
        <rFont val="Calibri"/>
        <family val="2"/>
      </rPr>
      <t xml:space="preserve">El dato de los ingresos efectivos recibidos, es el dato que el Departamento de Presupuesto de la Desaf registra, esto debdo a que la Unidad Ejecutora registra los intereses de las inversiones a la vista (se envío un correo a la encargada de remitir la información para que en adelante, solo se tome en cuenta la información de los giros que la Desaf realiza y se agregue una nota con el monto total de los intereses.  </t>
    </r>
  </si>
  <si>
    <t>Programados 3TA 2098 (personas)</t>
  </si>
  <si>
    <t>Efectivos 3TA 2019 (personas)</t>
  </si>
  <si>
    <t>Programado 3TA 2019</t>
  </si>
  <si>
    <t>Efectivo 3TA 2019</t>
  </si>
  <si>
    <t>En transferencias 3TA 2019</t>
  </si>
  <si>
    <t>Programados 3TA 2019</t>
  </si>
  <si>
    <t>Efectivos 3TA 2019</t>
  </si>
  <si>
    <t>IPC (3TA 2019)</t>
  </si>
  <si>
    <t>Gasto efectivo real 3TA 2019</t>
  </si>
  <si>
    <t>Gasto efectivo real por beneficiario 3TA 2019</t>
  </si>
  <si>
    <t>Programados 4T 2019 (personas)</t>
  </si>
  <si>
    <t>Efectivos 4T 2019 (personas)</t>
  </si>
  <si>
    <t>Programado 4T 2019</t>
  </si>
  <si>
    <t>Efectivo 4T 2019</t>
  </si>
  <si>
    <t>En transferencias 4T 2019</t>
  </si>
  <si>
    <t>Programados 4T 2019</t>
  </si>
  <si>
    <t>Efectivos 4T 2019</t>
  </si>
  <si>
    <t>IPC (4T 2019)</t>
  </si>
  <si>
    <t>Gasto efectivo real 4T 2019</t>
  </si>
  <si>
    <t>Gasto efectivo real por beneficiario 4T 2019</t>
  </si>
  <si>
    <t>Efectivos  2018 (personas)</t>
  </si>
  <si>
    <t>Programados  2019 (personas)</t>
  </si>
  <si>
    <t>Efectivos anual 2019 (personas)</t>
  </si>
  <si>
    <t>Programado  2019</t>
  </si>
  <si>
    <t>Efectivo  2019</t>
  </si>
  <si>
    <t>En transferencias  2019</t>
  </si>
  <si>
    <t>Programados  2019</t>
  </si>
  <si>
    <t>Efectivos  2019</t>
  </si>
  <si>
    <t>IPC ( 2019)</t>
  </si>
  <si>
    <t>Gasto efectivo real  2019</t>
  </si>
  <si>
    <t>Gasto efectivo real por beneficiario  2019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</si>
  <si>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El dia viernes 23 de Agosto de 2019 los indicadores del I Trimestre se modificaron, esto debido a que la UE reporta la Información de manera diferente, después de la reunión realizada y el "nuevo" formato para remitir la información.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</si>
</sst>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#,##0.0____"/>
    <numFmt numFmtId="167" formatCode="_(* #,##0_);_(* \(#,##0\);_(* &quot;-&quot;??_);_(@_)"/>
    <numFmt numFmtId="168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 applyAlignment="1">
      <alignment horizontal="left" indent="1"/>
    </xf>
    <xf numFmtId="0" fontId="0" fillId="0" borderId="0" xfId="0" applyFill="1"/>
    <xf numFmtId="0" fontId="1" fillId="0" borderId="0" xfId="0" applyFont="1" applyFill="1"/>
    <xf numFmtId="166" fontId="0" fillId="0" borderId="0" xfId="0" applyNumberFormat="1" applyFill="1"/>
    <xf numFmtId="0" fontId="4" fillId="0" borderId="0" xfId="0" applyFont="1" applyFill="1"/>
    <xf numFmtId="0" fontId="3" fillId="0" borderId="0" xfId="0" applyFont="1" applyFill="1"/>
    <xf numFmtId="165" fontId="0" fillId="0" borderId="0" xfId="0" applyNumberFormat="1" applyFill="1"/>
    <xf numFmtId="167" fontId="0" fillId="0" borderId="0" xfId="1" applyNumberFormat="1" applyFont="1" applyFill="1" applyAlignment="1"/>
    <xf numFmtId="0" fontId="5" fillId="0" borderId="0" xfId="0" applyFont="1" applyFill="1" applyAlignment="1">
      <alignment horizontal="left" indent="4"/>
    </xf>
    <xf numFmtId="164" fontId="0" fillId="0" borderId="0" xfId="1" applyFont="1" applyFill="1"/>
    <xf numFmtId="0" fontId="0" fillId="0" borderId="3" xfId="0" applyFill="1" applyBorder="1"/>
    <xf numFmtId="0" fontId="0" fillId="0" borderId="0" xfId="0" applyFont="1" applyFill="1"/>
    <xf numFmtId="0" fontId="0" fillId="0" borderId="0" xfId="0" applyFont="1" applyFill="1" applyAlignment="1">
      <alignment horizontal="left" indent="1"/>
    </xf>
    <xf numFmtId="3" fontId="0" fillId="0" borderId="0" xfId="0" applyNumberFormat="1" applyFont="1" applyFill="1"/>
    <xf numFmtId="165" fontId="0" fillId="0" borderId="0" xfId="0" applyNumberFormat="1" applyFont="1" applyFill="1"/>
    <xf numFmtId="166" fontId="0" fillId="0" borderId="0" xfId="0" applyNumberFormat="1" applyFont="1" applyFill="1"/>
    <xf numFmtId="0" fontId="0" fillId="0" borderId="3" xfId="0" applyFont="1" applyFill="1" applyBorder="1"/>
    <xf numFmtId="1" fontId="0" fillId="0" borderId="0" xfId="0" applyNumberFormat="1" applyFont="1" applyFill="1"/>
    <xf numFmtId="14" fontId="0" fillId="0" borderId="0" xfId="0" applyNumberFormat="1" applyFill="1"/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3" fontId="0" fillId="0" borderId="0" xfId="1" applyNumberFormat="1" applyFont="1" applyFill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0" fillId="0" borderId="0" xfId="0" applyFont="1" applyFill="1" applyBorder="1"/>
    <xf numFmtId="3" fontId="0" fillId="0" borderId="0" xfId="1" applyNumberFormat="1" applyFont="1" applyFill="1"/>
    <xf numFmtId="0" fontId="3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102D7C"/>
      <color rgb="FFA2BFE6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R" sz="1400" b="1">
                <a:solidFill>
                  <a:schemeClr val="tx1"/>
                </a:solidFill>
              </a:rPr>
              <a:t>Pacientes en Fase Terminal: Indicadores de cobertura potencial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72-480C-BED9-72944B464687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191-4D73-828C-8EC2CF87D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Anual!$A$49:$A$50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Anual!$B$49:$B$50</c:f>
              <c:numCache>
                <c:formatCode>#,##0.00</c:formatCode>
                <c:ptCount val="2"/>
                <c:pt idx="0">
                  <c:v>538.8349514563107</c:v>
                </c:pt>
                <c:pt idx="1">
                  <c:v>904.36893203883494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1-4D73-828C-8EC2CF87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5491184"/>
        <c:axId val="1235477872"/>
      </c:barChart>
      <c:valAx>
        <c:axId val="12354778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235491184"/>
        <c:crosses val="autoZero"/>
        <c:crossBetween val="between"/>
      </c:valAx>
      <c:catAx>
        <c:axId val="1235491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35477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>
                <a:solidFill>
                  <a:schemeClr val="tx1"/>
                </a:solidFill>
              </a:rPr>
              <a:t>Pacientes en Fase Terminal: Indicadores de resultado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6.1011279812291638E-2"/>
          <c:y val="0.27342592592592591"/>
          <c:w val="0.91546455428525431"/>
          <c:h val="0.501030183727034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Anual!$B$53:$C$53</c:f>
              <c:numCache>
                <c:formatCode>#,##0.00</c:formatCode>
                <c:ptCount val="2"/>
                <c:pt idx="0">
                  <c:v>167.83783783783784</c:v>
                </c:pt>
                <c:pt idx="1">
                  <c:v>167.83783783783784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1-4F20-8CB5-77AAB239B56D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4.3557158824834713E-3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0-44DB-A42C-25FEE2C5E5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Anual!$B$54:$D$54</c:f>
              <c:numCache>
                <c:formatCode>#,##0.00</c:formatCode>
                <c:ptCount val="3"/>
                <c:pt idx="0">
                  <c:v>96.604869001632892</c:v>
                </c:pt>
                <c:pt idx="1">
                  <c:v>96.664968832505224</c:v>
                </c:pt>
                <c:pt idx="2">
                  <c:v>94.927686161928676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1-4F20-8CB5-77AAB239B56D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Anual!$B$55:$D$55</c:f>
              <c:numCache>
                <c:formatCode>#,##0.00</c:formatCode>
                <c:ptCount val="3"/>
                <c:pt idx="0">
                  <c:v>132.22135341973535</c:v>
                </c:pt>
                <c:pt idx="1">
                  <c:v>132.25140333517152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1-4F20-8CB5-77AAB239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58688"/>
        <c:axId val="55860224"/>
        <c:axId val="0"/>
      </c:bar3DChart>
      <c:catAx>
        <c:axId val="558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860224"/>
        <c:crosses val="autoZero"/>
        <c:auto val="1"/>
        <c:lblAlgn val="ctr"/>
        <c:lblOffset val="100"/>
        <c:noMultiLvlLbl val="0"/>
      </c:catAx>
      <c:valAx>
        <c:axId val="5586022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85868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6.1966060399031592E-3"/>
          <c:y val="0.88117672790901136"/>
          <c:w val="0.98944774765265897"/>
          <c:h val="9.10454943132108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 b="1">
                <a:solidFill>
                  <a:sysClr val="windowText" lastClr="000000"/>
                </a:solidFill>
              </a:rPr>
              <a:t>Pacientes en Fase Terminal: Indicadores de avance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Anual!$B$58:$C$58</c:f>
              <c:numCache>
                <c:formatCode>#,##0.00</c:formatCode>
                <c:ptCount val="2"/>
                <c:pt idx="0">
                  <c:v>167.83783783783784</c:v>
                </c:pt>
                <c:pt idx="1">
                  <c:v>167.83783783783784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0-4D07-AD97-317B7EB9B6D6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Anual!$B$59:$D$59</c:f>
              <c:numCache>
                <c:formatCode>#,##0.00</c:formatCode>
                <c:ptCount val="3"/>
                <c:pt idx="0">
                  <c:v>96.604869001934333</c:v>
                </c:pt>
                <c:pt idx="1">
                  <c:v>96.664968832551224</c:v>
                </c:pt>
                <c:pt idx="2">
                  <c:v>94.927686169230768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D0-4D07-AD97-317B7EB9B6D6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Anual!$B$60:$D$60</c:f>
              <c:numCache>
                <c:formatCode>#,##0.00</c:formatCode>
                <c:ptCount val="3"/>
                <c:pt idx="0">
                  <c:v>132.2213534198861</c:v>
                </c:pt>
                <c:pt idx="1">
                  <c:v>132.25140333519454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D0-4D07-AD97-317B7EB9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875072"/>
        <c:axId val="55876608"/>
        <c:axId val="0"/>
      </c:bar3DChart>
      <c:catAx>
        <c:axId val="558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876608"/>
        <c:crosses val="autoZero"/>
        <c:auto val="1"/>
        <c:lblAlgn val="ctr"/>
        <c:lblOffset val="100"/>
        <c:noMultiLvlLbl val="0"/>
      </c:catAx>
      <c:valAx>
        <c:axId val="558766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58750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>
                <a:solidFill>
                  <a:schemeClr val="tx1"/>
                </a:solidFill>
              </a:rPr>
              <a:t>Pacientes en Fase Terminal: Indicadores de expansión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Anual!$B$66:$C$66</c:f>
              <c:numCache>
                <c:formatCode>#,##0.00</c:formatCode>
                <c:ptCount val="2"/>
                <c:pt idx="0">
                  <c:v>10.301953818827702</c:v>
                </c:pt>
                <c:pt idx="1">
                  <c:v>10.301953818827702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C-49C5-9481-44A9ECB85E3D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Anual!$B$67:$D$67</c:f>
              <c:numCache>
                <c:formatCode>#,##0.00</c:formatCode>
                <c:ptCount val="3"/>
                <c:pt idx="0">
                  <c:v>16.066479599958818</c:v>
                </c:pt>
                <c:pt idx="1">
                  <c:v>13.575958496820849</c:v>
                </c:pt>
                <c:pt idx="2">
                  <c:v>207.98485265411165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C-49C5-9481-44A9ECB85E3D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programa</c:v>
                </c:pt>
                <c:pt idx="1">
                  <c:v>Pago subsidios </c:v>
                </c:pt>
                <c:pt idx="2">
                  <c:v>Gastos administrativos </c:v>
                </c:pt>
              </c:strCache>
            </c:strRef>
          </c:cat>
          <c:val>
            <c:numRef>
              <c:f>Anual!$B$68:$D$68</c:f>
              <c:numCache>
                <c:formatCode>#,##0.00</c:formatCode>
                <c:ptCount val="3"/>
                <c:pt idx="0">
                  <c:v>5.2261320688837598</c:v>
                </c:pt>
                <c:pt idx="1">
                  <c:v>2.9682200220775057</c:v>
                </c:pt>
                <c:pt idx="2">
                  <c:v>179.21976174599817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C-49C5-9481-44A9ECB8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567872"/>
        <c:axId val="57577856"/>
      </c:barChart>
      <c:catAx>
        <c:axId val="5756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577856"/>
        <c:crosses val="autoZero"/>
        <c:auto val="1"/>
        <c:lblAlgn val="ctr"/>
        <c:lblOffset val="100"/>
        <c:noMultiLvlLbl val="0"/>
      </c:catAx>
      <c:valAx>
        <c:axId val="575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56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38677732362811E-3"/>
          <c:y val="0.85590113735783024"/>
          <c:w val="0.98638482604615874"/>
          <c:h val="0.13020997375328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>
                <a:solidFill>
                  <a:schemeClr val="tx1"/>
                </a:solidFill>
              </a:rPr>
              <a:t>Pacientes en Fase Terminal: Indicadores de gasto medio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(Anual!$B$9,Anual!$C$10)</c:f>
              <c:strCache>
                <c:ptCount val="2"/>
                <c:pt idx="0">
                  <c:v>Total programa</c:v>
                </c:pt>
                <c:pt idx="1">
                  <c:v>Pago subsidios </c:v>
                </c:pt>
              </c:strCache>
            </c:strRef>
          </c:cat>
          <c:val>
            <c:numRef>
              <c:f>Anual!$B$75:$C$75</c:f>
              <c:numCache>
                <c:formatCode>#,##0.00</c:formatCode>
                <c:ptCount val="2"/>
                <c:pt idx="0">
                  <c:v>1692729.7053736367</c:v>
                </c:pt>
                <c:pt idx="1">
                  <c:v>1634171.1468105738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4-4362-B4DD-B1A97FEE8F35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(Anual!$B$9,Anual!$C$10)</c:f>
              <c:strCache>
                <c:ptCount val="2"/>
                <c:pt idx="0">
                  <c:v>Total programa</c:v>
                </c:pt>
                <c:pt idx="1">
                  <c:v>Pago subsidios </c:v>
                </c:pt>
              </c:strCache>
            </c:strRef>
          </c:cat>
          <c:val>
            <c:numRef>
              <c:f>Anual!$B$76:$C$76</c:f>
              <c:numCache>
                <c:formatCode>#,##0.00</c:formatCode>
                <c:ptCount val="2"/>
                <c:pt idx="0">
                  <c:v>974309.09233225987</c:v>
                </c:pt>
                <c:pt idx="1">
                  <c:v>941188.85829575954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4-4362-B4DD-B1A97FEE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03584"/>
        <c:axId val="57605120"/>
        <c:axId val="0"/>
      </c:bar3DChart>
      <c:catAx>
        <c:axId val="57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05120"/>
        <c:crosses val="autoZero"/>
        <c:auto val="1"/>
        <c:lblAlgn val="ctr"/>
        <c:lblOffset val="100"/>
        <c:noMultiLvlLbl val="0"/>
      </c:catAx>
      <c:valAx>
        <c:axId val="576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03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 b="1">
                <a:solidFill>
                  <a:schemeClr val="tx1"/>
                </a:solidFill>
              </a:rPr>
              <a:t>Pacientes en Fase Terminal: Índice de eficiencia (IE)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1E-4F30-9F5F-0E7513911203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FE-4F68-9FD2-E0B09F19DC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(Anual!$B$9,Anual!$C$10)</c:f>
              <c:strCache>
                <c:ptCount val="2"/>
                <c:pt idx="0">
                  <c:v>Total programa</c:v>
                </c:pt>
                <c:pt idx="1">
                  <c:v>Pago subsidios </c:v>
                </c:pt>
              </c:strCache>
            </c:strRef>
          </c:cat>
          <c:val>
            <c:numRef>
              <c:f>Anual!$B$74:$C$74</c:f>
              <c:numCache>
                <c:formatCode>#,##0.00</c:formatCode>
                <c:ptCount val="2"/>
                <c:pt idx="0">
                  <c:v>76.104570285714843</c:v>
                </c:pt>
                <c:pt idx="1">
                  <c:v>76.169223496558629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E-4F68-9FD2-E0B09F19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61170192"/>
        <c:axId val="1261161872"/>
      </c:barChart>
      <c:valAx>
        <c:axId val="1261161872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261170192"/>
        <c:crosses val="autoZero"/>
        <c:crossBetween val="between"/>
      </c:valAx>
      <c:catAx>
        <c:axId val="1261170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61161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>
                <a:solidFill>
                  <a:schemeClr val="tx1"/>
                </a:solidFill>
              </a:rPr>
              <a:t>Pacientes en Fase Terminal: Indicadores de giro de recursos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523-44ED-899B-66E70E246447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5F3-49A4-A7D5-3C8A4F591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Anual!$A$79:$A$80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Anual!$B$79:$B$80</c:f>
              <c:numCache>
                <c:formatCode>#,##0.00</c:formatCode>
                <c:ptCount val="2"/>
                <c:pt idx="0">
                  <c:v>88.980857084415547</c:v>
                </c:pt>
                <c:pt idx="1">
                  <c:v>108.56814843892153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3-49A4-A7D5-3C8A4F59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15242816"/>
        <c:axId val="1115240320"/>
      </c:barChart>
      <c:valAx>
        <c:axId val="1115240320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115242816"/>
        <c:crosses val="autoZero"/>
        <c:crossBetween val="between"/>
      </c:valAx>
      <c:catAx>
        <c:axId val="1115242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1524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sz="1400" b="1">
                <a:solidFill>
                  <a:schemeClr val="tx1"/>
                </a:solidFill>
              </a:rPr>
              <a:t>Pacientes en Fase Terminal: Índice de</a:t>
            </a:r>
            <a:r>
              <a:rPr lang="es-CR" sz="1400" b="1" baseline="0">
                <a:solidFill>
                  <a:schemeClr val="tx1"/>
                </a:solidFill>
              </a:rPr>
              <a:t> transferencia efectiva del gasto (ITG) </a:t>
            </a:r>
            <a:r>
              <a:rPr lang="es-CR" sz="1400" b="1">
                <a:solidFill>
                  <a:schemeClr val="tx1"/>
                </a:solidFill>
              </a:rPr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1B1-469E-B869-BD1DF1173738}"/>
              </c:ext>
            </c:extLst>
          </c:dPt>
          <c:dPt>
            <c:idx val="1"/>
            <c:invertIfNegative val="0"/>
            <c:bubble3D val="0"/>
            <c:spPr>
              <a:solidFill>
                <a:srgbClr val="102D7C"/>
              </a:solidFill>
              <a:ln w="19050">
                <a:solidFill>
                  <a:schemeClr val="lt1"/>
                </a:solidFill>
              </a:ln>
              <a:effectLst/>
              <a:sp3d contourW="190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1B1-469E-B869-BD1DF11737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96.600644056680366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1-469E-B869-BD1DF117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261170192"/>
        <c:axId val="1261161872"/>
        <c:axId val="0"/>
      </c:bar3DChart>
      <c:valAx>
        <c:axId val="1261161872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261170192"/>
        <c:crosses val="autoZero"/>
        <c:crossBetween val="between"/>
      </c:valAx>
      <c:catAx>
        <c:axId val="126117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161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8846344" cy="654844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1"/>
          <a:ext cx="8846344" cy="654844"/>
        </a:xfrm>
        <a:prstGeom prst="rect">
          <a:avLst/>
        </a:prstGeom>
      </xdr:spPr>
    </xdr:pic>
    <xdr:clientData/>
  </xdr:oneCellAnchor>
  <xdr:twoCellAnchor>
    <xdr:from>
      <xdr:col>0</xdr:col>
      <xdr:colOff>47625</xdr:colOff>
      <xdr:row>6</xdr:row>
      <xdr:rowOff>23815</xdr:rowOff>
    </xdr:from>
    <xdr:to>
      <xdr:col>3</xdr:col>
      <xdr:colOff>1559719</xdr:colOff>
      <xdr:row>8</xdr:row>
      <xdr:rowOff>59531</xdr:rowOff>
    </xdr:to>
    <xdr:sp macro="" textlink="">
      <xdr:nvSpPr>
        <xdr:cNvPr id="9" name="CuadroTexto 8"/>
        <xdr:cNvSpPr txBox="1"/>
      </xdr:nvSpPr>
      <xdr:spPr>
        <a:xfrm>
          <a:off x="47625" y="1166815"/>
          <a:ext cx="8751094" cy="678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 Trimestre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 06-06-2019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846344" cy="65484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8846344" cy="65484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</xdr:row>
      <xdr:rowOff>166685</xdr:rowOff>
    </xdr:from>
    <xdr:to>
      <xdr:col>3</xdr:col>
      <xdr:colOff>1500188</xdr:colOff>
      <xdr:row>7</xdr:row>
      <xdr:rowOff>428625</xdr:rowOff>
    </xdr:to>
    <xdr:sp macro="" textlink="">
      <xdr:nvSpPr>
        <xdr:cNvPr id="3" name="CuadroTexto 2"/>
        <xdr:cNvSpPr txBox="1"/>
      </xdr:nvSpPr>
      <xdr:spPr>
        <a:xfrm>
          <a:off x="0" y="1119185"/>
          <a:ext cx="8748713" cy="64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II Trimestre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23-08-2019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846344" cy="6191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8846344" cy="619125"/>
        </a:xfrm>
        <a:prstGeom prst="rect">
          <a:avLst/>
        </a:prstGeom>
      </xdr:spPr>
    </xdr:pic>
    <xdr:clientData/>
  </xdr:oneCellAnchor>
  <xdr:twoCellAnchor>
    <xdr:from>
      <xdr:col>0</xdr:col>
      <xdr:colOff>11906</xdr:colOff>
      <xdr:row>6</xdr:row>
      <xdr:rowOff>23810</xdr:rowOff>
    </xdr:from>
    <xdr:to>
      <xdr:col>3</xdr:col>
      <xdr:colOff>1539875</xdr:colOff>
      <xdr:row>8</xdr:row>
      <xdr:rowOff>11906</xdr:rowOff>
    </xdr:to>
    <xdr:sp macro="" textlink="">
      <xdr:nvSpPr>
        <xdr:cNvPr id="3" name="CuadroTexto 2"/>
        <xdr:cNvSpPr txBox="1"/>
      </xdr:nvSpPr>
      <xdr:spPr>
        <a:xfrm>
          <a:off x="11906" y="1166810"/>
          <a:ext cx="8766969" cy="607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 Semestre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25 -08-2019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846344" cy="60721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0"/>
          <a:ext cx="8846344" cy="60721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23811</xdr:rowOff>
    </xdr:from>
    <xdr:to>
      <xdr:col>3</xdr:col>
      <xdr:colOff>1571625</xdr:colOff>
      <xdr:row>8</xdr:row>
      <xdr:rowOff>47626</xdr:rowOff>
    </xdr:to>
    <xdr:sp macro="" textlink="">
      <xdr:nvSpPr>
        <xdr:cNvPr id="3" name="CuadroTexto 2"/>
        <xdr:cNvSpPr txBox="1"/>
      </xdr:nvSpPr>
      <xdr:spPr>
        <a:xfrm>
          <a:off x="0" y="1166811"/>
          <a:ext cx="8810625" cy="631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III Trimestre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14-11-2019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846344" cy="6191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4906"/>
          <a:ext cx="8846344" cy="619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35718</xdr:rowOff>
    </xdr:from>
    <xdr:to>
      <xdr:col>3</xdr:col>
      <xdr:colOff>1535906</xdr:colOff>
      <xdr:row>8</xdr:row>
      <xdr:rowOff>23813</xdr:rowOff>
    </xdr:to>
    <xdr:sp macro="" textlink="">
      <xdr:nvSpPr>
        <xdr:cNvPr id="3" name="CuadroTexto 2"/>
        <xdr:cNvSpPr txBox="1"/>
      </xdr:nvSpPr>
      <xdr:spPr>
        <a:xfrm>
          <a:off x="0" y="1178718"/>
          <a:ext cx="8774906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III Trimestre Acumulado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14-11-2019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35718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78718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846344" cy="6191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4906"/>
          <a:ext cx="8846344" cy="619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35718</xdr:rowOff>
    </xdr:from>
    <xdr:to>
      <xdr:col>3</xdr:col>
      <xdr:colOff>1535906</xdr:colOff>
      <xdr:row>8</xdr:row>
      <xdr:rowOff>23813</xdr:rowOff>
    </xdr:to>
    <xdr:sp macro="" textlink="">
      <xdr:nvSpPr>
        <xdr:cNvPr id="3" name="CuadroTexto 2"/>
        <xdr:cNvSpPr txBox="1"/>
      </xdr:nvSpPr>
      <xdr:spPr>
        <a:xfrm>
          <a:off x="0" y="1178718"/>
          <a:ext cx="8774906" cy="616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IV Trimestre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18-03-2020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23812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8834437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244737</xdr:colOff>
      <xdr:row>12</xdr:row>
      <xdr:rowOff>98159</xdr:rowOff>
    </xdr:from>
    <xdr:to>
      <xdr:col>12</xdr:col>
      <xdr:colOff>333374</xdr:colOff>
      <xdr:row>26</xdr:row>
      <xdr:rowOff>174359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669395</xdr:colOff>
      <xdr:row>12</xdr:row>
      <xdr:rowOff>88899</xdr:rowOff>
    </xdr:from>
    <xdr:to>
      <xdr:col>20</xdr:col>
      <xdr:colOff>404813</xdr:colOff>
      <xdr:row>26</xdr:row>
      <xdr:rowOff>165099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104510</xdr:colOff>
      <xdr:row>27</xdr:row>
      <xdr:rowOff>119324</xdr:rowOff>
    </xdr:from>
    <xdr:to>
      <xdr:col>12</xdr:col>
      <xdr:colOff>619125</xdr:colOff>
      <xdr:row>41</xdr:row>
      <xdr:rowOff>174357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105832</xdr:colOff>
      <xdr:row>42</xdr:row>
      <xdr:rowOff>106096</xdr:rowOff>
    </xdr:from>
    <xdr:to>
      <xdr:col>15</xdr:col>
      <xdr:colOff>71437</xdr:colOff>
      <xdr:row>56</xdr:row>
      <xdr:rowOff>182296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756707</xdr:colOff>
      <xdr:row>27</xdr:row>
      <xdr:rowOff>116681</xdr:rowOff>
    </xdr:from>
    <xdr:to>
      <xdr:col>20</xdr:col>
      <xdr:colOff>500062</xdr:colOff>
      <xdr:row>42</xdr:row>
      <xdr:rowOff>2381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707762</xdr:colOff>
      <xdr:row>58</xdr:row>
      <xdr:rowOff>149753</xdr:rowOff>
    </xdr:from>
    <xdr:to>
      <xdr:col>11</xdr:col>
      <xdr:colOff>619126</xdr:colOff>
      <xdr:row>73</xdr:row>
      <xdr:rowOff>35453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220925</xdr:colOff>
      <xdr:row>43</xdr:row>
      <xdr:rowOff>16139</xdr:rowOff>
    </xdr:from>
    <xdr:to>
      <xdr:col>21</xdr:col>
      <xdr:colOff>678656</xdr:colOff>
      <xdr:row>57</xdr:row>
      <xdr:rowOff>92339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333375</xdr:colOff>
      <xdr:row>59</xdr:row>
      <xdr:rowOff>0</xdr:rowOff>
    </xdr:from>
    <xdr:to>
      <xdr:col>19</xdr:col>
      <xdr:colOff>244739</xdr:colOff>
      <xdr:row>73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0</xdr:colOff>
      <xdr:row>6</xdr:row>
      <xdr:rowOff>11906</xdr:rowOff>
    </xdr:from>
    <xdr:ext cx="8846344" cy="619125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154906"/>
          <a:ext cx="8846344" cy="619125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35718</xdr:rowOff>
    </xdr:from>
    <xdr:to>
      <xdr:col>4</xdr:col>
      <xdr:colOff>35719</xdr:colOff>
      <xdr:row>8</xdr:row>
      <xdr:rowOff>23813</xdr:rowOff>
    </xdr:to>
    <xdr:sp macro="" textlink="">
      <xdr:nvSpPr>
        <xdr:cNvPr id="12" name="CuadroTexto 11"/>
        <xdr:cNvSpPr txBox="1"/>
      </xdr:nvSpPr>
      <xdr:spPr>
        <a:xfrm>
          <a:off x="83344" y="1178718"/>
          <a:ext cx="8774906" cy="619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Caja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Costarricense del Seguro Social       Programa Pacientes en Fase Terminal y Personas Menores de Edad Gravemente Enfermas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  Anual  2019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Fecha Actualización: 18-03-2020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11906</xdr:colOff>
      <xdr:row>6</xdr:row>
      <xdr:rowOff>23812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8834437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224519</xdr:colOff>
      <xdr:row>0</xdr:row>
      <xdr:rowOff>178594</xdr:rowOff>
    </xdr:from>
    <xdr:to>
      <xdr:col>1</xdr:col>
      <xdr:colOff>297657</xdr:colOff>
      <xdr:row>5</xdr:row>
      <xdr:rowOff>119063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4519" y="178594"/>
          <a:ext cx="4145076" cy="892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55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140625" style="12" customWidth="1"/>
    <col min="2" max="4" width="23.7109375" style="12" customWidth="1"/>
    <col min="5" max="6" width="11.42578125" style="12"/>
    <col min="7" max="7" width="15.140625" style="12" bestFit="1" customWidth="1"/>
    <col min="8" max="16384" width="11.42578125" style="12"/>
  </cols>
  <sheetData>
    <row r="8" spans="1:7" ht="36" customHeight="1" x14ac:dyDescent="0.25"/>
    <row r="9" spans="1:7" x14ac:dyDescent="0.25">
      <c r="A9" s="35" t="s">
        <v>0</v>
      </c>
      <c r="B9" s="35" t="s">
        <v>44</v>
      </c>
      <c r="C9" s="37" t="s">
        <v>1</v>
      </c>
      <c r="D9" s="37"/>
    </row>
    <row r="10" spans="1:7" ht="15.75" thickBot="1" x14ac:dyDescent="0.3">
      <c r="A10" s="36"/>
      <c r="B10" s="36"/>
      <c r="C10" s="23" t="s">
        <v>45</v>
      </c>
      <c r="D10" s="23" t="s">
        <v>46</v>
      </c>
    </row>
    <row r="11" spans="1:7" ht="15.75" thickTop="1" x14ac:dyDescent="0.25"/>
    <row r="12" spans="1:7" x14ac:dyDescent="0.25">
      <c r="A12" s="3" t="s">
        <v>3</v>
      </c>
    </row>
    <row r="14" spans="1:7" x14ac:dyDescent="0.25">
      <c r="A14" s="3" t="s">
        <v>4</v>
      </c>
      <c r="G14" s="10"/>
    </row>
    <row r="15" spans="1:7" x14ac:dyDescent="0.25">
      <c r="A15" s="13" t="s">
        <v>47</v>
      </c>
      <c r="B15" s="20">
        <f t="shared" ref="B15:B21" si="0">C15</f>
        <v>874</v>
      </c>
      <c r="C15" s="20">
        <v>874</v>
      </c>
      <c r="D15" s="20"/>
    </row>
    <row r="16" spans="1:7" x14ac:dyDescent="0.25">
      <c r="A16" s="9" t="s">
        <v>2</v>
      </c>
      <c r="B16" s="20">
        <f t="shared" si="0"/>
        <v>1403</v>
      </c>
      <c r="C16" s="20">
        <v>1403</v>
      </c>
      <c r="D16" s="20"/>
    </row>
    <row r="17" spans="1:7" x14ac:dyDescent="0.25">
      <c r="A17" s="13" t="s">
        <v>81</v>
      </c>
      <c r="B17" s="20">
        <f t="shared" si="0"/>
        <v>510</v>
      </c>
      <c r="C17" s="20">
        <v>510</v>
      </c>
      <c r="D17" s="20"/>
    </row>
    <row r="18" spans="1:7" x14ac:dyDescent="0.25">
      <c r="A18" s="9" t="s">
        <v>2</v>
      </c>
      <c r="B18" s="20">
        <f t="shared" si="0"/>
        <v>1530</v>
      </c>
      <c r="C18" s="20">
        <f>+C17*3</f>
        <v>1530</v>
      </c>
      <c r="D18" s="20"/>
    </row>
    <row r="19" spans="1:7" x14ac:dyDescent="0.25">
      <c r="A19" s="13" t="s">
        <v>82</v>
      </c>
      <c r="B19" s="20">
        <f t="shared" si="0"/>
        <v>987</v>
      </c>
      <c r="C19" s="20">
        <v>987</v>
      </c>
      <c r="D19" s="20"/>
    </row>
    <row r="20" spans="1:7" x14ac:dyDescent="0.25">
      <c r="A20" s="9" t="s">
        <v>2</v>
      </c>
      <c r="B20" s="20">
        <f t="shared" si="0"/>
        <v>1602</v>
      </c>
      <c r="C20" s="20">
        <v>1602</v>
      </c>
      <c r="D20" s="20"/>
    </row>
    <row r="21" spans="1:7" x14ac:dyDescent="0.25">
      <c r="A21" s="13" t="s">
        <v>83</v>
      </c>
      <c r="B21" s="20">
        <f t="shared" si="0"/>
        <v>2220</v>
      </c>
      <c r="C21" s="20">
        <v>2220</v>
      </c>
      <c r="D21" s="20"/>
    </row>
    <row r="22" spans="1:7" x14ac:dyDescent="0.25">
      <c r="A22" s="9" t="s">
        <v>2</v>
      </c>
      <c r="B22" s="20">
        <f>C22</f>
        <v>6660</v>
      </c>
      <c r="C22" s="20">
        <v>6660</v>
      </c>
      <c r="D22" s="20"/>
    </row>
    <row r="23" spans="1:7" x14ac:dyDescent="0.25">
      <c r="B23" s="20"/>
      <c r="C23" s="20"/>
      <c r="D23" s="20"/>
    </row>
    <row r="24" spans="1:7" x14ac:dyDescent="0.25">
      <c r="A24" s="24" t="s">
        <v>84</v>
      </c>
      <c r="B24" s="20"/>
      <c r="C24" s="20"/>
      <c r="D24" s="20"/>
    </row>
    <row r="25" spans="1:7" x14ac:dyDescent="0.25">
      <c r="A25" s="13" t="s">
        <v>48</v>
      </c>
      <c r="B25" s="20">
        <f>SUM(C25:D25)</f>
        <v>715339598</v>
      </c>
      <c r="C25" s="20">
        <v>714963434</v>
      </c>
      <c r="D25" s="20">
        <v>376164</v>
      </c>
    </row>
    <row r="26" spans="1:7" x14ac:dyDescent="0.25">
      <c r="A26" s="13" t="s">
        <v>85</v>
      </c>
      <c r="B26" s="20">
        <f>SUM(C26:D26)</f>
        <v>727422125.67200005</v>
      </c>
      <c r="C26" s="25">
        <v>707422125.67200005</v>
      </c>
      <c r="D26" s="20">
        <v>20000000</v>
      </c>
    </row>
    <row r="27" spans="1:7" x14ac:dyDescent="0.25">
      <c r="A27" s="13" t="s">
        <v>86</v>
      </c>
      <c r="B27" s="20">
        <f>SUM(C27:D27)</f>
        <v>867177833.01999998</v>
      </c>
      <c r="C27" s="20">
        <v>816810684.5</v>
      </c>
      <c r="D27" s="20">
        <v>50367148.520000003</v>
      </c>
    </row>
    <row r="28" spans="1:7" x14ac:dyDescent="0.25">
      <c r="A28" s="13" t="s">
        <v>87</v>
      </c>
      <c r="B28" s="20">
        <f>SUM(C28:D28)</f>
        <v>3159366899.9959998</v>
      </c>
      <c r="C28" s="25">
        <v>3079366899.9959998</v>
      </c>
      <c r="D28" s="20">
        <v>80000000</v>
      </c>
    </row>
    <row r="29" spans="1:7" x14ac:dyDescent="0.25">
      <c r="A29" s="13" t="s">
        <v>88</v>
      </c>
      <c r="B29" s="20">
        <f>+C29</f>
        <v>816810684.5</v>
      </c>
      <c r="C29" s="20">
        <f>C27</f>
        <v>816810684.5</v>
      </c>
      <c r="D29" s="20"/>
    </row>
    <row r="30" spans="1:7" x14ac:dyDescent="0.25">
      <c r="B30" s="20"/>
      <c r="C30" s="20"/>
      <c r="D30" s="20"/>
      <c r="G30" s="14"/>
    </row>
    <row r="31" spans="1:7" x14ac:dyDescent="0.25">
      <c r="A31" s="24" t="s">
        <v>6</v>
      </c>
      <c r="B31" s="20"/>
      <c r="C31" s="20"/>
      <c r="D31" s="20"/>
    </row>
    <row r="32" spans="1:7" x14ac:dyDescent="0.25">
      <c r="A32" s="13" t="s">
        <v>89</v>
      </c>
      <c r="B32" s="20">
        <f>B26</f>
        <v>727422125.67200005</v>
      </c>
      <c r="C32" s="20"/>
      <c r="D32" s="20"/>
      <c r="E32" s="14"/>
    </row>
    <row r="33" spans="1:6" x14ac:dyDescent="0.25">
      <c r="A33" s="13" t="s">
        <v>90</v>
      </c>
      <c r="B33" s="20">
        <v>696885161.44000006</v>
      </c>
      <c r="C33" s="20"/>
      <c r="D33" s="20"/>
    </row>
    <row r="34" spans="1:6" x14ac:dyDescent="0.25">
      <c r="B34" s="21"/>
      <c r="C34" s="21"/>
      <c r="D34" s="21"/>
    </row>
    <row r="35" spans="1:6" x14ac:dyDescent="0.25">
      <c r="A35" s="3" t="s">
        <v>7</v>
      </c>
      <c r="B35" s="21"/>
      <c r="C35" s="21"/>
      <c r="D35" s="21"/>
    </row>
    <row r="36" spans="1:6" s="6" customFormat="1" x14ac:dyDescent="0.25">
      <c r="A36" s="13" t="s">
        <v>49</v>
      </c>
      <c r="B36" s="30">
        <v>1.0304675706999999</v>
      </c>
      <c r="C36" s="30">
        <v>1.0304675706999999</v>
      </c>
      <c r="D36" s="30">
        <v>1.0304675706999999</v>
      </c>
      <c r="E36" s="12"/>
      <c r="F36" s="12"/>
    </row>
    <row r="37" spans="1:6" s="6" customFormat="1" x14ac:dyDescent="0.25">
      <c r="A37" s="13" t="s">
        <v>91</v>
      </c>
      <c r="B37" s="30">
        <v>1.0451016243</v>
      </c>
      <c r="C37" s="30">
        <v>1.0451016243</v>
      </c>
      <c r="D37" s="30">
        <v>1.0451016243</v>
      </c>
      <c r="E37" s="12"/>
      <c r="F37" s="12"/>
    </row>
    <row r="38" spans="1:6" x14ac:dyDescent="0.25">
      <c r="A38" s="13" t="s">
        <v>8</v>
      </c>
      <c r="B38" s="20">
        <v>412</v>
      </c>
      <c r="C38" s="20"/>
      <c r="D38" s="20"/>
    </row>
    <row r="39" spans="1:6" x14ac:dyDescent="0.25">
      <c r="B39" s="20"/>
      <c r="C39" s="20"/>
      <c r="D39" s="20"/>
    </row>
    <row r="40" spans="1:6" x14ac:dyDescent="0.25">
      <c r="A40" s="3" t="s">
        <v>9</v>
      </c>
      <c r="B40" s="20"/>
      <c r="C40" s="20"/>
      <c r="D40" s="20"/>
    </row>
    <row r="41" spans="1:6" x14ac:dyDescent="0.25">
      <c r="A41" s="12" t="s">
        <v>50</v>
      </c>
      <c r="B41" s="20">
        <f>B25/B36</f>
        <v>694189335.34615505</v>
      </c>
      <c r="C41" s="20">
        <f t="shared" ref="C41" si="1">C25/C36</f>
        <v>693824293.29078555</v>
      </c>
      <c r="D41" s="20">
        <f>D25/D36</f>
        <v>365042.05536955479</v>
      </c>
    </row>
    <row r="42" spans="1:6" x14ac:dyDescent="0.25">
      <c r="A42" s="12" t="s">
        <v>92</v>
      </c>
      <c r="B42" s="20">
        <f>B27/B37</f>
        <v>829754554.82697976</v>
      </c>
      <c r="C42" s="20">
        <f>C27/C37</f>
        <v>781561013.31015801</v>
      </c>
      <c r="D42" s="20">
        <f>D27/D37</f>
        <v>48193541.516821854</v>
      </c>
    </row>
    <row r="43" spans="1:6" x14ac:dyDescent="0.25">
      <c r="A43" s="12" t="s">
        <v>51</v>
      </c>
      <c r="B43" s="20">
        <f>B41/B15</f>
        <v>794266.97408026888</v>
      </c>
      <c r="C43" s="20">
        <f>C41/$C15</f>
        <v>793849.30582469748</v>
      </c>
      <c r="D43" s="20">
        <f>D41/$C15</f>
        <v>417.66825557157296</v>
      </c>
    </row>
    <row r="44" spans="1:6" x14ac:dyDescent="0.25">
      <c r="A44" s="12" t="s">
        <v>93</v>
      </c>
      <c r="B44" s="20">
        <f>B42/B19</f>
        <v>840683.43954101298</v>
      </c>
      <c r="C44" s="20">
        <f>C42/$C19</f>
        <v>791855.13000016008</v>
      </c>
      <c r="D44" s="20">
        <f>D42/$C19</f>
        <v>48828.309540852941</v>
      </c>
    </row>
    <row r="45" spans="1:6" x14ac:dyDescent="0.25">
      <c r="B45" s="20"/>
      <c r="C45" s="20"/>
      <c r="D45" s="20"/>
    </row>
    <row r="46" spans="1:6" x14ac:dyDescent="0.25">
      <c r="A46" s="3" t="s">
        <v>10</v>
      </c>
      <c r="B46" s="21"/>
      <c r="C46" s="21"/>
      <c r="D46" s="21"/>
    </row>
    <row r="47" spans="1:6" x14ac:dyDescent="0.25">
      <c r="B47" s="21"/>
      <c r="C47" s="21"/>
      <c r="D47" s="21"/>
    </row>
    <row r="48" spans="1:6" x14ac:dyDescent="0.25">
      <c r="A48" s="3" t="s">
        <v>11</v>
      </c>
      <c r="B48" s="21"/>
      <c r="C48" s="21"/>
      <c r="D48" s="21"/>
    </row>
    <row r="49" spans="1:6" x14ac:dyDescent="0.25">
      <c r="A49" s="12" t="s">
        <v>12</v>
      </c>
      <c r="B49" s="32">
        <f>(B17/B38)*100</f>
        <v>123.78640776699028</v>
      </c>
      <c r="C49" s="32"/>
      <c r="D49" s="32"/>
      <c r="E49" s="33"/>
      <c r="F49" s="33"/>
    </row>
    <row r="50" spans="1:6" x14ac:dyDescent="0.25">
      <c r="A50" s="12" t="s">
        <v>13</v>
      </c>
      <c r="B50" s="32">
        <f>(B19*100)/(B38)</f>
        <v>239.5631067961165</v>
      </c>
      <c r="C50" s="32"/>
      <c r="D50" s="32"/>
      <c r="E50" s="33"/>
      <c r="F50" s="33"/>
    </row>
    <row r="51" spans="1:6" x14ac:dyDescent="0.25">
      <c r="B51" s="32"/>
      <c r="C51" s="32"/>
      <c r="D51" s="32"/>
      <c r="E51" s="33"/>
      <c r="F51" s="33"/>
    </row>
    <row r="52" spans="1:6" x14ac:dyDescent="0.25">
      <c r="A52" s="3" t="s">
        <v>14</v>
      </c>
      <c r="B52" s="32"/>
      <c r="C52" s="32"/>
      <c r="D52" s="32"/>
      <c r="E52" s="33"/>
      <c r="F52" s="33"/>
    </row>
    <row r="53" spans="1:6" x14ac:dyDescent="0.25">
      <c r="A53" s="12" t="s">
        <v>15</v>
      </c>
      <c r="B53" s="32">
        <f>(B19/B17)*100</f>
        <v>193.52941176470588</v>
      </c>
      <c r="C53" s="32">
        <f>(C19/C17)*100</f>
        <v>193.52941176470588</v>
      </c>
      <c r="D53" s="32"/>
      <c r="E53" s="33"/>
      <c r="F53" s="33"/>
    </row>
    <row r="54" spans="1:6" x14ac:dyDescent="0.25">
      <c r="A54" s="12" t="s">
        <v>16</v>
      </c>
      <c r="B54" s="32">
        <f>B27/B26*100</f>
        <v>119.21246308240792</v>
      </c>
      <c r="C54" s="32">
        <f>C27/C26*100</f>
        <v>115.46298240588513</v>
      </c>
      <c r="D54" s="32">
        <f>D27/D26*100</f>
        <v>251.8357426</v>
      </c>
      <c r="E54" s="33"/>
      <c r="F54" s="33"/>
    </row>
    <row r="55" spans="1:6" x14ac:dyDescent="0.25">
      <c r="A55" s="12" t="s">
        <v>17</v>
      </c>
      <c r="B55" s="32">
        <f>AVERAGE(B53:B54)</f>
        <v>156.37093742355691</v>
      </c>
      <c r="C55" s="32">
        <f>AVERAGE(C53:C54)</f>
        <v>154.49619708529551</v>
      </c>
      <c r="D55" s="32"/>
      <c r="E55" s="33"/>
      <c r="F55" s="33"/>
    </row>
    <row r="56" spans="1:6" x14ac:dyDescent="0.25">
      <c r="B56" s="32"/>
      <c r="C56" s="32"/>
      <c r="D56" s="32"/>
      <c r="E56" s="33"/>
      <c r="F56" s="33"/>
    </row>
    <row r="57" spans="1:6" x14ac:dyDescent="0.25">
      <c r="A57" s="3" t="s">
        <v>18</v>
      </c>
      <c r="B57" s="32"/>
      <c r="C57" s="32"/>
      <c r="D57" s="32"/>
      <c r="E57" s="33"/>
      <c r="F57" s="33"/>
    </row>
    <row r="58" spans="1:6" x14ac:dyDescent="0.25">
      <c r="A58" s="12" t="s">
        <v>19</v>
      </c>
      <c r="B58" s="32">
        <f>(B19/B21)*100</f>
        <v>44.45945945945946</v>
      </c>
      <c r="C58" s="32">
        <f>(C19/C21)*100</f>
        <v>44.45945945945946</v>
      </c>
      <c r="D58" s="32"/>
      <c r="E58" s="33"/>
      <c r="F58" s="33"/>
    </row>
    <row r="59" spans="1:6" x14ac:dyDescent="0.25">
      <c r="A59" s="12" t="s">
        <v>20</v>
      </c>
      <c r="B59" s="32">
        <f>B27/B28*100</f>
        <v>27.447835609757696</v>
      </c>
      <c r="C59" s="32">
        <f>C27/C28*100</f>
        <v>26.525279741789166</v>
      </c>
      <c r="D59" s="32">
        <f>D27/D28*100</f>
        <v>62.958935650000001</v>
      </c>
      <c r="E59" s="33"/>
      <c r="F59" s="33"/>
    </row>
    <row r="60" spans="1:6" x14ac:dyDescent="0.25">
      <c r="A60" s="12" t="s">
        <v>21</v>
      </c>
      <c r="B60" s="32">
        <f>(B58+B59)/2</f>
        <v>35.953647534608578</v>
      </c>
      <c r="C60" s="32">
        <f>(C58+C59)/2</f>
        <v>35.492369600624315</v>
      </c>
      <c r="D60" s="32"/>
      <c r="E60" s="33"/>
      <c r="F60" s="33"/>
    </row>
    <row r="61" spans="1:6" x14ac:dyDescent="0.25">
      <c r="B61" s="32"/>
      <c r="C61" s="32"/>
      <c r="D61" s="32"/>
      <c r="E61" s="33"/>
      <c r="F61" s="33"/>
    </row>
    <row r="62" spans="1:6" x14ac:dyDescent="0.25">
      <c r="A62" s="3" t="s">
        <v>32</v>
      </c>
      <c r="B62" s="32"/>
      <c r="C62" s="32"/>
      <c r="D62" s="32"/>
      <c r="E62" s="33"/>
      <c r="F62" s="33"/>
    </row>
    <row r="63" spans="1:6" x14ac:dyDescent="0.25">
      <c r="A63" s="12" t="s">
        <v>22</v>
      </c>
      <c r="B63" s="32">
        <f>(B29/B27)*100</f>
        <v>94.191831640276916</v>
      </c>
      <c r="C63" s="32"/>
      <c r="D63" s="32"/>
      <c r="E63" s="33"/>
      <c r="F63" s="33"/>
    </row>
    <row r="64" spans="1:6" x14ac:dyDescent="0.25">
      <c r="B64" s="32"/>
      <c r="C64" s="32"/>
      <c r="D64" s="32"/>
      <c r="E64" s="33"/>
      <c r="F64" s="33"/>
    </row>
    <row r="65" spans="1:6" x14ac:dyDescent="0.25">
      <c r="A65" s="3" t="s">
        <v>23</v>
      </c>
      <c r="B65" s="32"/>
      <c r="C65" s="32"/>
      <c r="D65" s="32"/>
      <c r="E65" s="33"/>
      <c r="F65" s="33"/>
    </row>
    <row r="66" spans="1:6" x14ac:dyDescent="0.25">
      <c r="A66" s="12" t="s">
        <v>24</v>
      </c>
      <c r="B66" s="32">
        <f>((B19/B15)-1)*100</f>
        <v>12.929061784897034</v>
      </c>
      <c r="C66" s="32">
        <f>((C19/C15)-1)*100</f>
        <v>12.929061784897034</v>
      </c>
      <c r="D66" s="32"/>
      <c r="E66" s="33"/>
      <c r="F66" s="33"/>
    </row>
    <row r="67" spans="1:6" x14ac:dyDescent="0.25">
      <c r="A67" s="12" t="s">
        <v>25</v>
      </c>
      <c r="B67" s="32">
        <f>((B42/B41)-1)*100</f>
        <v>19.528565562480971</v>
      </c>
      <c r="C67" s="32">
        <f>((C42/C41)-1)*100</f>
        <v>12.64538023066908</v>
      </c>
      <c r="D67" s="32">
        <f>((D42/D41)-1)*100</f>
        <v>13102.188845894079</v>
      </c>
      <c r="E67" s="33"/>
      <c r="F67" s="33"/>
    </row>
    <row r="68" spans="1:6" x14ac:dyDescent="0.25">
      <c r="A68" s="12" t="s">
        <v>26</v>
      </c>
      <c r="B68" s="32">
        <f>((B44/B43)-1)*100</f>
        <v>5.8439374889649232</v>
      </c>
      <c r="C68" s="32">
        <f>((C44/C43)-1)*100</f>
        <v>-0.25120332157572145</v>
      </c>
      <c r="D68" s="32">
        <f>((D44/D43)-1)*100</f>
        <v>11590.692047934575</v>
      </c>
      <c r="E68" s="33"/>
      <c r="F68" s="33"/>
    </row>
    <row r="69" spans="1:6" x14ac:dyDescent="0.25">
      <c r="B69" s="32"/>
      <c r="C69" s="32"/>
      <c r="D69" s="32"/>
      <c r="E69" s="33"/>
      <c r="F69" s="33"/>
    </row>
    <row r="70" spans="1:6" x14ac:dyDescent="0.25">
      <c r="A70" s="3" t="s">
        <v>27</v>
      </c>
      <c r="B70" s="32"/>
      <c r="C70" s="32"/>
      <c r="D70" s="32"/>
      <c r="E70" s="33"/>
      <c r="F70" s="33"/>
    </row>
    <row r="71" spans="1:6" x14ac:dyDescent="0.25">
      <c r="A71" s="12" t="s">
        <v>33</v>
      </c>
      <c r="B71" s="32">
        <f>B26/(B17*3)</f>
        <v>475439.29782483663</v>
      </c>
      <c r="C71" s="32">
        <f>C26/(C17*3)</f>
        <v>462367.40240000002</v>
      </c>
      <c r="D71" s="32"/>
      <c r="E71" s="33"/>
      <c r="F71" s="33"/>
    </row>
    <row r="72" spans="1:6" x14ac:dyDescent="0.25">
      <c r="A72" s="12" t="s">
        <v>34</v>
      </c>
      <c r="B72" s="32">
        <f>B27/(B19*3)</f>
        <v>292866.54272880784</v>
      </c>
      <c r="C72" s="32">
        <f>C27/(C19*3)</f>
        <v>275856.36085781828</v>
      </c>
      <c r="D72" s="32"/>
      <c r="E72" s="33"/>
      <c r="F72" s="33"/>
    </row>
    <row r="73" spans="1:6" x14ac:dyDescent="0.25">
      <c r="A73" s="12" t="s">
        <v>43</v>
      </c>
      <c r="B73" s="32"/>
      <c r="C73" s="32">
        <f>C27/C20</f>
        <v>509869.34113607992</v>
      </c>
      <c r="D73" s="32"/>
      <c r="E73" s="33"/>
      <c r="F73" s="33"/>
    </row>
    <row r="74" spans="1:6" x14ac:dyDescent="0.25">
      <c r="A74" s="12" t="s">
        <v>28</v>
      </c>
      <c r="B74" s="32">
        <f>(B72/B71)*B55</f>
        <v>96.323160571745916</v>
      </c>
      <c r="C74" s="32">
        <f>(C72/C71)*C55</f>
        <v>92.175093817387776</v>
      </c>
      <c r="D74" s="32"/>
      <c r="E74" s="33"/>
      <c r="F74" s="33"/>
    </row>
    <row r="75" spans="1:6" x14ac:dyDescent="0.25">
      <c r="A75" s="16" t="s">
        <v>35</v>
      </c>
      <c r="B75" s="32">
        <f>B26/B17</f>
        <v>1426317.8934745099</v>
      </c>
      <c r="C75" s="32">
        <f>C26/C17</f>
        <v>1387102.2072000001</v>
      </c>
      <c r="D75" s="32"/>
      <c r="E75" s="33"/>
      <c r="F75" s="33"/>
    </row>
    <row r="76" spans="1:6" x14ac:dyDescent="0.25">
      <c r="A76" s="16" t="s">
        <v>36</v>
      </c>
      <c r="B76" s="32">
        <f>B27/(B19)</f>
        <v>878599.62818642345</v>
      </c>
      <c r="C76" s="32">
        <f>C27/(C19)</f>
        <v>827569.08257345494</v>
      </c>
      <c r="D76" s="32"/>
      <c r="E76" s="33"/>
      <c r="F76" s="33"/>
    </row>
    <row r="77" spans="1:6" x14ac:dyDescent="0.25">
      <c r="B77" s="32"/>
      <c r="C77" s="32"/>
      <c r="D77" s="32"/>
      <c r="E77" s="33"/>
      <c r="F77" s="33"/>
    </row>
    <row r="78" spans="1:6" x14ac:dyDescent="0.25">
      <c r="A78" s="3" t="s">
        <v>29</v>
      </c>
      <c r="B78" s="32"/>
      <c r="C78" s="32"/>
      <c r="D78" s="32"/>
      <c r="E78" s="33"/>
      <c r="F78" s="33"/>
    </row>
    <row r="79" spans="1:6" x14ac:dyDescent="0.25">
      <c r="A79" s="12" t="s">
        <v>30</v>
      </c>
      <c r="B79" s="32">
        <f>(B33/B32)*100</f>
        <v>95.802029776893349</v>
      </c>
      <c r="C79" s="32"/>
      <c r="D79" s="32"/>
      <c r="E79" s="33"/>
      <c r="F79" s="33"/>
    </row>
    <row r="80" spans="1:6" x14ac:dyDescent="0.25">
      <c r="A80" s="12" t="s">
        <v>31</v>
      </c>
      <c r="B80" s="32">
        <f>(B27/B33)*100</f>
        <v>124.43626023376903</v>
      </c>
      <c r="C80" s="32"/>
      <c r="D80" s="32"/>
    </row>
    <row r="81" spans="1:6" ht="15.75" thickBot="1" x14ac:dyDescent="0.3">
      <c r="A81" s="17"/>
      <c r="B81" s="17"/>
      <c r="C81" s="17"/>
      <c r="D81" s="17"/>
      <c r="E81" s="27"/>
      <c r="F81" s="27"/>
    </row>
    <row r="82" spans="1:6" ht="15.75" customHeight="1" thickTop="1" x14ac:dyDescent="0.25">
      <c r="A82" s="38" t="s">
        <v>94</v>
      </c>
      <c r="B82" s="38"/>
      <c r="C82" s="38"/>
      <c r="D82" s="38"/>
      <c r="E82" s="26"/>
      <c r="F82" s="26"/>
    </row>
    <row r="83" spans="1:6" ht="33" customHeight="1" x14ac:dyDescent="0.25">
      <c r="A83" s="39" t="s">
        <v>157</v>
      </c>
      <c r="B83" s="39"/>
      <c r="C83" s="39"/>
      <c r="D83" s="39"/>
      <c r="E83" s="34"/>
      <c r="F83" s="34"/>
    </row>
    <row r="86" spans="1:6" x14ac:dyDescent="0.25">
      <c r="B86" s="15"/>
      <c r="C86" s="15"/>
      <c r="D86" s="15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  <row r="154" spans="5:7" x14ac:dyDescent="0.25">
      <c r="E154" s="18"/>
      <c r="F154" s="18"/>
      <c r="G154" s="18"/>
    </row>
    <row r="155" spans="5:7" x14ac:dyDescent="0.25">
      <c r="E155" s="18"/>
      <c r="F155" s="18"/>
      <c r="G155" s="18"/>
    </row>
  </sheetData>
  <mergeCells count="5">
    <mergeCell ref="A9:A10"/>
    <mergeCell ref="B9:B10"/>
    <mergeCell ref="C9:D9"/>
    <mergeCell ref="A82:D82"/>
    <mergeCell ref="A83:D8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9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140625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4.5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  <c r="B12" s="12"/>
      <c r="C12" s="12"/>
      <c r="D12" s="12"/>
    </row>
    <row r="13" spans="1:4" x14ac:dyDescent="0.25">
      <c r="A13" s="12"/>
      <c r="B13" s="12"/>
      <c r="C13" s="12"/>
      <c r="D13" s="12"/>
    </row>
    <row r="14" spans="1:4" x14ac:dyDescent="0.25">
      <c r="A14" s="3" t="s">
        <v>4</v>
      </c>
      <c r="B14" s="12"/>
      <c r="C14" s="12"/>
      <c r="D14" s="12"/>
    </row>
    <row r="15" spans="1:4" x14ac:dyDescent="0.25">
      <c r="A15" s="13" t="s">
        <v>52</v>
      </c>
      <c r="B15" s="20">
        <f t="shared" ref="B15:B20" si="0">C15</f>
        <v>1488</v>
      </c>
      <c r="C15" s="20">
        <v>1488</v>
      </c>
      <c r="D15" s="20"/>
    </row>
    <row r="16" spans="1:4" x14ac:dyDescent="0.25">
      <c r="A16" s="9" t="s">
        <v>2</v>
      </c>
      <c r="B16" s="20">
        <f t="shared" si="0"/>
        <v>2053</v>
      </c>
      <c r="C16" s="20">
        <v>2053</v>
      </c>
      <c r="D16" s="20"/>
    </row>
    <row r="17" spans="1:4" ht="15.75" customHeight="1" x14ac:dyDescent="0.25">
      <c r="A17" s="13" t="s">
        <v>95</v>
      </c>
      <c r="B17" s="20">
        <f t="shared" si="0"/>
        <v>540</v>
      </c>
      <c r="C17" s="20">
        <v>540</v>
      </c>
      <c r="D17" s="20"/>
    </row>
    <row r="18" spans="1:4" x14ac:dyDescent="0.25">
      <c r="A18" s="9" t="s">
        <v>2</v>
      </c>
      <c r="B18" s="20">
        <f t="shared" si="0"/>
        <v>1620</v>
      </c>
      <c r="C18" s="20">
        <f>+C17*3</f>
        <v>1620</v>
      </c>
      <c r="D18" s="20"/>
    </row>
    <row r="19" spans="1:4" x14ac:dyDescent="0.25">
      <c r="A19" s="13" t="s">
        <v>96</v>
      </c>
      <c r="B19" s="20">
        <f t="shared" si="0"/>
        <v>1309</v>
      </c>
      <c r="C19" s="20">
        <v>1309</v>
      </c>
      <c r="D19" s="20"/>
    </row>
    <row r="20" spans="1:4" x14ac:dyDescent="0.25">
      <c r="A20" s="9" t="s">
        <v>2</v>
      </c>
      <c r="B20" s="20">
        <f t="shared" si="0"/>
        <v>1962</v>
      </c>
      <c r="C20" s="20">
        <v>1962</v>
      </c>
      <c r="D20" s="20"/>
    </row>
    <row r="21" spans="1:4" x14ac:dyDescent="0.25">
      <c r="A21" s="13" t="s">
        <v>83</v>
      </c>
      <c r="B21" s="20">
        <f t="shared" ref="B21" si="1">C21</f>
        <v>2220</v>
      </c>
      <c r="C21" s="20">
        <v>2220</v>
      </c>
      <c r="D21" s="20"/>
    </row>
    <row r="22" spans="1:4" x14ac:dyDescent="0.25">
      <c r="A22" s="9" t="s">
        <v>2</v>
      </c>
      <c r="B22" s="20">
        <f>C22</f>
        <v>6660</v>
      </c>
      <c r="C22" s="20">
        <v>6660</v>
      </c>
      <c r="D22" s="20"/>
    </row>
    <row r="23" spans="1:4" x14ac:dyDescent="0.25">
      <c r="A23" s="12"/>
      <c r="B23" s="20"/>
      <c r="C23" s="20"/>
      <c r="D23" s="20"/>
    </row>
    <row r="24" spans="1:4" x14ac:dyDescent="0.25">
      <c r="A24" s="24" t="s">
        <v>84</v>
      </c>
      <c r="B24" s="20"/>
      <c r="C24" s="20"/>
      <c r="D24" s="20"/>
    </row>
    <row r="25" spans="1:4" x14ac:dyDescent="0.25">
      <c r="A25" s="13" t="s">
        <v>53</v>
      </c>
      <c r="B25" s="20">
        <f>SUM(C25:D25)</f>
        <v>818360668</v>
      </c>
      <c r="C25" s="20">
        <v>807535844</v>
      </c>
      <c r="D25" s="20">
        <v>10824824</v>
      </c>
    </row>
    <row r="26" spans="1:4" x14ac:dyDescent="0.25">
      <c r="A26" s="13" t="s">
        <v>97</v>
      </c>
      <c r="B26" s="20">
        <f>SUM(C26:D26)</f>
        <v>834268899.07592905</v>
      </c>
      <c r="C26" s="25">
        <v>780935565.74259567</v>
      </c>
      <c r="D26" s="20">
        <v>53333333.333333328</v>
      </c>
    </row>
    <row r="27" spans="1:4" x14ac:dyDescent="0.25">
      <c r="A27" s="13" t="s">
        <v>98</v>
      </c>
      <c r="B27" s="20">
        <f>SUM(C27:D27)</f>
        <v>881749910.61000001</v>
      </c>
      <c r="C27" s="20">
        <v>858097118.00999999</v>
      </c>
      <c r="D27" s="20">
        <v>23652792.599999998</v>
      </c>
    </row>
    <row r="28" spans="1:4" x14ac:dyDescent="0.25">
      <c r="A28" s="13" t="s">
        <v>87</v>
      </c>
      <c r="B28" s="20">
        <f>SUM(C28:D28)</f>
        <v>3333992330.9266663</v>
      </c>
      <c r="C28" s="25">
        <v>3213992330.9299994</v>
      </c>
      <c r="D28" s="20">
        <v>119999999.9966667</v>
      </c>
    </row>
    <row r="29" spans="1:4" x14ac:dyDescent="0.25">
      <c r="A29" s="13" t="s">
        <v>99</v>
      </c>
      <c r="B29" s="20">
        <f>C29</f>
        <v>858097118.00999999</v>
      </c>
      <c r="C29" s="20">
        <f>C27</f>
        <v>858097118.00999999</v>
      </c>
      <c r="D29" s="20"/>
    </row>
    <row r="30" spans="1:4" x14ac:dyDescent="0.25">
      <c r="A30" s="12"/>
      <c r="B30" s="20"/>
      <c r="C30" s="20"/>
      <c r="D30" s="20"/>
    </row>
    <row r="31" spans="1:4" x14ac:dyDescent="0.25">
      <c r="A31" s="24" t="s">
        <v>6</v>
      </c>
      <c r="B31" s="20"/>
      <c r="C31" s="20"/>
      <c r="D31" s="20"/>
    </row>
    <row r="32" spans="1:4" x14ac:dyDescent="0.25">
      <c r="A32" s="13" t="s">
        <v>100</v>
      </c>
      <c r="B32" s="20">
        <f>B26</f>
        <v>834268899.07592905</v>
      </c>
      <c r="C32" s="20"/>
      <c r="D32" s="20"/>
    </row>
    <row r="33" spans="1:7" x14ac:dyDescent="0.25">
      <c r="A33" s="13" t="s">
        <v>101</v>
      </c>
      <c r="B33" s="20">
        <v>953313708.79000008</v>
      </c>
      <c r="C33" s="20"/>
      <c r="D33" s="20"/>
    </row>
    <row r="34" spans="1:7" x14ac:dyDescent="0.25">
      <c r="A34" s="12"/>
      <c r="B34" s="21"/>
      <c r="C34" s="21"/>
      <c r="D34" s="21"/>
    </row>
    <row r="35" spans="1:7" x14ac:dyDescent="0.25">
      <c r="A35" s="3" t="s">
        <v>7</v>
      </c>
      <c r="B35" s="21"/>
      <c r="C35" s="21"/>
      <c r="D35" s="21"/>
    </row>
    <row r="36" spans="1:7" s="12" customFormat="1" x14ac:dyDescent="0.25">
      <c r="A36" s="13" t="s">
        <v>54</v>
      </c>
      <c r="B36" s="30">
        <v>1.0303325644000001</v>
      </c>
      <c r="C36" s="30">
        <v>1.0303325644000001</v>
      </c>
      <c r="D36" s="30">
        <v>1.0303325644000001</v>
      </c>
      <c r="E36" s="31"/>
      <c r="F36" s="31"/>
      <c r="G36" s="31"/>
    </row>
    <row r="37" spans="1:7" s="12" customFormat="1" x14ac:dyDescent="0.25">
      <c r="A37" s="13" t="s">
        <v>102</v>
      </c>
      <c r="B37" s="30">
        <v>1.0552807376</v>
      </c>
      <c r="C37" s="30">
        <v>1.0552807376</v>
      </c>
      <c r="D37" s="30">
        <v>1.0552807376</v>
      </c>
      <c r="E37" s="31"/>
      <c r="F37" s="31"/>
      <c r="G37" s="31"/>
    </row>
    <row r="38" spans="1:7" x14ac:dyDescent="0.25">
      <c r="A38" s="13" t="s">
        <v>8</v>
      </c>
      <c r="B38" s="20">
        <v>412</v>
      </c>
      <c r="C38" s="20"/>
      <c r="D38" s="20"/>
    </row>
    <row r="39" spans="1:7" x14ac:dyDescent="0.25">
      <c r="A39" s="12"/>
      <c r="B39" s="20"/>
      <c r="C39" s="20"/>
      <c r="D39" s="20"/>
    </row>
    <row r="40" spans="1:7" x14ac:dyDescent="0.25">
      <c r="A40" s="3" t="s">
        <v>9</v>
      </c>
      <c r="B40" s="20"/>
      <c r="C40" s="20"/>
      <c r="D40" s="20"/>
    </row>
    <row r="41" spans="1:7" x14ac:dyDescent="0.25">
      <c r="A41" s="12" t="s">
        <v>55</v>
      </c>
      <c r="B41" s="20">
        <f>B25/B36</f>
        <v>794268468.52750015</v>
      </c>
      <c r="C41" s="20">
        <f t="shared" ref="C41:D41" si="2">C25/C36</f>
        <v>783762322.86733294</v>
      </c>
      <c r="D41" s="20">
        <f t="shared" si="2"/>
        <v>10506145.660167197</v>
      </c>
    </row>
    <row r="42" spans="1:7" x14ac:dyDescent="0.25">
      <c r="A42" s="12" t="s">
        <v>103</v>
      </c>
      <c r="B42" s="20">
        <f>B27/B37</f>
        <v>835559561.728894</v>
      </c>
      <c r="C42" s="20">
        <f t="shared" ref="C42:D42" si="3">C27/C37</f>
        <v>813145817.44527054</v>
      </c>
      <c r="D42" s="20">
        <f t="shared" si="3"/>
        <v>22413744.283623509</v>
      </c>
    </row>
    <row r="43" spans="1:7" x14ac:dyDescent="0.25">
      <c r="A43" s="12" t="s">
        <v>56</v>
      </c>
      <c r="B43" s="20">
        <f>B41/B15</f>
        <v>533782.57293514791</v>
      </c>
      <c r="C43" s="20">
        <f>C41/$C15</f>
        <v>526721.99117428286</v>
      </c>
      <c r="D43" s="20">
        <f t="shared" ref="D43" si="4">D41/$C15</f>
        <v>7060.5817608650514</v>
      </c>
    </row>
    <row r="44" spans="1:7" x14ac:dyDescent="0.25">
      <c r="A44" s="12" t="s">
        <v>104</v>
      </c>
      <c r="B44" s="20">
        <f>B42/B19</f>
        <v>638318.99291741324</v>
      </c>
      <c r="C44" s="20">
        <f>C42/$C19</f>
        <v>621196.19361747173</v>
      </c>
      <c r="D44" s="20">
        <f t="shared" ref="D44" si="5">D42/$C19</f>
        <v>17122.799299941566</v>
      </c>
    </row>
    <row r="45" spans="1:7" x14ac:dyDescent="0.25">
      <c r="A45" s="12"/>
      <c r="B45" s="21"/>
      <c r="C45" s="21"/>
      <c r="D45" s="21"/>
    </row>
    <row r="46" spans="1:7" x14ac:dyDescent="0.25">
      <c r="A46" s="3" t="s">
        <v>10</v>
      </c>
      <c r="B46" s="21"/>
      <c r="C46" s="21"/>
      <c r="D46" s="21"/>
    </row>
    <row r="47" spans="1:7" x14ac:dyDescent="0.25">
      <c r="A47" s="12"/>
      <c r="B47" s="21"/>
      <c r="C47" s="21"/>
      <c r="D47" s="21"/>
    </row>
    <row r="48" spans="1:7" x14ac:dyDescent="0.25">
      <c r="A48" s="3" t="s">
        <v>11</v>
      </c>
      <c r="B48" s="21"/>
      <c r="C48" s="21"/>
      <c r="D48" s="21"/>
    </row>
    <row r="49" spans="1:4" x14ac:dyDescent="0.25">
      <c r="A49" s="12" t="s">
        <v>12</v>
      </c>
      <c r="B49" s="32">
        <f>(B17/B38)*100</f>
        <v>131.06796116504856</v>
      </c>
      <c r="C49" s="32"/>
      <c r="D49" s="32"/>
    </row>
    <row r="50" spans="1:4" x14ac:dyDescent="0.25">
      <c r="A50" s="12" t="s">
        <v>13</v>
      </c>
      <c r="B50" s="32">
        <f>(B19*100)/(B38)</f>
        <v>317.71844660194176</v>
      </c>
      <c r="C50" s="32"/>
      <c r="D50" s="32"/>
    </row>
    <row r="51" spans="1:4" x14ac:dyDescent="0.25">
      <c r="A51" s="12"/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12" t="s">
        <v>15</v>
      </c>
      <c r="B53" s="32">
        <f>(B19/B17)*100</f>
        <v>242.40740740740739</v>
      </c>
      <c r="C53" s="32">
        <f>(C19/C17)*100</f>
        <v>242.40740740740739</v>
      </c>
      <c r="D53" s="32"/>
    </row>
    <row r="54" spans="1:4" x14ac:dyDescent="0.25">
      <c r="A54" s="12" t="s">
        <v>16</v>
      </c>
      <c r="B54" s="32">
        <f>B27/B26*100</f>
        <v>105.69133184596274</v>
      </c>
      <c r="C54" s="32">
        <f>C27/C26*100</f>
        <v>109.88065541540945</v>
      </c>
      <c r="D54" s="32">
        <f>D27/D26*100</f>
        <v>44.348986125000003</v>
      </c>
    </row>
    <row r="55" spans="1:4" x14ac:dyDescent="0.25">
      <c r="A55" s="12" t="s">
        <v>17</v>
      </c>
      <c r="B55" s="32">
        <f>AVERAGE(B53:B54)</f>
        <v>174.04936962668506</v>
      </c>
      <c r="C55" s="32">
        <f>AVERAGE(C53:C54)</f>
        <v>176.14403141140843</v>
      </c>
      <c r="D55" s="32"/>
    </row>
    <row r="56" spans="1:4" x14ac:dyDescent="0.25">
      <c r="A56" s="12"/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12" t="s">
        <v>19</v>
      </c>
      <c r="B58" s="32">
        <f>(B19/B21)*100</f>
        <v>58.963963963963963</v>
      </c>
      <c r="C58" s="32">
        <f>(C19/C21)*100</f>
        <v>58.963963963963963</v>
      </c>
      <c r="D58" s="32"/>
    </row>
    <row r="59" spans="1:4" x14ac:dyDescent="0.25">
      <c r="A59" s="12" t="s">
        <v>20</v>
      </c>
      <c r="B59" s="32">
        <f>B27/B28*100</f>
        <v>26.447268712370498</v>
      </c>
      <c r="C59" s="32">
        <f>C27/C28*100</f>
        <v>26.698791709988352</v>
      </c>
      <c r="D59" s="32">
        <f>D27/D28*100</f>
        <v>19.710660500547512</v>
      </c>
    </row>
    <row r="60" spans="1:4" x14ac:dyDescent="0.25">
      <c r="A60" s="12" t="s">
        <v>21</v>
      </c>
      <c r="B60" s="32">
        <f>(B58+B59)/2</f>
        <v>42.705616338167232</v>
      </c>
      <c r="C60" s="32">
        <f>(C58+C59)/2</f>
        <v>42.831377836976159</v>
      </c>
      <c r="D60" s="32"/>
    </row>
    <row r="61" spans="1:4" x14ac:dyDescent="0.25">
      <c r="A61" s="12"/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12" t="s">
        <v>22</v>
      </c>
      <c r="B63" s="32">
        <f>(B29/B27)*100</f>
        <v>97.317516870102452</v>
      </c>
      <c r="C63" s="32"/>
      <c r="D63" s="32"/>
    </row>
    <row r="64" spans="1:4" x14ac:dyDescent="0.25">
      <c r="A64" s="12"/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12" t="s">
        <v>24</v>
      </c>
      <c r="B66" s="32">
        <f>((B19/B15)-1)*100</f>
        <v>-12.029569892473113</v>
      </c>
      <c r="C66" s="32">
        <f>((C19/C15)-1)*100</f>
        <v>-12.029569892473113</v>
      </c>
      <c r="D66" s="32"/>
    </row>
    <row r="67" spans="1:4" x14ac:dyDescent="0.25">
      <c r="A67" s="12" t="s">
        <v>25</v>
      </c>
      <c r="B67" s="32">
        <f>((B42/B41)-1)*100</f>
        <v>5.1986318024110467</v>
      </c>
      <c r="C67" s="32">
        <f>((C42/C41)-1)*100</f>
        <v>3.7490312714242746</v>
      </c>
      <c r="D67" s="32">
        <f t="shared" ref="D67" si="6">((D42/D41)-1)*100</f>
        <v>113.33936353654943</v>
      </c>
    </row>
    <row r="68" spans="1:4" x14ac:dyDescent="0.25">
      <c r="A68" s="12" t="s">
        <v>26</v>
      </c>
      <c r="B68" s="32">
        <f>((B44/B43)-1)*100</f>
        <v>19.584082598921036</v>
      </c>
      <c r="C68" s="32">
        <f>((C44/C43)-1)*100</f>
        <v>17.936255562933013</v>
      </c>
      <c r="D68" s="32">
        <f>((D44/D43)-1)*100</f>
        <v>142.51258437157034</v>
      </c>
    </row>
    <row r="69" spans="1:4" x14ac:dyDescent="0.25">
      <c r="A69" s="12"/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12" t="s">
        <v>33</v>
      </c>
      <c r="B71" s="32">
        <f>B26/(B17*3)</f>
        <v>514980.80189872161</v>
      </c>
      <c r="C71" s="32">
        <f>C26/(C17*3)</f>
        <v>482058.9911991331</v>
      </c>
      <c r="D71" s="32"/>
    </row>
    <row r="72" spans="1:4" x14ac:dyDescent="0.25">
      <c r="A72" s="12" t="s">
        <v>34</v>
      </c>
      <c r="B72" s="32">
        <f>B27/(B19*3)</f>
        <v>224535.24588999237</v>
      </c>
      <c r="C72" s="32">
        <f>C27/(C19*3)</f>
        <v>218512.12579831932</v>
      </c>
      <c r="D72" s="32"/>
    </row>
    <row r="73" spans="1:4" x14ac:dyDescent="0.25">
      <c r="A73" s="12" t="s">
        <v>43</v>
      </c>
      <c r="B73" s="32"/>
      <c r="C73" s="32">
        <f>C27/C20</f>
        <v>437358.3679969419</v>
      </c>
      <c r="D73" s="32"/>
    </row>
    <row r="74" spans="1:4" x14ac:dyDescent="0.25">
      <c r="A74" s="12" t="s">
        <v>28</v>
      </c>
      <c r="B74" s="32">
        <f>(B72/B71)*B55</f>
        <v>75.886747354538443</v>
      </c>
      <c r="C74" s="32">
        <f>(C72/C71)*C55</f>
        <v>79.844183913360865</v>
      </c>
      <c r="D74" s="32"/>
    </row>
    <row r="75" spans="1:4" x14ac:dyDescent="0.25">
      <c r="A75" s="16" t="s">
        <v>35</v>
      </c>
      <c r="B75" s="32">
        <f>B26/B17</f>
        <v>1544942.4056961648</v>
      </c>
      <c r="C75" s="32">
        <f>C26/C17</f>
        <v>1446176.9735973994</v>
      </c>
      <c r="D75" s="32"/>
    </row>
    <row r="76" spans="1:4" x14ac:dyDescent="0.25">
      <c r="A76" s="16" t="s">
        <v>36</v>
      </c>
      <c r="B76" s="32">
        <f>B27/(B19)</f>
        <v>673605.73766997713</v>
      </c>
      <c r="C76" s="32">
        <f>C27/(C19)</f>
        <v>655536.37739495793</v>
      </c>
      <c r="D76" s="32"/>
    </row>
    <row r="77" spans="1:4" x14ac:dyDescent="0.25">
      <c r="A77" s="12"/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12" t="s">
        <v>30</v>
      </c>
      <c r="B79" s="32">
        <f>(B33/B32)*100</f>
        <v>114.26935725950351</v>
      </c>
      <c r="C79" s="32"/>
      <c r="D79" s="32"/>
    </row>
    <row r="80" spans="1:4" x14ac:dyDescent="0.25">
      <c r="A80" s="12" t="s">
        <v>31</v>
      </c>
      <c r="B80" s="32">
        <f>(B27/B33)*100</f>
        <v>92.493153353387427</v>
      </c>
      <c r="C80" s="32"/>
      <c r="D80" s="32"/>
    </row>
    <row r="81" spans="1:6" ht="15.75" thickBot="1" x14ac:dyDescent="0.3">
      <c r="A81" s="17"/>
      <c r="B81" s="17"/>
      <c r="C81" s="17"/>
      <c r="D81" s="17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</sheetData>
  <mergeCells count="4">
    <mergeCell ref="A9:A10"/>
    <mergeCell ref="B9:B10"/>
    <mergeCell ref="C9:D9"/>
    <mergeCell ref="A82:D8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1"/>
  <sheetViews>
    <sheetView showGridLines="0" zoomScale="80" zoomScaleNormal="80" workbookViewId="0">
      <pane ySplit="10" topLeftCell="A11" activePane="bottomLeft" state="frozen"/>
      <selection pane="bottomLeft" activeCell="B8" sqref="B8"/>
    </sheetView>
  </sheetViews>
  <sheetFormatPr baseColWidth="10" defaultColWidth="11.42578125" defaultRowHeight="15" x14ac:dyDescent="0.25"/>
  <cols>
    <col min="1" max="1" width="61.140625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3.75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  <c r="B12" s="12"/>
      <c r="C12" s="12"/>
      <c r="D12" s="12"/>
    </row>
    <row r="13" spans="1:4" x14ac:dyDescent="0.25">
      <c r="A13" s="12"/>
      <c r="B13" s="12"/>
      <c r="C13" s="12"/>
      <c r="D13" s="12"/>
    </row>
    <row r="14" spans="1:4" x14ac:dyDescent="0.25">
      <c r="A14" s="3" t="s">
        <v>4</v>
      </c>
      <c r="B14" s="12"/>
      <c r="C14" s="12"/>
      <c r="D14" s="12"/>
    </row>
    <row r="15" spans="1:4" x14ac:dyDescent="0.25">
      <c r="A15" s="13" t="s">
        <v>67</v>
      </c>
      <c r="B15" s="20">
        <f>C15</f>
        <v>1984</v>
      </c>
      <c r="C15" s="20">
        <v>1984</v>
      </c>
      <c r="D15" s="20"/>
    </row>
    <row r="16" spans="1:4" x14ac:dyDescent="0.25">
      <c r="A16" s="9" t="s">
        <v>2</v>
      </c>
      <c r="B16" s="20">
        <f>+('I Trimestre'!B16+'II Trimestre'!B16)</f>
        <v>3456</v>
      </c>
      <c r="C16" s="20">
        <f>+('I Trimestre'!C16+'II Trimestre'!C16)</f>
        <v>3456</v>
      </c>
      <c r="D16" s="20"/>
    </row>
    <row r="17" spans="1:4" x14ac:dyDescent="0.25">
      <c r="A17" s="13" t="s">
        <v>105</v>
      </c>
      <c r="B17" s="20">
        <f>C17</f>
        <v>1050</v>
      </c>
      <c r="C17" s="20">
        <f>+('I Trimestre'!C17+'II Trimestre'!C17)</f>
        <v>1050</v>
      </c>
      <c r="D17" s="20"/>
    </row>
    <row r="18" spans="1:4" x14ac:dyDescent="0.25">
      <c r="A18" s="9" t="s">
        <v>2</v>
      </c>
      <c r="B18" s="20">
        <f>C18</f>
        <v>3150</v>
      </c>
      <c r="C18" s="20">
        <f>+('I Trimestre'!C18+'II Trimestre'!C18)</f>
        <v>3150</v>
      </c>
      <c r="D18" s="20"/>
    </row>
    <row r="19" spans="1:4" s="12" customFormat="1" x14ac:dyDescent="0.25">
      <c r="A19" s="13" t="s">
        <v>106</v>
      </c>
      <c r="B19" s="20">
        <f>C19</f>
        <v>1941</v>
      </c>
      <c r="C19" s="20">
        <v>1941</v>
      </c>
      <c r="D19" s="20"/>
    </row>
    <row r="20" spans="1:4" x14ac:dyDescent="0.25">
      <c r="A20" s="9" t="s">
        <v>2</v>
      </c>
      <c r="B20" s="20">
        <f>C20</f>
        <v>3564</v>
      </c>
      <c r="C20" s="20">
        <f>+('I Trimestre'!C20+'II Trimestre'!C20)</f>
        <v>3564</v>
      </c>
      <c r="D20" s="20"/>
    </row>
    <row r="21" spans="1:4" x14ac:dyDescent="0.25">
      <c r="A21" s="13" t="s">
        <v>83</v>
      </c>
      <c r="B21" s="20">
        <f t="shared" ref="B21:B22" si="0">C21</f>
        <v>2220</v>
      </c>
      <c r="C21" s="20">
        <f>'II Trimestre'!C21</f>
        <v>2220</v>
      </c>
      <c r="D21" s="20"/>
    </row>
    <row r="22" spans="1:4" x14ac:dyDescent="0.25">
      <c r="A22" s="9" t="s">
        <v>2</v>
      </c>
      <c r="B22" s="20">
        <f t="shared" si="0"/>
        <v>6660</v>
      </c>
      <c r="C22" s="20">
        <f>'II Trimestre'!C22</f>
        <v>6660</v>
      </c>
      <c r="D22" s="20"/>
    </row>
    <row r="23" spans="1:4" x14ac:dyDescent="0.25">
      <c r="A23" s="12"/>
      <c r="B23" s="20"/>
      <c r="C23" s="20"/>
      <c r="D23" s="20"/>
    </row>
    <row r="24" spans="1:4" x14ac:dyDescent="0.25">
      <c r="A24" s="24" t="s">
        <v>5</v>
      </c>
      <c r="B24" s="20"/>
      <c r="C24" s="20"/>
      <c r="D24" s="20"/>
    </row>
    <row r="25" spans="1:4" x14ac:dyDescent="0.25">
      <c r="A25" s="13" t="s">
        <v>68</v>
      </c>
      <c r="B25" s="20">
        <f>SUM(C25:D25)</f>
        <v>1533700266</v>
      </c>
      <c r="C25" s="20">
        <f>+'I Trimestre'!C25+'II Trimestre'!C25</f>
        <v>1522499278</v>
      </c>
      <c r="D25" s="20">
        <f>+'I Trimestre'!D25+'II Trimestre'!D25</f>
        <v>11200988</v>
      </c>
    </row>
    <row r="26" spans="1:4" x14ac:dyDescent="0.25">
      <c r="A26" s="13" t="s">
        <v>107</v>
      </c>
      <c r="B26" s="20">
        <f>SUM(C26:D26)</f>
        <v>1561691024.7479289</v>
      </c>
      <c r="C26" s="20">
        <f>+'I Trimestre'!C26+'II Trimestre'!C26</f>
        <v>1488357691.4145956</v>
      </c>
      <c r="D26" s="20">
        <f>+'I Trimestre'!D26+'II Trimestre'!D26</f>
        <v>73333333.333333328</v>
      </c>
    </row>
    <row r="27" spans="1:4" x14ac:dyDescent="0.25">
      <c r="A27" s="13" t="s">
        <v>108</v>
      </c>
      <c r="B27" s="20">
        <f>SUM(C27:D27)</f>
        <v>1748927743.6300001</v>
      </c>
      <c r="C27" s="20">
        <f>+'I Trimestre'!C27+'II Trimestre'!C27</f>
        <v>1674907802.51</v>
      </c>
      <c r="D27" s="20">
        <f>+'I Trimestre'!D27+'II Trimestre'!D27</f>
        <v>74019941.120000005</v>
      </c>
    </row>
    <row r="28" spans="1:4" x14ac:dyDescent="0.25">
      <c r="A28" s="13" t="s">
        <v>87</v>
      </c>
      <c r="B28" s="20">
        <f>+'II Trimestre'!B28</f>
        <v>3333992330.9266663</v>
      </c>
      <c r="C28" s="20">
        <f>+'II Trimestre'!C28</f>
        <v>3213992330.9299994</v>
      </c>
      <c r="D28" s="20">
        <f>+'II Trimestre'!D28</f>
        <v>119999999.9966667</v>
      </c>
    </row>
    <row r="29" spans="1:4" x14ac:dyDescent="0.25">
      <c r="A29" s="13" t="s">
        <v>109</v>
      </c>
      <c r="B29" s="20">
        <f>C29</f>
        <v>1674907802.51</v>
      </c>
      <c r="C29" s="20">
        <f>C27</f>
        <v>1674907802.51</v>
      </c>
      <c r="D29" s="20"/>
    </row>
    <row r="30" spans="1:4" x14ac:dyDescent="0.25">
      <c r="A30" s="12"/>
      <c r="B30" s="20"/>
      <c r="C30" s="20"/>
      <c r="D30" s="20"/>
    </row>
    <row r="31" spans="1:4" x14ac:dyDescent="0.25">
      <c r="A31" s="24" t="s">
        <v>6</v>
      </c>
      <c r="B31" s="20"/>
      <c r="C31" s="20"/>
      <c r="D31" s="20"/>
    </row>
    <row r="32" spans="1:4" x14ac:dyDescent="0.25">
      <c r="A32" s="13" t="s">
        <v>110</v>
      </c>
      <c r="B32" s="20">
        <f>B26</f>
        <v>1561691024.7479289</v>
      </c>
      <c r="C32" s="20"/>
      <c r="D32" s="20"/>
    </row>
    <row r="33" spans="1:4" x14ac:dyDescent="0.25">
      <c r="A33" s="13" t="s">
        <v>111</v>
      </c>
      <c r="B33" s="20">
        <f>'I Trimestre'!B33+'II Trimestre'!B33</f>
        <v>1650198870.23</v>
      </c>
      <c r="C33" s="20"/>
      <c r="D33" s="20"/>
    </row>
    <row r="34" spans="1:4" x14ac:dyDescent="0.25">
      <c r="A34" s="12"/>
      <c r="B34" s="21"/>
      <c r="C34" s="21"/>
      <c r="D34" s="21"/>
    </row>
    <row r="35" spans="1:4" x14ac:dyDescent="0.25">
      <c r="A35" s="3" t="s">
        <v>7</v>
      </c>
      <c r="B35" s="21"/>
      <c r="C35" s="21"/>
      <c r="D35" s="21"/>
    </row>
    <row r="36" spans="1:4" s="6" customFormat="1" x14ac:dyDescent="0.25">
      <c r="A36" s="13" t="s">
        <v>69</v>
      </c>
      <c r="B36" s="30">
        <v>1.0303325644000001</v>
      </c>
      <c r="C36" s="30">
        <v>1.0303325644000001</v>
      </c>
      <c r="D36" s="30">
        <v>1.0303325644000001</v>
      </c>
    </row>
    <row r="37" spans="1:4" s="6" customFormat="1" x14ac:dyDescent="0.25">
      <c r="A37" s="13" t="s">
        <v>112</v>
      </c>
      <c r="B37" s="30">
        <v>1.0552807376</v>
      </c>
      <c r="C37" s="30">
        <v>1.0552807376</v>
      </c>
      <c r="D37" s="30">
        <v>1.0552807376</v>
      </c>
    </row>
    <row r="38" spans="1:4" x14ac:dyDescent="0.25">
      <c r="A38" s="13" t="s">
        <v>8</v>
      </c>
      <c r="B38" s="20">
        <v>412</v>
      </c>
      <c r="C38" s="20"/>
      <c r="D38" s="20"/>
    </row>
    <row r="39" spans="1:4" x14ac:dyDescent="0.25">
      <c r="A39" s="12"/>
      <c r="B39" s="20"/>
      <c r="C39" s="20"/>
      <c r="D39" s="20"/>
    </row>
    <row r="40" spans="1:4" x14ac:dyDescent="0.25">
      <c r="A40" s="3" t="s">
        <v>9</v>
      </c>
      <c r="B40" s="20"/>
      <c r="C40" s="20"/>
      <c r="D40" s="20"/>
    </row>
    <row r="41" spans="1:4" x14ac:dyDescent="0.25">
      <c r="A41" s="12" t="s">
        <v>70</v>
      </c>
      <c r="B41" s="20">
        <f>B25/B36</f>
        <v>1488548764.7312489</v>
      </c>
      <c r="C41" s="20">
        <f t="shared" ref="C41:D41" si="1">C25/C36</f>
        <v>1477677529.1836052</v>
      </c>
      <c r="D41" s="20">
        <f t="shared" si="1"/>
        <v>10871235.547643533</v>
      </c>
    </row>
    <row r="42" spans="1:4" x14ac:dyDescent="0.25">
      <c r="A42" s="12" t="s">
        <v>113</v>
      </c>
      <c r="B42" s="20">
        <f>B27/B37</f>
        <v>1657310402.1661053</v>
      </c>
      <c r="C42" s="20">
        <f t="shared" ref="C42:D42" si="2">C27/C37</f>
        <v>1587167985.572449</v>
      </c>
      <c r="D42" s="20">
        <f t="shared" si="2"/>
        <v>70142416.593656212</v>
      </c>
    </row>
    <row r="43" spans="1:4" x14ac:dyDescent="0.25">
      <c r="A43" s="12" t="s">
        <v>71</v>
      </c>
      <c r="B43" s="20">
        <f>B41/B15</f>
        <v>750276.59512663749</v>
      </c>
      <c r="C43" s="20">
        <f t="shared" ref="C43" si="3">C41/C15</f>
        <v>744797.14172560745</v>
      </c>
      <c r="D43" s="20">
        <f>D41/C15</f>
        <v>5479.4534010300067</v>
      </c>
    </row>
    <row r="44" spans="1:4" x14ac:dyDescent="0.25">
      <c r="A44" s="12" t="s">
        <v>114</v>
      </c>
      <c r="B44" s="20">
        <f>B42/B19</f>
        <v>853843.58689649939</v>
      </c>
      <c r="C44" s="20">
        <f t="shared" ref="C44" si="4">C42/C19</f>
        <v>817706.32950667129</v>
      </c>
      <c r="D44" s="20">
        <f>D42/C19</f>
        <v>36137.257389828032</v>
      </c>
    </row>
    <row r="45" spans="1:4" x14ac:dyDescent="0.25">
      <c r="A45" s="12"/>
      <c r="B45" s="21"/>
      <c r="C45" s="21"/>
      <c r="D45" s="21"/>
    </row>
    <row r="46" spans="1:4" x14ac:dyDescent="0.25">
      <c r="A46" s="3" t="s">
        <v>10</v>
      </c>
      <c r="B46" s="21"/>
      <c r="C46" s="21"/>
      <c r="D46" s="21"/>
    </row>
    <row r="47" spans="1:4" x14ac:dyDescent="0.25">
      <c r="A47" s="12"/>
      <c r="B47" s="21"/>
      <c r="C47" s="21"/>
      <c r="D47" s="21"/>
    </row>
    <row r="48" spans="1:4" x14ac:dyDescent="0.25">
      <c r="A48" s="3" t="s">
        <v>11</v>
      </c>
      <c r="B48" s="21"/>
      <c r="C48" s="21"/>
      <c r="D48" s="21"/>
    </row>
    <row r="49" spans="1:4" x14ac:dyDescent="0.25">
      <c r="A49" s="12" t="s">
        <v>12</v>
      </c>
      <c r="B49" s="32">
        <f>(B17/B38)*100</f>
        <v>254.85436893203882</v>
      </c>
      <c r="C49" s="32"/>
      <c r="D49" s="32"/>
    </row>
    <row r="50" spans="1:4" x14ac:dyDescent="0.25">
      <c r="A50" s="12" t="s">
        <v>13</v>
      </c>
      <c r="B50" s="32">
        <f>(B19*100)/(B38)</f>
        <v>471.11650485436894</v>
      </c>
      <c r="C50" s="32"/>
      <c r="D50" s="32"/>
    </row>
    <row r="51" spans="1:4" x14ac:dyDescent="0.25">
      <c r="A51" s="12"/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12" t="s">
        <v>15</v>
      </c>
      <c r="B53" s="32">
        <f>(B19/B17)*100</f>
        <v>184.85714285714286</v>
      </c>
      <c r="C53" s="32">
        <f>(C15/C17)*100</f>
        <v>188.95238095238096</v>
      </c>
      <c r="D53" s="32"/>
    </row>
    <row r="54" spans="1:4" x14ac:dyDescent="0.25">
      <c r="A54" s="12" t="s">
        <v>16</v>
      </c>
      <c r="B54" s="32">
        <f>B27/B26*100</f>
        <v>111.98935742825908</v>
      </c>
      <c r="C54" s="32">
        <f>C27/C26*100</f>
        <v>112.53395686880212</v>
      </c>
      <c r="D54" s="32">
        <f>D27/D26*100</f>
        <v>100.93628334545457</v>
      </c>
    </row>
    <row r="55" spans="1:4" x14ac:dyDescent="0.25">
      <c r="A55" s="12" t="s">
        <v>17</v>
      </c>
      <c r="B55" s="32">
        <f>AVERAGE(B53:B54)</f>
        <v>148.42325014270097</v>
      </c>
      <c r="C55" s="32">
        <f>AVERAGE(C53:C54)</f>
        <v>150.74316891059155</v>
      </c>
      <c r="D55" s="32"/>
    </row>
    <row r="56" spans="1:4" x14ac:dyDescent="0.25">
      <c r="A56" s="12"/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12" t="s">
        <v>19</v>
      </c>
      <c r="B58" s="32">
        <f>(B19/B21)*100</f>
        <v>87.432432432432421</v>
      </c>
      <c r="C58" s="32">
        <f>(C15/C21)*100</f>
        <v>89.369369369369366</v>
      </c>
      <c r="D58" s="32"/>
    </row>
    <row r="59" spans="1:4" x14ac:dyDescent="0.25">
      <c r="A59" s="12" t="s">
        <v>20</v>
      </c>
      <c r="B59" s="32">
        <f>B27/B28*100</f>
        <v>52.457461506634438</v>
      </c>
      <c r="C59" s="32">
        <f>C27/C28*100</f>
        <v>52.112999349483488</v>
      </c>
      <c r="D59" s="32">
        <f>D27/D28*100</f>
        <v>61.683284268380078</v>
      </c>
    </row>
    <row r="60" spans="1:4" x14ac:dyDescent="0.25">
      <c r="A60" s="12" t="s">
        <v>21</v>
      </c>
      <c r="B60" s="32">
        <f>(B58+B59)/2</f>
        <v>69.944946969533433</v>
      </c>
      <c r="C60" s="32">
        <f>(C58+C59)/2</f>
        <v>70.741184359426427</v>
      </c>
      <c r="D60" s="32"/>
    </row>
    <row r="61" spans="1:4" x14ac:dyDescent="0.25">
      <c r="A61" s="12"/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12" t="s">
        <v>22</v>
      </c>
      <c r="B63" s="32">
        <f>(B29/B27)*100</f>
        <v>95.767695870249753</v>
      </c>
      <c r="C63" s="32"/>
      <c r="D63" s="32"/>
    </row>
    <row r="64" spans="1:4" x14ac:dyDescent="0.25">
      <c r="A64" s="12"/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12" t="s">
        <v>24</v>
      </c>
      <c r="B66" s="32">
        <f>((B19/B15)-1)*100</f>
        <v>-2.1673387096774244</v>
      </c>
      <c r="C66" s="32">
        <f t="shared" ref="C66" si="5">((C19/C15)-1)*100</f>
        <v>-2.1673387096774244</v>
      </c>
      <c r="D66" s="32"/>
    </row>
    <row r="67" spans="1:4" x14ac:dyDescent="0.25">
      <c r="A67" s="12" t="s">
        <v>25</v>
      </c>
      <c r="B67" s="32">
        <f>((B42/B41)-1)*100</f>
        <v>11.33732675968635</v>
      </c>
      <c r="C67" s="32">
        <f>((C42/C41)-1)*100</f>
        <v>7.4096312778969775</v>
      </c>
      <c r="D67" s="32">
        <f>((D42/D41)-1)*100</f>
        <v>545.21108282729097</v>
      </c>
    </row>
    <row r="68" spans="1:4" x14ac:dyDescent="0.25">
      <c r="A68" s="12" t="s">
        <v>26</v>
      </c>
      <c r="B68" s="32">
        <f>((B44/B43)-1)*100</f>
        <v>13.803841468942668</v>
      </c>
      <c r="C68" s="32">
        <f>((C44/C43)-1)*100</f>
        <v>9.7891336709673418</v>
      </c>
      <c r="D68" s="32">
        <f>((D44/D43)-1)*100</f>
        <v>559.50478533196565</v>
      </c>
    </row>
    <row r="69" spans="1:4" x14ac:dyDescent="0.25">
      <c r="A69" s="12"/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12" t="s">
        <v>33</v>
      </c>
      <c r="B71" s="32">
        <f>B26/(B17*3)</f>
        <v>495774.92849140597</v>
      </c>
      <c r="C71" s="32">
        <f>C26/(C17*3)</f>
        <v>472494.50521098275</v>
      </c>
      <c r="D71" s="32"/>
    </row>
    <row r="72" spans="1:4" x14ac:dyDescent="0.25">
      <c r="A72" s="12" t="s">
        <v>34</v>
      </c>
      <c r="B72" s="32">
        <f>B27/(B19*3)</f>
        <v>300348.23005838919</v>
      </c>
      <c r="C72" s="32">
        <f>C27/(C19*3)</f>
        <v>287636.5795139962</v>
      </c>
      <c r="D72" s="32"/>
    </row>
    <row r="73" spans="1:4" x14ac:dyDescent="0.25">
      <c r="A73" s="12" t="s">
        <v>43</v>
      </c>
      <c r="B73" s="32"/>
      <c r="C73" s="32">
        <f>C27/C20</f>
        <v>469951.68420594838</v>
      </c>
      <c r="D73" s="32"/>
    </row>
    <row r="74" spans="1:4" x14ac:dyDescent="0.25">
      <c r="A74" s="12" t="s">
        <v>28</v>
      </c>
      <c r="B74" s="32">
        <f>(B72/B71)*B55</f>
        <v>89.917133598349253</v>
      </c>
      <c r="C74" s="32">
        <f>(C72/C71)*C55</f>
        <v>91.766674558854277</v>
      </c>
      <c r="D74" s="32"/>
    </row>
    <row r="75" spans="1:4" x14ac:dyDescent="0.25">
      <c r="A75" s="16" t="s">
        <v>39</v>
      </c>
      <c r="B75" s="32">
        <f>B26/B17</f>
        <v>1487324.785474218</v>
      </c>
      <c r="C75" s="32">
        <f>C26/C17</f>
        <v>1417483.5156329481</v>
      </c>
      <c r="D75" s="32"/>
    </row>
    <row r="76" spans="1:4" x14ac:dyDescent="0.25">
      <c r="A76" s="16" t="s">
        <v>40</v>
      </c>
      <c r="B76" s="32">
        <f>B27/(B19)</f>
        <v>901044.69017516752</v>
      </c>
      <c r="C76" s="32">
        <f>C27/(C19)</f>
        <v>862909.73854198866</v>
      </c>
      <c r="D76" s="32"/>
    </row>
    <row r="77" spans="1:4" x14ac:dyDescent="0.25">
      <c r="A77" s="12"/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12" t="s">
        <v>30</v>
      </c>
      <c r="B79" s="32">
        <f>(B33/B32)*100</f>
        <v>105.66743639295468</v>
      </c>
      <c r="C79" s="32"/>
      <c r="D79" s="32"/>
    </row>
    <row r="80" spans="1:4" x14ac:dyDescent="0.25">
      <c r="A80" s="12" t="s">
        <v>31</v>
      </c>
      <c r="B80" s="32">
        <f>(B27/B33)*100</f>
        <v>105.98284698778393</v>
      </c>
      <c r="C80" s="32"/>
      <c r="D80" s="32"/>
    </row>
    <row r="81" spans="1:6" ht="15.75" thickBot="1" x14ac:dyDescent="0.3">
      <c r="A81" s="11"/>
      <c r="B81" s="11"/>
      <c r="C81" s="11"/>
      <c r="D81" s="11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</sheetData>
  <mergeCells count="4">
    <mergeCell ref="A9:A10"/>
    <mergeCell ref="B9:B10"/>
    <mergeCell ref="C9:D9"/>
    <mergeCell ref="A82:D82"/>
  </mergeCells>
  <pageMargins left="0.7" right="0.7" top="0.75" bottom="0.75" header="0.3" footer="0.3"/>
  <pageSetup orientation="portrait" horizontalDpi="300" verticalDpi="300" r:id="rId1"/>
  <ignoredErrors>
    <ignoredError sqref="B1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140625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3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</row>
    <row r="13" spans="1:4" x14ac:dyDescent="0.25">
      <c r="A13" s="12"/>
    </row>
    <row r="14" spans="1:4" x14ac:dyDescent="0.25">
      <c r="A14" s="3" t="s">
        <v>4</v>
      </c>
      <c r="B14" s="12"/>
      <c r="C14" s="12"/>
      <c r="D14" s="12"/>
    </row>
    <row r="15" spans="1:4" x14ac:dyDescent="0.25">
      <c r="A15" s="13" t="s">
        <v>57</v>
      </c>
      <c r="B15" s="20">
        <f t="shared" ref="B15:B20" si="0">C15</f>
        <v>1124</v>
      </c>
      <c r="C15" s="20">
        <v>1124</v>
      </c>
      <c r="D15" s="20"/>
    </row>
    <row r="16" spans="1:4" x14ac:dyDescent="0.25">
      <c r="A16" s="9" t="s">
        <v>2</v>
      </c>
      <c r="B16" s="20">
        <f t="shared" si="0"/>
        <v>1700</v>
      </c>
      <c r="C16" s="20">
        <v>1700</v>
      </c>
      <c r="D16" s="20"/>
    </row>
    <row r="17" spans="1:4" x14ac:dyDescent="0.25">
      <c r="A17" s="13" t="s">
        <v>115</v>
      </c>
      <c r="B17" s="20">
        <f t="shared" si="0"/>
        <v>570</v>
      </c>
      <c r="C17" s="20">
        <v>570</v>
      </c>
      <c r="D17" s="20"/>
    </row>
    <row r="18" spans="1:4" x14ac:dyDescent="0.25">
      <c r="A18" s="9" t="s">
        <v>2</v>
      </c>
      <c r="B18" s="20">
        <f t="shared" si="0"/>
        <v>1710</v>
      </c>
      <c r="C18" s="20">
        <f>+C17*3</f>
        <v>1710</v>
      </c>
      <c r="D18" s="20"/>
    </row>
    <row r="19" spans="1:4" x14ac:dyDescent="0.25">
      <c r="A19" s="13" t="s">
        <v>116</v>
      </c>
      <c r="B19" s="20">
        <f t="shared" si="0"/>
        <v>1440</v>
      </c>
      <c r="C19" s="20">
        <v>1440</v>
      </c>
      <c r="D19" s="20"/>
    </row>
    <row r="20" spans="1:4" x14ac:dyDescent="0.25">
      <c r="A20" s="9" t="s">
        <v>2</v>
      </c>
      <c r="B20" s="20">
        <f t="shared" si="0"/>
        <v>2168</v>
      </c>
      <c r="C20" s="20">
        <v>2168</v>
      </c>
      <c r="D20" s="20"/>
    </row>
    <row r="21" spans="1:4" x14ac:dyDescent="0.25">
      <c r="A21" s="13" t="s">
        <v>83</v>
      </c>
      <c r="B21" s="20">
        <f t="shared" ref="B21:B22" si="1">C21</f>
        <v>2220</v>
      </c>
      <c r="C21" s="20">
        <v>2220</v>
      </c>
      <c r="D21" s="20"/>
    </row>
    <row r="22" spans="1:4" x14ac:dyDescent="0.25">
      <c r="A22" s="9" t="s">
        <v>2</v>
      </c>
      <c r="B22" s="20">
        <f t="shared" si="1"/>
        <v>6660</v>
      </c>
      <c r="C22" s="20">
        <v>6660</v>
      </c>
      <c r="D22" s="20"/>
    </row>
    <row r="23" spans="1:4" x14ac:dyDescent="0.25">
      <c r="A23" s="12"/>
      <c r="B23" s="20"/>
      <c r="C23" s="20"/>
      <c r="D23" s="20"/>
    </row>
    <row r="24" spans="1:4" x14ac:dyDescent="0.25">
      <c r="A24" s="24" t="s">
        <v>5</v>
      </c>
      <c r="B24" s="20"/>
      <c r="C24" s="20"/>
      <c r="D24" s="20"/>
    </row>
    <row r="25" spans="1:4" x14ac:dyDescent="0.25">
      <c r="A25" s="13" t="s">
        <v>58</v>
      </c>
      <c r="B25" s="20">
        <f>SUM(C25:D25)</f>
        <v>807951569</v>
      </c>
      <c r="C25" s="20">
        <v>792280176</v>
      </c>
      <c r="D25" s="20">
        <v>15671393</v>
      </c>
    </row>
    <row r="26" spans="1:4" x14ac:dyDescent="0.25">
      <c r="A26" s="13" t="s">
        <v>117</v>
      </c>
      <c r="B26" s="20">
        <f>SUM(C26:D26)</f>
        <v>860693798.75</v>
      </c>
      <c r="C26" s="25">
        <v>840693798.74000001</v>
      </c>
      <c r="D26" s="25">
        <v>20000000.010000002</v>
      </c>
    </row>
    <row r="27" spans="1:4" x14ac:dyDescent="0.25">
      <c r="A27" s="13" t="s">
        <v>118</v>
      </c>
      <c r="B27" s="20">
        <f>SUM(C27:D27)</f>
        <v>967490744.69999993</v>
      </c>
      <c r="C27" s="28">
        <v>947903443.29999995</v>
      </c>
      <c r="D27" s="28">
        <v>19587301.399999999</v>
      </c>
    </row>
    <row r="28" spans="1:4" x14ac:dyDescent="0.25">
      <c r="A28" s="13" t="s">
        <v>87</v>
      </c>
      <c r="B28" s="20">
        <f>SUM(C28:D28)</f>
        <v>3333992330.9266663</v>
      </c>
      <c r="C28" s="25">
        <v>3213992330.9299994</v>
      </c>
      <c r="D28" s="20">
        <v>119999999.9966667</v>
      </c>
    </row>
    <row r="29" spans="1:4" x14ac:dyDescent="0.25">
      <c r="A29" s="13" t="s">
        <v>119</v>
      </c>
      <c r="B29" s="20">
        <f>C29</f>
        <v>947903443.29999995</v>
      </c>
      <c r="C29" s="20">
        <f>C27</f>
        <v>947903443.29999995</v>
      </c>
      <c r="D29" s="20"/>
    </row>
    <row r="30" spans="1:4" x14ac:dyDescent="0.25">
      <c r="A30" s="12"/>
      <c r="B30" s="20"/>
      <c r="C30" s="20"/>
      <c r="D30" s="20"/>
    </row>
    <row r="31" spans="1:4" x14ac:dyDescent="0.25">
      <c r="A31" s="24" t="s">
        <v>6</v>
      </c>
      <c r="B31" s="20"/>
      <c r="C31" s="20"/>
      <c r="D31" s="20"/>
    </row>
    <row r="32" spans="1:4" x14ac:dyDescent="0.25">
      <c r="A32" s="13" t="s">
        <v>120</v>
      </c>
      <c r="B32" s="20">
        <f>B26</f>
        <v>860693798.75</v>
      </c>
      <c r="C32" s="20"/>
      <c r="D32" s="20"/>
    </row>
    <row r="33" spans="1:4" x14ac:dyDescent="0.25">
      <c r="A33" s="13" t="s">
        <v>121</v>
      </c>
      <c r="B33" s="20">
        <v>776421166.32000005</v>
      </c>
      <c r="C33" s="20"/>
      <c r="D33" s="20"/>
    </row>
    <row r="34" spans="1:4" x14ac:dyDescent="0.25">
      <c r="A34" s="12"/>
      <c r="B34" s="21"/>
      <c r="C34" s="21"/>
      <c r="D34" s="21"/>
    </row>
    <row r="35" spans="1:4" x14ac:dyDescent="0.25">
      <c r="A35" s="3" t="s">
        <v>7</v>
      </c>
      <c r="B35" s="21"/>
      <c r="C35" s="21"/>
      <c r="D35" s="21"/>
    </row>
    <row r="36" spans="1:4" s="6" customFormat="1" x14ac:dyDescent="0.25">
      <c r="A36" s="13" t="s">
        <v>59</v>
      </c>
      <c r="B36" s="30">
        <v>1.0347772084</v>
      </c>
      <c r="C36" s="30">
        <v>1.0347772084</v>
      </c>
      <c r="D36" s="30">
        <v>1.0347772084</v>
      </c>
    </row>
    <row r="37" spans="1:4" s="6" customFormat="1" x14ac:dyDescent="0.25">
      <c r="A37" s="13" t="s">
        <v>122</v>
      </c>
      <c r="B37" s="30">
        <v>1.060947463</v>
      </c>
      <c r="C37" s="30">
        <v>1.060947463</v>
      </c>
      <c r="D37" s="30">
        <v>1.060947463</v>
      </c>
    </row>
    <row r="38" spans="1:4" x14ac:dyDescent="0.25">
      <c r="A38" s="13" t="s">
        <v>8</v>
      </c>
      <c r="B38" s="20">
        <v>412</v>
      </c>
      <c r="C38" s="20"/>
      <c r="D38" s="20"/>
    </row>
    <row r="39" spans="1:4" x14ac:dyDescent="0.25">
      <c r="A39" s="12"/>
      <c r="B39" s="20"/>
      <c r="C39" s="20"/>
      <c r="D39" s="20"/>
    </row>
    <row r="40" spans="1:4" x14ac:dyDescent="0.25">
      <c r="A40" s="3" t="s">
        <v>9</v>
      </c>
      <c r="B40" s="20"/>
      <c r="C40" s="20"/>
      <c r="D40" s="20"/>
    </row>
    <row r="41" spans="1:4" x14ac:dyDescent="0.25">
      <c r="A41" s="12" t="s">
        <v>60</v>
      </c>
      <c r="B41" s="20">
        <f>B25/B36</f>
        <v>780797607.87278664</v>
      </c>
      <c r="C41" s="20">
        <f t="shared" ref="C41:D41" si="2">C25/C36</f>
        <v>765652905.34862542</v>
      </c>
      <c r="D41" s="20">
        <f t="shared" si="2"/>
        <v>15144702.524161238</v>
      </c>
    </row>
    <row r="42" spans="1:4" x14ac:dyDescent="0.25">
      <c r="A42" s="12" t="s">
        <v>123</v>
      </c>
      <c r="B42" s="20">
        <f>B27/B37</f>
        <v>911912020.56722379</v>
      </c>
      <c r="C42" s="20">
        <f t="shared" ref="C42:D42" si="3">C27/C37</f>
        <v>893449936.36126912</v>
      </c>
      <c r="D42" s="20">
        <f t="shared" si="3"/>
        <v>18462084.20595469</v>
      </c>
    </row>
    <row r="43" spans="1:4" x14ac:dyDescent="0.25">
      <c r="A43" s="12" t="s">
        <v>61</v>
      </c>
      <c r="B43" s="20">
        <f>B41/B15</f>
        <v>694659.79348112689</v>
      </c>
      <c r="C43" s="20">
        <f>C41/$C15</f>
        <v>681185.85885109019</v>
      </c>
      <c r="D43" s="20">
        <f t="shared" ref="D43" si="4">D41/$C15</f>
        <v>13473.934630036689</v>
      </c>
    </row>
    <row r="44" spans="1:4" x14ac:dyDescent="0.25">
      <c r="A44" s="12" t="s">
        <v>124</v>
      </c>
      <c r="B44" s="20">
        <f>B42/B19</f>
        <v>633272.23650501657</v>
      </c>
      <c r="C44" s="20">
        <f>C42/$C19</f>
        <v>620451.34469532582</v>
      </c>
      <c r="D44" s="20">
        <f t="shared" ref="D44" si="5">D42/$C19</f>
        <v>12820.891809690756</v>
      </c>
    </row>
    <row r="45" spans="1:4" x14ac:dyDescent="0.25">
      <c r="A45" s="12"/>
      <c r="B45" s="21"/>
      <c r="C45" s="21"/>
      <c r="D45" s="21"/>
    </row>
    <row r="46" spans="1:4" x14ac:dyDescent="0.25">
      <c r="A46" s="3" t="s">
        <v>10</v>
      </c>
      <c r="B46" s="21"/>
      <c r="C46" s="21"/>
      <c r="D46" s="21"/>
    </row>
    <row r="47" spans="1:4" x14ac:dyDescent="0.25">
      <c r="A47" s="12"/>
      <c r="B47" s="21"/>
      <c r="C47" s="21"/>
      <c r="D47" s="21"/>
    </row>
    <row r="48" spans="1:4" x14ac:dyDescent="0.25">
      <c r="A48" s="3" t="s">
        <v>11</v>
      </c>
      <c r="B48" s="21"/>
      <c r="C48" s="21"/>
      <c r="D48" s="21"/>
    </row>
    <row r="49" spans="1:4" x14ac:dyDescent="0.25">
      <c r="A49" s="12" t="s">
        <v>12</v>
      </c>
      <c r="B49" s="32">
        <f>(B17/B38)*100</f>
        <v>138.34951456310679</v>
      </c>
      <c r="C49" s="32"/>
      <c r="D49" s="32"/>
    </row>
    <row r="50" spans="1:4" x14ac:dyDescent="0.25">
      <c r="A50" s="12" t="s">
        <v>13</v>
      </c>
      <c r="B50" s="32">
        <f>(B19*100)/(B38)</f>
        <v>349.51456310679612</v>
      </c>
      <c r="C50" s="32"/>
      <c r="D50" s="32"/>
    </row>
    <row r="51" spans="1:4" x14ac:dyDescent="0.25">
      <c r="A51" s="12"/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12" t="s">
        <v>15</v>
      </c>
      <c r="B53" s="32">
        <f>(B19/B17)*100</f>
        <v>252.63157894736841</v>
      </c>
      <c r="C53" s="32">
        <f>(C19/C17)*100</f>
        <v>252.63157894736841</v>
      </c>
      <c r="D53" s="32"/>
    </row>
    <row r="54" spans="1:4" x14ac:dyDescent="0.25">
      <c r="A54" s="12" t="s">
        <v>16</v>
      </c>
      <c r="B54" s="32">
        <f>B27/B26*100</f>
        <v>112.40823927221307</v>
      </c>
      <c r="C54" s="32">
        <f>C27/C26*100</f>
        <v>112.75251996870701</v>
      </c>
      <c r="D54" s="32">
        <f>D27/D26*100</f>
        <v>97.936506951031731</v>
      </c>
    </row>
    <row r="55" spans="1:4" x14ac:dyDescent="0.25">
      <c r="A55" s="12" t="s">
        <v>17</v>
      </c>
      <c r="B55" s="32">
        <f>AVERAGE(B53:B54)</f>
        <v>182.51990910979075</v>
      </c>
      <c r="C55" s="32">
        <f>AVERAGE(C53:C54)</f>
        <v>182.6920494580377</v>
      </c>
      <c r="D55" s="32"/>
    </row>
    <row r="56" spans="1:4" x14ac:dyDescent="0.25">
      <c r="A56" s="12"/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12" t="s">
        <v>19</v>
      </c>
      <c r="B58" s="32">
        <f>(B19/B21)*100</f>
        <v>64.86486486486487</v>
      </c>
      <c r="C58" s="32">
        <f>(C19/C21)*100</f>
        <v>64.86486486486487</v>
      </c>
      <c r="D58" s="32"/>
    </row>
    <row r="59" spans="1:4" x14ac:dyDescent="0.25">
      <c r="A59" s="12" t="s">
        <v>20</v>
      </c>
      <c r="B59" s="32">
        <f>B27/B28*100</f>
        <v>29.018985308556207</v>
      </c>
      <c r="C59" s="32">
        <f>C27/C28*100</f>
        <v>29.493021317375543</v>
      </c>
      <c r="D59" s="32">
        <f>D27/D28*100</f>
        <v>16.322751167120071</v>
      </c>
    </row>
    <row r="60" spans="1:4" x14ac:dyDescent="0.25">
      <c r="A60" s="12" t="s">
        <v>21</v>
      </c>
      <c r="B60" s="32">
        <f>(B58+B59)/2</f>
        <v>46.94192508671054</v>
      </c>
      <c r="C60" s="32">
        <f>(C58+C59)/2</f>
        <v>47.178943091120203</v>
      </c>
      <c r="D60" s="32"/>
    </row>
    <row r="61" spans="1:4" x14ac:dyDescent="0.25">
      <c r="A61" s="12"/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12" t="s">
        <v>22</v>
      </c>
      <c r="B63" s="32">
        <f>(B29/B27)*100</f>
        <v>97.975453356292974</v>
      </c>
      <c r="C63" s="32"/>
      <c r="D63" s="32"/>
    </row>
    <row r="64" spans="1:4" x14ac:dyDescent="0.25">
      <c r="A64" s="12"/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12" t="s">
        <v>24</v>
      </c>
      <c r="B66" s="32">
        <f>((B19/B15)-1)*100</f>
        <v>28.113879003558729</v>
      </c>
      <c r="C66" s="32">
        <f>((C19/C15)-1)*100</f>
        <v>28.113879003558729</v>
      </c>
      <c r="D66" s="32"/>
    </row>
    <row r="67" spans="1:4" x14ac:dyDescent="0.25">
      <c r="A67" s="12" t="s">
        <v>25</v>
      </c>
      <c r="B67" s="32">
        <f>((B42/B41)-1)*100</f>
        <v>16.792368646165134</v>
      </c>
      <c r="C67" s="32">
        <f>((C42/C41)-1)*100</f>
        <v>16.691248752521059</v>
      </c>
      <c r="D67" s="32">
        <f t="shared" ref="D67" si="6">((D42/D41)-1)*100</f>
        <v>21.904568125395897</v>
      </c>
    </row>
    <row r="68" spans="1:4" x14ac:dyDescent="0.25">
      <c r="A68" s="12" t="s">
        <v>26</v>
      </c>
      <c r="B68" s="32">
        <f>((B44/B43)-1)*100</f>
        <v>-8.8370678067433257</v>
      </c>
      <c r="C68" s="32">
        <f>((C44/C43)-1)*100</f>
        <v>-8.9159975015043802</v>
      </c>
      <c r="D68" s="32">
        <f>((D44/D43)-1)*100</f>
        <v>-4.8467121021215309</v>
      </c>
    </row>
    <row r="69" spans="1:4" x14ac:dyDescent="0.25">
      <c r="A69" s="12"/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12" t="s">
        <v>33</v>
      </c>
      <c r="B71" s="32">
        <f>B26/(B17*3)</f>
        <v>503329.70687134506</v>
      </c>
      <c r="C71" s="32">
        <f>C26/(C17*3)</f>
        <v>491633.80043274857</v>
      </c>
      <c r="D71" s="32"/>
    </row>
    <row r="72" spans="1:4" x14ac:dyDescent="0.25">
      <c r="A72" s="12" t="s">
        <v>34</v>
      </c>
      <c r="B72" s="32">
        <f>B27/(B19*3)</f>
        <v>223956.19090277777</v>
      </c>
      <c r="C72" s="32">
        <f>C27/(C19*3)</f>
        <v>219422.09335648146</v>
      </c>
      <c r="D72" s="32"/>
    </row>
    <row r="73" spans="1:4" x14ac:dyDescent="0.25">
      <c r="A73" s="12" t="s">
        <v>43</v>
      </c>
      <c r="B73" s="32"/>
      <c r="C73" s="32">
        <f>C27/C20</f>
        <v>437224.83547047968</v>
      </c>
      <c r="D73" s="32"/>
    </row>
    <row r="74" spans="1:4" x14ac:dyDescent="0.25">
      <c r="A74" s="12" t="s">
        <v>28</v>
      </c>
      <c r="B74" s="32">
        <f>(B72/B71)*B55</f>
        <v>81.212102226658928</v>
      </c>
      <c r="C74" s="32">
        <f>(C72/C71)*C55</f>
        <v>81.537664612122214</v>
      </c>
      <c r="D74" s="32"/>
    </row>
    <row r="75" spans="1:4" x14ac:dyDescent="0.25">
      <c r="A75" s="16" t="s">
        <v>35</v>
      </c>
      <c r="B75" s="32">
        <f>B26/B17</f>
        <v>1509989.1206140351</v>
      </c>
      <c r="C75" s="32">
        <f>C26/C17</f>
        <v>1474901.4012982456</v>
      </c>
      <c r="D75" s="32"/>
    </row>
    <row r="76" spans="1:4" x14ac:dyDescent="0.25">
      <c r="A76" s="16" t="s">
        <v>36</v>
      </c>
      <c r="B76" s="32">
        <f>B27/(B19)</f>
        <v>671868.57270833326</v>
      </c>
      <c r="C76" s="32">
        <f>C27/(C19)</f>
        <v>658266.28006944444</v>
      </c>
      <c r="D76" s="32"/>
    </row>
    <row r="77" spans="1:4" x14ac:dyDescent="0.25">
      <c r="A77" s="12"/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12" t="s">
        <v>30</v>
      </c>
      <c r="B79" s="32">
        <f>(B33/B32)*100</f>
        <v>90.208755709360219</v>
      </c>
      <c r="C79" s="32"/>
      <c r="D79" s="32"/>
    </row>
    <row r="80" spans="1:4" x14ac:dyDescent="0.25">
      <c r="A80" s="12" t="s">
        <v>31</v>
      </c>
      <c r="B80" s="32">
        <f>(B27/B33)*100</f>
        <v>124.60901205020099</v>
      </c>
      <c r="C80" s="32"/>
      <c r="D80" s="32"/>
    </row>
    <row r="81" spans="1:6" ht="15.75" thickBot="1" x14ac:dyDescent="0.3">
      <c r="A81" s="17"/>
      <c r="B81" s="17"/>
      <c r="C81" s="17"/>
      <c r="D81" s="17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3" spans="1:6" s="12" customFormat="1" x14ac:dyDescent="0.25"/>
    <row r="84" spans="1:6" s="27" customFormat="1" ht="60" customHeight="1" x14ac:dyDescent="0.25">
      <c r="A84" s="41" t="s">
        <v>125</v>
      </c>
      <c r="B84" s="41"/>
      <c r="C84" s="41"/>
      <c r="D84" s="41"/>
      <c r="E84" s="26"/>
      <c r="F84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</sheetData>
  <mergeCells count="5">
    <mergeCell ref="A9:A10"/>
    <mergeCell ref="B9:B10"/>
    <mergeCell ref="C9:D9"/>
    <mergeCell ref="A82:D82"/>
    <mergeCell ref="A84:D84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.140625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4.5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  <c r="B12" s="12"/>
      <c r="C12" s="12"/>
      <c r="D12" s="12"/>
    </row>
    <row r="13" spans="1:4" x14ac:dyDescent="0.25">
      <c r="A13" s="12"/>
      <c r="B13" s="12"/>
      <c r="C13" s="12"/>
      <c r="D13" s="12"/>
    </row>
    <row r="14" spans="1:4" x14ac:dyDescent="0.25">
      <c r="A14" s="3" t="s">
        <v>4</v>
      </c>
      <c r="B14" s="12"/>
      <c r="C14" s="12"/>
      <c r="D14" s="12"/>
    </row>
    <row r="15" spans="1:4" x14ac:dyDescent="0.25">
      <c r="A15" s="13" t="s">
        <v>72</v>
      </c>
      <c r="B15" s="20">
        <f>C15</f>
        <v>2736</v>
      </c>
      <c r="C15" s="20">
        <v>2736</v>
      </c>
      <c r="D15" s="20"/>
    </row>
    <row r="16" spans="1:4" x14ac:dyDescent="0.25">
      <c r="A16" s="9" t="s">
        <v>2</v>
      </c>
      <c r="B16" s="20">
        <f t="shared" ref="B16:B22" si="0">C16</f>
        <v>5156</v>
      </c>
      <c r="C16" s="20">
        <f>+('I Trimestre'!C16+'II Trimestre'!C16+'III Trimestre'!C16)</f>
        <v>5156</v>
      </c>
      <c r="D16" s="20"/>
    </row>
    <row r="17" spans="1:4" x14ac:dyDescent="0.25">
      <c r="A17" s="13" t="s">
        <v>126</v>
      </c>
      <c r="B17" s="20">
        <f t="shared" si="0"/>
        <v>1620</v>
      </c>
      <c r="C17" s="20">
        <f>+('I Trimestre'!C17+'II Trimestre'!C17+'III Trimestre'!C17)</f>
        <v>1620</v>
      </c>
      <c r="D17" s="20"/>
    </row>
    <row r="18" spans="1:4" x14ac:dyDescent="0.25">
      <c r="A18" s="9" t="s">
        <v>2</v>
      </c>
      <c r="B18" s="20">
        <f t="shared" ref="B18" si="1">C18</f>
        <v>4860</v>
      </c>
      <c r="C18" s="20">
        <f>+('I Trimestre'!C18+'II Trimestre'!C18+'III Trimestre'!C18)</f>
        <v>4860</v>
      </c>
      <c r="D18" s="20"/>
    </row>
    <row r="19" spans="1:4" s="12" customFormat="1" x14ac:dyDescent="0.25">
      <c r="A19" s="13" t="s">
        <v>127</v>
      </c>
      <c r="B19" s="20">
        <f>C19</f>
        <v>1941</v>
      </c>
      <c r="C19" s="20">
        <v>1941</v>
      </c>
      <c r="D19" s="20"/>
    </row>
    <row r="20" spans="1:4" x14ac:dyDescent="0.25">
      <c r="A20" s="9" t="s">
        <v>2</v>
      </c>
      <c r="B20" s="20">
        <f t="shared" si="0"/>
        <v>5732</v>
      </c>
      <c r="C20" s="20">
        <f>+('I Trimestre'!C20+'II Trimestre'!C20+'III Trimestre'!C20)</f>
        <v>5732</v>
      </c>
      <c r="D20" s="20"/>
    </row>
    <row r="21" spans="1:4" x14ac:dyDescent="0.25">
      <c r="A21" s="13" t="s">
        <v>83</v>
      </c>
      <c r="B21" s="20">
        <f t="shared" si="0"/>
        <v>2220</v>
      </c>
      <c r="C21" s="20">
        <f>'III Trimestre'!C21</f>
        <v>2220</v>
      </c>
      <c r="D21" s="20"/>
    </row>
    <row r="22" spans="1:4" x14ac:dyDescent="0.25">
      <c r="A22" s="9" t="s">
        <v>2</v>
      </c>
      <c r="B22" s="20">
        <f t="shared" si="0"/>
        <v>6660</v>
      </c>
      <c r="C22" s="20">
        <f>'III Trimestre'!C22</f>
        <v>6660</v>
      </c>
      <c r="D22" s="20"/>
    </row>
    <row r="23" spans="1:4" x14ac:dyDescent="0.25">
      <c r="A23" s="12"/>
      <c r="B23" s="20"/>
      <c r="C23" s="20"/>
      <c r="D23" s="20"/>
    </row>
    <row r="24" spans="1:4" x14ac:dyDescent="0.25">
      <c r="A24" s="24" t="s">
        <v>5</v>
      </c>
      <c r="B24" s="20"/>
      <c r="C24" s="20"/>
      <c r="D24" s="20"/>
    </row>
    <row r="25" spans="1:4" x14ac:dyDescent="0.25">
      <c r="A25" s="13" t="s">
        <v>73</v>
      </c>
      <c r="B25" s="20">
        <f>SUM(C25:D25)</f>
        <v>2341651835</v>
      </c>
      <c r="C25" s="20">
        <f>+'I Trimestre'!C25+'II Trimestre'!C25+'III Trimestre'!C25</f>
        <v>2314779454</v>
      </c>
      <c r="D25" s="20">
        <f>+'I Trimestre'!D25+'II Trimestre'!D25+'III Trimestre'!D25</f>
        <v>26872381</v>
      </c>
    </row>
    <row r="26" spans="1:4" x14ac:dyDescent="0.25">
      <c r="A26" s="13" t="s">
        <v>128</v>
      </c>
      <c r="B26" s="20">
        <f>SUM(C26:D26)</f>
        <v>2422384823.4979286</v>
      </c>
      <c r="C26" s="20">
        <f>+'I Trimestre'!C26+'II Trimestre'!C26+'III Trimestre'!C26</f>
        <v>2329051490.1545954</v>
      </c>
      <c r="D26" s="20">
        <f>+'I Trimestre'!D26+'II Trimestre'!D26+'III Trimestre'!D26</f>
        <v>93333333.343333334</v>
      </c>
    </row>
    <row r="27" spans="1:4" x14ac:dyDescent="0.25">
      <c r="A27" s="13" t="s">
        <v>129</v>
      </c>
      <c r="B27" s="20">
        <f>SUM(C27:D27)</f>
        <v>2716418488.3299999</v>
      </c>
      <c r="C27" s="20">
        <f>+'I Trimestre'!C27+'II Trimestre'!C27+'III Trimestre'!C27</f>
        <v>2622811245.8099999</v>
      </c>
      <c r="D27" s="20">
        <f>+'I Trimestre'!D27+'II Trimestre'!D27+'III Trimestre'!D27</f>
        <v>93607242.520000011</v>
      </c>
    </row>
    <row r="28" spans="1:4" x14ac:dyDescent="0.25">
      <c r="A28" s="13" t="s">
        <v>87</v>
      </c>
      <c r="B28" s="20">
        <f>+'III Trimestre'!B28</f>
        <v>3333992330.9266663</v>
      </c>
      <c r="C28" s="20">
        <f>+'III Trimestre'!C28</f>
        <v>3213992330.9299994</v>
      </c>
      <c r="D28" s="20">
        <f>+'III Trimestre'!D28</f>
        <v>119999999.9966667</v>
      </c>
    </row>
    <row r="29" spans="1:4" x14ac:dyDescent="0.25">
      <c r="A29" s="13" t="s">
        <v>130</v>
      </c>
      <c r="B29" s="20">
        <f>C29</f>
        <v>2622811245.8099999</v>
      </c>
      <c r="C29" s="20">
        <f>C27</f>
        <v>2622811245.8099999</v>
      </c>
      <c r="D29" s="20"/>
    </row>
    <row r="30" spans="1:4" x14ac:dyDescent="0.25">
      <c r="A30" s="3"/>
      <c r="B30" s="20"/>
      <c r="C30" s="20"/>
      <c r="D30" s="20"/>
    </row>
    <row r="31" spans="1:4" x14ac:dyDescent="0.25">
      <c r="A31" s="24" t="s">
        <v>6</v>
      </c>
      <c r="B31" s="20"/>
      <c r="C31" s="20"/>
      <c r="D31" s="20"/>
    </row>
    <row r="32" spans="1:4" x14ac:dyDescent="0.25">
      <c r="A32" s="13" t="s">
        <v>131</v>
      </c>
      <c r="B32" s="20">
        <f>B26</f>
        <v>2422384823.4979286</v>
      </c>
      <c r="C32" s="20"/>
      <c r="D32" s="20"/>
    </row>
    <row r="33" spans="1:4" x14ac:dyDescent="0.25">
      <c r="A33" s="13" t="s">
        <v>132</v>
      </c>
      <c r="B33" s="20">
        <f>'I Trimestre'!B33+'II Trimestre'!B33+'III Trimestre'!B33</f>
        <v>2426620036.5500002</v>
      </c>
      <c r="C33" s="20"/>
      <c r="D33" s="20"/>
    </row>
    <row r="34" spans="1:4" x14ac:dyDescent="0.25">
      <c r="A34" s="12"/>
      <c r="B34" s="21"/>
      <c r="C34" s="21"/>
      <c r="D34" s="21"/>
    </row>
    <row r="35" spans="1:4" x14ac:dyDescent="0.25">
      <c r="A35" s="3" t="s">
        <v>7</v>
      </c>
      <c r="B35" s="21"/>
      <c r="C35" s="21"/>
      <c r="D35" s="21"/>
    </row>
    <row r="36" spans="1:4" s="6" customFormat="1" x14ac:dyDescent="0.25">
      <c r="A36" s="13" t="s">
        <v>74</v>
      </c>
      <c r="B36" s="30">
        <v>1.0347772084</v>
      </c>
      <c r="C36" s="30">
        <v>1.0347772084</v>
      </c>
      <c r="D36" s="30">
        <v>1.0347772084</v>
      </c>
    </row>
    <row r="37" spans="1:4" s="6" customFormat="1" x14ac:dyDescent="0.25">
      <c r="A37" s="13" t="s">
        <v>133</v>
      </c>
      <c r="B37" s="30">
        <v>1.060947463</v>
      </c>
      <c r="C37" s="30">
        <v>1.060947463</v>
      </c>
      <c r="D37" s="30">
        <v>1.060947463</v>
      </c>
    </row>
    <row r="38" spans="1:4" x14ac:dyDescent="0.25">
      <c r="A38" s="13" t="s">
        <v>8</v>
      </c>
      <c r="B38" s="20">
        <v>412</v>
      </c>
      <c r="C38" s="20"/>
      <c r="D38" s="20"/>
    </row>
    <row r="39" spans="1:4" x14ac:dyDescent="0.25">
      <c r="A39" s="12"/>
      <c r="B39" s="20"/>
      <c r="C39" s="20"/>
      <c r="D39" s="20"/>
    </row>
    <row r="40" spans="1:4" x14ac:dyDescent="0.25">
      <c r="A40" s="3" t="s">
        <v>9</v>
      </c>
      <c r="B40" s="20"/>
      <c r="C40" s="20"/>
      <c r="D40" s="20"/>
    </row>
    <row r="41" spans="1:4" x14ac:dyDescent="0.25">
      <c r="A41" s="12" t="s">
        <v>75</v>
      </c>
      <c r="B41" s="20">
        <f>B25/B36</f>
        <v>2262952658.7860632</v>
      </c>
      <c r="C41" s="20">
        <f t="shared" ref="C41:D41" si="2">C25/C36</f>
        <v>2236983415.5693994</v>
      </c>
      <c r="D41" s="20">
        <f t="shared" si="2"/>
        <v>25969243.216663796</v>
      </c>
    </row>
    <row r="42" spans="1:4" x14ac:dyDescent="0.25">
      <c r="A42" s="12" t="s">
        <v>134</v>
      </c>
      <c r="B42" s="20">
        <f>B27/B37</f>
        <v>2560370407.6438327</v>
      </c>
      <c r="C42" s="20">
        <f t="shared" ref="C42:D42" si="3">C27/C37</f>
        <v>2472140551.0444207</v>
      </c>
      <c r="D42" s="20">
        <f t="shared" si="3"/>
        <v>88229856.599412039</v>
      </c>
    </row>
    <row r="43" spans="1:4" x14ac:dyDescent="0.25">
      <c r="A43" s="12" t="s">
        <v>76</v>
      </c>
      <c r="B43" s="20">
        <f>B41/B15</f>
        <v>827102.5799656664</v>
      </c>
      <c r="C43" s="20">
        <f t="shared" ref="C43" si="4">C41/C15</f>
        <v>817610.8975034355</v>
      </c>
      <c r="D43" s="20">
        <f>D41/C15</f>
        <v>9491.6824622309196</v>
      </c>
    </row>
    <row r="44" spans="1:4" x14ac:dyDescent="0.25">
      <c r="A44" s="12" t="s">
        <v>135</v>
      </c>
      <c r="B44" s="20">
        <f>B42/B19</f>
        <v>1319098.6129025414</v>
      </c>
      <c r="C44" s="20">
        <f t="shared" ref="C44" si="5">C42/C19</f>
        <v>1273642.7362413297</v>
      </c>
      <c r="D44" s="20">
        <f>D42/C19</f>
        <v>45455.876661211769</v>
      </c>
    </row>
    <row r="45" spans="1:4" x14ac:dyDescent="0.25">
      <c r="A45" s="12"/>
      <c r="B45" s="21"/>
      <c r="C45" s="21"/>
      <c r="D45" s="21"/>
    </row>
    <row r="46" spans="1:4" x14ac:dyDescent="0.25">
      <c r="A46" s="3" t="s">
        <v>10</v>
      </c>
      <c r="B46" s="21"/>
      <c r="C46" s="21"/>
      <c r="D46" s="21"/>
    </row>
    <row r="47" spans="1:4" x14ac:dyDescent="0.25">
      <c r="A47" s="12"/>
      <c r="B47" s="21"/>
      <c r="C47" s="21"/>
      <c r="D47" s="21"/>
    </row>
    <row r="48" spans="1:4" x14ac:dyDescent="0.25">
      <c r="A48" s="3" t="s">
        <v>11</v>
      </c>
      <c r="B48" s="21"/>
      <c r="C48" s="21"/>
      <c r="D48" s="21"/>
    </row>
    <row r="49" spans="1:4" x14ac:dyDescent="0.25">
      <c r="A49" s="12" t="s">
        <v>12</v>
      </c>
      <c r="B49" s="32">
        <f>(B17/B38)*100</f>
        <v>393.20388349514565</v>
      </c>
      <c r="C49" s="32"/>
      <c r="D49" s="32"/>
    </row>
    <row r="50" spans="1:4" x14ac:dyDescent="0.25">
      <c r="A50" s="12" t="s">
        <v>13</v>
      </c>
      <c r="B50" s="32">
        <f>(B19*100)/(B38)</f>
        <v>471.11650485436894</v>
      </c>
      <c r="C50" s="32"/>
      <c r="D50" s="32"/>
    </row>
    <row r="51" spans="1:4" x14ac:dyDescent="0.25">
      <c r="A51" s="12"/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12" t="s">
        <v>15</v>
      </c>
      <c r="B53" s="32">
        <f>(B19/B17)*100</f>
        <v>119.81481481481482</v>
      </c>
      <c r="C53" s="32">
        <f>(C15/C17)*100</f>
        <v>168.88888888888889</v>
      </c>
      <c r="D53" s="32"/>
    </row>
    <row r="54" spans="1:4" x14ac:dyDescent="0.25">
      <c r="A54" s="12" t="s">
        <v>16</v>
      </c>
      <c r="B54" s="32">
        <f>B27/B26*100</f>
        <v>112.1381896872804</v>
      </c>
      <c r="C54" s="32">
        <f>C27/C26*100</f>
        <v>112.61284934649107</v>
      </c>
      <c r="D54" s="32">
        <f>D27/D26*100</f>
        <v>100.29347411782572</v>
      </c>
    </row>
    <row r="55" spans="1:4" x14ac:dyDescent="0.25">
      <c r="A55" s="12" t="s">
        <v>17</v>
      </c>
      <c r="B55" s="32">
        <f>AVERAGE(B53:B54)</f>
        <v>115.97650225104761</v>
      </c>
      <c r="C55" s="32">
        <f>AVERAGE(C53:C54)</f>
        <v>140.75086911768997</v>
      </c>
      <c r="D55" s="32"/>
    </row>
    <row r="56" spans="1:4" x14ac:dyDescent="0.25">
      <c r="A56" s="12"/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12" t="s">
        <v>19</v>
      </c>
      <c r="B58" s="32">
        <f>(B19/B21)*100</f>
        <v>87.432432432432421</v>
      </c>
      <c r="C58" s="32">
        <f>(C15/C21)*100</f>
        <v>123.24324324324326</v>
      </c>
      <c r="D58" s="32"/>
    </row>
    <row r="59" spans="1:4" x14ac:dyDescent="0.25">
      <c r="A59" s="12" t="s">
        <v>20</v>
      </c>
      <c r="B59" s="32">
        <f>B27/B28*100</f>
        <v>81.476446815190641</v>
      </c>
      <c r="C59" s="32">
        <f>C27/C28*100</f>
        <v>81.606020666859052</v>
      </c>
      <c r="D59" s="32">
        <f>D27/D28*100</f>
        <v>78.006035435500152</v>
      </c>
    </row>
    <row r="60" spans="1:4" x14ac:dyDescent="0.25">
      <c r="A60" s="12" t="s">
        <v>21</v>
      </c>
      <c r="B60" s="32">
        <f>(B58+B59)/2</f>
        <v>84.454439623811538</v>
      </c>
      <c r="C60" s="32">
        <f>(C58+C59)/2</f>
        <v>102.42463195505115</v>
      </c>
      <c r="D60" s="32"/>
    </row>
    <row r="61" spans="1:4" x14ac:dyDescent="0.25">
      <c r="A61" s="12"/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12" t="s">
        <v>22</v>
      </c>
      <c r="B63" s="32">
        <f>(B29/B27)*100</f>
        <v>96.554019827130986</v>
      </c>
      <c r="C63" s="32"/>
      <c r="D63" s="32"/>
    </row>
    <row r="64" spans="1:4" x14ac:dyDescent="0.25">
      <c r="A64" s="12"/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12" t="s">
        <v>24</v>
      </c>
      <c r="B66" s="32">
        <f>((B19/B15)-1)*100</f>
        <v>-29.057017543859654</v>
      </c>
      <c r="C66" s="32">
        <f>((C19/C15)-1)*100</f>
        <v>-29.057017543859654</v>
      </c>
      <c r="D66" s="32"/>
    </row>
    <row r="67" spans="1:4" x14ac:dyDescent="0.25">
      <c r="A67" s="12" t="s">
        <v>25</v>
      </c>
      <c r="B67" s="32">
        <f>((B42/B41)-1)*100</f>
        <v>13.142906357454077</v>
      </c>
      <c r="C67" s="32">
        <f>((C42/C41)-1)*100</f>
        <v>10.512243132350839</v>
      </c>
      <c r="D67" s="32">
        <f t="shared" ref="D67" si="6">((D42/D41)-1)*100</f>
        <v>239.74750770864671</v>
      </c>
    </row>
    <row r="68" spans="1:4" x14ac:dyDescent="0.25">
      <c r="A68" s="12" t="s">
        <v>26</v>
      </c>
      <c r="B68" s="32">
        <f>((B44/B43)-1)*100</f>
        <v>59.48428222256279</v>
      </c>
      <c r="C68" s="32">
        <f>((C44/C43)-1)*100</f>
        <v>55.776144878986031</v>
      </c>
      <c r="D68" s="32">
        <f>((D44/D43)-1)*100</f>
        <v>378.9022056109518</v>
      </c>
    </row>
    <row r="69" spans="1:4" x14ac:dyDescent="0.25">
      <c r="A69" s="12"/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12" t="s">
        <v>33</v>
      </c>
      <c r="B71" s="32">
        <f>B26/(B17*3)</f>
        <v>498433.09125471785</v>
      </c>
      <c r="C71" s="32">
        <f>C26/(C17*3)</f>
        <v>479228.70167790027</v>
      </c>
      <c r="D71" s="32"/>
    </row>
    <row r="72" spans="1:4" x14ac:dyDescent="0.25">
      <c r="A72" s="12" t="s">
        <v>34</v>
      </c>
      <c r="B72" s="32">
        <f>B27/(B19*3)</f>
        <v>466498.10893525672</v>
      </c>
      <c r="C72" s="32">
        <f>C27/(C19*3)</f>
        <v>450422.67659453891</v>
      </c>
      <c r="D72" s="32"/>
    </row>
    <row r="73" spans="1:4" x14ac:dyDescent="0.25">
      <c r="A73" s="12" t="s">
        <v>43</v>
      </c>
      <c r="B73" s="32"/>
      <c r="C73" s="32">
        <f>C27/C20</f>
        <v>457573.49019713886</v>
      </c>
      <c r="D73" s="32"/>
    </row>
    <row r="74" spans="1:4" x14ac:dyDescent="0.25">
      <c r="A74" s="12" t="s">
        <v>28</v>
      </c>
      <c r="B74" s="32">
        <f>(B72/B71)*B55</f>
        <v>108.54580069081067</v>
      </c>
      <c r="C74" s="32">
        <f>(C72/C71)*C55</f>
        <v>132.29045543187908</v>
      </c>
      <c r="D74" s="32"/>
    </row>
    <row r="75" spans="1:4" x14ac:dyDescent="0.25">
      <c r="A75" s="16" t="s">
        <v>41</v>
      </c>
      <c r="B75" s="32">
        <f>B26/B17</f>
        <v>1495299.2737641535</v>
      </c>
      <c r="C75" s="32">
        <f>C26/C17</f>
        <v>1437686.1050337008</v>
      </c>
      <c r="D75" s="32"/>
    </row>
    <row r="76" spans="1:4" x14ac:dyDescent="0.25">
      <c r="A76" s="16" t="s">
        <v>42</v>
      </c>
      <c r="B76" s="32">
        <f>B27/(B19)</f>
        <v>1399494.3268057702</v>
      </c>
      <c r="C76" s="32">
        <f>C27/C19</f>
        <v>1351268.0297836168</v>
      </c>
      <c r="D76" s="32"/>
    </row>
    <row r="77" spans="1:4" x14ac:dyDescent="0.25">
      <c r="A77" s="12"/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12" t="s">
        <v>30</v>
      </c>
      <c r="B79" s="32">
        <f>(B33/B32)*100</f>
        <v>100.17483650867479</v>
      </c>
      <c r="C79" s="32"/>
      <c r="D79" s="32"/>
    </row>
    <row r="80" spans="1:4" x14ac:dyDescent="0.25">
      <c r="A80" s="12" t="s">
        <v>31</v>
      </c>
      <c r="B80" s="32">
        <f>(B27/B33)*100</f>
        <v>111.94247337510717</v>
      </c>
      <c r="C80" s="32"/>
      <c r="D80" s="32"/>
    </row>
    <row r="81" spans="1:6" ht="15.75" thickBot="1" x14ac:dyDescent="0.3">
      <c r="A81" s="11"/>
      <c r="B81" s="11"/>
      <c r="C81" s="11"/>
      <c r="D81" s="11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  <row r="93" spans="1:6" x14ac:dyDescent="0.25">
      <c r="B93" s="19"/>
    </row>
  </sheetData>
  <mergeCells count="4">
    <mergeCell ref="A9:A10"/>
    <mergeCell ref="B9:B10"/>
    <mergeCell ref="C9:D9"/>
    <mergeCell ref="A82:D8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4.5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</row>
    <row r="14" spans="1:4" x14ac:dyDescent="0.25">
      <c r="A14" s="3" t="s">
        <v>4</v>
      </c>
    </row>
    <row r="15" spans="1:4" s="12" customFormat="1" x14ac:dyDescent="0.25">
      <c r="A15" s="13" t="s">
        <v>62</v>
      </c>
      <c r="B15" s="20">
        <f t="shared" ref="B15:B22" si="0">C15</f>
        <v>981</v>
      </c>
      <c r="C15" s="20">
        <v>981</v>
      </c>
      <c r="D15" s="20"/>
    </row>
    <row r="16" spans="1:4" s="12" customFormat="1" x14ac:dyDescent="0.25">
      <c r="A16" s="9" t="s">
        <v>2</v>
      </c>
      <c r="B16" s="20">
        <f t="shared" si="0"/>
        <v>1563</v>
      </c>
      <c r="C16" s="20">
        <v>1563</v>
      </c>
      <c r="D16" s="20"/>
    </row>
    <row r="17" spans="1:4" s="12" customFormat="1" x14ac:dyDescent="0.25">
      <c r="A17" s="13" t="s">
        <v>136</v>
      </c>
      <c r="B17" s="20">
        <f t="shared" si="0"/>
        <v>600</v>
      </c>
      <c r="C17" s="20">
        <v>600</v>
      </c>
      <c r="D17" s="20"/>
    </row>
    <row r="18" spans="1:4" s="12" customFormat="1" x14ac:dyDescent="0.25">
      <c r="A18" s="9" t="s">
        <v>2</v>
      </c>
      <c r="B18" s="20">
        <f t="shared" si="0"/>
        <v>1800</v>
      </c>
      <c r="C18" s="20">
        <f>C17*3</f>
        <v>1800</v>
      </c>
      <c r="D18" s="20"/>
    </row>
    <row r="19" spans="1:4" s="12" customFormat="1" x14ac:dyDescent="0.25">
      <c r="A19" s="13" t="s">
        <v>137</v>
      </c>
      <c r="B19" s="20">
        <f t="shared" si="0"/>
        <v>1198</v>
      </c>
      <c r="C19" s="20">
        <v>1198</v>
      </c>
      <c r="D19" s="20"/>
    </row>
    <row r="20" spans="1:4" s="12" customFormat="1" x14ac:dyDescent="0.25">
      <c r="A20" s="9" t="s">
        <v>2</v>
      </c>
      <c r="B20" s="20">
        <f t="shared" si="0"/>
        <v>1974</v>
      </c>
      <c r="C20" s="20">
        <v>1974</v>
      </c>
      <c r="D20" s="20"/>
    </row>
    <row r="21" spans="1:4" s="12" customFormat="1" x14ac:dyDescent="0.25">
      <c r="A21" s="13" t="s">
        <v>83</v>
      </c>
      <c r="B21" s="20">
        <f t="shared" si="0"/>
        <v>2220</v>
      </c>
      <c r="C21" s="20">
        <v>2220</v>
      </c>
      <c r="D21" s="20"/>
    </row>
    <row r="22" spans="1:4" s="12" customFormat="1" x14ac:dyDescent="0.25">
      <c r="A22" s="9" t="s">
        <v>2</v>
      </c>
      <c r="B22" s="20">
        <f t="shared" si="0"/>
        <v>6660</v>
      </c>
      <c r="C22" s="20">
        <v>6660</v>
      </c>
      <c r="D22" s="20"/>
    </row>
    <row r="23" spans="1:4" s="12" customFormat="1" x14ac:dyDescent="0.25">
      <c r="B23" s="20"/>
      <c r="C23" s="20"/>
      <c r="D23" s="20"/>
    </row>
    <row r="24" spans="1:4" s="12" customFormat="1" x14ac:dyDescent="0.25">
      <c r="A24" s="24" t="s">
        <v>5</v>
      </c>
      <c r="B24" s="20"/>
      <c r="C24" s="20"/>
      <c r="D24" s="20"/>
    </row>
    <row r="25" spans="1:4" s="12" customFormat="1" x14ac:dyDescent="0.25">
      <c r="A25" s="13" t="s">
        <v>63</v>
      </c>
      <c r="B25" s="20">
        <f>SUM(C25:D25)</f>
        <v>739235950.69999993</v>
      </c>
      <c r="C25" s="20">
        <v>726639890.29999995</v>
      </c>
      <c r="D25" s="20">
        <v>12596060.4</v>
      </c>
    </row>
    <row r="26" spans="1:4" s="12" customFormat="1" x14ac:dyDescent="0.25">
      <c r="A26" s="13" t="s">
        <v>138</v>
      </c>
      <c r="B26" s="20">
        <f>SUM(C26:D26)</f>
        <v>1335475122.4315448</v>
      </c>
      <c r="C26" s="25">
        <v>1298808455.764878</v>
      </c>
      <c r="D26" s="25">
        <v>36666666.666666634</v>
      </c>
    </row>
    <row r="27" spans="1:4" s="12" customFormat="1" x14ac:dyDescent="0.25">
      <c r="A27" s="13" t="s">
        <v>139</v>
      </c>
      <c r="B27" s="20">
        <f>SUM(C27:D27)</f>
        <v>913857189.70000005</v>
      </c>
      <c r="C27" s="20">
        <v>884058440.20000005</v>
      </c>
      <c r="D27" s="20">
        <v>29798749.5</v>
      </c>
    </row>
    <row r="28" spans="1:4" s="12" customFormat="1" x14ac:dyDescent="0.25">
      <c r="A28" s="13" t="s">
        <v>87</v>
      </c>
      <c r="B28" s="20">
        <f>SUM(C28:D28)</f>
        <v>3757859945.9177475</v>
      </c>
      <c r="C28" s="25">
        <v>3627859945.9177475</v>
      </c>
      <c r="D28" s="20">
        <v>130000000</v>
      </c>
    </row>
    <row r="29" spans="1:4" s="12" customFormat="1" x14ac:dyDescent="0.25">
      <c r="A29" s="13" t="s">
        <v>140</v>
      </c>
      <c r="B29" s="20">
        <f>C29</f>
        <v>884058440.20000005</v>
      </c>
      <c r="C29" s="20">
        <f>C27</f>
        <v>884058440.20000005</v>
      </c>
      <c r="D29" s="20"/>
    </row>
    <row r="30" spans="1:4" x14ac:dyDescent="0.25">
      <c r="B30" s="22"/>
      <c r="C30" s="22"/>
      <c r="D30" s="22"/>
    </row>
    <row r="31" spans="1:4" x14ac:dyDescent="0.25">
      <c r="A31" s="24" t="s">
        <v>6</v>
      </c>
      <c r="B31" s="22"/>
      <c r="C31" s="22"/>
      <c r="D31" s="22"/>
    </row>
    <row r="32" spans="1:4" s="12" customFormat="1" x14ac:dyDescent="0.25">
      <c r="A32" s="13" t="s">
        <v>141</v>
      </c>
      <c r="B32" s="20">
        <f>B26</f>
        <v>1335475122.4315448</v>
      </c>
      <c r="C32" s="20"/>
      <c r="D32" s="20"/>
    </row>
    <row r="33" spans="1:5" s="12" customFormat="1" x14ac:dyDescent="0.25">
      <c r="A33" s="13" t="s">
        <v>142</v>
      </c>
      <c r="B33" s="20">
        <v>917155951.36999989</v>
      </c>
      <c r="C33" s="20"/>
      <c r="D33" s="20"/>
    </row>
    <row r="34" spans="1:5" x14ac:dyDescent="0.25">
      <c r="B34" s="29"/>
      <c r="C34" s="29"/>
      <c r="D34" s="29"/>
    </row>
    <row r="35" spans="1:5" x14ac:dyDescent="0.25">
      <c r="A35" s="3" t="s">
        <v>7</v>
      </c>
      <c r="B35" s="29"/>
      <c r="C35" s="29"/>
      <c r="D35" s="29"/>
    </row>
    <row r="36" spans="1:5" x14ac:dyDescent="0.25">
      <c r="A36" s="1" t="s">
        <v>64</v>
      </c>
      <c r="B36" s="30">
        <v>1.0451999999999999</v>
      </c>
      <c r="C36" s="30">
        <v>1.0451999999999999</v>
      </c>
      <c r="D36" s="30">
        <v>1.0451999999999999</v>
      </c>
    </row>
    <row r="37" spans="1:5" x14ac:dyDescent="0.25">
      <c r="A37" s="1" t="s">
        <v>143</v>
      </c>
      <c r="B37" s="30">
        <v>1.0610999999999999</v>
      </c>
      <c r="C37" s="30">
        <v>1.0610999999999999</v>
      </c>
      <c r="D37" s="30">
        <v>1.0610999999999999</v>
      </c>
    </row>
    <row r="38" spans="1:5" s="12" customFormat="1" x14ac:dyDescent="0.25">
      <c r="A38" s="13" t="s">
        <v>8</v>
      </c>
      <c r="B38" s="20">
        <v>412</v>
      </c>
      <c r="C38" s="20"/>
      <c r="D38" s="20"/>
    </row>
    <row r="39" spans="1:5" x14ac:dyDescent="0.25">
      <c r="B39" s="22"/>
      <c r="C39" s="22"/>
      <c r="D39" s="22"/>
    </row>
    <row r="40" spans="1:5" x14ac:dyDescent="0.25">
      <c r="A40" s="3" t="s">
        <v>9</v>
      </c>
      <c r="B40" s="22"/>
      <c r="C40" s="22"/>
      <c r="D40" s="22"/>
    </row>
    <row r="41" spans="1:5" x14ac:dyDescent="0.25">
      <c r="A41" s="2" t="s">
        <v>65</v>
      </c>
      <c r="B41" s="20">
        <f>B25/B36</f>
        <v>707267461.4427861</v>
      </c>
      <c r="C41" s="20">
        <f>C25/C36</f>
        <v>695216121.60352087</v>
      </c>
      <c r="D41" s="20">
        <f>D25/D36</f>
        <v>12051339.839265214</v>
      </c>
    </row>
    <row r="42" spans="1:5" x14ac:dyDescent="0.25">
      <c r="A42" s="2" t="s">
        <v>144</v>
      </c>
      <c r="B42" s="20">
        <f>B27/B37</f>
        <v>861235689.09622097</v>
      </c>
      <c r="C42" s="20">
        <f>C27/C37</f>
        <v>833152803.88276327</v>
      </c>
      <c r="D42" s="20">
        <f>D27/D37</f>
        <v>28082885.213457733</v>
      </c>
    </row>
    <row r="43" spans="1:5" x14ac:dyDescent="0.25">
      <c r="A43" s="2" t="s">
        <v>66</v>
      </c>
      <c r="B43" s="20">
        <f>B41/B15</f>
        <v>720965.81186828343</v>
      </c>
      <c r="C43" s="20">
        <f t="shared" ref="C43" si="1">C41/C15</f>
        <v>708681.06177728937</v>
      </c>
      <c r="D43" s="20">
        <f>D41/C15</f>
        <v>12284.750090994103</v>
      </c>
      <c r="E43" s="6"/>
    </row>
    <row r="44" spans="1:5" x14ac:dyDescent="0.25">
      <c r="A44" s="2" t="s">
        <v>145</v>
      </c>
      <c r="B44" s="20">
        <f>B42/B19</f>
        <v>718894.56518883223</v>
      </c>
      <c r="C44" s="20">
        <f>C42/C19</f>
        <v>695453.09172183916</v>
      </c>
      <c r="D44" s="20">
        <f>D42/C19</f>
        <v>23441.473466993099</v>
      </c>
    </row>
    <row r="45" spans="1:5" x14ac:dyDescent="0.25">
      <c r="B45" s="21"/>
      <c r="C45" s="21"/>
      <c r="D45" s="21"/>
    </row>
    <row r="46" spans="1:5" x14ac:dyDescent="0.25">
      <c r="A46" s="3" t="s">
        <v>10</v>
      </c>
      <c r="B46" s="21"/>
      <c r="C46" s="21"/>
      <c r="D46" s="21"/>
    </row>
    <row r="47" spans="1:5" x14ac:dyDescent="0.25">
      <c r="B47" s="21"/>
      <c r="C47" s="21"/>
      <c r="D47" s="21"/>
    </row>
    <row r="48" spans="1:5" x14ac:dyDescent="0.25">
      <c r="A48" s="3" t="s">
        <v>11</v>
      </c>
      <c r="B48" s="21"/>
      <c r="C48" s="21"/>
      <c r="D48" s="21"/>
    </row>
    <row r="49" spans="1:4" x14ac:dyDescent="0.25">
      <c r="A49" s="2" t="s">
        <v>12</v>
      </c>
      <c r="B49" s="32">
        <f>(B17/B38)*100</f>
        <v>145.63106796116506</v>
      </c>
      <c r="C49" s="32"/>
      <c r="D49" s="32"/>
    </row>
    <row r="50" spans="1:4" x14ac:dyDescent="0.25">
      <c r="A50" s="2" t="s">
        <v>13</v>
      </c>
      <c r="B50" s="32">
        <f>(B19*100)/(B38)</f>
        <v>290.77669902912623</v>
      </c>
      <c r="C50" s="32"/>
      <c r="D50" s="32"/>
    </row>
    <row r="51" spans="1:4" x14ac:dyDescent="0.25"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2" t="s">
        <v>15</v>
      </c>
      <c r="B53" s="32">
        <f>(B19/B17)*100</f>
        <v>199.66666666666666</v>
      </c>
      <c r="C53" s="32">
        <f>(C19/C17)*100</f>
        <v>199.66666666666666</v>
      </c>
      <c r="D53" s="32"/>
    </row>
    <row r="54" spans="1:4" x14ac:dyDescent="0.25">
      <c r="A54" s="2" t="s">
        <v>16</v>
      </c>
      <c r="B54" s="32">
        <f>B27/B26*100</f>
        <v>68.429368271279316</v>
      </c>
      <c r="C54" s="32">
        <f t="shared" ref="C54" si="2">C27/C26*100</f>
        <v>68.066883632919641</v>
      </c>
      <c r="D54" s="32">
        <f>D27/D26*100</f>
        <v>81.269316818181892</v>
      </c>
    </row>
    <row r="55" spans="1:4" x14ac:dyDescent="0.25">
      <c r="A55" s="2" t="s">
        <v>17</v>
      </c>
      <c r="B55" s="32">
        <f>AVERAGE(B53:B54)</f>
        <v>134.048017468973</v>
      </c>
      <c r="C55" s="32">
        <f t="shared" ref="C55" si="3">AVERAGE(C53:C54)</f>
        <v>133.86677514979314</v>
      </c>
      <c r="D55" s="32"/>
    </row>
    <row r="56" spans="1:4" x14ac:dyDescent="0.25"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2" t="s">
        <v>19</v>
      </c>
      <c r="B58" s="32">
        <f>(B19/B21)*100</f>
        <v>53.96396396396397</v>
      </c>
      <c r="C58" s="32">
        <f>(C19/C21)*100</f>
        <v>53.96396396396397</v>
      </c>
      <c r="D58" s="32"/>
    </row>
    <row r="59" spans="1:4" x14ac:dyDescent="0.25">
      <c r="A59" s="2" t="s">
        <v>20</v>
      </c>
      <c r="B59" s="32">
        <f>B27/B28*100</f>
        <v>24.318553720788472</v>
      </c>
      <c r="C59" s="32">
        <f t="shared" ref="C59:D59" si="4">C27/C28*100</f>
        <v>24.368593423646015</v>
      </c>
      <c r="D59" s="32">
        <f t="shared" si="4"/>
        <v>22.922115000000002</v>
      </c>
    </row>
    <row r="60" spans="1:4" x14ac:dyDescent="0.25">
      <c r="A60" s="2" t="s">
        <v>21</v>
      </c>
      <c r="B60" s="32">
        <f>(B58+B59)/2</f>
        <v>39.141258842376217</v>
      </c>
      <c r="C60" s="32">
        <f t="shared" ref="C60" si="5">(C58+C59)/2</f>
        <v>39.16627869380499</v>
      </c>
      <c r="D60" s="32"/>
    </row>
    <row r="61" spans="1:4" x14ac:dyDescent="0.25"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2" t="s">
        <v>22</v>
      </c>
      <c r="B63" s="32">
        <f>(B29/B27)*100</f>
        <v>96.739233456183428</v>
      </c>
      <c r="C63" s="32"/>
      <c r="D63" s="32"/>
    </row>
    <row r="64" spans="1:4" x14ac:dyDescent="0.25"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2" t="s">
        <v>24</v>
      </c>
      <c r="B66" s="32">
        <f>((B19/B15)-1)*100</f>
        <v>22.120285423037721</v>
      </c>
      <c r="C66" s="32">
        <f>((C19/C15)-1)*100</f>
        <v>22.120285423037721</v>
      </c>
      <c r="D66" s="32"/>
    </row>
    <row r="67" spans="1:4" x14ac:dyDescent="0.25">
      <c r="A67" s="2" t="s">
        <v>25</v>
      </c>
      <c r="B67" s="32">
        <f>((B42/B41)-1)*100</f>
        <v>21.769448765442757</v>
      </c>
      <c r="C67" s="32">
        <f t="shared" ref="C67:D67" si="6">((C42/C41)-1)*100</f>
        <v>19.840834812790376</v>
      </c>
      <c r="D67" s="32">
        <f t="shared" si="6"/>
        <v>133.02707904692181</v>
      </c>
    </row>
    <row r="68" spans="1:4" x14ac:dyDescent="0.25">
      <c r="A68" s="2" t="s">
        <v>26</v>
      </c>
      <c r="B68" s="32">
        <f>((B44/B43)-1)*100</f>
        <v>-0.28728778055145954</v>
      </c>
      <c r="C68" s="32">
        <f t="shared" ref="C68:D68" si="7">((C44/C43)-1)*100</f>
        <v>-1.8665618102275849</v>
      </c>
      <c r="D68" s="32">
        <f t="shared" si="7"/>
        <v>90.81766656513382</v>
      </c>
    </row>
    <row r="69" spans="1:4" x14ac:dyDescent="0.25"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2" t="s">
        <v>33</v>
      </c>
      <c r="B71" s="32">
        <f>B26/(B17*3)</f>
        <v>741930.6235730804</v>
      </c>
      <c r="C71" s="32">
        <f>C26/(C17*3)</f>
        <v>721560.25320271007</v>
      </c>
      <c r="D71" s="32"/>
    </row>
    <row r="72" spans="1:4" x14ac:dyDescent="0.25">
      <c r="A72" s="2" t="s">
        <v>34</v>
      </c>
      <c r="B72" s="32">
        <f>B27/(B19*3)</f>
        <v>254273.00770728994</v>
      </c>
      <c r="C72" s="32">
        <f>C27/(C19*3)</f>
        <v>245981.75854201449</v>
      </c>
      <c r="D72" s="32"/>
    </row>
    <row r="73" spans="1:4" x14ac:dyDescent="0.25">
      <c r="A73" s="2" t="s">
        <v>43</v>
      </c>
      <c r="B73" s="32"/>
      <c r="C73" s="32">
        <f>C27/C20</f>
        <v>447851.28682877409</v>
      </c>
      <c r="D73" s="32"/>
    </row>
    <row r="74" spans="1:4" x14ac:dyDescent="0.25">
      <c r="A74" s="2" t="s">
        <v>28</v>
      </c>
      <c r="B74" s="32">
        <f>(B72/B71)*B55</f>
        <v>45.940673556356778</v>
      </c>
      <c r="C74" s="32">
        <f>(C72/C71)*C55</f>
        <v>45.635530249258032</v>
      </c>
      <c r="D74" s="32"/>
    </row>
    <row r="75" spans="1:4" x14ac:dyDescent="0.25">
      <c r="A75" s="4" t="s">
        <v>35</v>
      </c>
      <c r="B75" s="32">
        <f>B26/B17</f>
        <v>2225791.8707192414</v>
      </c>
      <c r="C75" s="32">
        <f>C26/C17</f>
        <v>2164680.75960813</v>
      </c>
      <c r="D75" s="32"/>
    </row>
    <row r="76" spans="1:4" x14ac:dyDescent="0.25">
      <c r="A76" s="4" t="s">
        <v>36</v>
      </c>
      <c r="B76" s="32">
        <f>B27/(B19)</f>
        <v>762819.02312186977</v>
      </c>
      <c r="C76" s="32">
        <f>C27/(C19)</f>
        <v>737945.27562604344</v>
      </c>
      <c r="D76" s="32"/>
    </row>
    <row r="77" spans="1:4" x14ac:dyDescent="0.25"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2" t="s">
        <v>30</v>
      </c>
      <c r="B79" s="32">
        <f>(B33/B32)*100</f>
        <v>68.676378613485738</v>
      </c>
      <c r="C79" s="32"/>
      <c r="D79" s="32"/>
    </row>
    <row r="80" spans="1:4" x14ac:dyDescent="0.25">
      <c r="A80" s="2" t="s">
        <v>31</v>
      </c>
      <c r="B80" s="32">
        <f>(B27/B33)*100</f>
        <v>99.640327071413282</v>
      </c>
      <c r="C80" s="32"/>
      <c r="D80" s="32"/>
    </row>
    <row r="81" spans="1:6" ht="15.75" thickBot="1" x14ac:dyDescent="0.3">
      <c r="A81" s="11"/>
      <c r="B81" s="11"/>
      <c r="C81" s="11"/>
      <c r="D81" s="11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</sheetData>
  <mergeCells count="4">
    <mergeCell ref="A9:A10"/>
    <mergeCell ref="B9:B10"/>
    <mergeCell ref="C9:D9"/>
    <mergeCell ref="A82:D82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9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1" style="2" customWidth="1"/>
    <col min="2" max="4" width="23.7109375" style="2" customWidth="1"/>
    <col min="5" max="16384" width="11.42578125" style="2"/>
  </cols>
  <sheetData>
    <row r="7" spans="1:4" s="12" customFormat="1" x14ac:dyDescent="0.25"/>
    <row r="8" spans="1:4" s="12" customFormat="1" ht="34.5" customHeight="1" x14ac:dyDescent="0.25"/>
    <row r="9" spans="1:4" s="12" customFormat="1" x14ac:dyDescent="0.25">
      <c r="A9" s="35" t="s">
        <v>0</v>
      </c>
      <c r="B9" s="35" t="s">
        <v>44</v>
      </c>
      <c r="C9" s="37" t="s">
        <v>1</v>
      </c>
      <c r="D9" s="37"/>
    </row>
    <row r="10" spans="1:4" s="12" customFormat="1" ht="15.75" thickBot="1" x14ac:dyDescent="0.3">
      <c r="A10" s="36"/>
      <c r="B10" s="36"/>
      <c r="C10" s="23" t="s">
        <v>45</v>
      </c>
      <c r="D10" s="23" t="s">
        <v>46</v>
      </c>
    </row>
    <row r="11" spans="1:4" ht="15.75" thickTop="1" x14ac:dyDescent="0.25"/>
    <row r="12" spans="1:4" x14ac:dyDescent="0.25">
      <c r="A12" s="3" t="s">
        <v>3</v>
      </c>
    </row>
    <row r="14" spans="1:4" x14ac:dyDescent="0.25">
      <c r="A14" s="3" t="s">
        <v>4</v>
      </c>
    </row>
    <row r="15" spans="1:4" s="12" customFormat="1" x14ac:dyDescent="0.25">
      <c r="A15" s="13" t="s">
        <v>146</v>
      </c>
      <c r="B15" s="20">
        <f>C15</f>
        <v>3378</v>
      </c>
      <c r="C15" s="20">
        <v>3378</v>
      </c>
      <c r="D15" s="20"/>
    </row>
    <row r="16" spans="1:4" s="12" customFormat="1" x14ac:dyDescent="0.25">
      <c r="A16" s="9" t="s">
        <v>2</v>
      </c>
      <c r="B16" s="20">
        <f>+'I Trimestre'!B16+'II Trimestre'!B16+'III Trimestre'!B16+'IV Trimestre'!B16</f>
        <v>6719</v>
      </c>
      <c r="C16" s="20">
        <f>+'I Trimestre'!C16+'II Trimestre'!C16+'III Trimestre'!C16+'IV Trimestre'!C16</f>
        <v>6719</v>
      </c>
      <c r="D16" s="20"/>
    </row>
    <row r="17" spans="1:4" s="12" customFormat="1" x14ac:dyDescent="0.25">
      <c r="A17" s="13" t="s">
        <v>147</v>
      </c>
      <c r="B17" s="20">
        <f>C17</f>
        <v>2220</v>
      </c>
      <c r="C17" s="20">
        <f>+('I Trimestre'!C17+'II Trimestre'!C17+'III Trimestre'!C17+'IV Trimestre'!C17)</f>
        <v>2220</v>
      </c>
      <c r="D17" s="20"/>
    </row>
    <row r="18" spans="1:4" s="12" customFormat="1" x14ac:dyDescent="0.25">
      <c r="A18" s="9" t="s">
        <v>2</v>
      </c>
      <c r="B18" s="20">
        <f>C18</f>
        <v>6660</v>
      </c>
      <c r="C18" s="20">
        <f>+('I Trimestre'!C18+'II Trimestre'!C18+'III Trimestre'!C18+'IV Trimestre'!C18)</f>
        <v>6660</v>
      </c>
      <c r="D18" s="20"/>
    </row>
    <row r="19" spans="1:4" s="12" customFormat="1" x14ac:dyDescent="0.25">
      <c r="A19" s="13" t="s">
        <v>148</v>
      </c>
      <c r="B19" s="20">
        <f>C19</f>
        <v>3726</v>
      </c>
      <c r="C19" s="20">
        <v>3726</v>
      </c>
      <c r="D19" s="20"/>
    </row>
    <row r="20" spans="1:4" s="12" customFormat="1" x14ac:dyDescent="0.25">
      <c r="A20" s="9" t="s">
        <v>2</v>
      </c>
      <c r="B20" s="20">
        <f>C20</f>
        <v>7706</v>
      </c>
      <c r="C20" s="20">
        <f>+('I Trimestre'!C20+'II Trimestre'!C20+'III Trimestre'!C20+'IV Trimestre'!C20)</f>
        <v>7706</v>
      </c>
      <c r="D20" s="20"/>
    </row>
    <row r="21" spans="1:4" s="12" customFormat="1" x14ac:dyDescent="0.25">
      <c r="A21" s="13" t="s">
        <v>83</v>
      </c>
      <c r="B21" s="20">
        <f t="shared" ref="B21:B22" si="0">C21</f>
        <v>2220</v>
      </c>
      <c r="C21" s="20">
        <f>'IV Trimestre'!C21</f>
        <v>2220</v>
      </c>
      <c r="D21" s="20"/>
    </row>
    <row r="22" spans="1:4" s="12" customFormat="1" x14ac:dyDescent="0.25">
      <c r="A22" s="9" t="s">
        <v>2</v>
      </c>
      <c r="B22" s="20">
        <f t="shared" si="0"/>
        <v>6660</v>
      </c>
      <c r="C22" s="20">
        <f>'IV Trimestre'!C22</f>
        <v>6660</v>
      </c>
      <c r="D22" s="20"/>
    </row>
    <row r="23" spans="1:4" s="12" customFormat="1" x14ac:dyDescent="0.25">
      <c r="B23" s="20"/>
      <c r="C23" s="20"/>
      <c r="D23" s="20"/>
    </row>
    <row r="24" spans="1:4" s="12" customFormat="1" x14ac:dyDescent="0.25">
      <c r="A24" s="24" t="s">
        <v>5</v>
      </c>
      <c r="B24" s="20"/>
      <c r="C24" s="20"/>
      <c r="D24" s="20"/>
    </row>
    <row r="25" spans="1:4" s="12" customFormat="1" x14ac:dyDescent="0.25">
      <c r="A25" s="13" t="s">
        <v>77</v>
      </c>
      <c r="B25" s="20">
        <f>SUM(C25:D25)</f>
        <v>3080887785.7000003</v>
      </c>
      <c r="C25" s="20">
        <f>+'I Trimestre'!C25+'II Trimestre'!C25+'III Trimestre'!C25+'IV Trimestre'!C25</f>
        <v>3041419344.3000002</v>
      </c>
      <c r="D25" s="20">
        <f>+'I Trimestre'!D25+'II Trimestre'!D25+'III Trimestre'!D25+'IV Trimestre'!D25</f>
        <v>39468441.399999999</v>
      </c>
    </row>
    <row r="26" spans="1:4" s="12" customFormat="1" x14ac:dyDescent="0.25">
      <c r="A26" s="13" t="s">
        <v>149</v>
      </c>
      <c r="B26" s="20">
        <f>SUM(C26:D26)</f>
        <v>3757859945.9294734</v>
      </c>
      <c r="C26" s="20">
        <f>+'I Trimestre'!C26+'II Trimestre'!C26+'III Trimestre'!C26+'IV Trimestre'!C26</f>
        <v>3627859945.9194736</v>
      </c>
      <c r="D26" s="20">
        <f>+'I Trimestre'!D26+'II Trimestre'!D26+'III Trimestre'!D26+'IV Trimestre'!D26</f>
        <v>130000000.00999996</v>
      </c>
    </row>
    <row r="27" spans="1:4" s="12" customFormat="1" x14ac:dyDescent="0.25">
      <c r="A27" s="13" t="s">
        <v>150</v>
      </c>
      <c r="B27" s="20">
        <f>SUM(C27:D27)</f>
        <v>3630275678.0300002</v>
      </c>
      <c r="C27" s="20">
        <f>+'I Trimestre'!C27+'II Trimestre'!C27+'III Trimestre'!C27+'IV Trimestre'!C27</f>
        <v>3506869686.0100002</v>
      </c>
      <c r="D27" s="20">
        <f>+'I Trimestre'!D27+'II Trimestre'!D27+'III Trimestre'!D27+'IV Trimestre'!D27</f>
        <v>123405992.02000001</v>
      </c>
    </row>
    <row r="28" spans="1:4" s="12" customFormat="1" x14ac:dyDescent="0.25">
      <c r="A28" s="13" t="s">
        <v>87</v>
      </c>
      <c r="B28" s="20">
        <f>SUM(C28:D28)</f>
        <v>3757859945.9177475</v>
      </c>
      <c r="C28" s="20">
        <f>+'IV Trimestre'!C28</f>
        <v>3627859945.9177475</v>
      </c>
      <c r="D28" s="20">
        <f>+'IV Trimestre'!D28</f>
        <v>130000000</v>
      </c>
    </row>
    <row r="29" spans="1:4" s="12" customFormat="1" x14ac:dyDescent="0.25">
      <c r="A29" s="13" t="s">
        <v>151</v>
      </c>
      <c r="B29" s="20">
        <f>SUM(C29)</f>
        <v>3506869686.0100002</v>
      </c>
      <c r="C29" s="20">
        <f>C27</f>
        <v>3506869686.0100002</v>
      </c>
      <c r="D29" s="20"/>
    </row>
    <row r="30" spans="1:4" s="12" customFormat="1" x14ac:dyDescent="0.25">
      <c r="B30" s="20"/>
      <c r="C30" s="20"/>
      <c r="D30" s="20"/>
    </row>
    <row r="31" spans="1:4" s="12" customFormat="1" x14ac:dyDescent="0.25">
      <c r="A31" s="24" t="s">
        <v>6</v>
      </c>
      <c r="B31" s="20"/>
      <c r="C31" s="20"/>
      <c r="D31" s="20"/>
    </row>
    <row r="32" spans="1:4" s="12" customFormat="1" x14ac:dyDescent="0.25">
      <c r="A32" s="13" t="s">
        <v>152</v>
      </c>
      <c r="B32" s="20">
        <f>B26</f>
        <v>3757859945.9294734</v>
      </c>
      <c r="C32" s="20"/>
      <c r="D32" s="20"/>
    </row>
    <row r="33" spans="1:4" s="12" customFormat="1" x14ac:dyDescent="0.25">
      <c r="A33" s="13" t="s">
        <v>153</v>
      </c>
      <c r="B33" s="20">
        <f>'I Trimestre'!B33+'II Trimestre'!B33+'III Trimestre'!B33+'IV Trimestre'!B33</f>
        <v>3343775987.9200001</v>
      </c>
      <c r="C33" s="20"/>
      <c r="D33" s="20"/>
    </row>
    <row r="34" spans="1:4" x14ac:dyDescent="0.25">
      <c r="B34" s="29"/>
      <c r="C34" s="22"/>
      <c r="D34" s="29"/>
    </row>
    <row r="35" spans="1:4" x14ac:dyDescent="0.25">
      <c r="A35" s="3" t="s">
        <v>7</v>
      </c>
      <c r="B35" s="29"/>
      <c r="C35" s="29"/>
      <c r="D35" s="29"/>
    </row>
    <row r="36" spans="1:4" x14ac:dyDescent="0.25">
      <c r="A36" s="1" t="s">
        <v>78</v>
      </c>
      <c r="B36" s="30">
        <v>1.0451999999999999</v>
      </c>
      <c r="C36" s="30">
        <v>1.0451999999999999</v>
      </c>
      <c r="D36" s="30">
        <v>1.0451999999999999</v>
      </c>
    </row>
    <row r="37" spans="1:4" x14ac:dyDescent="0.25">
      <c r="A37" s="1" t="s">
        <v>154</v>
      </c>
      <c r="B37" s="30">
        <v>1.0610999999999999</v>
      </c>
      <c r="C37" s="30">
        <v>1.0610999999999999</v>
      </c>
      <c r="D37" s="30">
        <v>1.0610999999999999</v>
      </c>
    </row>
    <row r="38" spans="1:4" s="12" customFormat="1" x14ac:dyDescent="0.25">
      <c r="A38" s="13" t="s">
        <v>8</v>
      </c>
      <c r="B38" s="20">
        <v>412</v>
      </c>
      <c r="C38" s="20"/>
      <c r="D38" s="20"/>
    </row>
    <row r="39" spans="1:4" x14ac:dyDescent="0.25">
      <c r="B39" s="22"/>
      <c r="C39" s="22"/>
      <c r="D39" s="22"/>
    </row>
    <row r="40" spans="1:4" x14ac:dyDescent="0.25">
      <c r="A40" s="3" t="s">
        <v>9</v>
      </c>
      <c r="B40" s="22"/>
      <c r="C40" s="22"/>
      <c r="D40" s="22"/>
    </row>
    <row r="41" spans="1:4" x14ac:dyDescent="0.25">
      <c r="A41" s="2" t="s">
        <v>79</v>
      </c>
      <c r="B41" s="20">
        <f>B25/B36</f>
        <v>2947653832.4722548</v>
      </c>
      <c r="C41" s="20">
        <f>C25/C36</f>
        <v>2909892216.1308846</v>
      </c>
      <c r="D41" s="20">
        <f>D25/D36</f>
        <v>37761616.341370076</v>
      </c>
    </row>
    <row r="42" spans="1:4" x14ac:dyDescent="0.25">
      <c r="A42" s="2" t="s">
        <v>155</v>
      </c>
      <c r="B42" s="20">
        <f>B27/B37</f>
        <v>3421238034.1438136</v>
      </c>
      <c r="C42" s="20">
        <f t="shared" ref="C42:D42" si="1">C27/C37</f>
        <v>3304937975.695034</v>
      </c>
      <c r="D42" s="20">
        <f t="shared" si="1"/>
        <v>116300058.44877958</v>
      </c>
    </row>
    <row r="43" spans="1:4" x14ac:dyDescent="0.25">
      <c r="A43" s="2" t="s">
        <v>80</v>
      </c>
      <c r="B43" s="20">
        <f>B41/B15</f>
        <v>872603.26597757684</v>
      </c>
      <c r="C43" s="20">
        <f t="shared" ref="C43" si="2">C41/C15</f>
        <v>861424.57552720094</v>
      </c>
      <c r="D43" s="20">
        <f>D41/C15</f>
        <v>11178.690450375985</v>
      </c>
    </row>
    <row r="44" spans="1:4" x14ac:dyDescent="0.25">
      <c r="A44" s="2" t="s">
        <v>156</v>
      </c>
      <c r="B44" s="20">
        <f>B42/B19</f>
        <v>918206.66509495804</v>
      </c>
      <c r="C44" s="20">
        <f t="shared" ref="C44" si="3">C42/C19</f>
        <v>886993.55225309555</v>
      </c>
      <c r="D44" s="20">
        <f>D42/C19</f>
        <v>31213.112841862476</v>
      </c>
    </row>
    <row r="45" spans="1:4" x14ac:dyDescent="0.25">
      <c r="B45" s="20"/>
      <c r="C45" s="20"/>
      <c r="D45" s="20"/>
    </row>
    <row r="46" spans="1:4" x14ac:dyDescent="0.25">
      <c r="A46" s="3" t="s">
        <v>10</v>
      </c>
      <c r="B46" s="21"/>
      <c r="C46" s="21"/>
      <c r="D46" s="21"/>
    </row>
    <row r="47" spans="1:4" x14ac:dyDescent="0.25">
      <c r="B47" s="21"/>
      <c r="C47" s="21"/>
      <c r="D47" s="21"/>
    </row>
    <row r="48" spans="1:4" x14ac:dyDescent="0.25">
      <c r="A48" s="3" t="s">
        <v>11</v>
      </c>
      <c r="B48" s="21"/>
      <c r="C48" s="21"/>
      <c r="D48" s="21"/>
    </row>
    <row r="49" spans="1:4" x14ac:dyDescent="0.25">
      <c r="A49" s="2" t="s">
        <v>12</v>
      </c>
      <c r="B49" s="32">
        <f>(B17/B38)*100</f>
        <v>538.8349514563107</v>
      </c>
      <c r="C49" s="32"/>
      <c r="D49" s="32"/>
    </row>
    <row r="50" spans="1:4" x14ac:dyDescent="0.25">
      <c r="A50" s="2" t="s">
        <v>13</v>
      </c>
      <c r="B50" s="32">
        <f>(B19*100)/(B38)</f>
        <v>904.36893203883494</v>
      </c>
      <c r="C50" s="32"/>
      <c r="D50" s="32"/>
    </row>
    <row r="51" spans="1:4" x14ac:dyDescent="0.25">
      <c r="B51" s="32"/>
      <c r="C51" s="32"/>
      <c r="D51" s="32"/>
    </row>
    <row r="52" spans="1:4" x14ac:dyDescent="0.25">
      <c r="A52" s="3" t="s">
        <v>14</v>
      </c>
      <c r="B52" s="32"/>
      <c r="C52" s="32"/>
      <c r="D52" s="32"/>
    </row>
    <row r="53" spans="1:4" x14ac:dyDescent="0.25">
      <c r="A53" s="2" t="s">
        <v>15</v>
      </c>
      <c r="B53" s="32">
        <f>(B19/B17)*100</f>
        <v>167.83783783783784</v>
      </c>
      <c r="C53" s="32">
        <f>(C19/C17)*100</f>
        <v>167.83783783783784</v>
      </c>
      <c r="D53" s="32"/>
    </row>
    <row r="54" spans="1:4" x14ac:dyDescent="0.25">
      <c r="A54" s="2" t="s">
        <v>16</v>
      </c>
      <c r="B54" s="32">
        <f>B27/B26*100</f>
        <v>96.604869001632892</v>
      </c>
      <c r="C54" s="32">
        <f t="shared" ref="C54:D54" si="4">C27/C26*100</f>
        <v>96.664968832505224</v>
      </c>
      <c r="D54" s="32">
        <f t="shared" si="4"/>
        <v>94.927686161928676</v>
      </c>
    </row>
    <row r="55" spans="1:4" x14ac:dyDescent="0.25">
      <c r="A55" s="2" t="s">
        <v>17</v>
      </c>
      <c r="B55" s="32">
        <f>AVERAGE(B53:B54)</f>
        <v>132.22135341973535</v>
      </c>
      <c r="C55" s="32">
        <f t="shared" ref="C55" si="5">AVERAGE(C53:C54)</f>
        <v>132.25140333517152</v>
      </c>
      <c r="D55" s="32"/>
    </row>
    <row r="56" spans="1:4" x14ac:dyDescent="0.25">
      <c r="B56" s="32"/>
      <c r="C56" s="32"/>
      <c r="D56" s="32"/>
    </row>
    <row r="57" spans="1:4" x14ac:dyDescent="0.25">
      <c r="A57" s="3" t="s">
        <v>18</v>
      </c>
      <c r="B57" s="32"/>
      <c r="C57" s="32"/>
      <c r="D57" s="32"/>
    </row>
    <row r="58" spans="1:4" x14ac:dyDescent="0.25">
      <c r="A58" s="2" t="s">
        <v>19</v>
      </c>
      <c r="B58" s="32">
        <f>(B19/B21)*100</f>
        <v>167.83783783783784</v>
      </c>
      <c r="C58" s="32">
        <f>(C19/C21)*100</f>
        <v>167.83783783783784</v>
      </c>
      <c r="D58" s="32"/>
    </row>
    <row r="59" spans="1:4" x14ac:dyDescent="0.25">
      <c r="A59" s="2" t="s">
        <v>20</v>
      </c>
      <c r="B59" s="32">
        <f>B27/B28*100</f>
        <v>96.604869001934333</v>
      </c>
      <c r="C59" s="32">
        <f t="shared" ref="C59:D59" si="6">C27/C28*100</f>
        <v>96.664968832551224</v>
      </c>
      <c r="D59" s="32">
        <f t="shared" si="6"/>
        <v>94.927686169230768</v>
      </c>
    </row>
    <row r="60" spans="1:4" x14ac:dyDescent="0.25">
      <c r="A60" s="2" t="s">
        <v>21</v>
      </c>
      <c r="B60" s="32">
        <f>(B58+B59)/2</f>
        <v>132.2213534198861</v>
      </c>
      <c r="C60" s="32">
        <f t="shared" ref="C60" si="7">(C58+C59)/2</f>
        <v>132.25140333519454</v>
      </c>
      <c r="D60" s="32"/>
    </row>
    <row r="61" spans="1:4" x14ac:dyDescent="0.25">
      <c r="B61" s="32"/>
      <c r="C61" s="32"/>
      <c r="D61" s="32"/>
    </row>
    <row r="62" spans="1:4" x14ac:dyDescent="0.25">
      <c r="A62" s="3" t="s">
        <v>32</v>
      </c>
      <c r="B62" s="32"/>
      <c r="C62" s="32"/>
      <c r="D62" s="32"/>
    </row>
    <row r="63" spans="1:4" x14ac:dyDescent="0.25">
      <c r="A63" s="2" t="s">
        <v>22</v>
      </c>
      <c r="B63" s="32">
        <f>(B29/B27)*100</f>
        <v>96.600644056680366</v>
      </c>
      <c r="C63" s="32"/>
      <c r="D63" s="32"/>
    </row>
    <row r="64" spans="1:4" x14ac:dyDescent="0.25">
      <c r="B64" s="32"/>
      <c r="C64" s="32"/>
      <c r="D64" s="32"/>
    </row>
    <row r="65" spans="1:4" x14ac:dyDescent="0.25">
      <c r="A65" s="3" t="s">
        <v>23</v>
      </c>
      <c r="B65" s="32"/>
      <c r="C65" s="32"/>
      <c r="D65" s="32"/>
    </row>
    <row r="66" spans="1:4" x14ac:dyDescent="0.25">
      <c r="A66" s="2" t="s">
        <v>24</v>
      </c>
      <c r="B66" s="32">
        <f>((B19/B15)-1)*100</f>
        <v>10.301953818827702</v>
      </c>
      <c r="C66" s="32">
        <f>((C19/C15)-1)*100</f>
        <v>10.301953818827702</v>
      </c>
      <c r="D66" s="32"/>
    </row>
    <row r="67" spans="1:4" x14ac:dyDescent="0.25">
      <c r="A67" s="2" t="s">
        <v>25</v>
      </c>
      <c r="B67" s="32">
        <f>((B42/B41)-1)*100</f>
        <v>16.066479599958818</v>
      </c>
      <c r="C67" s="32">
        <f t="shared" ref="C67:D67" si="8">((C42/C41)-1)*100</f>
        <v>13.575958496820849</v>
      </c>
      <c r="D67" s="32">
        <f t="shared" si="8"/>
        <v>207.98485265411165</v>
      </c>
    </row>
    <row r="68" spans="1:4" x14ac:dyDescent="0.25">
      <c r="A68" s="2" t="s">
        <v>26</v>
      </c>
      <c r="B68" s="32">
        <f>((B44/B43)-1)*100</f>
        <v>5.2261320688837598</v>
      </c>
      <c r="C68" s="32">
        <f t="shared" ref="C68:D68" si="9">((C44/C43)-1)*100</f>
        <v>2.9682200220775057</v>
      </c>
      <c r="D68" s="32">
        <f t="shared" si="9"/>
        <v>179.21976174599817</v>
      </c>
    </row>
    <row r="69" spans="1:4" x14ac:dyDescent="0.25">
      <c r="B69" s="32"/>
      <c r="C69" s="32"/>
      <c r="D69" s="32"/>
    </row>
    <row r="70" spans="1:4" x14ac:dyDescent="0.25">
      <c r="A70" s="3" t="s">
        <v>27</v>
      </c>
      <c r="B70" s="32"/>
      <c r="C70" s="32"/>
      <c r="D70" s="32"/>
    </row>
    <row r="71" spans="1:4" x14ac:dyDescent="0.25">
      <c r="A71" s="2" t="s">
        <v>33</v>
      </c>
      <c r="B71" s="32">
        <f>B26/(B17*3)</f>
        <v>564243.23512454552</v>
      </c>
      <c r="C71" s="32">
        <f>C26/(C17*3)</f>
        <v>544723.71560352459</v>
      </c>
      <c r="D71" s="32"/>
    </row>
    <row r="72" spans="1:4" x14ac:dyDescent="0.25">
      <c r="A72" s="2" t="s">
        <v>34</v>
      </c>
      <c r="B72" s="32">
        <f>B27/(B19*3)</f>
        <v>324769.6974440866</v>
      </c>
      <c r="C72" s="32">
        <f>C27/(C19*3)</f>
        <v>313729.61943191988</v>
      </c>
      <c r="D72" s="32"/>
    </row>
    <row r="73" spans="1:4" x14ac:dyDescent="0.25">
      <c r="A73" s="2" t="s">
        <v>43</v>
      </c>
      <c r="B73" s="32"/>
      <c r="C73" s="32">
        <f>C27/C20</f>
        <v>455083.01142097072</v>
      </c>
      <c r="D73" s="32"/>
    </row>
    <row r="74" spans="1:4" x14ac:dyDescent="0.25">
      <c r="A74" s="2" t="s">
        <v>28</v>
      </c>
      <c r="B74" s="32">
        <f>(B72/B71)*B55</f>
        <v>76.104570285714843</v>
      </c>
      <c r="C74" s="32">
        <f>(C72/C71)*C55</f>
        <v>76.169223496558629</v>
      </c>
      <c r="D74" s="32"/>
    </row>
    <row r="75" spans="1:4" x14ac:dyDescent="0.25">
      <c r="A75" s="4" t="s">
        <v>37</v>
      </c>
      <c r="B75" s="32">
        <f>B26/B17</f>
        <v>1692729.7053736367</v>
      </c>
      <c r="C75" s="32">
        <f>C26/C17</f>
        <v>1634171.1468105738</v>
      </c>
      <c r="D75" s="32"/>
    </row>
    <row r="76" spans="1:4" x14ac:dyDescent="0.25">
      <c r="A76" s="4" t="s">
        <v>38</v>
      </c>
      <c r="B76" s="32">
        <f>B27/(B19)</f>
        <v>974309.09233225987</v>
      </c>
      <c r="C76" s="32">
        <f>C27/(C19)</f>
        <v>941188.85829575954</v>
      </c>
      <c r="D76" s="32"/>
    </row>
    <row r="77" spans="1:4" x14ac:dyDescent="0.25">
      <c r="B77" s="32"/>
      <c r="C77" s="32"/>
      <c r="D77" s="32"/>
    </row>
    <row r="78" spans="1:4" x14ac:dyDescent="0.25">
      <c r="A78" s="3" t="s">
        <v>29</v>
      </c>
      <c r="B78" s="32"/>
      <c r="C78" s="32"/>
      <c r="D78" s="32"/>
    </row>
    <row r="79" spans="1:4" x14ac:dyDescent="0.25">
      <c r="A79" s="2" t="s">
        <v>30</v>
      </c>
      <c r="B79" s="32">
        <f>(B33/B32)*100</f>
        <v>88.980857084415547</v>
      </c>
      <c r="C79" s="32"/>
      <c r="D79" s="32"/>
    </row>
    <row r="80" spans="1:4" x14ac:dyDescent="0.25">
      <c r="A80" s="2" t="s">
        <v>31</v>
      </c>
      <c r="B80" s="32">
        <f>(B27/B33)*100</f>
        <v>108.56814843892153</v>
      </c>
      <c r="C80" s="32"/>
      <c r="D80" s="32"/>
    </row>
    <row r="81" spans="1:6" ht="15.75" thickBot="1" x14ac:dyDescent="0.3">
      <c r="A81" s="11"/>
      <c r="B81" s="11"/>
      <c r="C81" s="11"/>
      <c r="D81" s="11"/>
    </row>
    <row r="82" spans="1:6" s="12" customFormat="1" ht="15.75" customHeight="1" thickTop="1" x14ac:dyDescent="0.25">
      <c r="A82" s="40" t="s">
        <v>94</v>
      </c>
      <c r="B82" s="40"/>
      <c r="C82" s="40"/>
      <c r="D82" s="40"/>
      <c r="E82" s="26"/>
      <c r="F82" s="26"/>
    </row>
    <row r="85" spans="1:6" x14ac:dyDescent="0.25">
      <c r="B85" s="7"/>
      <c r="C85" s="7"/>
      <c r="D85" s="7"/>
    </row>
    <row r="87" spans="1:6" x14ac:dyDescent="0.25">
      <c r="A87" s="8"/>
    </row>
    <row r="89" spans="1:6" x14ac:dyDescent="0.25">
      <c r="A89" s="5"/>
    </row>
    <row r="90" spans="1:6" x14ac:dyDescent="0.25">
      <c r="A90" s="5"/>
    </row>
    <row r="91" spans="1:6" x14ac:dyDescent="0.25">
      <c r="A91" s="5"/>
    </row>
  </sheetData>
  <mergeCells count="4">
    <mergeCell ref="A9:A10"/>
    <mergeCell ref="B9:B10"/>
    <mergeCell ref="C9:D9"/>
    <mergeCell ref="A82:D82"/>
  </mergeCells>
  <pageMargins left="0.7" right="0.7" top="0.75" bottom="0.75" header="0.3" footer="0.3"/>
  <pageSetup orientation="portrait" r:id="rId1"/>
  <ignoredErrors>
    <ignoredError sqref="B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FAM ASTORGA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NASTORGA</dc:creator>
  <cp:lastModifiedBy>Stephanie Tatiana Salas Soto</cp:lastModifiedBy>
  <dcterms:created xsi:type="dcterms:W3CDTF">2012-04-21T15:36:23Z</dcterms:created>
  <dcterms:modified xsi:type="dcterms:W3CDTF">2020-06-24T20:15:55Z</dcterms:modified>
</cp:coreProperties>
</file>