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charts/chart4.xml" ContentType="application/vnd.openxmlformats-officedocument.drawingml.chart+xml"/>
  <Override PartName="/xl/drawings/drawing11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dicadores Anuales 2019\Analista - Adriana León\"/>
    </mc:Choice>
  </mc:AlternateContent>
  <bookViews>
    <workbookView xWindow="0" yWindow="0" windowWidth="9795" windowHeight="8415" tabRatio="754"/>
  </bookViews>
  <sheets>
    <sheet name="I Trimestre" sheetId="4" r:id="rId1"/>
    <sheet name="II Trimestre" sheetId="6" r:id="rId2"/>
    <sheet name="I Semestre" sheetId="11" r:id="rId3"/>
    <sheet name="III Trimestre" sheetId="9" r:id="rId4"/>
    <sheet name="III Trimestre Acumulado" sheetId="10" r:id="rId5"/>
    <sheet name="IV Trimestre" sheetId="7" r:id="rId6"/>
    <sheet name="Anual" sheetId="8" r:id="rId7"/>
  </sheets>
  <calcPr calcId="162913"/>
</workbook>
</file>

<file path=xl/calcChain.xml><?xml version="1.0" encoding="utf-8"?>
<calcChain xmlns="http://schemas.openxmlformats.org/spreadsheetml/2006/main">
  <c r="B29" i="8" l="1"/>
  <c r="B28" i="8"/>
  <c r="B22" i="8"/>
  <c r="B23" i="8" l="1"/>
  <c r="B25" i="8" s="1"/>
  <c r="B59" i="8" s="1"/>
  <c r="B17" i="8"/>
  <c r="B46" i="8" s="1"/>
  <c r="B16" i="8"/>
  <c r="B45" i="8" s="1"/>
  <c r="B23" i="10"/>
  <c r="B25" i="10" s="1"/>
  <c r="B59" i="10" s="1"/>
  <c r="B17" i="10"/>
  <c r="B22" i="10"/>
  <c r="B28" i="10" s="1"/>
  <c r="B16" i="10"/>
  <c r="B23" i="11"/>
  <c r="B17" i="11"/>
  <c r="B22" i="11"/>
  <c r="B28" i="11" s="1"/>
  <c r="B16" i="11"/>
  <c r="B49" i="11" s="1"/>
  <c r="B68" i="7"/>
  <c r="B67" i="7"/>
  <c r="B49" i="7"/>
  <c r="B50" i="7"/>
  <c r="B68" i="9"/>
  <c r="B67" i="9"/>
  <c r="B49" i="9"/>
  <c r="B50" i="9"/>
  <c r="B68" i="6"/>
  <c r="B67" i="6"/>
  <c r="B49" i="6"/>
  <c r="B50" i="6"/>
  <c r="B68" i="4"/>
  <c r="B67" i="4"/>
  <c r="B49" i="4"/>
  <c r="B50" i="4"/>
  <c r="B51" i="4"/>
  <c r="B24" i="8"/>
  <c r="B21" i="8"/>
  <c r="B37" i="8" s="1"/>
  <c r="B18" i="8"/>
  <c r="B15" i="8"/>
  <c r="B24" i="10"/>
  <c r="B21" i="10"/>
  <c r="B37" i="10" s="1"/>
  <c r="B18" i="10"/>
  <c r="B15" i="10"/>
  <c r="B24" i="11"/>
  <c r="B21" i="11"/>
  <c r="B37" i="11" s="1"/>
  <c r="B18" i="11"/>
  <c r="B15" i="11"/>
  <c r="B37" i="6"/>
  <c r="B75" i="6"/>
  <c r="B38" i="9"/>
  <c r="B40" i="9" s="1"/>
  <c r="B46" i="9"/>
  <c r="B45" i="9"/>
  <c r="B28" i="6"/>
  <c r="B74" i="6" s="1"/>
  <c r="B45" i="6"/>
  <c r="B54" i="4"/>
  <c r="B54" i="6"/>
  <c r="B54" i="7"/>
  <c r="B70" i="4"/>
  <c r="B70" i="6"/>
  <c r="B70" i="9"/>
  <c r="B70" i="7"/>
  <c r="B25" i="4"/>
  <c r="B59" i="4" s="1"/>
  <c r="B71" i="4"/>
  <c r="B25" i="6"/>
  <c r="B59" i="6" s="1"/>
  <c r="B71" i="6"/>
  <c r="B25" i="9"/>
  <c r="B59" i="9" s="1"/>
  <c r="B71" i="9"/>
  <c r="B25" i="7"/>
  <c r="B71" i="7"/>
  <c r="B54" i="11"/>
  <c r="B54" i="9"/>
  <c r="B29" i="11"/>
  <c r="B29" i="10"/>
  <c r="B37" i="9"/>
  <c r="B63" i="9" s="1"/>
  <c r="B28" i="9"/>
  <c r="B45" i="10"/>
  <c r="B45" i="7"/>
  <c r="B75" i="9"/>
  <c r="B46" i="11"/>
  <c r="B62" i="6"/>
  <c r="B62" i="7"/>
  <c r="B37" i="7"/>
  <c r="B38" i="7"/>
  <c r="B40" i="7" s="1"/>
  <c r="B46" i="7"/>
  <c r="B55" i="7"/>
  <c r="B59" i="7"/>
  <c r="B62" i="9"/>
  <c r="B74" i="9"/>
  <c r="B55" i="9"/>
  <c r="B56" i="9" s="1"/>
  <c r="B38" i="6"/>
  <c r="B40" i="6" s="1"/>
  <c r="B46" i="6"/>
  <c r="B55" i="6"/>
  <c r="B46" i="10"/>
  <c r="B28" i="7"/>
  <c r="B74" i="7" s="1"/>
  <c r="B37" i="4"/>
  <c r="B39" i="4" s="1"/>
  <c r="B45" i="4"/>
  <c r="B62" i="4"/>
  <c r="B28" i="4"/>
  <c r="B74" i="4" s="1"/>
  <c r="B38" i="4"/>
  <c r="B46" i="4"/>
  <c r="B55" i="4"/>
  <c r="B51" i="9" l="1"/>
  <c r="B69" i="9" s="1"/>
  <c r="B55" i="11"/>
  <c r="B38" i="10"/>
  <c r="B63" i="10" s="1"/>
  <c r="B49" i="10"/>
  <c r="B68" i="10"/>
  <c r="B38" i="11"/>
  <c r="B40" i="11" s="1"/>
  <c r="B25" i="11"/>
  <c r="B59" i="11" s="1"/>
  <c r="B50" i="11"/>
  <c r="B68" i="11"/>
  <c r="B38" i="8"/>
  <c r="B63" i="8" s="1"/>
  <c r="B75" i="8"/>
  <c r="B63" i="7"/>
  <c r="B39" i="9"/>
  <c r="B64" i="9" s="1"/>
  <c r="B55" i="8"/>
  <c r="B56" i="7"/>
  <c r="B51" i="7"/>
  <c r="B69" i="7" s="1"/>
  <c r="B39" i="7"/>
  <c r="B64" i="7" s="1"/>
  <c r="B62" i="10"/>
  <c r="B54" i="10"/>
  <c r="B71" i="10"/>
  <c r="B62" i="8"/>
  <c r="B74" i="8"/>
  <c r="B63" i="6"/>
  <c r="B75" i="10"/>
  <c r="B56" i="6"/>
  <c r="B50" i="10"/>
  <c r="B70" i="8"/>
  <c r="B51" i="6"/>
  <c r="B69" i="6" s="1"/>
  <c r="B74" i="11"/>
  <c r="B70" i="10"/>
  <c r="B56" i="11"/>
  <c r="B67" i="8"/>
  <c r="B67" i="10"/>
  <c r="B67" i="11"/>
  <c r="B39" i="6"/>
  <c r="B64" i="6" s="1"/>
  <c r="B39" i="11"/>
  <c r="B63" i="4"/>
  <c r="B39" i="10"/>
  <c r="B62" i="11"/>
  <c r="B39" i="8"/>
  <c r="B74" i="10"/>
  <c r="B75" i="11"/>
  <c r="B55" i="10"/>
  <c r="B56" i="10" s="1"/>
  <c r="B40" i="4"/>
  <c r="B64" i="4" s="1"/>
  <c r="B68" i="8"/>
  <c r="B51" i="11"/>
  <c r="B71" i="8"/>
  <c r="B71" i="11"/>
  <c r="B54" i="8"/>
  <c r="B49" i="8"/>
  <c r="B56" i="4"/>
  <c r="B69" i="4"/>
  <c r="B50" i="8"/>
  <c r="B70" i="11"/>
  <c r="B45" i="11"/>
  <c r="B56" i="8" l="1"/>
  <c r="B40" i="8"/>
  <c r="B64" i="8" s="1"/>
  <c r="B51" i="10"/>
  <c r="B69" i="10" s="1"/>
  <c r="B40" i="10"/>
  <c r="B64" i="10" s="1"/>
  <c r="B69" i="11"/>
  <c r="B64" i="11"/>
  <c r="B63" i="11"/>
  <c r="B51" i="8"/>
  <c r="B69" i="8" s="1"/>
</calcChain>
</file>

<file path=xl/sharedStrings.xml><?xml version="1.0" encoding="utf-8"?>
<sst xmlns="http://schemas.openxmlformats.org/spreadsheetml/2006/main" count="388" uniqueCount="115">
  <si>
    <t>Indicador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</si>
  <si>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</si>
  <si>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</si>
  <si>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</si>
  <si>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</si>
  <si>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</si>
  <si>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</si>
  <si>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</si>
  <si>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</si>
  <si>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</si>
  <si>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</si>
  <si>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</si>
  <si>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</si>
  <si>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</si>
  <si>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</si>
  <si>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</si>
  <si>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</si>
  <si>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</si>
  <si>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</si>
  <si>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</si>
  <si>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</si>
  <si>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</si>
  <si>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</si>
  <si>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</si>
  <si>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</si>
  <si>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</si>
  <si>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</si>
  <si>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</si>
  <si>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</si>
  <si>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</si>
  <si>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</si>
  <si>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De Composición</t>
  </si>
  <si>
    <t xml:space="preserve">Gasto programado mensual por beneficiario (GPB) </t>
  </si>
  <si>
    <t xml:space="preserve">Gasto efectivo mensual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</si>
  <si>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</si>
  <si>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</si>
  <si>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</si>
  <si>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</si>
  <si>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</si>
  <si>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</si>
  <si>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</si>
  <si>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</si>
  <si>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>Aseguramiento</t>
  </si>
  <si>
    <t>Producto</t>
  </si>
  <si>
    <t>Efectivos 1T 2018</t>
  </si>
  <si>
    <t>IPC (1T 2018)</t>
  </si>
  <si>
    <t>Gasto efectivo real 1T 2018</t>
  </si>
  <si>
    <t>Gasto efectivo real por beneficiario 1T 2018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</si>
  <si>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</si>
  <si>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</si>
  <si>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</si>
  <si>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</si>
  <si>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</si>
  <si>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</si>
  <si>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</si>
  <si>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</si>
  <si>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4T 2018</t>
  </si>
  <si>
    <t>IPC (4T 2018)</t>
  </si>
  <si>
    <t>Gasto efectivo real 4T 2018</t>
  </si>
  <si>
    <t>Gasto efectivo real por beneficiario 4T 2018</t>
  </si>
  <si>
    <t>Efectivos IS 2018</t>
  </si>
  <si>
    <t>IPC ( 2018)</t>
  </si>
  <si>
    <t>Gasto efectivo real  2018</t>
  </si>
  <si>
    <t>Gasto efectivo real por beneficiario  2018</t>
  </si>
  <si>
    <t>Efectivos 3TA 2018</t>
  </si>
  <si>
    <t>IPC (3TA 2018)</t>
  </si>
  <si>
    <t>Gasto efectivo real 3TA 2018</t>
  </si>
  <si>
    <t>Gasto efectivo real por beneficiario 3TA 2018</t>
  </si>
  <si>
    <t>Efectivos  2018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</si>
  <si>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</si>
  <si>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</si>
  <si>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</si>
  <si>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</si>
  <si>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</si>
  <si>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</si>
  <si>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</si>
  <si>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t>Fuentes:  Informes Trimestrales ACE 2018 y 2019 - Cronogramas de Metas e Inversión Modificaciones 2019 - IPC, INEC 2018 y 2019</t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</si>
  <si>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</si>
  <si>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</si>
  <si>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</si>
  <si>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</si>
  <si>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</si>
  <si>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</si>
  <si>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t>Programados  IS 2019</t>
  </si>
  <si>
    <t>Efectivos  IS 2019</t>
  </si>
  <si>
    <t>Efectivos IS 2019</t>
  </si>
  <si>
    <t>En transferencias IS 2019</t>
  </si>
  <si>
    <t>Programados IS  2019</t>
  </si>
  <si>
    <t>IPC ( 2019)</t>
  </si>
  <si>
    <t>Gasto efectivo real  2019</t>
  </si>
  <si>
    <t>Gasto efectivo real por beneficiario 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</si>
  <si>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</si>
  <si>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</si>
  <si>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</si>
  <si>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</si>
  <si>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</si>
  <si>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</si>
  <si>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 xml:space="preserve">Nota: El dato de los ingresos efectivos es el suministrado el Departamento de Presupuesto de la Desaf. </t>
  </si>
  <si>
    <t>Programados 3TA 2019</t>
  </si>
  <si>
    <t>Efectivos 3TA 2019</t>
  </si>
  <si>
    <t>En transferencias 3TA 2019</t>
  </si>
  <si>
    <t>IPC (3TA 2019)</t>
  </si>
  <si>
    <t>Gasto efectivo real 3TA 2019</t>
  </si>
  <si>
    <t>Gasto efectivo real por beneficiario 3TA 2019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</si>
  <si>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</si>
  <si>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</si>
  <si>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</si>
  <si>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</si>
  <si>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</si>
  <si>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</si>
  <si>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9Programados  2019</t>
  </si>
  <si>
    <t>Efectivos  2019</t>
  </si>
  <si>
    <t>Programados  2019</t>
  </si>
  <si>
    <t>En transferencias  2019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</si>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</sst>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8">
    <xf numFmtId="0" fontId="0" fillId="0" borderId="0" xfId="0"/>
    <xf numFmtId="166" fontId="0" fillId="0" borderId="0" xfId="1" applyNumberFormat="1" applyFont="1" applyFill="1"/>
    <xf numFmtId="4" fontId="1" fillId="0" borderId="0" xfId="0" applyNumberFormat="1" applyFont="1" applyFill="1"/>
    <xf numFmtId="165" fontId="0" fillId="0" borderId="0" xfId="1" applyNumberFormat="1" applyFont="1" applyFill="1"/>
    <xf numFmtId="4" fontId="0" fillId="0" borderId="0" xfId="0" applyNumberFormat="1" applyFont="1" applyFill="1"/>
    <xf numFmtId="4" fontId="0" fillId="0" borderId="0" xfId="0" applyNumberFormat="1" applyFont="1" applyFill="1" applyBorder="1"/>
    <xf numFmtId="3" fontId="0" fillId="0" borderId="0" xfId="0" applyNumberFormat="1" applyFont="1" applyFill="1"/>
    <xf numFmtId="4" fontId="0" fillId="0" borderId="3" xfId="0" applyNumberFormat="1" applyFont="1" applyFill="1" applyBorder="1"/>
    <xf numFmtId="4" fontId="1" fillId="0" borderId="2" xfId="0" applyNumberFormat="1" applyFont="1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4" fontId="3" fillId="0" borderId="0" xfId="0" applyNumberFormat="1" applyFont="1" applyFill="1"/>
    <xf numFmtId="4" fontId="0" fillId="0" borderId="3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3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A2BFE6"/>
      <color rgb="FF407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ACE: Indicadores de cobertura potencial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8050166182798417E-2"/>
          <c:y val="0.26566535786306705"/>
          <c:w val="0.93426798406561096"/>
          <c:h val="0.530131771168699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Anual!$B$10</c:f>
              <c:strCache>
                <c:ptCount val="1"/>
                <c:pt idx="0">
                  <c:v>Aseguramiento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8575">
                <a:solidFill>
                  <a:schemeClr val="lt1"/>
                </a:solidFill>
              </a:ln>
              <a:effectLst/>
              <a:sp3d contourW="28575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871-42A8-A548-59A7828C2428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28575">
                <a:solidFill>
                  <a:schemeClr val="lt1"/>
                </a:solidFill>
              </a:ln>
              <a:effectLst/>
              <a:sp3d contourW="28575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71-42A8-A548-59A7828C24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Anual!$A$45:$A$46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Anual!$B$45:$B$46</c:f>
              <c:numCache>
                <c:formatCode>#,##0.00</c:formatCode>
                <c:ptCount val="2"/>
                <c:pt idx="0">
                  <c:v>130.86405892127365</c:v>
                </c:pt>
                <c:pt idx="1">
                  <c:v>135.14050438366689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7DF-A274-9D015A9C2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7014648"/>
        <c:axId val="487011040"/>
      </c:barChart>
      <c:valAx>
        <c:axId val="48701104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87014648"/>
        <c:crosses val="autoZero"/>
        <c:crossBetween val="between"/>
      </c:valAx>
      <c:catAx>
        <c:axId val="487014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7011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ACE: Indicadores de resultado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019922768364871E-2"/>
          <c:y val="0.2140217317800284"/>
          <c:w val="0.93090917477497381"/>
          <c:h val="0.576038857071340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Anual!$B$49:$B$49</c:f>
              <c:numCache>
                <c:formatCode>#,##0.00</c:formatCode>
                <c:ptCount val="1"/>
                <c:pt idx="0">
                  <c:v>103.2678532957364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2-488B-AB3B-3F6C2F4C689C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Anual!$B$50:$B$50</c:f>
              <c:numCache>
                <c:formatCode>#,##0.00</c:formatCode>
                <c:ptCount val="1"/>
                <c:pt idx="0">
                  <c:v>101.60327458860326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2-488B-AB3B-3F6C2F4C689C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Anual!$B$51:$B$51</c:f>
              <c:numCache>
                <c:formatCode>#,##0.00</c:formatCode>
                <c:ptCount val="1"/>
                <c:pt idx="0">
                  <c:v>102.43556394216984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2-488B-AB3B-3F6C2F4C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654656"/>
        <c:axId val="55668736"/>
      </c:barChart>
      <c:catAx>
        <c:axId val="55654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668736"/>
        <c:crosses val="autoZero"/>
        <c:auto val="1"/>
        <c:lblAlgn val="ctr"/>
        <c:lblOffset val="100"/>
        <c:noMultiLvlLbl val="0"/>
      </c:catAx>
      <c:valAx>
        <c:axId val="5566873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654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ACE: Indicadores de avance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8185605163114101E-2"/>
          <c:y val="0.22519908168848421"/>
          <c:w val="0.933070870660614"/>
          <c:h val="0.5702333577346567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Anual!$B$54:$B$54</c:f>
              <c:numCache>
                <c:formatCode>#,##0.00</c:formatCode>
                <c:ptCount val="1"/>
                <c:pt idx="0">
                  <c:v>103.2678532957364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9-49BB-9110-CE6B2CEB962E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Anual!$B$55:$B$55</c:f>
              <c:numCache>
                <c:formatCode>#,##0.00</c:formatCode>
                <c:ptCount val="1"/>
                <c:pt idx="0">
                  <c:v>101.60327458860326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59-49BB-9110-CE6B2CEB962E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Anual!$B$56:$B$56</c:f>
              <c:numCache>
                <c:formatCode>#,##0.00</c:formatCode>
                <c:ptCount val="1"/>
                <c:pt idx="0">
                  <c:v>102.43556394216984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9-49BB-9110-CE6B2CEB9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834304"/>
        <c:axId val="56848384"/>
      </c:barChart>
      <c:catAx>
        <c:axId val="5683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848384"/>
        <c:crosses val="autoZero"/>
        <c:auto val="1"/>
        <c:lblAlgn val="ctr"/>
        <c:lblOffset val="100"/>
        <c:noMultiLvlLbl val="0"/>
      </c:catAx>
      <c:valAx>
        <c:axId val="56848384"/>
        <c:scaling>
          <c:orientation val="minMax"/>
          <c:max val="120"/>
          <c:min val="0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5683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ACE: Indicadores de expansión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4622893110546043E-2"/>
          <c:y val="0.21730887852240435"/>
          <c:w val="0.92837227079684148"/>
          <c:h val="0.5561450212796503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Anual!$B$62:$B$62</c:f>
              <c:numCache>
                <c:formatCode>#,##0.00</c:formatCode>
                <c:ptCount val="1"/>
                <c:pt idx="0">
                  <c:v>9.241267550739396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5-47C7-8738-97DF3282B5EC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Anual!$B$63:$B$63</c:f>
              <c:numCache>
                <c:formatCode>#,##0.00</c:formatCode>
                <c:ptCount val="1"/>
                <c:pt idx="0">
                  <c:v>15.238563834581953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5-47C7-8738-97DF3282B5EC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102D7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0-B1DE-43A3-846F-224406B716A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Anual!$B$64:$B$64</c:f>
              <c:numCache>
                <c:formatCode>#,##0.00</c:formatCode>
                <c:ptCount val="1"/>
                <c:pt idx="0">
                  <c:v>5.4899548662386222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15-47C7-8738-97DF3282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741824"/>
        <c:axId val="55764096"/>
      </c:barChart>
      <c:catAx>
        <c:axId val="55741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764096"/>
        <c:crosses val="autoZero"/>
        <c:auto val="1"/>
        <c:lblAlgn val="ctr"/>
        <c:lblOffset val="100"/>
        <c:noMultiLvlLbl val="0"/>
      </c:catAx>
      <c:valAx>
        <c:axId val="55764096"/>
        <c:scaling>
          <c:orientation val="minMax"/>
          <c:max val="1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574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135495606823147E-2"/>
          <c:y val="0.88518830906273638"/>
          <c:w val="0.97987781743184443"/>
          <c:h val="0.103604614058533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ACE: Indicadores de gasto medio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Anual!$B$67:$B$67</c:f>
              <c:numCache>
                <c:formatCode>#,##0.00</c:formatCode>
                <c:ptCount val="1"/>
                <c:pt idx="0">
                  <c:v>501488.47924295196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4-475D-8D2B-7DD89D5C6480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Anual!$B$68:$B$68</c:f>
              <c:numCache>
                <c:formatCode>#,##0.00</c:formatCode>
                <c:ptCount val="1"/>
                <c:pt idx="0">
                  <c:v>493404.96614783787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4-475D-8D2B-7DD89D5C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903936"/>
        <c:axId val="56922112"/>
        <c:axId val="0"/>
      </c:bar3DChart>
      <c:catAx>
        <c:axId val="5690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922112"/>
        <c:crossesAt val="360000"/>
        <c:auto val="1"/>
        <c:lblAlgn val="ctr"/>
        <c:lblOffset val="100"/>
        <c:noMultiLvlLbl val="0"/>
      </c:catAx>
      <c:valAx>
        <c:axId val="5692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6903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ACE: Índice de eficiencia (IE) 2019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Anual!$B$69:$B$69</c:f>
              <c:numCache>
                <c:formatCode>#,##0.00</c:formatCode>
                <c:ptCount val="1"/>
                <c:pt idx="0">
                  <c:v>100.78440094081448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2D6-A099-9940B98B1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024896"/>
        <c:axId val="57026432"/>
        <c:axId val="0"/>
      </c:bar3DChart>
      <c:catAx>
        <c:axId val="570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026432"/>
        <c:crosses val="autoZero"/>
        <c:auto val="1"/>
        <c:lblAlgn val="ctr"/>
        <c:lblOffset val="100"/>
        <c:noMultiLvlLbl val="0"/>
      </c:catAx>
      <c:valAx>
        <c:axId val="5702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702489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ACE: Indicadores de giro de recursos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2.9395432497485833E-2"/>
          <c:y val="0.25951941665454437"/>
          <c:w val="0.93111552264143382"/>
          <c:h val="0.537789034890540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bg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565-41A8-B661-5164AF0A0A1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bg1"/>
                </a:solidFill>
              </a:ln>
              <a:effectLst/>
              <a:sp3d contourW="25400"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1293-4365-8E03-CCC7EFE3D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41.874460648608171</c:v>
                </c:pt>
                <c:pt idx="1">
                  <c:v>242.63781076779162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3-4365-8E03-CCC7EFE3D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9545416"/>
        <c:axId val="209544104"/>
      </c:barChart>
      <c:valAx>
        <c:axId val="209544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209545416"/>
        <c:crosses val="autoZero"/>
        <c:crossBetween val="between"/>
        <c:majorUnit val="20"/>
      </c:valAx>
      <c:catAx>
        <c:axId val="209545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9544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1</xdr:rowOff>
    </xdr:from>
    <xdr:ext cx="5512594" cy="66675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143001"/>
          <a:ext cx="5512594" cy="666750"/>
        </a:xfrm>
        <a:prstGeom prst="rect">
          <a:avLst/>
        </a:prstGeom>
      </xdr:spPr>
    </xdr:pic>
    <xdr:clientData/>
  </xdr:oneCellAnchor>
  <xdr:twoCellAnchor>
    <xdr:from>
      <xdr:col>0</xdr:col>
      <xdr:colOff>59531</xdr:colOff>
      <xdr:row>6</xdr:row>
      <xdr:rowOff>95252</xdr:rowOff>
    </xdr:from>
    <xdr:to>
      <xdr:col>2</xdr:col>
      <xdr:colOff>166687</xdr:colOff>
      <xdr:row>8</xdr:row>
      <xdr:rowOff>11907</xdr:rowOff>
    </xdr:to>
    <xdr:sp macro="" textlink="">
      <xdr:nvSpPr>
        <xdr:cNvPr id="3" name="CuadroTexto 2"/>
        <xdr:cNvSpPr txBox="1"/>
      </xdr:nvSpPr>
      <xdr:spPr>
        <a:xfrm>
          <a:off x="59531" y="1238252"/>
          <a:ext cx="5607844" cy="5834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Caja Costarricense de Seguro Social    Programa   Asegurados por Cuenta  del Estado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31-05-2019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259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0.29718</cdr:x>
      <cdr:y>0.11538</cdr:y>
    </cdr:from>
    <cdr:to>
      <cdr:x>0.72473</cdr:x>
      <cdr:y>0.15769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12396" y="357187"/>
          <a:ext cx="2607469" cy="130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0.40846</cdr:x>
      <cdr:y>0.11154</cdr:y>
    </cdr:from>
    <cdr:to>
      <cdr:x>0.63688</cdr:x>
      <cdr:y>0.22308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491052" y="387777"/>
          <a:ext cx="1393031" cy="38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400">
              <a:solidFill>
                <a:schemeClr val="tx1"/>
              </a:solidFill>
            </a:rPr>
            <a:t>Aseguramiento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0.41914</cdr:x>
      <cdr:y>0.10332</cdr:y>
    </cdr:from>
    <cdr:to>
      <cdr:x>0.63437</cdr:x>
      <cdr:y>0.18874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29707" y="368461"/>
          <a:ext cx="1401756" cy="304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</a:rPr>
            <a:t>Aseguramiento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0.38653</cdr:x>
      <cdr:y>0.1186</cdr:y>
    </cdr:from>
    <cdr:to>
      <cdr:x>0.63085</cdr:x>
      <cdr:y>0.21886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17738" y="360362"/>
          <a:ext cx="1401731" cy="304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</a:rPr>
            <a:t>Aseguramiento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178594</xdr:rowOff>
    </xdr:from>
    <xdr:ext cx="5524500" cy="666750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1094"/>
          <a:ext cx="5524500" cy="666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47626</xdr:rowOff>
    </xdr:from>
    <xdr:to>
      <xdr:col>2</xdr:col>
      <xdr:colOff>2381</xdr:colOff>
      <xdr:row>8</xdr:row>
      <xdr:rowOff>11906</xdr:rowOff>
    </xdr:to>
    <xdr:sp macro="" textlink="">
      <xdr:nvSpPr>
        <xdr:cNvPr id="4" name="CuadroTexto 3"/>
        <xdr:cNvSpPr txBox="1"/>
      </xdr:nvSpPr>
      <xdr:spPr>
        <a:xfrm>
          <a:off x="0" y="1190626"/>
          <a:ext cx="5372100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Caja Costarricense de Seguro Social    Programa   Asegurados por Cuenta  del Estado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19-08-2019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259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166687</xdr:rowOff>
    </xdr:from>
    <xdr:ext cx="5524500" cy="690564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9187"/>
          <a:ext cx="5524500" cy="690564"/>
        </a:xfrm>
        <a:prstGeom prst="rect">
          <a:avLst/>
        </a:prstGeom>
      </xdr:spPr>
    </xdr:pic>
    <xdr:clientData/>
  </xdr:oneCellAnchor>
  <xdr:twoCellAnchor>
    <xdr:from>
      <xdr:col>0</xdr:col>
      <xdr:colOff>95251</xdr:colOff>
      <xdr:row>6</xdr:row>
      <xdr:rowOff>83342</xdr:rowOff>
    </xdr:from>
    <xdr:to>
      <xdr:col>2</xdr:col>
      <xdr:colOff>35719</xdr:colOff>
      <xdr:row>8</xdr:row>
      <xdr:rowOff>47624</xdr:rowOff>
    </xdr:to>
    <xdr:sp macro="" textlink="">
      <xdr:nvSpPr>
        <xdr:cNvPr id="4" name="CuadroTexto 3"/>
        <xdr:cNvSpPr txBox="1"/>
      </xdr:nvSpPr>
      <xdr:spPr>
        <a:xfrm>
          <a:off x="95251" y="1226342"/>
          <a:ext cx="5441156" cy="6191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Caja Costarricense de Seguro Social    Programa   Asegurados por Cuenta  del Estado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20-08-2019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</xdr:colOff>
      <xdr:row>6</xdr:row>
      <xdr:rowOff>23812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2450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11907</xdr:rowOff>
    </xdr:from>
    <xdr:ext cx="5512593" cy="583405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154907"/>
          <a:ext cx="5512593" cy="583405"/>
        </a:xfrm>
        <a:prstGeom prst="rect">
          <a:avLst/>
        </a:prstGeom>
      </xdr:spPr>
    </xdr:pic>
    <xdr:clientData/>
  </xdr:oneCellAnchor>
  <xdr:twoCellAnchor>
    <xdr:from>
      <xdr:col>0</xdr:col>
      <xdr:colOff>107156</xdr:colOff>
      <xdr:row>6</xdr:row>
      <xdr:rowOff>1</xdr:rowOff>
    </xdr:from>
    <xdr:to>
      <xdr:col>2</xdr:col>
      <xdr:colOff>95249</xdr:colOff>
      <xdr:row>7</xdr:row>
      <xdr:rowOff>381000</xdr:rowOff>
    </xdr:to>
    <xdr:sp macro="" textlink="">
      <xdr:nvSpPr>
        <xdr:cNvPr id="4" name="CuadroTexto 3"/>
        <xdr:cNvSpPr txBox="1"/>
      </xdr:nvSpPr>
      <xdr:spPr>
        <a:xfrm>
          <a:off x="107156" y="1143001"/>
          <a:ext cx="5488781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Caja Costarricense de Seguro Social    Programa   Asegurados por Cuenta  del Estado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11-11-2019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23811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2594" cy="1190624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178594</xdr:rowOff>
    </xdr:from>
    <xdr:ext cx="5524500" cy="642937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1094"/>
          <a:ext cx="5524500" cy="64293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1</xdr:rowOff>
    </xdr:from>
    <xdr:to>
      <xdr:col>1</xdr:col>
      <xdr:colOff>1357313</xdr:colOff>
      <xdr:row>8</xdr:row>
      <xdr:rowOff>0</xdr:rowOff>
    </xdr:to>
    <xdr:sp macro="" textlink="">
      <xdr:nvSpPr>
        <xdr:cNvPr id="4" name="CuadroTexto 3"/>
        <xdr:cNvSpPr txBox="1"/>
      </xdr:nvSpPr>
      <xdr:spPr>
        <a:xfrm>
          <a:off x="0" y="1143001"/>
          <a:ext cx="5476876" cy="619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Caja Costarricense de Seguro Social    Programa   Asegurados por Cuenta  del Estado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11-11--2019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6</xdr:row>
      <xdr:rowOff>11906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259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5524500" cy="642937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5524500" cy="642937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11907</xdr:rowOff>
    </xdr:from>
    <xdr:to>
      <xdr:col>1</xdr:col>
      <xdr:colOff>1309688</xdr:colOff>
      <xdr:row>7</xdr:row>
      <xdr:rowOff>416719</xdr:rowOff>
    </xdr:to>
    <xdr:sp macro="" textlink="">
      <xdr:nvSpPr>
        <xdr:cNvPr id="3" name="CuadroTexto 2"/>
        <xdr:cNvSpPr txBox="1"/>
      </xdr:nvSpPr>
      <xdr:spPr>
        <a:xfrm>
          <a:off x="0" y="1154907"/>
          <a:ext cx="5429251" cy="5953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Caja Costarricense de Seguro Social    Programa   Asegurados por Cuenta  del Estado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11-11--2019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oneCellAnchor>
    <xdr:from>
      <xdr:col>0</xdr:col>
      <xdr:colOff>0</xdr:colOff>
      <xdr:row>5</xdr:row>
      <xdr:rowOff>178594</xdr:rowOff>
    </xdr:from>
    <xdr:ext cx="5524500" cy="642937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31094"/>
          <a:ext cx="5524500" cy="642937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6</xdr:row>
      <xdr:rowOff>35720</xdr:rowOff>
    </xdr:from>
    <xdr:to>
      <xdr:col>2</xdr:col>
      <xdr:colOff>47625</xdr:colOff>
      <xdr:row>7</xdr:row>
      <xdr:rowOff>416719</xdr:rowOff>
    </xdr:to>
    <xdr:sp macro="" textlink="">
      <xdr:nvSpPr>
        <xdr:cNvPr id="5" name="CuadroTexto 4"/>
        <xdr:cNvSpPr txBox="1"/>
      </xdr:nvSpPr>
      <xdr:spPr>
        <a:xfrm>
          <a:off x="71437" y="1178720"/>
          <a:ext cx="5476876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Caja Costarricense de Seguro Social    Programa   Asegurados por Cuenta  del Estado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16-03-2020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11906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259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646907</xdr:colOff>
      <xdr:row>16</xdr:row>
      <xdr:rowOff>135202</xdr:rowOff>
    </xdr:from>
    <xdr:to>
      <xdr:col>11</xdr:col>
      <xdr:colOff>563563</xdr:colOff>
      <xdr:row>32</xdr:row>
      <xdr:rowOff>79375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166688</xdr:colOff>
      <xdr:row>52</xdr:row>
      <xdr:rowOff>79637</xdr:rowOff>
    </xdr:from>
    <xdr:to>
      <xdr:col>20</xdr:col>
      <xdr:colOff>603250</xdr:colOff>
      <xdr:row>68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624417</xdr:colOff>
      <xdr:row>33</xdr:row>
      <xdr:rowOff>55562</xdr:rowOff>
    </xdr:from>
    <xdr:to>
      <xdr:col>11</xdr:col>
      <xdr:colOff>627062</xdr:colOff>
      <xdr:row>51</xdr:row>
      <xdr:rowOff>103186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142881</xdr:colOff>
      <xdr:row>33</xdr:row>
      <xdr:rowOff>69056</xdr:rowOff>
    </xdr:from>
    <xdr:to>
      <xdr:col>21</xdr:col>
      <xdr:colOff>726281</xdr:colOff>
      <xdr:row>51</xdr:row>
      <xdr:rowOff>127000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190498</xdr:colOff>
      <xdr:row>16</xdr:row>
      <xdr:rowOff>136523</xdr:rowOff>
    </xdr:from>
    <xdr:to>
      <xdr:col>20</xdr:col>
      <xdr:colOff>456406</xdr:colOff>
      <xdr:row>32</xdr:row>
      <xdr:rowOff>67467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30425</xdr:colOff>
      <xdr:row>69</xdr:row>
      <xdr:rowOff>116680</xdr:rowOff>
    </xdr:from>
    <xdr:to>
      <xdr:col>15</xdr:col>
      <xdr:colOff>261938</xdr:colOff>
      <xdr:row>84</xdr:row>
      <xdr:rowOff>170655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672042</xdr:colOff>
      <xdr:row>52</xdr:row>
      <xdr:rowOff>57151</xdr:rowOff>
    </xdr:from>
    <xdr:to>
      <xdr:col>11</xdr:col>
      <xdr:colOff>603250</xdr:colOff>
      <xdr:row>68</xdr:row>
      <xdr:rowOff>23813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5524500" cy="642937"/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143000"/>
          <a:ext cx="5524500" cy="642937"/>
        </a:xfrm>
        <a:prstGeom prst="rect">
          <a:avLst/>
        </a:prstGeom>
      </xdr:spPr>
    </xdr:pic>
    <xdr:clientData/>
  </xdr:oneCellAnchor>
  <xdr:twoCellAnchor>
    <xdr:from>
      <xdr:col>0</xdr:col>
      <xdr:colOff>71437</xdr:colOff>
      <xdr:row>6</xdr:row>
      <xdr:rowOff>35720</xdr:rowOff>
    </xdr:from>
    <xdr:to>
      <xdr:col>2</xdr:col>
      <xdr:colOff>83344</xdr:colOff>
      <xdr:row>7</xdr:row>
      <xdr:rowOff>416719</xdr:rowOff>
    </xdr:to>
    <xdr:sp macro="" textlink="">
      <xdr:nvSpPr>
        <xdr:cNvPr id="19" name="CuadroTexto 18"/>
        <xdr:cNvSpPr txBox="1"/>
      </xdr:nvSpPr>
      <xdr:spPr>
        <a:xfrm>
          <a:off x="71437" y="1178720"/>
          <a:ext cx="5476876" cy="571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        Caja Costarricense de Seguro Social    Programa   Asegurados por Cuenta  del Estado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8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Anual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16-03-2020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11906</xdr:colOff>
      <xdr:row>6</xdr:row>
      <xdr:rowOff>-1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512594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0.39063</cdr:x>
      <cdr:y>0.11159</cdr:y>
    </cdr:from>
    <cdr:to>
      <cdr:x>0.62376</cdr:x>
      <cdr:y>0.2126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348706" y="336549"/>
          <a:ext cx="1401731" cy="304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</a:rPr>
            <a:t>Aseguramiento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0.38157</cdr:x>
      <cdr:y>0.10922</cdr:y>
    </cdr:from>
    <cdr:to>
      <cdr:x>0.60012</cdr:x>
      <cdr:y>0.23968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432050" y="324644"/>
          <a:ext cx="1393031" cy="387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</a:rPr>
            <a:t>Aseguramiento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K174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7109375" style="4" customWidth="1"/>
    <col min="2" max="2" width="20.7109375" style="4" customWidth="1"/>
    <col min="3" max="4" width="11.42578125" style="4"/>
    <col min="5" max="5" width="12.7109375" style="4" bestFit="1" customWidth="1"/>
    <col min="6" max="16384" width="11.42578125" style="4"/>
  </cols>
  <sheetData>
    <row r="8" spans="1:3" ht="37.5" customHeight="1" x14ac:dyDescent="0.25"/>
    <row r="9" spans="1:3" x14ac:dyDescent="0.25">
      <c r="A9" s="13" t="s">
        <v>0</v>
      </c>
      <c r="B9" s="8" t="s">
        <v>43</v>
      </c>
    </row>
    <row r="10" spans="1:3" ht="15.75" thickBot="1" x14ac:dyDescent="0.3">
      <c r="A10" s="14"/>
      <c r="B10" s="9" t="s">
        <v>42</v>
      </c>
      <c r="C10" s="5"/>
    </row>
    <row r="11" spans="1:3" ht="15.75" thickTop="1" x14ac:dyDescent="0.25">
      <c r="C11" s="5"/>
    </row>
    <row r="12" spans="1:3" x14ac:dyDescent="0.25">
      <c r="A12" s="2" t="s">
        <v>1</v>
      </c>
    </row>
    <row r="14" spans="1:3" x14ac:dyDescent="0.25">
      <c r="A14" s="2" t="s">
        <v>2</v>
      </c>
    </row>
    <row r="15" spans="1:3" x14ac:dyDescent="0.25">
      <c r="A15" s="4" t="s">
        <v>44</v>
      </c>
      <c r="B15" s="6">
        <v>163737</v>
      </c>
    </row>
    <row r="16" spans="1:3" x14ac:dyDescent="0.25">
      <c r="A16" s="4" t="s">
        <v>69</v>
      </c>
      <c r="B16" s="6">
        <v>174837</v>
      </c>
    </row>
    <row r="17" spans="1:2" x14ac:dyDescent="0.25">
      <c r="A17" s="4" t="s">
        <v>70</v>
      </c>
      <c r="B17" s="6">
        <v>176424.66666666666</v>
      </c>
    </row>
    <row r="18" spans="1:2" x14ac:dyDescent="0.25">
      <c r="A18" s="4" t="s">
        <v>71</v>
      </c>
      <c r="B18" s="6">
        <v>174837</v>
      </c>
    </row>
    <row r="19" spans="1:2" x14ac:dyDescent="0.25">
      <c r="B19" s="6"/>
    </row>
    <row r="20" spans="1:2" x14ac:dyDescent="0.25">
      <c r="A20" s="2" t="s">
        <v>3</v>
      </c>
      <c r="B20" s="6"/>
    </row>
    <row r="21" spans="1:2" x14ac:dyDescent="0.25">
      <c r="A21" s="4" t="s">
        <v>44</v>
      </c>
      <c r="B21" s="6">
        <v>18155090162.599998</v>
      </c>
    </row>
    <row r="22" spans="1:2" x14ac:dyDescent="0.25">
      <c r="A22" s="4" t="s">
        <v>69</v>
      </c>
      <c r="B22" s="6">
        <v>21919664231.639999</v>
      </c>
    </row>
    <row r="23" spans="1:2" x14ac:dyDescent="0.25">
      <c r="A23" s="4" t="s">
        <v>70</v>
      </c>
      <c r="B23" s="6">
        <v>21778765982.450001</v>
      </c>
    </row>
    <row r="24" spans="1:2" x14ac:dyDescent="0.25">
      <c r="A24" s="4" t="s">
        <v>71</v>
      </c>
      <c r="B24" s="6">
        <v>87678741245.399994</v>
      </c>
    </row>
    <row r="25" spans="1:2" x14ac:dyDescent="0.25">
      <c r="A25" s="4" t="s">
        <v>72</v>
      </c>
      <c r="B25" s="6">
        <f>B23</f>
        <v>21778765982.450001</v>
      </c>
    </row>
    <row r="26" spans="1:2" x14ac:dyDescent="0.25">
      <c r="B26" s="6"/>
    </row>
    <row r="27" spans="1:2" x14ac:dyDescent="0.25">
      <c r="A27" s="2" t="s">
        <v>4</v>
      </c>
      <c r="B27" s="6"/>
    </row>
    <row r="28" spans="1:2" x14ac:dyDescent="0.25">
      <c r="A28" s="4" t="s">
        <v>69</v>
      </c>
      <c r="B28" s="6">
        <f>B22</f>
        <v>21919664231.639999</v>
      </c>
    </row>
    <row r="29" spans="1:2" x14ac:dyDescent="0.25">
      <c r="A29" s="4" t="s">
        <v>70</v>
      </c>
      <c r="B29" s="6">
        <v>0</v>
      </c>
    </row>
    <row r="31" spans="1:2" x14ac:dyDescent="0.25">
      <c r="A31" s="2" t="s">
        <v>5</v>
      </c>
    </row>
    <row r="32" spans="1:2" s="11" customFormat="1" x14ac:dyDescent="0.25">
      <c r="A32" s="4" t="s">
        <v>45</v>
      </c>
      <c r="B32" s="4">
        <v>1.0304675706999999</v>
      </c>
    </row>
    <row r="33" spans="1:2" s="11" customFormat="1" x14ac:dyDescent="0.25">
      <c r="A33" s="4" t="s">
        <v>73</v>
      </c>
      <c r="B33" s="4">
        <v>1.0451016243</v>
      </c>
    </row>
    <row r="34" spans="1:2" x14ac:dyDescent="0.25">
      <c r="A34" s="4" t="s">
        <v>6</v>
      </c>
      <c r="B34" s="6">
        <v>133602</v>
      </c>
    </row>
    <row r="36" spans="1:2" x14ac:dyDescent="0.25">
      <c r="A36" s="2" t="s">
        <v>7</v>
      </c>
    </row>
    <row r="37" spans="1:2" x14ac:dyDescent="0.25">
      <c r="A37" s="4" t="s">
        <v>46</v>
      </c>
      <c r="B37" s="6">
        <f>B21/B32</f>
        <v>17618303262.340595</v>
      </c>
    </row>
    <row r="38" spans="1:2" x14ac:dyDescent="0.25">
      <c r="A38" s="4" t="s">
        <v>74</v>
      </c>
      <c r="B38" s="6">
        <f>B23/B33</f>
        <v>20838897841.190544</v>
      </c>
    </row>
    <row r="39" spans="1:2" x14ac:dyDescent="0.25">
      <c r="A39" s="4" t="s">
        <v>47</v>
      </c>
      <c r="B39" s="6">
        <f>B37/B15</f>
        <v>107601.23406646388</v>
      </c>
    </row>
    <row r="40" spans="1:2" x14ac:dyDescent="0.25">
      <c r="A40" s="4" t="s">
        <v>75</v>
      </c>
      <c r="B40" s="6">
        <f>B38/B17</f>
        <v>118117.82464956079</v>
      </c>
    </row>
    <row r="42" spans="1:2" x14ac:dyDescent="0.25">
      <c r="A42" s="2" t="s">
        <v>8</v>
      </c>
    </row>
    <row r="44" spans="1:2" x14ac:dyDescent="0.25">
      <c r="A44" s="2" t="s">
        <v>9</v>
      </c>
    </row>
    <row r="45" spans="1:2" x14ac:dyDescent="0.25">
      <c r="A45" s="4" t="s">
        <v>10</v>
      </c>
      <c r="B45" s="4">
        <f>B16/B34*100</f>
        <v>130.86405892127365</v>
      </c>
    </row>
    <row r="46" spans="1:2" x14ac:dyDescent="0.25">
      <c r="A46" s="4" t="s">
        <v>11</v>
      </c>
      <c r="B46" s="4">
        <f>B17/B34*100</f>
        <v>132.05241438501417</v>
      </c>
    </row>
    <row r="48" spans="1:2" x14ac:dyDescent="0.25">
      <c r="A48" s="2" t="s">
        <v>12</v>
      </c>
    </row>
    <row r="49" spans="1:2" x14ac:dyDescent="0.25">
      <c r="A49" s="4" t="s">
        <v>13</v>
      </c>
      <c r="B49" s="4">
        <f>B17/B16*100</f>
        <v>100.90808391053763</v>
      </c>
    </row>
    <row r="50" spans="1:2" x14ac:dyDescent="0.25">
      <c r="A50" s="4" t="s">
        <v>14</v>
      </c>
      <c r="B50" s="4">
        <f>B23/B22*100</f>
        <v>99.357206170217609</v>
      </c>
    </row>
    <row r="51" spans="1:2" x14ac:dyDescent="0.25">
      <c r="A51" s="4" t="s">
        <v>15</v>
      </c>
      <c r="B51" s="4">
        <f>AVERAGE(B49:B50)</f>
        <v>100.13264504037761</v>
      </c>
    </row>
    <row r="53" spans="1:2" x14ac:dyDescent="0.25">
      <c r="A53" s="2" t="s">
        <v>16</v>
      </c>
    </row>
    <row r="54" spans="1:2" x14ac:dyDescent="0.25">
      <c r="A54" s="4" t="s">
        <v>17</v>
      </c>
      <c r="B54" s="4">
        <f>(B17/B18)*100</f>
        <v>100.90808391053763</v>
      </c>
    </row>
    <row r="55" spans="1:2" x14ac:dyDescent="0.25">
      <c r="A55" s="4" t="s">
        <v>18</v>
      </c>
      <c r="B55" s="4">
        <f>B23/B24*100</f>
        <v>24.839277655109594</v>
      </c>
    </row>
    <row r="56" spans="1:2" x14ac:dyDescent="0.25">
      <c r="A56" s="4" t="s">
        <v>19</v>
      </c>
      <c r="B56" s="4">
        <f>(B54+B55)/2</f>
        <v>62.873680782823612</v>
      </c>
    </row>
    <row r="58" spans="1:2" x14ac:dyDescent="0.25">
      <c r="A58" s="2" t="s">
        <v>30</v>
      </c>
    </row>
    <row r="59" spans="1:2" x14ac:dyDescent="0.25">
      <c r="A59" s="4" t="s">
        <v>20</v>
      </c>
      <c r="B59" s="4">
        <f>B25/B23*100</f>
        <v>100</v>
      </c>
    </row>
    <row r="61" spans="1:2" x14ac:dyDescent="0.25">
      <c r="A61" s="2" t="s">
        <v>21</v>
      </c>
    </row>
    <row r="62" spans="1:2" x14ac:dyDescent="0.25">
      <c r="A62" s="4" t="s">
        <v>22</v>
      </c>
      <c r="B62" s="4">
        <f>((B17/B15)-1)*100</f>
        <v>7.7488085568116372</v>
      </c>
    </row>
    <row r="63" spans="1:2" x14ac:dyDescent="0.25">
      <c r="A63" s="4" t="s">
        <v>23</v>
      </c>
      <c r="B63" s="4">
        <f>((B38/B37)-1)*100</f>
        <v>18.279822585038708</v>
      </c>
    </row>
    <row r="64" spans="1:2" x14ac:dyDescent="0.25">
      <c r="A64" s="4" t="s">
        <v>24</v>
      </c>
      <c r="B64" s="4">
        <f>((B40/B39)-1)*100</f>
        <v>9.7736709753727844</v>
      </c>
    </row>
    <row r="66" spans="1:6" x14ac:dyDescent="0.25">
      <c r="A66" s="2" t="s">
        <v>25</v>
      </c>
    </row>
    <row r="67" spans="1:6" x14ac:dyDescent="0.25">
      <c r="A67" s="4" t="s">
        <v>34</v>
      </c>
      <c r="B67" s="4">
        <f t="shared" ref="B67:B68" si="0">B22/B16</f>
        <v>125371.99924295201</v>
      </c>
    </row>
    <row r="68" spans="1:6" x14ac:dyDescent="0.25">
      <c r="A68" s="4" t="s">
        <v>35</v>
      </c>
      <c r="B68" s="4">
        <f t="shared" si="0"/>
        <v>123445.13040003856</v>
      </c>
    </row>
    <row r="69" spans="1:6" x14ac:dyDescent="0.25">
      <c r="A69" s="4" t="s">
        <v>26</v>
      </c>
      <c r="B69" s="4">
        <f>(B68/B67)*B51</f>
        <v>98.593685184493665</v>
      </c>
    </row>
    <row r="70" spans="1:6" x14ac:dyDescent="0.25">
      <c r="A70" s="4" t="s">
        <v>32</v>
      </c>
      <c r="B70" s="4">
        <f>B22/(B16*3)</f>
        <v>41790.666414317333</v>
      </c>
    </row>
    <row r="71" spans="1:6" x14ac:dyDescent="0.25">
      <c r="A71" s="4" t="s">
        <v>33</v>
      </c>
      <c r="B71" s="4">
        <f>B23/(B17*3)</f>
        <v>41148.376800012848</v>
      </c>
    </row>
    <row r="73" spans="1:6" x14ac:dyDescent="0.25">
      <c r="A73" s="2" t="s">
        <v>27</v>
      </c>
    </row>
    <row r="74" spans="1:6" x14ac:dyDescent="0.25">
      <c r="A74" s="4" t="s">
        <v>28</v>
      </c>
      <c r="B74" s="4">
        <f>(B29/B28)*100</f>
        <v>0</v>
      </c>
    </row>
    <row r="75" spans="1:6" ht="15.75" thickBot="1" x14ac:dyDescent="0.3">
      <c r="A75" s="7" t="s">
        <v>29</v>
      </c>
      <c r="B75" s="12" t="s">
        <v>114</v>
      </c>
      <c r="C75" s="5"/>
    </row>
    <row r="76" spans="1:6" ht="33.75" customHeight="1" thickTop="1" x14ac:dyDescent="0.25">
      <c r="A76" s="15" t="s">
        <v>76</v>
      </c>
      <c r="B76" s="15"/>
      <c r="C76" s="10"/>
      <c r="D76" s="10"/>
      <c r="E76" s="10"/>
      <c r="F76" s="10"/>
    </row>
    <row r="172" spans="7:11" x14ac:dyDescent="0.25">
      <c r="G172" s="3"/>
      <c r="H172" s="3"/>
      <c r="I172" s="3"/>
      <c r="J172" s="3"/>
      <c r="K172" s="3"/>
    </row>
    <row r="173" spans="7:11" x14ac:dyDescent="0.25">
      <c r="G173" s="3"/>
      <c r="H173" s="3"/>
      <c r="I173" s="3"/>
      <c r="J173" s="3"/>
      <c r="K173" s="3"/>
    </row>
    <row r="174" spans="7:11" x14ac:dyDescent="0.25">
      <c r="G174" s="3"/>
      <c r="H174" s="3"/>
      <c r="I174" s="3"/>
      <c r="J174" s="3"/>
      <c r="K174" s="3"/>
    </row>
  </sheetData>
  <mergeCells count="2">
    <mergeCell ref="A9:A10"/>
    <mergeCell ref="A76:B7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7109375" style="4" customWidth="1"/>
    <col min="2" max="2" width="20.7109375" style="4" customWidth="1"/>
    <col min="3" max="3" width="11.42578125" style="4"/>
    <col min="4" max="4" width="15.28515625" style="4" bestFit="1" customWidth="1"/>
    <col min="5" max="16384" width="11.42578125" style="4"/>
  </cols>
  <sheetData>
    <row r="8" spans="1:3" ht="36" customHeight="1" x14ac:dyDescent="0.25"/>
    <row r="9" spans="1:3" x14ac:dyDescent="0.25">
      <c r="A9" s="13" t="s">
        <v>0</v>
      </c>
      <c r="B9" s="8" t="s">
        <v>43</v>
      </c>
    </row>
    <row r="10" spans="1:3" ht="15.75" thickBot="1" x14ac:dyDescent="0.3">
      <c r="A10" s="14"/>
      <c r="B10" s="9" t="s">
        <v>42</v>
      </c>
      <c r="C10" s="5"/>
    </row>
    <row r="11" spans="1:3" ht="15.75" thickTop="1" x14ac:dyDescent="0.25"/>
    <row r="12" spans="1:3" x14ac:dyDescent="0.25">
      <c r="A12" s="2" t="s">
        <v>1</v>
      </c>
    </row>
    <row r="14" spans="1:3" x14ac:dyDescent="0.25">
      <c r="A14" s="2" t="s">
        <v>2</v>
      </c>
    </row>
    <row r="15" spans="1:3" x14ac:dyDescent="0.25">
      <c r="A15" s="4" t="s">
        <v>48</v>
      </c>
      <c r="B15" s="6">
        <v>167432</v>
      </c>
    </row>
    <row r="16" spans="1:3" x14ac:dyDescent="0.25">
      <c r="A16" s="4" t="s">
        <v>77</v>
      </c>
      <c r="B16" s="6">
        <v>174837</v>
      </c>
    </row>
    <row r="17" spans="1:4" x14ac:dyDescent="0.25">
      <c r="A17" s="4" t="s">
        <v>78</v>
      </c>
      <c r="B17" s="6">
        <v>179691.33333333299</v>
      </c>
    </row>
    <row r="18" spans="1:4" x14ac:dyDescent="0.25">
      <c r="A18" s="4" t="s">
        <v>71</v>
      </c>
      <c r="B18" s="6">
        <v>174837</v>
      </c>
    </row>
    <row r="19" spans="1:4" x14ac:dyDescent="0.25">
      <c r="B19" s="6"/>
    </row>
    <row r="20" spans="1:4" x14ac:dyDescent="0.25">
      <c r="A20" s="2" t="s">
        <v>3</v>
      </c>
      <c r="B20" s="6"/>
    </row>
    <row r="21" spans="1:4" x14ac:dyDescent="0.25">
      <c r="A21" s="4" t="s">
        <v>48</v>
      </c>
      <c r="B21" s="6">
        <v>12321666503.700001</v>
      </c>
      <c r="D21" s="6"/>
    </row>
    <row r="22" spans="1:4" x14ac:dyDescent="0.25">
      <c r="A22" s="4" t="s">
        <v>77</v>
      </c>
      <c r="B22" s="6">
        <v>21919692337.919998</v>
      </c>
    </row>
    <row r="23" spans="1:4" x14ac:dyDescent="0.25">
      <c r="A23" s="4" t="s">
        <v>78</v>
      </c>
      <c r="B23" s="6">
        <v>22166636414.944698</v>
      </c>
    </row>
    <row r="24" spans="1:4" x14ac:dyDescent="0.25">
      <c r="A24" s="4" t="s">
        <v>71</v>
      </c>
      <c r="B24" s="6">
        <v>87678741245.399994</v>
      </c>
    </row>
    <row r="25" spans="1:4" x14ac:dyDescent="0.25">
      <c r="A25" s="4" t="s">
        <v>79</v>
      </c>
      <c r="B25" s="6">
        <f>B23</f>
        <v>22166636414.944698</v>
      </c>
    </row>
    <row r="26" spans="1:4" x14ac:dyDescent="0.25">
      <c r="B26" s="6"/>
    </row>
    <row r="27" spans="1:4" x14ac:dyDescent="0.25">
      <c r="A27" s="2" t="s">
        <v>4</v>
      </c>
      <c r="B27" s="6"/>
    </row>
    <row r="28" spans="1:4" x14ac:dyDescent="0.25">
      <c r="A28" s="4" t="s">
        <v>77</v>
      </c>
      <c r="B28" s="6">
        <f>B22</f>
        <v>21919692337.919998</v>
      </c>
    </row>
    <row r="29" spans="1:4" x14ac:dyDescent="0.25">
      <c r="A29" s="4" t="s">
        <v>78</v>
      </c>
      <c r="B29" s="6">
        <v>21778765983</v>
      </c>
    </row>
    <row r="31" spans="1:4" x14ac:dyDescent="0.25">
      <c r="A31" s="2" t="s">
        <v>5</v>
      </c>
    </row>
    <row r="32" spans="1:4" s="11" customFormat="1" x14ac:dyDescent="0.25">
      <c r="A32" s="4" t="s">
        <v>49</v>
      </c>
      <c r="B32" s="4">
        <v>1.0303325644000001</v>
      </c>
    </row>
    <row r="33" spans="1:2" s="11" customFormat="1" x14ac:dyDescent="0.25">
      <c r="A33" s="4" t="s">
        <v>80</v>
      </c>
      <c r="B33" s="4">
        <v>1.0552807376</v>
      </c>
    </row>
    <row r="34" spans="1:2" x14ac:dyDescent="0.25">
      <c r="A34" s="4" t="s">
        <v>6</v>
      </c>
      <c r="B34" s="6">
        <v>133602</v>
      </c>
    </row>
    <row r="36" spans="1:2" x14ac:dyDescent="0.25">
      <c r="A36" s="2" t="s">
        <v>7</v>
      </c>
    </row>
    <row r="37" spans="1:2" x14ac:dyDescent="0.25">
      <c r="A37" s="4" t="s">
        <v>50</v>
      </c>
      <c r="B37" s="6">
        <f>B21/B32</f>
        <v>11958921739.870808</v>
      </c>
    </row>
    <row r="38" spans="1:2" x14ac:dyDescent="0.25">
      <c r="A38" s="4" t="s">
        <v>81</v>
      </c>
      <c r="B38" s="6">
        <f>B23/B33</f>
        <v>21005440187.753029</v>
      </c>
    </row>
    <row r="39" spans="1:2" x14ac:dyDescent="0.25">
      <c r="A39" s="4" t="s">
        <v>51</v>
      </c>
      <c r="B39" s="6">
        <f>B37/B15</f>
        <v>71425.544339617321</v>
      </c>
    </row>
    <row r="40" spans="1:2" x14ac:dyDescent="0.25">
      <c r="A40" s="4" t="s">
        <v>82</v>
      </c>
      <c r="B40" s="6">
        <f>B38/B17</f>
        <v>116897.3472348123</v>
      </c>
    </row>
    <row r="42" spans="1:2" x14ac:dyDescent="0.25">
      <c r="A42" s="2" t="s">
        <v>8</v>
      </c>
    </row>
    <row r="44" spans="1:2" x14ac:dyDescent="0.25">
      <c r="A44" s="2" t="s">
        <v>9</v>
      </c>
    </row>
    <row r="45" spans="1:2" x14ac:dyDescent="0.25">
      <c r="A45" s="4" t="s">
        <v>10</v>
      </c>
      <c r="B45" s="4">
        <f>B16/B34*100</f>
        <v>130.86405892127365</v>
      </c>
    </row>
    <row r="46" spans="1:2" x14ac:dyDescent="0.25">
      <c r="A46" s="4" t="s">
        <v>11</v>
      </c>
      <c r="B46" s="4">
        <f>B17/B34*100</f>
        <v>134.49748756256119</v>
      </c>
    </row>
    <row r="48" spans="1:2" x14ac:dyDescent="0.25">
      <c r="A48" s="2" t="s">
        <v>12</v>
      </c>
    </row>
    <row r="49" spans="1:2" x14ac:dyDescent="0.25">
      <c r="A49" s="4" t="s">
        <v>13</v>
      </c>
      <c r="B49" s="4">
        <f>B17/B16*100</f>
        <v>102.77649086482437</v>
      </c>
    </row>
    <row r="50" spans="1:2" x14ac:dyDescent="0.25">
      <c r="A50" s="4" t="s">
        <v>14</v>
      </c>
      <c r="B50" s="4">
        <f>B23/B22*100</f>
        <v>101.1265855068481</v>
      </c>
    </row>
    <row r="51" spans="1:2" x14ac:dyDescent="0.25">
      <c r="A51" s="4" t="s">
        <v>15</v>
      </c>
      <c r="B51" s="4">
        <f>AVERAGE(B49:B50)</f>
        <v>101.95153818583623</v>
      </c>
    </row>
    <row r="53" spans="1:2" x14ac:dyDescent="0.25">
      <c r="A53" s="2" t="s">
        <v>16</v>
      </c>
    </row>
    <row r="54" spans="1:2" x14ac:dyDescent="0.25">
      <c r="A54" s="4" t="s">
        <v>17</v>
      </c>
      <c r="B54" s="4">
        <f>(B17/B18)*100</f>
        <v>102.77649086482437</v>
      </c>
    </row>
    <row r="55" spans="1:2" x14ac:dyDescent="0.25">
      <c r="A55" s="4" t="s">
        <v>18</v>
      </c>
      <c r="B55" s="4">
        <f>B23/B24*100</f>
        <v>25.281654480991598</v>
      </c>
    </row>
    <row r="56" spans="1:2" x14ac:dyDescent="0.25">
      <c r="A56" s="4" t="s">
        <v>19</v>
      </c>
      <c r="B56" s="4">
        <f>(B54+B55)/2</f>
        <v>64.029072672907986</v>
      </c>
    </row>
    <row r="58" spans="1:2" x14ac:dyDescent="0.25">
      <c r="A58" s="2" t="s">
        <v>30</v>
      </c>
    </row>
    <row r="59" spans="1:2" x14ac:dyDescent="0.25">
      <c r="A59" s="4" t="s">
        <v>20</v>
      </c>
      <c r="B59" s="4">
        <f>B25/B23*100</f>
        <v>100</v>
      </c>
    </row>
    <row r="61" spans="1:2" x14ac:dyDescent="0.25">
      <c r="A61" s="2" t="s">
        <v>21</v>
      </c>
    </row>
    <row r="62" spans="1:2" x14ac:dyDescent="0.25">
      <c r="A62" s="4" t="s">
        <v>22</v>
      </c>
      <c r="B62" s="4">
        <f>((B17/B15)-1)*100</f>
        <v>7.3219774794143211</v>
      </c>
    </row>
    <row r="63" spans="1:2" x14ac:dyDescent="0.25">
      <c r="A63" s="4" t="s">
        <v>23</v>
      </c>
      <c r="B63" s="4">
        <f>((B38/B37)-1)*100</f>
        <v>75.646606313354383</v>
      </c>
    </row>
    <row r="64" spans="1:2" x14ac:dyDescent="0.25">
      <c r="A64" s="4" t="s">
        <v>24</v>
      </c>
      <c r="B64" s="4">
        <f>((B40/B39)-1)*100</f>
        <v>63.663222052580593</v>
      </c>
    </row>
    <row r="66" spans="1:6" x14ac:dyDescent="0.25">
      <c r="A66" s="2" t="s">
        <v>25</v>
      </c>
    </row>
    <row r="67" spans="1:6" x14ac:dyDescent="0.25">
      <c r="A67" s="4" t="s">
        <v>34</v>
      </c>
      <c r="B67" s="4">
        <f t="shared" ref="B67" si="0">B22/B16</f>
        <v>125372.15999999999</v>
      </c>
    </row>
    <row r="68" spans="1:6" x14ac:dyDescent="0.25">
      <c r="A68" s="4" t="s">
        <v>35</v>
      </c>
      <c r="B68" s="4">
        <f>B23/B17</f>
        <v>123359.51881343604</v>
      </c>
    </row>
    <row r="69" spans="1:6" x14ac:dyDescent="0.25">
      <c r="A69" s="4" t="s">
        <v>26</v>
      </c>
      <c r="B69" s="4">
        <f>(B68/B67)*B51</f>
        <v>100.31487606893275</v>
      </c>
    </row>
    <row r="70" spans="1:6" x14ac:dyDescent="0.25">
      <c r="A70" s="4" t="s">
        <v>32</v>
      </c>
      <c r="B70" s="4">
        <f>B22/(B16*3)</f>
        <v>41790.719999999994</v>
      </c>
    </row>
    <row r="71" spans="1:6" x14ac:dyDescent="0.25">
      <c r="A71" s="4" t="s">
        <v>33</v>
      </c>
      <c r="B71" s="4">
        <f>B23/(B17*3)</f>
        <v>41119.839604478686</v>
      </c>
    </row>
    <row r="73" spans="1:6" x14ac:dyDescent="0.25">
      <c r="A73" s="2" t="s">
        <v>27</v>
      </c>
    </row>
    <row r="74" spans="1:6" x14ac:dyDescent="0.25">
      <c r="A74" s="4" t="s">
        <v>28</v>
      </c>
      <c r="B74" s="4">
        <f>(B29/B28)*100</f>
        <v>99.357078773061957</v>
      </c>
    </row>
    <row r="75" spans="1:6" ht="15.75" thickBot="1" x14ac:dyDescent="0.3">
      <c r="A75" s="7" t="s">
        <v>29</v>
      </c>
      <c r="B75" s="7">
        <f>(B23/B29)*100</f>
        <v>101.78095688363362</v>
      </c>
      <c r="C75" s="5"/>
    </row>
    <row r="76" spans="1:6" ht="33.75" customHeight="1" thickTop="1" x14ac:dyDescent="0.25">
      <c r="A76" s="15" t="s">
        <v>76</v>
      </c>
      <c r="B76" s="15"/>
      <c r="C76" s="10"/>
      <c r="D76" s="10"/>
      <c r="E76" s="10"/>
      <c r="F76" s="10"/>
    </row>
    <row r="88" spans="1:1" x14ac:dyDescent="0.25">
      <c r="A88" s="1"/>
    </row>
  </sheetData>
  <mergeCells count="2">
    <mergeCell ref="A9:A10"/>
    <mergeCell ref="A76:B76"/>
  </mergeCells>
  <pageMargins left="0.7" right="0.7" top="0.75" bottom="0.75" header="0.3" footer="0.3"/>
  <pageSetup orientation="portrait" horizontalDpi="300" verticalDpi="300" r:id="rId1"/>
  <ignoredErrors>
    <ignoredError sqref="B63:B64 B7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F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85546875" style="4" customWidth="1"/>
    <col min="2" max="2" width="20.7109375" style="4" customWidth="1"/>
    <col min="3" max="16384" width="11.42578125" style="4"/>
  </cols>
  <sheetData>
    <row r="8" spans="1:2" ht="36.75" customHeight="1" x14ac:dyDescent="0.25"/>
    <row r="9" spans="1:2" s="2" customFormat="1" x14ac:dyDescent="0.25">
      <c r="A9" s="13" t="s">
        <v>0</v>
      </c>
      <c r="B9" s="8" t="s">
        <v>43</v>
      </c>
    </row>
    <row r="10" spans="1:2" s="2" customFormat="1" ht="15.75" thickBot="1" x14ac:dyDescent="0.3">
      <c r="A10" s="14"/>
      <c r="B10" s="9" t="s">
        <v>42</v>
      </c>
    </row>
    <row r="11" spans="1:2" ht="15.75" thickTop="1" x14ac:dyDescent="0.25"/>
    <row r="12" spans="1:2" x14ac:dyDescent="0.25">
      <c r="A12" s="2" t="s">
        <v>1</v>
      </c>
    </row>
    <row r="14" spans="1:2" x14ac:dyDescent="0.25">
      <c r="A14" s="2" t="s">
        <v>2</v>
      </c>
    </row>
    <row r="15" spans="1:2" x14ac:dyDescent="0.25">
      <c r="A15" s="4" t="s">
        <v>60</v>
      </c>
      <c r="B15" s="6">
        <f>AVERAGE('I Trimestre'!B15,'II Trimestre'!B15)</f>
        <v>165584.5</v>
      </c>
    </row>
    <row r="16" spans="1:2" x14ac:dyDescent="0.25">
      <c r="A16" s="4" t="s">
        <v>83</v>
      </c>
      <c r="B16" s="6">
        <f>AVERAGE('I Trimestre'!B16,'II Trimestre'!B16)</f>
        <v>174837</v>
      </c>
    </row>
    <row r="17" spans="1:2" x14ac:dyDescent="0.25">
      <c r="A17" s="4" t="s">
        <v>84</v>
      </c>
      <c r="B17" s="6">
        <f>AVERAGE('I Trimestre'!B17,'II Trimestre'!B17)</f>
        <v>178057.99999999983</v>
      </c>
    </row>
    <row r="18" spans="1:2" x14ac:dyDescent="0.25">
      <c r="A18" s="4" t="s">
        <v>71</v>
      </c>
      <c r="B18" s="6">
        <f>'II Trimestre'!B18</f>
        <v>174837</v>
      </c>
    </row>
    <row r="19" spans="1:2" x14ac:dyDescent="0.25">
      <c r="B19" s="6"/>
    </row>
    <row r="20" spans="1:2" x14ac:dyDescent="0.25">
      <c r="A20" s="2" t="s">
        <v>3</v>
      </c>
      <c r="B20" s="6"/>
    </row>
    <row r="21" spans="1:2" x14ac:dyDescent="0.25">
      <c r="A21" s="4" t="s">
        <v>60</v>
      </c>
      <c r="B21" s="6">
        <f>'I Trimestre'!B21+'II Trimestre'!B21</f>
        <v>30476756666.299999</v>
      </c>
    </row>
    <row r="22" spans="1:2" x14ac:dyDescent="0.25">
      <c r="A22" s="4" t="s">
        <v>83</v>
      </c>
      <c r="B22" s="6">
        <f>'I Trimestre'!B22+'II Trimestre'!B22</f>
        <v>43839356569.559998</v>
      </c>
    </row>
    <row r="23" spans="1:2" x14ac:dyDescent="0.25">
      <c r="A23" s="4" t="s">
        <v>85</v>
      </c>
      <c r="B23" s="6">
        <f>'I Trimestre'!B23+'II Trimestre'!B23</f>
        <v>43945402397.394699</v>
      </c>
    </row>
    <row r="24" spans="1:2" x14ac:dyDescent="0.25">
      <c r="A24" s="4" t="s">
        <v>71</v>
      </c>
      <c r="B24" s="6">
        <f>'II Trimestre'!B24</f>
        <v>87678741245.399994</v>
      </c>
    </row>
    <row r="25" spans="1:2" x14ac:dyDescent="0.25">
      <c r="A25" s="4" t="s">
        <v>86</v>
      </c>
      <c r="B25" s="6">
        <f>B23</f>
        <v>43945402397.394699</v>
      </c>
    </row>
    <row r="26" spans="1:2" x14ac:dyDescent="0.25">
      <c r="B26" s="6"/>
    </row>
    <row r="27" spans="1:2" x14ac:dyDescent="0.25">
      <c r="A27" s="2" t="s">
        <v>4</v>
      </c>
      <c r="B27" s="6"/>
    </row>
    <row r="28" spans="1:2" x14ac:dyDescent="0.25">
      <c r="A28" s="4" t="s">
        <v>87</v>
      </c>
      <c r="B28" s="6">
        <f>B22</f>
        <v>43839356569.559998</v>
      </c>
    </row>
    <row r="29" spans="1:2" x14ac:dyDescent="0.25">
      <c r="A29" s="4" t="s">
        <v>85</v>
      </c>
      <c r="B29" s="6">
        <f>'I Trimestre'!B29+'II Trimestre'!B29</f>
        <v>21778765983</v>
      </c>
    </row>
    <row r="31" spans="1:2" x14ac:dyDescent="0.25">
      <c r="A31" s="2" t="s">
        <v>5</v>
      </c>
    </row>
    <row r="32" spans="1:2" s="11" customFormat="1" x14ac:dyDescent="0.25">
      <c r="A32" s="11" t="s">
        <v>61</v>
      </c>
      <c r="B32" s="4">
        <v>1.0303325644000001</v>
      </c>
    </row>
    <row r="33" spans="1:2" s="11" customFormat="1" x14ac:dyDescent="0.25">
      <c r="A33" s="11" t="s">
        <v>88</v>
      </c>
      <c r="B33" s="4">
        <v>1.0552807376</v>
      </c>
    </row>
    <row r="34" spans="1:2" x14ac:dyDescent="0.25">
      <c r="A34" s="4" t="s">
        <v>6</v>
      </c>
      <c r="B34" s="6">
        <v>133602</v>
      </c>
    </row>
    <row r="35" spans="1:2" x14ac:dyDescent="0.25">
      <c r="B35" s="6"/>
    </row>
    <row r="36" spans="1:2" x14ac:dyDescent="0.25">
      <c r="A36" s="2" t="s">
        <v>7</v>
      </c>
      <c r="B36" s="6"/>
    </row>
    <row r="37" spans="1:2" x14ac:dyDescent="0.25">
      <c r="A37" s="4" t="s">
        <v>62</v>
      </c>
      <c r="B37" s="6">
        <f>B21/B32</f>
        <v>29579533559.67907</v>
      </c>
    </row>
    <row r="38" spans="1:2" x14ac:dyDescent="0.25">
      <c r="A38" s="4" t="s">
        <v>89</v>
      </c>
      <c r="B38" s="6">
        <f>B23/B33</f>
        <v>41643328482.749237</v>
      </c>
    </row>
    <row r="39" spans="1:2" x14ac:dyDescent="0.25">
      <c r="A39" s="4" t="s">
        <v>63</v>
      </c>
      <c r="B39" s="6">
        <f>B37/B15</f>
        <v>178637.09199640708</v>
      </c>
    </row>
    <row r="40" spans="1:2" x14ac:dyDescent="0.25">
      <c r="A40" s="4" t="s">
        <v>90</v>
      </c>
      <c r="B40" s="6">
        <f>B38/B17</f>
        <v>233875.07712514617</v>
      </c>
    </row>
    <row r="42" spans="1:2" x14ac:dyDescent="0.25">
      <c r="A42" s="2" t="s">
        <v>8</v>
      </c>
    </row>
    <row r="44" spans="1:2" x14ac:dyDescent="0.25">
      <c r="A44" s="2" t="s">
        <v>9</v>
      </c>
    </row>
    <row r="45" spans="1:2" x14ac:dyDescent="0.25">
      <c r="A45" s="4" t="s">
        <v>10</v>
      </c>
      <c r="B45" s="4">
        <f>B16/B34*100</f>
        <v>130.86405892127365</v>
      </c>
    </row>
    <row r="46" spans="1:2" x14ac:dyDescent="0.25">
      <c r="A46" s="4" t="s">
        <v>11</v>
      </c>
      <c r="B46" s="4">
        <f>B17/B34*100</f>
        <v>133.27495097378767</v>
      </c>
    </row>
    <row r="48" spans="1:2" x14ac:dyDescent="0.25">
      <c r="A48" s="2" t="s">
        <v>12</v>
      </c>
    </row>
    <row r="49" spans="1:2" x14ac:dyDescent="0.25">
      <c r="A49" s="4" t="s">
        <v>13</v>
      </c>
      <c r="B49" s="4">
        <f>B17/B16*100</f>
        <v>101.842287387681</v>
      </c>
    </row>
    <row r="50" spans="1:2" x14ac:dyDescent="0.25">
      <c r="A50" s="4" t="s">
        <v>14</v>
      </c>
      <c r="B50" s="4">
        <f>B23/B22*100</f>
        <v>100.24189640572494</v>
      </c>
    </row>
    <row r="51" spans="1:2" x14ac:dyDescent="0.25">
      <c r="A51" s="4" t="s">
        <v>15</v>
      </c>
      <c r="B51" s="4">
        <f>AVERAGE(B49:B50)</f>
        <v>101.04209189670297</v>
      </c>
    </row>
    <row r="53" spans="1:2" x14ac:dyDescent="0.25">
      <c r="A53" s="2" t="s">
        <v>16</v>
      </c>
    </row>
    <row r="54" spans="1:2" x14ac:dyDescent="0.25">
      <c r="A54" s="4" t="s">
        <v>17</v>
      </c>
      <c r="B54" s="4">
        <f>(B17/B18)*100</f>
        <v>101.842287387681</v>
      </c>
    </row>
    <row r="55" spans="1:2" x14ac:dyDescent="0.25">
      <c r="A55" s="4" t="s">
        <v>18</v>
      </c>
      <c r="B55" s="4">
        <f>B23/B24*100</f>
        <v>50.120932136101196</v>
      </c>
    </row>
    <row r="56" spans="1:2" x14ac:dyDescent="0.25">
      <c r="A56" s="4" t="s">
        <v>19</v>
      </c>
      <c r="B56" s="4">
        <f>(B54+B55)/2</f>
        <v>75.981609761891093</v>
      </c>
    </row>
    <row r="58" spans="1:2" x14ac:dyDescent="0.25">
      <c r="A58" s="2" t="s">
        <v>31</v>
      </c>
    </row>
    <row r="59" spans="1:2" x14ac:dyDescent="0.25">
      <c r="A59" s="4" t="s">
        <v>20</v>
      </c>
      <c r="B59" s="4">
        <f>B25/B23*100</f>
        <v>100</v>
      </c>
    </row>
    <row r="61" spans="1:2" x14ac:dyDescent="0.25">
      <c r="A61" s="2" t="s">
        <v>21</v>
      </c>
    </row>
    <row r="62" spans="1:2" x14ac:dyDescent="0.25">
      <c r="A62" s="4" t="s">
        <v>22</v>
      </c>
      <c r="B62" s="4">
        <f>((B17/B15)-1)*100</f>
        <v>7.5330118459154161</v>
      </c>
    </row>
    <row r="63" spans="1:2" x14ac:dyDescent="0.25">
      <c r="A63" s="4" t="s">
        <v>23</v>
      </c>
      <c r="B63" s="4">
        <f>((B38/B37)-1)*100</f>
        <v>40.784263547396705</v>
      </c>
    </row>
    <row r="64" spans="1:2" x14ac:dyDescent="0.25">
      <c r="A64" s="4" t="s">
        <v>24</v>
      </c>
      <c r="B64" s="4">
        <f>((B40/B39)-1)*100</f>
        <v>30.921901219624704</v>
      </c>
    </row>
    <row r="66" spans="1:6" x14ac:dyDescent="0.25">
      <c r="A66" s="2" t="s">
        <v>25</v>
      </c>
    </row>
    <row r="67" spans="1:6" x14ac:dyDescent="0.25">
      <c r="A67" s="4" t="s">
        <v>36</v>
      </c>
      <c r="B67" s="4">
        <f t="shared" ref="B67:B68" si="0">B22/B16</f>
        <v>250744.15924295198</v>
      </c>
    </row>
    <row r="68" spans="1:6" x14ac:dyDescent="0.25">
      <c r="A68" s="4" t="s">
        <v>37</v>
      </c>
      <c r="B68" s="4">
        <f t="shared" si="0"/>
        <v>246803.86389488113</v>
      </c>
    </row>
    <row r="69" spans="1:6" x14ac:dyDescent="0.25">
      <c r="A69" s="4" t="s">
        <v>26</v>
      </c>
      <c r="B69" s="4">
        <f>(B68/B67)*B51</f>
        <v>99.454275511021336</v>
      </c>
    </row>
    <row r="70" spans="1:6" x14ac:dyDescent="0.25">
      <c r="A70" s="4" t="s">
        <v>32</v>
      </c>
      <c r="B70" s="4">
        <f>B22/(B16*6)</f>
        <v>41790.693207158663</v>
      </c>
    </row>
    <row r="71" spans="1:6" x14ac:dyDescent="0.25">
      <c r="A71" s="4" t="s">
        <v>33</v>
      </c>
      <c r="B71" s="4">
        <f>B23/(B17*6)</f>
        <v>41133.977315813514</v>
      </c>
    </row>
    <row r="73" spans="1:6" x14ac:dyDescent="0.25">
      <c r="A73" s="2" t="s">
        <v>27</v>
      </c>
    </row>
    <row r="74" spans="1:6" x14ac:dyDescent="0.25">
      <c r="A74" s="4" t="s">
        <v>28</v>
      </c>
      <c r="B74" s="4">
        <f>(B29/B28)*100</f>
        <v>49.67857123642677</v>
      </c>
    </row>
    <row r="75" spans="1:6" ht="15.75" thickBot="1" x14ac:dyDescent="0.3">
      <c r="A75" s="7" t="s">
        <v>29</v>
      </c>
      <c r="B75" s="7">
        <f>(B23/B29)*100</f>
        <v>201.78095688110824</v>
      </c>
    </row>
    <row r="76" spans="1:6" ht="33.75" customHeight="1" thickTop="1" x14ac:dyDescent="0.25">
      <c r="A76" s="15" t="s">
        <v>76</v>
      </c>
      <c r="B76" s="15"/>
      <c r="C76" s="10"/>
      <c r="D76" s="10"/>
      <c r="E76" s="10"/>
      <c r="F76" s="10"/>
    </row>
    <row r="77" spans="1:6" x14ac:dyDescent="0.25">
      <c r="B77" s="5"/>
      <c r="C77" s="5"/>
    </row>
    <row r="78" spans="1:6" x14ac:dyDescent="0.25">
      <c r="B78" s="5"/>
      <c r="C78" s="5"/>
    </row>
    <row r="89" spans="1:1" x14ac:dyDescent="0.25">
      <c r="A89" s="1"/>
    </row>
  </sheetData>
  <mergeCells count="2">
    <mergeCell ref="A9:A10"/>
    <mergeCell ref="A76:B7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85546875" style="4" customWidth="1"/>
    <col min="2" max="2" width="20.7109375" style="4" customWidth="1"/>
    <col min="3" max="3" width="17.42578125" style="4" bestFit="1" customWidth="1"/>
    <col min="4" max="4" width="21.140625" style="4" customWidth="1"/>
    <col min="5" max="16384" width="11.42578125" style="4"/>
  </cols>
  <sheetData>
    <row r="6" spans="1:2" ht="16.5" customHeight="1" x14ac:dyDescent="0.25"/>
    <row r="8" spans="1:2" ht="32.25" customHeight="1" x14ac:dyDescent="0.25"/>
    <row r="9" spans="1:2" s="2" customFormat="1" x14ac:dyDescent="0.25">
      <c r="A9" s="13" t="s">
        <v>0</v>
      </c>
      <c r="B9" s="8" t="s">
        <v>43</v>
      </c>
    </row>
    <row r="10" spans="1:2" s="2" customFormat="1" ht="15.75" thickBot="1" x14ac:dyDescent="0.3">
      <c r="A10" s="14"/>
      <c r="B10" s="9" t="s">
        <v>42</v>
      </c>
    </row>
    <row r="11" spans="1:2" ht="15.75" thickTop="1" x14ac:dyDescent="0.25"/>
    <row r="12" spans="1:2" x14ac:dyDescent="0.25">
      <c r="A12" s="2" t="s">
        <v>1</v>
      </c>
    </row>
    <row r="14" spans="1:2" x14ac:dyDescent="0.25">
      <c r="A14" s="2" t="s">
        <v>2</v>
      </c>
    </row>
    <row r="15" spans="1:2" x14ac:dyDescent="0.25">
      <c r="A15" s="4" t="s">
        <v>52</v>
      </c>
      <c r="B15" s="6">
        <v>171148</v>
      </c>
    </row>
    <row r="16" spans="1:2" x14ac:dyDescent="0.25">
      <c r="A16" s="4" t="s">
        <v>91</v>
      </c>
      <c r="B16" s="6">
        <v>174837</v>
      </c>
    </row>
    <row r="17" spans="1:2" x14ac:dyDescent="0.25">
      <c r="A17" s="4" t="s">
        <v>92</v>
      </c>
      <c r="B17" s="6">
        <v>183077.66666666701</v>
      </c>
    </row>
    <row r="18" spans="1:2" x14ac:dyDescent="0.25">
      <c r="A18" s="4" t="s">
        <v>71</v>
      </c>
      <c r="B18" s="6">
        <v>174837</v>
      </c>
    </row>
    <row r="19" spans="1:2" x14ac:dyDescent="0.25">
      <c r="B19" s="6"/>
    </row>
    <row r="20" spans="1:2" x14ac:dyDescent="0.25">
      <c r="A20" s="2" t="s">
        <v>3</v>
      </c>
      <c r="B20" s="6"/>
    </row>
    <row r="21" spans="1:2" x14ac:dyDescent="0.25">
      <c r="A21" s="4" t="s">
        <v>52</v>
      </c>
      <c r="B21" s="6">
        <v>25220018888.900002</v>
      </c>
    </row>
    <row r="22" spans="1:2" x14ac:dyDescent="0.25">
      <c r="A22" s="4" t="s">
        <v>91</v>
      </c>
      <c r="B22" s="6">
        <v>21919692337.919998</v>
      </c>
    </row>
    <row r="23" spans="1:2" x14ac:dyDescent="0.25">
      <c r="A23" s="4" t="s">
        <v>92</v>
      </c>
      <c r="B23" s="6">
        <v>22600046434</v>
      </c>
    </row>
    <row r="24" spans="1:2" x14ac:dyDescent="0.25">
      <c r="A24" s="4" t="s">
        <v>71</v>
      </c>
      <c r="B24" s="6">
        <v>87678741245</v>
      </c>
    </row>
    <row r="25" spans="1:2" x14ac:dyDescent="0.25">
      <c r="A25" s="4" t="s">
        <v>93</v>
      </c>
      <c r="B25" s="6">
        <f>B23</f>
        <v>22600046434</v>
      </c>
    </row>
    <row r="26" spans="1:2" x14ac:dyDescent="0.25">
      <c r="B26" s="6"/>
    </row>
    <row r="27" spans="1:2" x14ac:dyDescent="0.25">
      <c r="A27" s="2" t="s">
        <v>4</v>
      </c>
      <c r="B27" s="6"/>
    </row>
    <row r="28" spans="1:2" x14ac:dyDescent="0.25">
      <c r="A28" s="4" t="s">
        <v>91</v>
      </c>
      <c r="B28" s="6">
        <f>B22</f>
        <v>21919692337.919998</v>
      </c>
    </row>
    <row r="29" spans="1:2" x14ac:dyDescent="0.25">
      <c r="A29" s="4" t="s">
        <v>92</v>
      </c>
      <c r="B29" s="6">
        <v>14936234017</v>
      </c>
    </row>
    <row r="31" spans="1:2" x14ac:dyDescent="0.25">
      <c r="A31" s="2" t="s">
        <v>5</v>
      </c>
    </row>
    <row r="32" spans="1:2" s="11" customFormat="1" x14ac:dyDescent="0.25">
      <c r="A32" s="4" t="s">
        <v>53</v>
      </c>
      <c r="B32" s="4">
        <v>1.0347772084</v>
      </c>
    </row>
    <row r="33" spans="1:2" s="11" customFormat="1" x14ac:dyDescent="0.25">
      <c r="A33" s="4" t="s">
        <v>94</v>
      </c>
      <c r="B33" s="4">
        <v>1.060947463</v>
      </c>
    </row>
    <row r="34" spans="1:2" x14ac:dyDescent="0.25">
      <c r="A34" s="4" t="s">
        <v>6</v>
      </c>
      <c r="B34" s="6">
        <v>133602</v>
      </c>
    </row>
    <row r="35" spans="1:2" x14ac:dyDescent="0.25">
      <c r="B35" s="6"/>
    </row>
    <row r="36" spans="1:2" x14ac:dyDescent="0.25">
      <c r="A36" s="2" t="s">
        <v>7</v>
      </c>
      <c r="B36" s="6"/>
    </row>
    <row r="37" spans="1:2" x14ac:dyDescent="0.25">
      <c r="A37" s="4" t="s">
        <v>54</v>
      </c>
      <c r="B37" s="6">
        <f>B21/B32</f>
        <v>24372414355.642666</v>
      </c>
    </row>
    <row r="38" spans="1:2" x14ac:dyDescent="0.25">
      <c r="A38" s="4" t="s">
        <v>95</v>
      </c>
      <c r="B38" s="6">
        <f>B23/B33</f>
        <v>21301758307.706139</v>
      </c>
    </row>
    <row r="39" spans="1:2" x14ac:dyDescent="0.25">
      <c r="A39" s="4" t="s">
        <v>55</v>
      </c>
      <c r="B39" s="6">
        <f>B37/B15</f>
        <v>142405.48738894213</v>
      </c>
    </row>
    <row r="40" spans="1:2" x14ac:dyDescent="0.25">
      <c r="A40" s="4" t="s">
        <v>96</v>
      </c>
      <c r="B40" s="6">
        <f>B38/B17</f>
        <v>116353.66943195018</v>
      </c>
    </row>
    <row r="42" spans="1:2" x14ac:dyDescent="0.25">
      <c r="A42" s="2" t="s">
        <v>8</v>
      </c>
    </row>
    <row r="44" spans="1:2" x14ac:dyDescent="0.25">
      <c r="A44" s="2" t="s">
        <v>9</v>
      </c>
    </row>
    <row r="45" spans="1:2" x14ac:dyDescent="0.25">
      <c r="A45" s="4" t="s">
        <v>10</v>
      </c>
      <c r="B45" s="4">
        <f>B16/B34*100</f>
        <v>130.86405892127365</v>
      </c>
    </row>
    <row r="46" spans="1:2" x14ac:dyDescent="0.25">
      <c r="A46" s="4" t="s">
        <v>11</v>
      </c>
      <c r="B46" s="4">
        <f>B17/B34*100</f>
        <v>137.03213025753135</v>
      </c>
    </row>
    <row r="48" spans="1:2" x14ac:dyDescent="0.25">
      <c r="A48" s="2" t="s">
        <v>12</v>
      </c>
    </row>
    <row r="49" spans="1:2" x14ac:dyDescent="0.25">
      <c r="A49" s="4" t="s">
        <v>13</v>
      </c>
      <c r="B49" s="4">
        <f>B17/B16*100</f>
        <v>104.71334252284528</v>
      </c>
    </row>
    <row r="50" spans="1:2" x14ac:dyDescent="0.25">
      <c r="A50" s="4" t="s">
        <v>14</v>
      </c>
      <c r="B50" s="4">
        <f>B23/B22*100</f>
        <v>103.10384874747089</v>
      </c>
    </row>
    <row r="51" spans="1:2" x14ac:dyDescent="0.25">
      <c r="A51" s="4" t="s">
        <v>15</v>
      </c>
      <c r="B51" s="4">
        <f>AVERAGE(B49:B50)</f>
        <v>103.90859563515809</v>
      </c>
    </row>
    <row r="53" spans="1:2" x14ac:dyDescent="0.25">
      <c r="A53" s="2" t="s">
        <v>16</v>
      </c>
    </row>
    <row r="54" spans="1:2" x14ac:dyDescent="0.25">
      <c r="A54" s="4" t="s">
        <v>17</v>
      </c>
      <c r="B54" s="4">
        <f>(B17/B18)*100</f>
        <v>104.71334252284528</v>
      </c>
    </row>
    <row r="55" spans="1:2" x14ac:dyDescent="0.25">
      <c r="A55" s="4" t="s">
        <v>18</v>
      </c>
      <c r="B55" s="4">
        <f>B23/B24*100</f>
        <v>25.775970449722667</v>
      </c>
    </row>
    <row r="56" spans="1:2" x14ac:dyDescent="0.25">
      <c r="A56" s="4" t="s">
        <v>19</v>
      </c>
      <c r="B56" s="4">
        <f>(B54+B55)/2</f>
        <v>65.244656486283972</v>
      </c>
    </row>
    <row r="58" spans="1:2" x14ac:dyDescent="0.25">
      <c r="A58" s="2" t="s">
        <v>31</v>
      </c>
    </row>
    <row r="59" spans="1:2" x14ac:dyDescent="0.25">
      <c r="A59" s="4" t="s">
        <v>20</v>
      </c>
      <c r="B59" s="4">
        <f>B25/B23*100</f>
        <v>100</v>
      </c>
    </row>
    <row r="61" spans="1:2" x14ac:dyDescent="0.25">
      <c r="A61" s="2" t="s">
        <v>21</v>
      </c>
    </row>
    <row r="62" spans="1:2" x14ac:dyDescent="0.25">
      <c r="A62" s="4" t="s">
        <v>22</v>
      </c>
      <c r="B62" s="4">
        <f>((B17/B15)-1)*100</f>
        <v>6.9703804114958912</v>
      </c>
    </row>
    <row r="63" spans="1:2" x14ac:dyDescent="0.25">
      <c r="A63" s="4" t="s">
        <v>23</v>
      </c>
      <c r="B63" s="4">
        <f>((B38/B37)-1)*100</f>
        <v>-12.598899736109292</v>
      </c>
    </row>
    <row r="64" spans="1:2" x14ac:dyDescent="0.25">
      <c r="A64" s="4" t="s">
        <v>24</v>
      </c>
      <c r="B64" s="4">
        <f>((B40/B39)-1)*100</f>
        <v>-18.294111016830715</v>
      </c>
    </row>
    <row r="66" spans="1:6" x14ac:dyDescent="0.25">
      <c r="A66" s="2" t="s">
        <v>25</v>
      </c>
    </row>
    <row r="67" spans="1:6" x14ac:dyDescent="0.25">
      <c r="A67" s="4" t="s">
        <v>34</v>
      </c>
      <c r="B67" s="4">
        <f t="shared" ref="B67:B68" si="0">B22/B16</f>
        <v>125372.15999999999</v>
      </c>
    </row>
    <row r="68" spans="1:6" x14ac:dyDescent="0.25">
      <c r="A68" s="4" t="s">
        <v>35</v>
      </c>
      <c r="B68" s="4">
        <f t="shared" si="0"/>
        <v>123445.1303945682</v>
      </c>
    </row>
    <row r="69" spans="1:6" x14ac:dyDescent="0.25">
      <c r="A69" s="4" t="s">
        <v>26</v>
      </c>
      <c r="B69" s="4">
        <f>(B68/B67)*B51</f>
        <v>102.31147120140987</v>
      </c>
    </row>
    <row r="70" spans="1:6" x14ac:dyDescent="0.25">
      <c r="A70" s="4" t="s">
        <v>32</v>
      </c>
      <c r="B70" s="4">
        <f>B22/(B16*3)</f>
        <v>41790.719999999994</v>
      </c>
    </row>
    <row r="71" spans="1:6" x14ac:dyDescent="0.25">
      <c r="A71" s="4" t="s">
        <v>33</v>
      </c>
      <c r="B71" s="4">
        <f>B23/(B17*3)</f>
        <v>41148.376798189398</v>
      </c>
    </row>
    <row r="73" spans="1:6" x14ac:dyDescent="0.25">
      <c r="A73" s="2" t="s">
        <v>27</v>
      </c>
    </row>
    <row r="74" spans="1:6" x14ac:dyDescent="0.25">
      <c r="A74" s="4" t="s">
        <v>28</v>
      </c>
      <c r="B74" s="4">
        <f>(B29/B28)*100</f>
        <v>68.140710128312548</v>
      </c>
    </row>
    <row r="75" spans="1:6" ht="15.75" thickBot="1" x14ac:dyDescent="0.3">
      <c r="A75" s="7" t="s">
        <v>29</v>
      </c>
      <c r="B75" s="7">
        <f>(B23/B29)*100</f>
        <v>151.31020582750153</v>
      </c>
      <c r="C75" s="5"/>
    </row>
    <row r="76" spans="1:6" ht="33.75" customHeight="1" thickTop="1" x14ac:dyDescent="0.25">
      <c r="A76" s="15" t="s">
        <v>76</v>
      </c>
      <c r="B76" s="15"/>
      <c r="C76" s="10"/>
      <c r="D76" s="10"/>
      <c r="E76" s="10"/>
      <c r="F76" s="10"/>
    </row>
    <row r="78" spans="1:6" x14ac:dyDescent="0.25">
      <c r="A78" s="4" t="s">
        <v>97</v>
      </c>
    </row>
    <row r="88" spans="1:1" x14ac:dyDescent="0.25">
      <c r="A88" s="1"/>
    </row>
  </sheetData>
  <mergeCells count="2">
    <mergeCell ref="A9:A10"/>
    <mergeCell ref="A76:B7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7109375" style="4" customWidth="1"/>
    <col min="2" max="2" width="20.85546875" style="4" customWidth="1"/>
    <col min="3" max="16384" width="11.42578125" style="4"/>
  </cols>
  <sheetData>
    <row r="6" spans="1:2" ht="15.75" customHeight="1" x14ac:dyDescent="0.25"/>
    <row r="8" spans="1:2" ht="33.75" customHeight="1" x14ac:dyDescent="0.25"/>
    <row r="9" spans="1:2" s="2" customFormat="1" x14ac:dyDescent="0.25">
      <c r="A9" s="13" t="s">
        <v>0</v>
      </c>
      <c r="B9" s="8" t="s">
        <v>43</v>
      </c>
    </row>
    <row r="10" spans="1:2" s="2" customFormat="1" ht="15.75" thickBot="1" x14ac:dyDescent="0.3">
      <c r="A10" s="14"/>
      <c r="B10" s="9" t="s">
        <v>42</v>
      </c>
    </row>
    <row r="11" spans="1:2" ht="15.75" thickTop="1" x14ac:dyDescent="0.25"/>
    <row r="12" spans="1:2" x14ac:dyDescent="0.25">
      <c r="A12" s="2" t="s">
        <v>1</v>
      </c>
    </row>
    <row r="14" spans="1:2" x14ac:dyDescent="0.25">
      <c r="A14" s="2" t="s">
        <v>2</v>
      </c>
    </row>
    <row r="15" spans="1:2" x14ac:dyDescent="0.25">
      <c r="A15" s="4" t="s">
        <v>64</v>
      </c>
      <c r="B15" s="6">
        <f>AVERAGE('I Trimestre'!B15,'II Trimestre'!B15,'III Trimestre'!B15)</f>
        <v>167439</v>
      </c>
    </row>
    <row r="16" spans="1:2" x14ac:dyDescent="0.25">
      <c r="A16" s="4" t="s">
        <v>98</v>
      </c>
      <c r="B16" s="6">
        <f>AVERAGE('I Trimestre'!B16,'II Trimestre'!B16,'III Trimestre'!B16)</f>
        <v>174837</v>
      </c>
    </row>
    <row r="17" spans="1:2" x14ac:dyDescent="0.25">
      <c r="A17" s="4" t="s">
        <v>99</v>
      </c>
      <c r="B17" s="6">
        <f>AVERAGE('I Trimestre'!B17,'II Trimestre'!B17,'III Trimestre'!B17)</f>
        <v>179731.22222222222</v>
      </c>
    </row>
    <row r="18" spans="1:2" x14ac:dyDescent="0.25">
      <c r="A18" s="4" t="s">
        <v>71</v>
      </c>
      <c r="B18" s="6">
        <f>'III Trimestre'!B18</f>
        <v>174837</v>
      </c>
    </row>
    <row r="19" spans="1:2" x14ac:dyDescent="0.25">
      <c r="B19" s="6"/>
    </row>
    <row r="20" spans="1:2" x14ac:dyDescent="0.25">
      <c r="A20" s="2" t="s">
        <v>3</v>
      </c>
      <c r="B20" s="6"/>
    </row>
    <row r="21" spans="1:2" x14ac:dyDescent="0.25">
      <c r="A21" s="4" t="s">
        <v>64</v>
      </c>
      <c r="B21" s="6">
        <f>'I Trimestre'!B21+'II Trimestre'!B21+'III Trimestre'!B21</f>
        <v>55696775555.199997</v>
      </c>
    </row>
    <row r="22" spans="1:2" x14ac:dyDescent="0.25">
      <c r="A22" s="4" t="s">
        <v>98</v>
      </c>
      <c r="B22" s="6">
        <f>'I Trimestre'!B22+'II Trimestre'!B22+'III Trimestre'!B22</f>
        <v>65759048907.479996</v>
      </c>
    </row>
    <row r="23" spans="1:2" x14ac:dyDescent="0.25">
      <c r="A23" s="4" t="s">
        <v>99</v>
      </c>
      <c r="B23" s="6">
        <f>'I Trimestre'!B23+'II Trimestre'!B23+'III Trimestre'!B23</f>
        <v>66545448831.394699</v>
      </c>
    </row>
    <row r="24" spans="1:2" x14ac:dyDescent="0.25">
      <c r="A24" s="4" t="s">
        <v>71</v>
      </c>
      <c r="B24" s="6">
        <f>'III Trimestre'!B24</f>
        <v>87678741245</v>
      </c>
    </row>
    <row r="25" spans="1:2" x14ac:dyDescent="0.25">
      <c r="A25" s="4" t="s">
        <v>100</v>
      </c>
      <c r="B25" s="6">
        <f>B23</f>
        <v>66545448831.394699</v>
      </c>
    </row>
    <row r="26" spans="1:2" x14ac:dyDescent="0.25">
      <c r="B26" s="6"/>
    </row>
    <row r="27" spans="1:2" x14ac:dyDescent="0.25">
      <c r="A27" s="2" t="s">
        <v>4</v>
      </c>
      <c r="B27" s="6"/>
    </row>
    <row r="28" spans="1:2" x14ac:dyDescent="0.25">
      <c r="A28" s="4" t="s">
        <v>98</v>
      </c>
      <c r="B28" s="6">
        <f>B22</f>
        <v>65759048907.479996</v>
      </c>
    </row>
    <row r="29" spans="1:2" x14ac:dyDescent="0.25">
      <c r="A29" s="4" t="s">
        <v>99</v>
      </c>
      <c r="B29" s="6">
        <f>'I Trimestre'!B29+'II Trimestre'!B29+'III Trimestre'!B29</f>
        <v>36715000000</v>
      </c>
    </row>
    <row r="31" spans="1:2" x14ac:dyDescent="0.25">
      <c r="A31" s="2" t="s">
        <v>5</v>
      </c>
    </row>
    <row r="32" spans="1:2" s="11" customFormat="1" x14ac:dyDescent="0.25">
      <c r="A32" s="4" t="s">
        <v>65</v>
      </c>
      <c r="B32" s="4">
        <v>1.0347772084</v>
      </c>
    </row>
    <row r="33" spans="1:2" s="11" customFormat="1" x14ac:dyDescent="0.25">
      <c r="A33" s="4" t="s">
        <v>101</v>
      </c>
      <c r="B33" s="4">
        <v>1.060947463</v>
      </c>
    </row>
    <row r="34" spans="1:2" x14ac:dyDescent="0.25">
      <c r="A34" s="4" t="s">
        <v>6</v>
      </c>
      <c r="B34" s="6">
        <v>133602</v>
      </c>
    </row>
    <row r="35" spans="1:2" x14ac:dyDescent="0.25">
      <c r="B35" s="6"/>
    </row>
    <row r="36" spans="1:2" x14ac:dyDescent="0.25">
      <c r="A36" s="2" t="s">
        <v>7</v>
      </c>
      <c r="B36" s="6"/>
    </row>
    <row r="37" spans="1:2" x14ac:dyDescent="0.25">
      <c r="A37" s="4" t="s">
        <v>66</v>
      </c>
      <c r="B37" s="6">
        <f>B21/B32</f>
        <v>53824895932.25563</v>
      </c>
    </row>
    <row r="38" spans="1:2" x14ac:dyDescent="0.25">
      <c r="A38" s="4" t="s">
        <v>102</v>
      </c>
      <c r="B38" s="6">
        <f>B23/B33</f>
        <v>62722661726.554031</v>
      </c>
    </row>
    <row r="39" spans="1:2" x14ac:dyDescent="0.25">
      <c r="A39" s="4" t="s">
        <v>67</v>
      </c>
      <c r="B39" s="6">
        <f>B37/B15</f>
        <v>321459.7311991569</v>
      </c>
    </row>
    <row r="40" spans="1:2" x14ac:dyDescent="0.25">
      <c r="A40" s="4" t="s">
        <v>103</v>
      </c>
      <c r="B40" s="6">
        <f>B38/B17</f>
        <v>348980.33269368659</v>
      </c>
    </row>
    <row r="42" spans="1:2" x14ac:dyDescent="0.25">
      <c r="A42" s="2" t="s">
        <v>8</v>
      </c>
    </row>
    <row r="44" spans="1:2" x14ac:dyDescent="0.25">
      <c r="A44" s="2" t="s">
        <v>9</v>
      </c>
    </row>
    <row r="45" spans="1:2" x14ac:dyDescent="0.25">
      <c r="A45" s="4" t="s">
        <v>10</v>
      </c>
      <c r="B45" s="4">
        <f>B16/B34*100</f>
        <v>130.86405892127365</v>
      </c>
    </row>
    <row r="46" spans="1:2" x14ac:dyDescent="0.25">
      <c r="A46" s="4" t="s">
        <v>11</v>
      </c>
      <c r="B46" s="4">
        <f>B17/B34*100</f>
        <v>134.5273440683689</v>
      </c>
    </row>
    <row r="48" spans="1:2" x14ac:dyDescent="0.25">
      <c r="A48" s="2" t="s">
        <v>12</v>
      </c>
    </row>
    <row r="49" spans="1:2" x14ac:dyDescent="0.25">
      <c r="A49" s="4" t="s">
        <v>13</v>
      </c>
      <c r="B49" s="4">
        <f>B17/B16*100</f>
        <v>102.79930576606908</v>
      </c>
    </row>
    <row r="50" spans="1:2" x14ac:dyDescent="0.25">
      <c r="A50" s="4" t="s">
        <v>14</v>
      </c>
      <c r="B50" s="4">
        <f>B23/B22*100</f>
        <v>101.19588092738556</v>
      </c>
    </row>
    <row r="51" spans="1:2" x14ac:dyDescent="0.25">
      <c r="A51" s="4" t="s">
        <v>15</v>
      </c>
      <c r="B51" s="4">
        <f>AVERAGE(B49:B50)</f>
        <v>101.99759334672731</v>
      </c>
    </row>
    <row r="53" spans="1:2" x14ac:dyDescent="0.25">
      <c r="A53" s="2" t="s">
        <v>16</v>
      </c>
    </row>
    <row r="54" spans="1:2" x14ac:dyDescent="0.25">
      <c r="A54" s="4" t="s">
        <v>17</v>
      </c>
      <c r="B54" s="4">
        <f>(B17/B18)*100</f>
        <v>102.79930576606908</v>
      </c>
    </row>
    <row r="55" spans="1:2" x14ac:dyDescent="0.25">
      <c r="A55" s="4" t="s">
        <v>18</v>
      </c>
      <c r="B55" s="4">
        <f>B23/B24*100</f>
        <v>75.896902586052519</v>
      </c>
    </row>
    <row r="56" spans="1:2" x14ac:dyDescent="0.25">
      <c r="A56" s="4" t="s">
        <v>19</v>
      </c>
      <c r="B56" s="4">
        <f>(B54+B55)/2</f>
        <v>89.348104176060801</v>
      </c>
    </row>
    <row r="58" spans="1:2" x14ac:dyDescent="0.25">
      <c r="A58" s="2" t="s">
        <v>31</v>
      </c>
    </row>
    <row r="59" spans="1:2" x14ac:dyDescent="0.25">
      <c r="A59" s="4" t="s">
        <v>20</v>
      </c>
      <c r="B59" s="4">
        <f>B25/B23*100</f>
        <v>100</v>
      </c>
    </row>
    <row r="61" spans="1:2" x14ac:dyDescent="0.25">
      <c r="A61" s="2" t="s">
        <v>21</v>
      </c>
    </row>
    <row r="62" spans="1:2" x14ac:dyDescent="0.25">
      <c r="A62" s="4" t="s">
        <v>22</v>
      </c>
      <c r="B62" s="4">
        <f>((B17/B15)-1)*100</f>
        <v>7.3413136857137351</v>
      </c>
    </row>
    <row r="63" spans="1:2" x14ac:dyDescent="0.25">
      <c r="A63" s="4" t="s">
        <v>23</v>
      </c>
      <c r="B63" s="4">
        <f>((B38/B37)-1)*100</f>
        <v>16.530948439727933</v>
      </c>
    </row>
    <row r="64" spans="1:2" x14ac:dyDescent="0.25">
      <c r="A64" s="4" t="s">
        <v>24</v>
      </c>
      <c r="B64" s="4">
        <f>((B40/B39)-1)*100</f>
        <v>8.5611349800698946</v>
      </c>
    </row>
    <row r="66" spans="1:6" x14ac:dyDescent="0.25">
      <c r="A66" s="2" t="s">
        <v>25</v>
      </c>
    </row>
    <row r="67" spans="1:6" x14ac:dyDescent="0.25">
      <c r="A67" s="4" t="s">
        <v>38</v>
      </c>
      <c r="B67" s="4">
        <f t="shared" ref="B67:B68" si="0">B22/B16</f>
        <v>376116.31924295198</v>
      </c>
    </row>
    <row r="68" spans="1:6" x14ac:dyDescent="0.25">
      <c r="A68" s="4" t="s">
        <v>39</v>
      </c>
      <c r="B68" s="4">
        <f t="shared" si="0"/>
        <v>370249.79860826279</v>
      </c>
    </row>
    <row r="69" spans="1:6" x14ac:dyDescent="0.25">
      <c r="A69" s="4" t="s">
        <v>26</v>
      </c>
      <c r="B69" s="4">
        <f>(B68/B67)*B51</f>
        <v>100.40667331629201</v>
      </c>
    </row>
    <row r="70" spans="1:6" x14ac:dyDescent="0.25">
      <c r="A70" s="4" t="s">
        <v>32</v>
      </c>
      <c r="B70" s="4">
        <f>B22/(B16*9)</f>
        <v>41790.702138105778</v>
      </c>
    </row>
    <row r="71" spans="1:6" x14ac:dyDescent="0.25">
      <c r="A71" s="4" t="s">
        <v>33</v>
      </c>
      <c r="B71" s="4">
        <f>B23/(B17*9)</f>
        <v>41138.866512029199</v>
      </c>
    </row>
    <row r="73" spans="1:6" x14ac:dyDescent="0.25">
      <c r="A73" s="2" t="s">
        <v>27</v>
      </c>
    </row>
    <row r="74" spans="1:6" x14ac:dyDescent="0.25">
      <c r="A74" s="4" t="s">
        <v>28</v>
      </c>
      <c r="B74" s="4">
        <f>(B29/B28)*100</f>
        <v>55.832620164042126</v>
      </c>
    </row>
    <row r="75" spans="1:6" ht="15.75" thickBot="1" x14ac:dyDescent="0.3">
      <c r="A75" s="7" t="s">
        <v>29</v>
      </c>
      <c r="B75" s="7">
        <f>(B23/B29)*100</f>
        <v>181.24866902191121</v>
      </c>
    </row>
    <row r="76" spans="1:6" ht="33.75" customHeight="1" thickTop="1" x14ac:dyDescent="0.25">
      <c r="A76" s="15" t="s">
        <v>76</v>
      </c>
      <c r="B76" s="15"/>
      <c r="C76" s="10"/>
      <c r="D76" s="10"/>
      <c r="E76" s="10"/>
      <c r="F76" s="10"/>
    </row>
    <row r="77" spans="1:6" x14ac:dyDescent="0.25">
      <c r="B77" s="5"/>
      <c r="C77" s="5"/>
    </row>
    <row r="88" spans="1:1" x14ac:dyDescent="0.25">
      <c r="A88" s="1"/>
    </row>
  </sheetData>
  <mergeCells count="2">
    <mergeCell ref="A9:A10"/>
    <mergeCell ref="A76:B76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7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7109375" style="4" customWidth="1"/>
    <col min="2" max="2" width="20.7109375" style="4" customWidth="1"/>
    <col min="3" max="3" width="11.42578125" style="4"/>
    <col min="4" max="4" width="15.28515625" style="4" bestFit="1" customWidth="1"/>
    <col min="5" max="16384" width="11.42578125" style="4"/>
  </cols>
  <sheetData>
    <row r="6" spans="1:2" ht="15.75" customHeight="1" x14ac:dyDescent="0.25"/>
    <row r="8" spans="1:2" ht="36" customHeight="1" x14ac:dyDescent="0.25"/>
    <row r="9" spans="1:2" s="2" customFormat="1" x14ac:dyDescent="0.25">
      <c r="A9" s="13" t="s">
        <v>0</v>
      </c>
      <c r="B9" s="8" t="s">
        <v>43</v>
      </c>
    </row>
    <row r="10" spans="1:2" s="2" customFormat="1" ht="15.75" thickBot="1" x14ac:dyDescent="0.3">
      <c r="A10" s="14"/>
      <c r="B10" s="9" t="s">
        <v>42</v>
      </c>
    </row>
    <row r="11" spans="1:2" ht="15.75" thickTop="1" x14ac:dyDescent="0.25"/>
    <row r="12" spans="1:2" x14ac:dyDescent="0.25">
      <c r="A12" s="2" t="s">
        <v>1</v>
      </c>
    </row>
    <row r="14" spans="1:2" x14ac:dyDescent="0.25">
      <c r="A14" s="2" t="s">
        <v>2</v>
      </c>
    </row>
    <row r="15" spans="1:2" x14ac:dyDescent="0.25">
      <c r="A15" s="4" t="s">
        <v>56</v>
      </c>
      <c r="B15" s="16">
        <v>158790</v>
      </c>
    </row>
    <row r="16" spans="1:2" x14ac:dyDescent="0.25">
      <c r="A16" s="4" t="s">
        <v>104</v>
      </c>
      <c r="B16" s="16">
        <v>174837</v>
      </c>
    </row>
    <row r="17" spans="1:2" x14ac:dyDescent="0.25">
      <c r="A17" s="4" t="s">
        <v>105</v>
      </c>
      <c r="B17" s="16">
        <v>183008</v>
      </c>
    </row>
    <row r="18" spans="1:2" x14ac:dyDescent="0.25">
      <c r="A18" s="4" t="s">
        <v>71</v>
      </c>
      <c r="B18" s="16">
        <v>174837</v>
      </c>
    </row>
    <row r="19" spans="1:2" x14ac:dyDescent="0.25">
      <c r="B19" s="16"/>
    </row>
    <row r="20" spans="1:2" x14ac:dyDescent="0.25">
      <c r="A20" s="2" t="s">
        <v>3</v>
      </c>
      <c r="B20" s="16"/>
    </row>
    <row r="21" spans="1:2" x14ac:dyDescent="0.25">
      <c r="A21" s="4" t="s">
        <v>56</v>
      </c>
      <c r="B21" s="16">
        <v>20449253582</v>
      </c>
    </row>
    <row r="22" spans="1:2" x14ac:dyDescent="0.25">
      <c r="A22" s="4" t="s">
        <v>104</v>
      </c>
      <c r="B22" s="16">
        <v>21919692337.919998</v>
      </c>
    </row>
    <row r="23" spans="1:2" x14ac:dyDescent="0.25">
      <c r="A23" s="4" t="s">
        <v>105</v>
      </c>
      <c r="B23" s="16">
        <v>22539023391.999992</v>
      </c>
    </row>
    <row r="24" spans="1:2" x14ac:dyDescent="0.25">
      <c r="A24" s="4" t="s">
        <v>71</v>
      </c>
      <c r="B24" s="16">
        <v>87678741245.399994</v>
      </c>
    </row>
    <row r="25" spans="1:2" x14ac:dyDescent="0.25">
      <c r="A25" s="4" t="s">
        <v>106</v>
      </c>
      <c r="B25" s="16">
        <f>B23</f>
        <v>22539023391.999992</v>
      </c>
    </row>
    <row r="26" spans="1:2" x14ac:dyDescent="0.25">
      <c r="B26" s="16"/>
    </row>
    <row r="27" spans="1:2" x14ac:dyDescent="0.25">
      <c r="A27" s="2" t="s">
        <v>4</v>
      </c>
      <c r="B27" s="16"/>
    </row>
    <row r="28" spans="1:2" x14ac:dyDescent="0.25">
      <c r="A28" s="4" t="s">
        <v>104</v>
      </c>
      <c r="B28" s="16">
        <f>B22</f>
        <v>21919692337.919998</v>
      </c>
    </row>
    <row r="29" spans="1:2" x14ac:dyDescent="0.25">
      <c r="A29" s="4" t="s">
        <v>105</v>
      </c>
      <c r="B29" s="16">
        <v>0</v>
      </c>
    </row>
    <row r="30" spans="1:2" x14ac:dyDescent="0.25">
      <c r="B30" s="17"/>
    </row>
    <row r="31" spans="1:2" x14ac:dyDescent="0.25">
      <c r="A31" s="2" t="s">
        <v>5</v>
      </c>
      <c r="B31" s="17"/>
    </row>
    <row r="32" spans="1:2" x14ac:dyDescent="0.25">
      <c r="A32" s="4" t="s">
        <v>57</v>
      </c>
      <c r="B32" s="17">
        <v>1.0451999999999999</v>
      </c>
    </row>
    <row r="33" spans="1:2" x14ac:dyDescent="0.25">
      <c r="A33" s="4" t="s">
        <v>107</v>
      </c>
      <c r="B33" s="17">
        <v>1.0610999999999999</v>
      </c>
    </row>
    <row r="34" spans="1:2" x14ac:dyDescent="0.25">
      <c r="A34" s="4" t="s">
        <v>6</v>
      </c>
      <c r="B34" s="16">
        <v>133602</v>
      </c>
    </row>
    <row r="35" spans="1:2" x14ac:dyDescent="0.25">
      <c r="B35" s="16"/>
    </row>
    <row r="36" spans="1:2" x14ac:dyDescent="0.25">
      <c r="A36" s="2" t="s">
        <v>7</v>
      </c>
      <c r="B36" s="16"/>
    </row>
    <row r="37" spans="1:2" x14ac:dyDescent="0.25">
      <c r="A37" s="4" t="s">
        <v>58</v>
      </c>
      <c r="B37" s="16">
        <f>B21/B32</f>
        <v>19564919232.682743</v>
      </c>
    </row>
    <row r="38" spans="1:2" x14ac:dyDescent="0.25">
      <c r="A38" s="4" t="s">
        <v>108</v>
      </c>
      <c r="B38" s="16">
        <f>B23/B33</f>
        <v>21241186873.998676</v>
      </c>
    </row>
    <row r="39" spans="1:2" x14ac:dyDescent="0.25">
      <c r="A39" s="4" t="s">
        <v>59</v>
      </c>
      <c r="B39" s="16">
        <f>B37/B15</f>
        <v>123212.54003830683</v>
      </c>
    </row>
    <row r="40" spans="1:2" x14ac:dyDescent="0.25">
      <c r="A40" s="4" t="s">
        <v>109</v>
      </c>
      <c r="B40" s="16">
        <f>B38/B17</f>
        <v>116066.98545418057</v>
      </c>
    </row>
    <row r="41" spans="1:2" x14ac:dyDescent="0.25">
      <c r="B41" s="17"/>
    </row>
    <row r="42" spans="1:2" x14ac:dyDescent="0.25">
      <c r="A42" s="2" t="s">
        <v>8</v>
      </c>
      <c r="B42" s="17"/>
    </row>
    <row r="43" spans="1:2" x14ac:dyDescent="0.25">
      <c r="B43" s="17"/>
    </row>
    <row r="44" spans="1:2" x14ac:dyDescent="0.25">
      <c r="A44" s="2" t="s">
        <v>9</v>
      </c>
      <c r="B44" s="17"/>
    </row>
    <row r="45" spans="1:2" x14ac:dyDescent="0.25">
      <c r="A45" s="4" t="s">
        <v>10</v>
      </c>
      <c r="B45" s="17">
        <f>B16/B34*100</f>
        <v>130.86405892127365</v>
      </c>
    </row>
    <row r="46" spans="1:2" x14ac:dyDescent="0.25">
      <c r="A46" s="4" t="s">
        <v>11</v>
      </c>
      <c r="B46" s="17">
        <f>B17/B34*100</f>
        <v>136.97998532956092</v>
      </c>
    </row>
    <row r="47" spans="1:2" x14ac:dyDescent="0.25">
      <c r="B47" s="17"/>
    </row>
    <row r="48" spans="1:2" x14ac:dyDescent="0.25">
      <c r="A48" s="2" t="s">
        <v>12</v>
      </c>
      <c r="B48" s="17"/>
    </row>
    <row r="49" spans="1:2" x14ac:dyDescent="0.25">
      <c r="A49" s="4" t="s">
        <v>13</v>
      </c>
      <c r="B49" s="17">
        <f>B17/B16*100</f>
        <v>104.67349588473836</v>
      </c>
    </row>
    <row r="50" spans="1:2" x14ac:dyDescent="0.25">
      <c r="A50" s="4" t="s">
        <v>14</v>
      </c>
      <c r="B50" s="17">
        <f>B23/B22*100</f>
        <v>102.82545504988035</v>
      </c>
    </row>
    <row r="51" spans="1:2" x14ac:dyDescent="0.25">
      <c r="A51" s="4" t="s">
        <v>15</v>
      </c>
      <c r="B51" s="17">
        <f>AVERAGE(B49:B50)</f>
        <v>103.74947546730935</v>
      </c>
    </row>
    <row r="52" spans="1:2" x14ac:dyDescent="0.25">
      <c r="B52" s="17"/>
    </row>
    <row r="53" spans="1:2" x14ac:dyDescent="0.25">
      <c r="A53" s="2" t="s">
        <v>16</v>
      </c>
      <c r="B53" s="17"/>
    </row>
    <row r="54" spans="1:2" x14ac:dyDescent="0.25">
      <c r="A54" s="4" t="s">
        <v>17</v>
      </c>
      <c r="B54" s="17">
        <f>(B17/B18)*100</f>
        <v>104.67349588473836</v>
      </c>
    </row>
    <row r="55" spans="1:2" x14ac:dyDescent="0.25">
      <c r="A55" s="4" t="s">
        <v>18</v>
      </c>
      <c r="B55" s="17">
        <f>B23/B24*100</f>
        <v>25.706372002896984</v>
      </c>
    </row>
    <row r="56" spans="1:2" x14ac:dyDescent="0.25">
      <c r="A56" s="4" t="s">
        <v>19</v>
      </c>
      <c r="B56" s="17">
        <f>(B54+B55)/2</f>
        <v>65.189933943817664</v>
      </c>
    </row>
    <row r="57" spans="1:2" x14ac:dyDescent="0.25">
      <c r="B57" s="17"/>
    </row>
    <row r="58" spans="1:2" x14ac:dyDescent="0.25">
      <c r="A58" s="2" t="s">
        <v>30</v>
      </c>
      <c r="B58" s="17"/>
    </row>
    <row r="59" spans="1:2" x14ac:dyDescent="0.25">
      <c r="A59" s="4" t="s">
        <v>20</v>
      </c>
      <c r="B59" s="17">
        <f>B25/B23*100</f>
        <v>100</v>
      </c>
    </row>
    <row r="60" spans="1:2" x14ac:dyDescent="0.25">
      <c r="B60" s="17"/>
    </row>
    <row r="61" spans="1:2" x14ac:dyDescent="0.25">
      <c r="A61" s="2" t="s">
        <v>21</v>
      </c>
      <c r="B61" s="17"/>
    </row>
    <row r="62" spans="1:2" x14ac:dyDescent="0.25">
      <c r="A62" s="4" t="s">
        <v>22</v>
      </c>
      <c r="B62" s="17">
        <f>((B17/B15)-1)*100</f>
        <v>15.25159015051325</v>
      </c>
    </row>
    <row r="63" spans="1:2" x14ac:dyDescent="0.25">
      <c r="A63" s="4" t="s">
        <v>23</v>
      </c>
      <c r="B63" s="17">
        <f>((B38/B37)-1)*100</f>
        <v>8.5677207320936191</v>
      </c>
    </row>
    <row r="64" spans="1:2" x14ac:dyDescent="0.25">
      <c r="A64" s="4" t="s">
        <v>24</v>
      </c>
      <c r="B64" s="17">
        <f>((B40/B39)-1)*100</f>
        <v>-5.7993728413558436</v>
      </c>
    </row>
    <row r="65" spans="1:6" x14ac:dyDescent="0.25">
      <c r="B65" s="17"/>
    </row>
    <row r="66" spans="1:6" x14ac:dyDescent="0.25">
      <c r="A66" s="2" t="s">
        <v>25</v>
      </c>
      <c r="B66" s="17"/>
    </row>
    <row r="67" spans="1:6" x14ac:dyDescent="0.25">
      <c r="A67" s="4" t="s">
        <v>34</v>
      </c>
      <c r="B67" s="17">
        <f t="shared" ref="B67:B68" si="0">B22/B16</f>
        <v>125372.15999999999</v>
      </c>
    </row>
    <row r="68" spans="1:6" x14ac:dyDescent="0.25">
      <c r="A68" s="4" t="s">
        <v>35</v>
      </c>
      <c r="B68" s="17">
        <f t="shared" si="0"/>
        <v>123158.67826543098</v>
      </c>
    </row>
    <row r="69" spans="1:6" x14ac:dyDescent="0.25">
      <c r="A69" s="4" t="s">
        <v>26</v>
      </c>
      <c r="B69" s="17">
        <f>(B68/B67)*B51</f>
        <v>101.91774848008981</v>
      </c>
    </row>
    <row r="70" spans="1:6" x14ac:dyDescent="0.25">
      <c r="A70" s="4" t="s">
        <v>32</v>
      </c>
      <c r="B70" s="17">
        <f>B22/(B16*3)</f>
        <v>41790.719999999994</v>
      </c>
    </row>
    <row r="71" spans="1:6" x14ac:dyDescent="0.25">
      <c r="A71" s="4" t="s">
        <v>33</v>
      </c>
      <c r="B71" s="17">
        <f>B23/(B17*3)</f>
        <v>41052.892755143657</v>
      </c>
    </row>
    <row r="72" spans="1:6" x14ac:dyDescent="0.25">
      <c r="B72" s="17"/>
    </row>
    <row r="73" spans="1:6" x14ac:dyDescent="0.25">
      <c r="A73" s="2" t="s">
        <v>27</v>
      </c>
      <c r="B73" s="17"/>
    </row>
    <row r="74" spans="1:6" x14ac:dyDescent="0.25">
      <c r="A74" s="4" t="s">
        <v>28</v>
      </c>
      <c r="B74" s="17">
        <f>(B29/B28)*100</f>
        <v>0</v>
      </c>
    </row>
    <row r="75" spans="1:6" ht="15.75" thickBot="1" x14ac:dyDescent="0.3">
      <c r="A75" s="7" t="s">
        <v>29</v>
      </c>
      <c r="B75" s="12" t="s">
        <v>114</v>
      </c>
      <c r="C75" s="5"/>
    </row>
    <row r="76" spans="1:6" ht="33.75" customHeight="1" thickTop="1" x14ac:dyDescent="0.25">
      <c r="A76" s="15" t="s">
        <v>76</v>
      </c>
      <c r="B76" s="15"/>
      <c r="C76" s="10"/>
      <c r="D76" s="10"/>
      <c r="E76" s="10"/>
      <c r="F76" s="10"/>
    </row>
    <row r="77" spans="1:6" x14ac:dyDescent="0.25">
      <c r="B77" s="5"/>
      <c r="C77" s="5"/>
    </row>
  </sheetData>
  <mergeCells count="2">
    <mergeCell ref="A9:A10"/>
    <mergeCell ref="A76:B7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77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1.7109375" style="4" customWidth="1"/>
    <col min="2" max="2" width="20.7109375" style="4" customWidth="1"/>
    <col min="3" max="3" width="17.42578125" style="4" bestFit="1" customWidth="1"/>
    <col min="4" max="16384" width="11.42578125" style="4"/>
  </cols>
  <sheetData>
    <row r="6" spans="1:2" ht="17.25" customHeight="1" x14ac:dyDescent="0.25"/>
    <row r="8" spans="1:2" ht="36" customHeight="1" x14ac:dyDescent="0.25"/>
    <row r="9" spans="1:2" s="2" customFormat="1" x14ac:dyDescent="0.25">
      <c r="A9" s="13" t="s">
        <v>0</v>
      </c>
      <c r="B9" s="8" t="s">
        <v>43</v>
      </c>
    </row>
    <row r="10" spans="1:2" s="2" customFormat="1" ht="15.75" thickBot="1" x14ac:dyDescent="0.3">
      <c r="A10" s="14"/>
      <c r="B10" s="9" t="s">
        <v>42</v>
      </c>
    </row>
    <row r="11" spans="1:2" ht="15.75" thickTop="1" x14ac:dyDescent="0.25"/>
    <row r="12" spans="1:2" x14ac:dyDescent="0.25">
      <c r="A12" s="2" t="s">
        <v>1</v>
      </c>
    </row>
    <row r="14" spans="1:2" x14ac:dyDescent="0.25">
      <c r="A14" s="4" t="s">
        <v>2</v>
      </c>
    </row>
    <row r="15" spans="1:2" x14ac:dyDescent="0.25">
      <c r="A15" s="4" t="s">
        <v>68</v>
      </c>
      <c r="B15" s="6">
        <f>AVERAGE('I Trimestre'!B15,'II Trimestre'!B15,'III Trimestre'!B15,'IV Trimestre'!B15)</f>
        <v>165276.75</v>
      </c>
    </row>
    <row r="16" spans="1:2" x14ac:dyDescent="0.25">
      <c r="A16" s="4" t="s">
        <v>110</v>
      </c>
      <c r="B16" s="6">
        <f>AVERAGE('I Trimestre'!B16,'II Trimestre'!B16,'III Trimestre'!B16,'IV Trimestre'!B16)</f>
        <v>174837</v>
      </c>
    </row>
    <row r="17" spans="1:2" x14ac:dyDescent="0.25">
      <c r="A17" s="4" t="s">
        <v>111</v>
      </c>
      <c r="B17" s="6">
        <f>AVERAGE('I Trimestre'!B17,'II Trimestre'!B17,'III Trimestre'!B17,'IV Trimestre'!B17)</f>
        <v>180550.41666666666</v>
      </c>
    </row>
    <row r="18" spans="1:2" x14ac:dyDescent="0.25">
      <c r="A18" s="4" t="s">
        <v>71</v>
      </c>
      <c r="B18" s="6">
        <f>'IV Trimestre'!B18</f>
        <v>174837</v>
      </c>
    </row>
    <row r="19" spans="1:2" x14ac:dyDescent="0.25">
      <c r="B19" s="6"/>
    </row>
    <row r="20" spans="1:2" x14ac:dyDescent="0.25">
      <c r="A20" s="4" t="s">
        <v>3</v>
      </c>
      <c r="B20" s="6"/>
    </row>
    <row r="21" spans="1:2" x14ac:dyDescent="0.25">
      <c r="A21" s="4" t="s">
        <v>68</v>
      </c>
      <c r="B21" s="6">
        <f>'I Trimestre'!B21+'II Trimestre'!B21+'III Trimestre'!B21+'IV Trimestre'!B21</f>
        <v>76146029137.199997</v>
      </c>
    </row>
    <row r="22" spans="1:2" x14ac:dyDescent="0.25">
      <c r="A22" s="4" t="s">
        <v>112</v>
      </c>
      <c r="B22" s="6">
        <f>'I Trimestre'!B22+'II Trimestre'!B22+'III Trimestre'!B22+'IV Trimestre'!B22</f>
        <v>87678741245.399994</v>
      </c>
    </row>
    <row r="23" spans="1:2" x14ac:dyDescent="0.25">
      <c r="A23" s="4" t="s">
        <v>111</v>
      </c>
      <c r="B23" s="6">
        <f>'I Trimestre'!B23+'II Trimestre'!B23+'III Trimestre'!B23+'IV Trimestre'!B23</f>
        <v>89084472223.394684</v>
      </c>
    </row>
    <row r="24" spans="1:2" x14ac:dyDescent="0.25">
      <c r="A24" s="4" t="s">
        <v>71</v>
      </c>
      <c r="B24" s="6">
        <f>'IV Trimestre'!B24</f>
        <v>87678741245.399994</v>
      </c>
    </row>
    <row r="25" spans="1:2" x14ac:dyDescent="0.25">
      <c r="A25" s="4" t="s">
        <v>113</v>
      </c>
      <c r="B25" s="6">
        <f>B23</f>
        <v>89084472223.394684</v>
      </c>
    </row>
    <row r="26" spans="1:2" x14ac:dyDescent="0.25">
      <c r="B26" s="6"/>
    </row>
    <row r="27" spans="1:2" x14ac:dyDescent="0.25">
      <c r="A27" s="4" t="s">
        <v>4</v>
      </c>
      <c r="B27" s="6"/>
    </row>
    <row r="28" spans="1:2" x14ac:dyDescent="0.25">
      <c r="A28" s="4" t="s">
        <v>112</v>
      </c>
      <c r="B28" s="6">
        <f>B22</f>
        <v>87678741245.399994</v>
      </c>
    </row>
    <row r="29" spans="1:2" x14ac:dyDescent="0.25">
      <c r="A29" s="4" t="s">
        <v>111</v>
      </c>
      <c r="B29" s="6">
        <f>'I Trimestre'!B29+'II Trimestre'!B29+'III Trimestre'!B29+'IV Trimestre'!B29</f>
        <v>36715000000</v>
      </c>
    </row>
    <row r="31" spans="1:2" x14ac:dyDescent="0.25">
      <c r="A31" s="4" t="s">
        <v>5</v>
      </c>
    </row>
    <row r="32" spans="1:2" x14ac:dyDescent="0.25">
      <c r="A32" s="4" t="s">
        <v>61</v>
      </c>
      <c r="B32" s="4">
        <v>1.0451999999999999</v>
      </c>
    </row>
    <row r="33" spans="1:2" x14ac:dyDescent="0.25">
      <c r="A33" s="4" t="s">
        <v>88</v>
      </c>
      <c r="B33" s="4">
        <v>1.0610999999999999</v>
      </c>
    </row>
    <row r="34" spans="1:2" x14ac:dyDescent="0.25">
      <c r="A34" s="4" t="s">
        <v>6</v>
      </c>
      <c r="B34" s="6">
        <v>133602</v>
      </c>
    </row>
    <row r="35" spans="1:2" x14ac:dyDescent="0.25">
      <c r="B35" s="6"/>
    </row>
    <row r="36" spans="1:2" x14ac:dyDescent="0.25">
      <c r="A36" s="4" t="s">
        <v>7</v>
      </c>
      <c r="B36" s="6"/>
    </row>
    <row r="37" spans="1:2" x14ac:dyDescent="0.25">
      <c r="A37" s="4" t="s">
        <v>62</v>
      </c>
      <c r="B37" s="6">
        <f>B21/B32</f>
        <v>72853070357.060852</v>
      </c>
    </row>
    <row r="38" spans="1:2" x14ac:dyDescent="0.25">
      <c r="A38" s="4" t="s">
        <v>89</v>
      </c>
      <c r="B38" s="6">
        <f>B23/B33</f>
        <v>83954831988.874466</v>
      </c>
    </row>
    <row r="39" spans="1:2" x14ac:dyDescent="0.25">
      <c r="A39" s="4" t="s">
        <v>63</v>
      </c>
      <c r="B39" s="6">
        <f>B37/B15</f>
        <v>440794.42726857134</v>
      </c>
    </row>
    <row r="40" spans="1:2" x14ac:dyDescent="0.25">
      <c r="A40" s="4" t="s">
        <v>90</v>
      </c>
      <c r="B40" s="6">
        <f>B38/B17</f>
        <v>464993.84237851092</v>
      </c>
    </row>
    <row r="41" spans="1:2" x14ac:dyDescent="0.25">
      <c r="B41" s="6"/>
    </row>
    <row r="42" spans="1:2" x14ac:dyDescent="0.25">
      <c r="A42" s="2" t="s">
        <v>8</v>
      </c>
      <c r="B42" s="6"/>
    </row>
    <row r="43" spans="1:2" x14ac:dyDescent="0.25">
      <c r="B43" s="6"/>
    </row>
    <row r="44" spans="1:2" x14ac:dyDescent="0.25">
      <c r="A44" s="4" t="s">
        <v>9</v>
      </c>
      <c r="B44" s="6"/>
    </row>
    <row r="45" spans="1:2" x14ac:dyDescent="0.25">
      <c r="A45" s="4" t="s">
        <v>10</v>
      </c>
      <c r="B45" s="4">
        <f>B16/B34*100</f>
        <v>130.86405892127365</v>
      </c>
    </row>
    <row r="46" spans="1:2" x14ac:dyDescent="0.25">
      <c r="A46" s="4" t="s">
        <v>11</v>
      </c>
      <c r="B46" s="4">
        <f>B17/B34*100</f>
        <v>135.14050438366689</v>
      </c>
    </row>
    <row r="48" spans="1:2" x14ac:dyDescent="0.25">
      <c r="A48" s="4" t="s">
        <v>12</v>
      </c>
    </row>
    <row r="49" spans="1:2" x14ac:dyDescent="0.25">
      <c r="A49" s="4" t="s">
        <v>13</v>
      </c>
      <c r="B49" s="4">
        <f>B17/B16*100</f>
        <v>103.2678532957364</v>
      </c>
    </row>
    <row r="50" spans="1:2" x14ac:dyDescent="0.25">
      <c r="A50" s="4" t="s">
        <v>14</v>
      </c>
      <c r="B50" s="4">
        <f>B23/B22*100</f>
        <v>101.60327458860326</v>
      </c>
    </row>
    <row r="51" spans="1:2" x14ac:dyDescent="0.25">
      <c r="A51" s="4" t="s">
        <v>15</v>
      </c>
      <c r="B51" s="4">
        <f>AVERAGE(B49:B50)</f>
        <v>102.43556394216984</v>
      </c>
    </row>
    <row r="53" spans="1:2" x14ac:dyDescent="0.25">
      <c r="A53" s="4" t="s">
        <v>16</v>
      </c>
    </row>
    <row r="54" spans="1:2" x14ac:dyDescent="0.25">
      <c r="A54" s="4" t="s">
        <v>17</v>
      </c>
      <c r="B54" s="4">
        <f>(B17/B18)*100</f>
        <v>103.2678532957364</v>
      </c>
    </row>
    <row r="55" spans="1:2" x14ac:dyDescent="0.25">
      <c r="A55" s="4" t="s">
        <v>18</v>
      </c>
      <c r="B55" s="4">
        <f>B23/B24*100</f>
        <v>101.60327458860326</v>
      </c>
    </row>
    <row r="56" spans="1:2" x14ac:dyDescent="0.25">
      <c r="A56" s="4" t="s">
        <v>19</v>
      </c>
      <c r="B56" s="4">
        <f>(B54+B55)/2</f>
        <v>102.43556394216984</v>
      </c>
    </row>
    <row r="58" spans="1:2" x14ac:dyDescent="0.25">
      <c r="A58" s="4" t="s">
        <v>31</v>
      </c>
    </row>
    <row r="59" spans="1:2" x14ac:dyDescent="0.25">
      <c r="A59" s="4" t="s">
        <v>20</v>
      </c>
      <c r="B59" s="4">
        <f>B25/B23*100</f>
        <v>100</v>
      </c>
    </row>
    <row r="61" spans="1:2" x14ac:dyDescent="0.25">
      <c r="A61" s="4" t="s">
        <v>21</v>
      </c>
    </row>
    <row r="62" spans="1:2" x14ac:dyDescent="0.25">
      <c r="A62" s="4" t="s">
        <v>22</v>
      </c>
      <c r="B62" s="4">
        <f>((B17/B15)-1)*100</f>
        <v>9.241267550739396</v>
      </c>
    </row>
    <row r="63" spans="1:2" x14ac:dyDescent="0.25">
      <c r="A63" s="4" t="s">
        <v>23</v>
      </c>
      <c r="B63" s="4">
        <f>((B38/B37)-1)*100</f>
        <v>15.238563834581953</v>
      </c>
    </row>
    <row r="64" spans="1:2" x14ac:dyDescent="0.25">
      <c r="A64" s="4" t="s">
        <v>24</v>
      </c>
      <c r="B64" s="4">
        <f>((B40/B39)-1)*100</f>
        <v>5.4899548662386222</v>
      </c>
    </row>
    <row r="66" spans="1:6" x14ac:dyDescent="0.25">
      <c r="A66" s="4" t="s">
        <v>25</v>
      </c>
    </row>
    <row r="67" spans="1:6" x14ac:dyDescent="0.25">
      <c r="A67" s="4" t="s">
        <v>40</v>
      </c>
      <c r="B67" s="4">
        <f t="shared" ref="B67:B68" si="0">B22/B16</f>
        <v>501488.47924295196</v>
      </c>
    </row>
    <row r="68" spans="1:6" x14ac:dyDescent="0.25">
      <c r="A68" s="4" t="s">
        <v>41</v>
      </c>
      <c r="B68" s="4">
        <f t="shared" si="0"/>
        <v>493404.96614783787</v>
      </c>
    </row>
    <row r="69" spans="1:6" x14ac:dyDescent="0.25">
      <c r="A69" s="4" t="s">
        <v>26</v>
      </c>
      <c r="B69" s="4">
        <f>(B68/B67)*B51</f>
        <v>100.78440094081448</v>
      </c>
    </row>
    <row r="70" spans="1:6" x14ac:dyDescent="0.25">
      <c r="A70" s="4" t="s">
        <v>32</v>
      </c>
      <c r="B70" s="4">
        <f>B22/(B16*12)</f>
        <v>41790.706603579332</v>
      </c>
    </row>
    <row r="71" spans="1:6" x14ac:dyDescent="0.25">
      <c r="A71" s="4" t="s">
        <v>33</v>
      </c>
      <c r="B71" s="4">
        <f>B23/(B17*12)</f>
        <v>41117.080512319822</v>
      </c>
    </row>
    <row r="73" spans="1:6" x14ac:dyDescent="0.25">
      <c r="A73" s="4" t="s">
        <v>27</v>
      </c>
    </row>
    <row r="74" spans="1:6" x14ac:dyDescent="0.25">
      <c r="A74" s="4" t="s">
        <v>28</v>
      </c>
      <c r="B74" s="4">
        <f>(B29/B28)*100</f>
        <v>41.874460648608171</v>
      </c>
    </row>
    <row r="75" spans="1:6" ht="15.75" thickBot="1" x14ac:dyDescent="0.3">
      <c r="A75" s="7" t="s">
        <v>29</v>
      </c>
      <c r="B75" s="7">
        <f>(B23/B29)*100</f>
        <v>242.63781076779162</v>
      </c>
    </row>
    <row r="76" spans="1:6" ht="33.75" customHeight="1" thickTop="1" x14ac:dyDescent="0.25">
      <c r="A76" s="15" t="s">
        <v>76</v>
      </c>
      <c r="B76" s="15"/>
      <c r="C76" s="10"/>
      <c r="D76" s="10"/>
      <c r="E76" s="10"/>
      <c r="F76" s="10"/>
    </row>
    <row r="77" spans="1:6" x14ac:dyDescent="0.25">
      <c r="B77" s="5"/>
    </row>
  </sheetData>
  <mergeCells count="2">
    <mergeCell ref="A9:A10"/>
    <mergeCell ref="A76:B76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Trimestre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cp:lastPrinted>2012-07-30T17:01:50Z</cp:lastPrinted>
  <dcterms:created xsi:type="dcterms:W3CDTF">2012-02-17T20:51:13Z</dcterms:created>
  <dcterms:modified xsi:type="dcterms:W3CDTF">2020-03-16T21:07:44Z</dcterms:modified>
</cp:coreProperties>
</file>