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Documentos de Respaldo\Año 2019\BANHVI\"/>
    </mc:Choice>
  </mc:AlternateContent>
  <bookViews>
    <workbookView xWindow="0" yWindow="0" windowWidth="9915" windowHeight="7695" tabRatio="708" activeTab="6"/>
  </bookViews>
  <sheets>
    <sheet name="I Trimestre" sheetId="2" r:id="rId1"/>
    <sheet name="II Trimestre" sheetId="3" r:id="rId2"/>
    <sheet name="I Semestre" sheetId="5" r:id="rId3"/>
    <sheet name="III Trimestre" sheetId="1" r:id="rId4"/>
    <sheet name="III Trimestre Acumulado" sheetId="6" r:id="rId5"/>
    <sheet name="IV Trimestre" sheetId="4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H59" i="7" l="1"/>
  <c r="G24" i="7" l="1"/>
  <c r="B34" i="4"/>
  <c r="B72" i="2"/>
  <c r="B59" i="2"/>
  <c r="G22" i="7"/>
  <c r="B22" i="7" s="1"/>
  <c r="B22" i="4"/>
  <c r="B29" i="7"/>
  <c r="H72" i="6" l="1"/>
  <c r="H72" i="1"/>
  <c r="B22" i="1"/>
  <c r="H72" i="5" l="1"/>
  <c r="H72" i="3"/>
  <c r="H72" i="2" l="1"/>
  <c r="B22" i="2" l="1"/>
  <c r="B22" i="3" l="1"/>
  <c r="B24" i="2"/>
  <c r="H17" i="3" l="1"/>
  <c r="H24" i="2" l="1"/>
  <c r="C23" i="7" l="1"/>
  <c r="C25" i="7" s="1"/>
  <c r="D23" i="7"/>
  <c r="D25" i="7" s="1"/>
  <c r="E23" i="7"/>
  <c r="E25" i="7" s="1"/>
  <c r="F23" i="7"/>
  <c r="F25" i="7" s="1"/>
  <c r="B28" i="2"/>
  <c r="C23" i="5"/>
  <c r="C38" i="5" s="1"/>
  <c r="D23" i="5"/>
  <c r="D38" i="5" s="1"/>
  <c r="E23" i="5"/>
  <c r="F23" i="5"/>
  <c r="F38" i="5" s="1"/>
  <c r="G23" i="5"/>
  <c r="G38" i="5" s="1"/>
  <c r="C54" i="4"/>
  <c r="C55" i="4"/>
  <c r="L68" i="3"/>
  <c r="K68" i="3"/>
  <c r="J68" i="3"/>
  <c r="I68" i="3"/>
  <c r="L67" i="3"/>
  <c r="K67" i="3"/>
  <c r="J67" i="3"/>
  <c r="I67" i="3"/>
  <c r="L62" i="3"/>
  <c r="K62" i="3"/>
  <c r="J62" i="3"/>
  <c r="I62" i="3"/>
  <c r="M55" i="3"/>
  <c r="L55" i="3"/>
  <c r="K55" i="3"/>
  <c r="J55" i="3"/>
  <c r="I55" i="3"/>
  <c r="L54" i="3"/>
  <c r="K54" i="3"/>
  <c r="J54" i="3"/>
  <c r="I54" i="3"/>
  <c r="M50" i="3"/>
  <c r="L50" i="3"/>
  <c r="K50" i="3"/>
  <c r="J50" i="3"/>
  <c r="I50" i="3"/>
  <c r="L49" i="3"/>
  <c r="L51" i="3" s="1"/>
  <c r="K49" i="3"/>
  <c r="J49" i="3"/>
  <c r="J51" i="3" s="1"/>
  <c r="I49" i="3"/>
  <c r="L46" i="3"/>
  <c r="K46" i="3"/>
  <c r="J46" i="3"/>
  <c r="I46" i="3"/>
  <c r="L45" i="3"/>
  <c r="K45" i="3"/>
  <c r="J45" i="3"/>
  <c r="I45" i="3"/>
  <c r="I38" i="3"/>
  <c r="I40" i="3" s="1"/>
  <c r="M38" i="3"/>
  <c r="L38" i="3"/>
  <c r="L40" i="3" s="1"/>
  <c r="K38" i="3"/>
  <c r="K40" i="3" s="1"/>
  <c r="J38" i="3"/>
  <c r="J37" i="3"/>
  <c r="J39" i="3" s="1"/>
  <c r="M37" i="3"/>
  <c r="L37" i="3"/>
  <c r="L39" i="3" s="1"/>
  <c r="K37" i="3"/>
  <c r="K39" i="3" s="1"/>
  <c r="I37" i="3"/>
  <c r="I39" i="3" s="1"/>
  <c r="H34" i="3"/>
  <c r="H23" i="3"/>
  <c r="H38" i="3" s="1"/>
  <c r="H24" i="3"/>
  <c r="H22" i="3"/>
  <c r="H28" i="3" s="1"/>
  <c r="H21" i="3"/>
  <c r="H37" i="3" s="1"/>
  <c r="H18" i="3"/>
  <c r="H16" i="3"/>
  <c r="H15" i="3"/>
  <c r="L68" i="2"/>
  <c r="K68" i="2"/>
  <c r="J68" i="2"/>
  <c r="I68" i="2"/>
  <c r="L67" i="2"/>
  <c r="K67" i="2"/>
  <c r="J67" i="2"/>
  <c r="I67" i="2"/>
  <c r="L62" i="2"/>
  <c r="K62" i="2"/>
  <c r="J62" i="2"/>
  <c r="I62" i="2"/>
  <c r="M55" i="2"/>
  <c r="L55" i="2"/>
  <c r="K55" i="2"/>
  <c r="J55" i="2"/>
  <c r="I55" i="2"/>
  <c r="L54" i="2"/>
  <c r="K54" i="2"/>
  <c r="J54" i="2"/>
  <c r="I54" i="2"/>
  <c r="M50" i="2"/>
  <c r="L50" i="2"/>
  <c r="K50" i="2"/>
  <c r="J50" i="2"/>
  <c r="I50" i="2"/>
  <c r="L49" i="2"/>
  <c r="K49" i="2"/>
  <c r="J49" i="2"/>
  <c r="I49" i="2"/>
  <c r="I51" i="2" s="1"/>
  <c r="L46" i="2"/>
  <c r="K46" i="2"/>
  <c r="J46" i="2"/>
  <c r="I46" i="2"/>
  <c r="L45" i="2"/>
  <c r="K45" i="2"/>
  <c r="J45" i="2"/>
  <c r="I45" i="2"/>
  <c r="L38" i="2"/>
  <c r="L40" i="2" s="1"/>
  <c r="L37" i="2"/>
  <c r="L39" i="2" s="1"/>
  <c r="M38" i="2"/>
  <c r="K38" i="2"/>
  <c r="K40" i="2" s="1"/>
  <c r="J38" i="2"/>
  <c r="J40" i="2" s="1"/>
  <c r="J37" i="2"/>
  <c r="J39" i="2" s="1"/>
  <c r="I38" i="2"/>
  <c r="I40" i="2" s="1"/>
  <c r="I37" i="2"/>
  <c r="I39" i="2" s="1"/>
  <c r="M37" i="2"/>
  <c r="K37" i="2"/>
  <c r="K39" i="2" s="1"/>
  <c r="H34" i="2"/>
  <c r="H23" i="2"/>
  <c r="H38" i="2" s="1"/>
  <c r="H22" i="2"/>
  <c r="H28" i="2" s="1"/>
  <c r="H21" i="2"/>
  <c r="H37" i="2" s="1"/>
  <c r="H18" i="2"/>
  <c r="H17" i="2"/>
  <c r="H16" i="2"/>
  <c r="H15" i="2"/>
  <c r="C46" i="1"/>
  <c r="D46" i="1"/>
  <c r="E46" i="1"/>
  <c r="F46" i="1"/>
  <c r="C45" i="1"/>
  <c r="D45" i="1"/>
  <c r="E45" i="1"/>
  <c r="F45" i="1"/>
  <c r="C38" i="1"/>
  <c r="C40" i="1" s="1"/>
  <c r="D38" i="1"/>
  <c r="D40" i="1" s="1"/>
  <c r="E38" i="1"/>
  <c r="E40" i="1" s="1"/>
  <c r="F38" i="1"/>
  <c r="F40" i="1" s="1"/>
  <c r="C37" i="1"/>
  <c r="D37" i="1"/>
  <c r="D39" i="1" s="1"/>
  <c r="E37" i="1"/>
  <c r="E39" i="1" s="1"/>
  <c r="F37" i="1"/>
  <c r="F39" i="1" s="1"/>
  <c r="G38" i="1"/>
  <c r="C68" i="2"/>
  <c r="D68" i="2"/>
  <c r="E68" i="2"/>
  <c r="F68" i="2"/>
  <c r="C67" i="2"/>
  <c r="C49" i="2"/>
  <c r="C50" i="2"/>
  <c r="D67" i="2"/>
  <c r="E67" i="2"/>
  <c r="E49" i="2"/>
  <c r="E50" i="2"/>
  <c r="F67" i="2"/>
  <c r="F49" i="2"/>
  <c r="F50" i="2"/>
  <c r="C38" i="2"/>
  <c r="C40" i="2" s="1"/>
  <c r="C37" i="2"/>
  <c r="C39" i="2" s="1"/>
  <c r="D38" i="2"/>
  <c r="D40" i="2" s="1"/>
  <c r="D37" i="2"/>
  <c r="D39" i="2" s="1"/>
  <c r="E38" i="2"/>
  <c r="E37" i="2"/>
  <c r="E39" i="2" s="1"/>
  <c r="F38" i="2"/>
  <c r="F37" i="2"/>
  <c r="F39" i="2" s="1"/>
  <c r="C62" i="2"/>
  <c r="D62" i="2"/>
  <c r="E62" i="2"/>
  <c r="F62" i="2"/>
  <c r="D54" i="2"/>
  <c r="D55" i="2"/>
  <c r="C55" i="2"/>
  <c r="E55" i="2"/>
  <c r="F55" i="2"/>
  <c r="G55" i="2"/>
  <c r="C54" i="2"/>
  <c r="E54" i="2"/>
  <c r="E56" i="2" s="1"/>
  <c r="F54" i="2"/>
  <c r="D50" i="2"/>
  <c r="G50" i="2"/>
  <c r="D49" i="2"/>
  <c r="C46" i="2"/>
  <c r="D46" i="2"/>
  <c r="E46" i="2"/>
  <c r="F46" i="2"/>
  <c r="C45" i="2"/>
  <c r="D45" i="2"/>
  <c r="E45" i="2"/>
  <c r="F45" i="2"/>
  <c r="G38" i="2"/>
  <c r="G37" i="2"/>
  <c r="H34" i="7"/>
  <c r="H29" i="7"/>
  <c r="M24" i="7"/>
  <c r="L24" i="7"/>
  <c r="K24" i="7"/>
  <c r="J24" i="7"/>
  <c r="I24" i="7"/>
  <c r="M23" i="7"/>
  <c r="M38" i="7" s="1"/>
  <c r="L23" i="7"/>
  <c r="L38" i="7" s="1"/>
  <c r="K23" i="7"/>
  <c r="K38" i="7" s="1"/>
  <c r="J23" i="7"/>
  <c r="J25" i="7" s="1"/>
  <c r="I23" i="7"/>
  <c r="I38" i="7" s="1"/>
  <c r="M22" i="7"/>
  <c r="L22" i="7"/>
  <c r="K22" i="7"/>
  <c r="J22" i="7"/>
  <c r="I22" i="7"/>
  <c r="M21" i="7"/>
  <c r="M37" i="7" s="1"/>
  <c r="L21" i="7"/>
  <c r="L37" i="7" s="1"/>
  <c r="K21" i="7"/>
  <c r="K37" i="7" s="1"/>
  <c r="J21" i="7"/>
  <c r="J37" i="7" s="1"/>
  <c r="I21" i="7"/>
  <c r="I37" i="7" s="1"/>
  <c r="L18" i="7"/>
  <c r="K18" i="7"/>
  <c r="J18" i="7"/>
  <c r="I18" i="7"/>
  <c r="L17" i="7"/>
  <c r="L46" i="7" s="1"/>
  <c r="K17" i="7"/>
  <c r="J17" i="7"/>
  <c r="J46" i="7" s="1"/>
  <c r="I17" i="7"/>
  <c r="L16" i="7"/>
  <c r="L45" i="7" s="1"/>
  <c r="K16" i="7"/>
  <c r="J16" i="7"/>
  <c r="I16" i="7"/>
  <c r="I45" i="7" s="1"/>
  <c r="L15" i="7"/>
  <c r="K15" i="7"/>
  <c r="J15" i="7"/>
  <c r="I15" i="7"/>
  <c r="H34" i="6"/>
  <c r="H29" i="6"/>
  <c r="M24" i="6"/>
  <c r="L24" i="6"/>
  <c r="K24" i="6"/>
  <c r="J24" i="6"/>
  <c r="I24" i="6"/>
  <c r="M23" i="6"/>
  <c r="M38" i="6" s="1"/>
  <c r="L23" i="6"/>
  <c r="L38" i="6" s="1"/>
  <c r="K23" i="6"/>
  <c r="K25" i="6" s="1"/>
  <c r="J23" i="6"/>
  <c r="J25" i="6" s="1"/>
  <c r="I23" i="6"/>
  <c r="I25" i="6" s="1"/>
  <c r="M22" i="6"/>
  <c r="L22" i="6"/>
  <c r="K22" i="6"/>
  <c r="J22" i="6"/>
  <c r="I22" i="6"/>
  <c r="M21" i="6"/>
  <c r="M37" i="6" s="1"/>
  <c r="L21" i="6"/>
  <c r="L37" i="6" s="1"/>
  <c r="K21" i="6"/>
  <c r="K37" i="6" s="1"/>
  <c r="J21" i="6"/>
  <c r="J37" i="6" s="1"/>
  <c r="I21" i="6"/>
  <c r="I37" i="6" s="1"/>
  <c r="L18" i="6"/>
  <c r="K18" i="6"/>
  <c r="J18" i="6"/>
  <c r="I18" i="6"/>
  <c r="L17" i="6"/>
  <c r="L46" i="6" s="1"/>
  <c r="K17" i="6"/>
  <c r="J17" i="6"/>
  <c r="I17" i="6"/>
  <c r="L16" i="6"/>
  <c r="L45" i="6" s="1"/>
  <c r="K16" i="6"/>
  <c r="K45" i="6" s="1"/>
  <c r="J16" i="6"/>
  <c r="J45" i="6" s="1"/>
  <c r="I16" i="6"/>
  <c r="I45" i="6" s="1"/>
  <c r="L15" i="6"/>
  <c r="K15" i="6"/>
  <c r="J15" i="6"/>
  <c r="I15" i="6"/>
  <c r="H34" i="5"/>
  <c r="H29" i="5"/>
  <c r="M24" i="5"/>
  <c r="L24" i="5"/>
  <c r="K24" i="5"/>
  <c r="J24" i="5"/>
  <c r="I24" i="5"/>
  <c r="M23" i="5"/>
  <c r="M38" i="5" s="1"/>
  <c r="L23" i="5"/>
  <c r="L25" i="5" s="1"/>
  <c r="K23" i="5"/>
  <c r="K38" i="5" s="1"/>
  <c r="J23" i="5"/>
  <c r="J25" i="5" s="1"/>
  <c r="I23" i="5"/>
  <c r="I25" i="5" s="1"/>
  <c r="M22" i="5"/>
  <c r="L22" i="5"/>
  <c r="K22" i="5"/>
  <c r="J22" i="5"/>
  <c r="I22" i="5"/>
  <c r="M21" i="5"/>
  <c r="M37" i="5" s="1"/>
  <c r="L21" i="5"/>
  <c r="L37" i="5" s="1"/>
  <c r="K21" i="5"/>
  <c r="K37" i="5" s="1"/>
  <c r="J21" i="5"/>
  <c r="J37" i="5" s="1"/>
  <c r="I21" i="5"/>
  <c r="I37" i="5" s="1"/>
  <c r="L18" i="5"/>
  <c r="K18" i="5"/>
  <c r="J18" i="5"/>
  <c r="I18" i="5"/>
  <c r="L17" i="5"/>
  <c r="K17" i="5"/>
  <c r="J17" i="5"/>
  <c r="J46" i="5" s="1"/>
  <c r="I17" i="5"/>
  <c r="L16" i="5"/>
  <c r="L45" i="5" s="1"/>
  <c r="K16" i="5"/>
  <c r="J16" i="5"/>
  <c r="J45" i="5" s="1"/>
  <c r="I16" i="5"/>
  <c r="I45" i="5" s="1"/>
  <c r="L15" i="5"/>
  <c r="K15" i="5"/>
  <c r="J15" i="5"/>
  <c r="I15" i="5"/>
  <c r="L68" i="4"/>
  <c r="K68" i="4"/>
  <c r="J68" i="4"/>
  <c r="I68" i="4"/>
  <c r="L67" i="4"/>
  <c r="K67" i="4"/>
  <c r="J67" i="4"/>
  <c r="I67" i="4"/>
  <c r="L62" i="4"/>
  <c r="K62" i="4"/>
  <c r="J62" i="4"/>
  <c r="I62" i="4"/>
  <c r="M55" i="4"/>
  <c r="L55" i="4"/>
  <c r="K55" i="4"/>
  <c r="J55" i="4"/>
  <c r="I55" i="4"/>
  <c r="L54" i="4"/>
  <c r="K54" i="4"/>
  <c r="J54" i="4"/>
  <c r="I54" i="4"/>
  <c r="M50" i="4"/>
  <c r="L50" i="4"/>
  <c r="K50" i="4"/>
  <c r="J50" i="4"/>
  <c r="I50" i="4"/>
  <c r="L49" i="4"/>
  <c r="K49" i="4"/>
  <c r="J49" i="4"/>
  <c r="I49" i="4"/>
  <c r="L46" i="4"/>
  <c r="K46" i="4"/>
  <c r="J46" i="4"/>
  <c r="I46" i="4"/>
  <c r="L45" i="4"/>
  <c r="K45" i="4"/>
  <c r="J45" i="4"/>
  <c r="I45" i="4"/>
  <c r="M38" i="4"/>
  <c r="L38" i="4"/>
  <c r="L40" i="4" s="1"/>
  <c r="K38" i="4"/>
  <c r="J38" i="4"/>
  <c r="J40" i="4" s="1"/>
  <c r="I38" i="4"/>
  <c r="I40" i="4" s="1"/>
  <c r="M37" i="4"/>
  <c r="L37" i="4"/>
  <c r="L39" i="4" s="1"/>
  <c r="K37" i="4"/>
  <c r="K39" i="4" s="1"/>
  <c r="J37" i="4"/>
  <c r="J39" i="4" s="1"/>
  <c r="I37" i="4"/>
  <c r="I39" i="4" s="1"/>
  <c r="H34" i="4"/>
  <c r="L25" i="4"/>
  <c r="K25" i="4"/>
  <c r="J25" i="4"/>
  <c r="I25" i="4"/>
  <c r="H24" i="4"/>
  <c r="H23" i="4"/>
  <c r="H22" i="4"/>
  <c r="H28" i="4" s="1"/>
  <c r="H72" i="4" s="1"/>
  <c r="H21" i="4"/>
  <c r="H37" i="4" s="1"/>
  <c r="H18" i="4"/>
  <c r="H17" i="4"/>
  <c r="H16" i="4"/>
  <c r="H15" i="4"/>
  <c r="L68" i="1"/>
  <c r="K68" i="1"/>
  <c r="J68" i="1"/>
  <c r="I68" i="1"/>
  <c r="L67" i="1"/>
  <c r="K67" i="1"/>
  <c r="J67" i="1"/>
  <c r="I67" i="1"/>
  <c r="L62" i="1"/>
  <c r="K62" i="1"/>
  <c r="J62" i="1"/>
  <c r="I62" i="1"/>
  <c r="M55" i="1"/>
  <c r="L55" i="1"/>
  <c r="K55" i="1"/>
  <c r="J55" i="1"/>
  <c r="I55" i="1"/>
  <c r="L54" i="1"/>
  <c r="K54" i="1"/>
  <c r="K56" i="1" s="1"/>
  <c r="J54" i="1"/>
  <c r="I54" i="1"/>
  <c r="M50" i="1"/>
  <c r="L50" i="1"/>
  <c r="K50" i="1"/>
  <c r="J50" i="1"/>
  <c r="I50" i="1"/>
  <c r="L49" i="1"/>
  <c r="K49" i="1"/>
  <c r="J49" i="1"/>
  <c r="J51" i="1" s="1"/>
  <c r="I49" i="1"/>
  <c r="L46" i="1"/>
  <c r="K46" i="1"/>
  <c r="J46" i="1"/>
  <c r="I46" i="1"/>
  <c r="L45" i="1"/>
  <c r="K45" i="1"/>
  <c r="J45" i="1"/>
  <c r="I45" i="1"/>
  <c r="M38" i="1"/>
  <c r="L38" i="1"/>
  <c r="L40" i="1" s="1"/>
  <c r="K38" i="1"/>
  <c r="K40" i="1" s="1"/>
  <c r="J38" i="1"/>
  <c r="I38" i="1"/>
  <c r="I40" i="1" s="1"/>
  <c r="M37" i="1"/>
  <c r="L37" i="1"/>
  <c r="L39" i="1" s="1"/>
  <c r="K37" i="1"/>
  <c r="K39" i="1" s="1"/>
  <c r="J37" i="1"/>
  <c r="J39" i="1" s="1"/>
  <c r="I37" i="1"/>
  <c r="I39" i="1" s="1"/>
  <c r="H34" i="1"/>
  <c r="L25" i="1"/>
  <c r="K25" i="1"/>
  <c r="J25" i="1"/>
  <c r="I25" i="1"/>
  <c r="H24" i="1"/>
  <c r="H23" i="1"/>
  <c r="H38" i="1" s="1"/>
  <c r="H22" i="1"/>
  <c r="H28" i="1" s="1"/>
  <c r="H21" i="1"/>
  <c r="H37" i="1" s="1"/>
  <c r="H18" i="1"/>
  <c r="H17" i="1"/>
  <c r="H16" i="1"/>
  <c r="H15" i="1"/>
  <c r="C25" i="1"/>
  <c r="D25" i="4"/>
  <c r="E25" i="4"/>
  <c r="F25" i="4"/>
  <c r="C25" i="4"/>
  <c r="D25" i="1"/>
  <c r="E25" i="1"/>
  <c r="F25" i="1"/>
  <c r="D24" i="7"/>
  <c r="E24" i="7"/>
  <c r="F24" i="7"/>
  <c r="C24" i="7"/>
  <c r="D21" i="7"/>
  <c r="D37" i="7" s="1"/>
  <c r="E21" i="7"/>
  <c r="E37" i="7" s="1"/>
  <c r="F21" i="7"/>
  <c r="F37" i="7" s="1"/>
  <c r="G21" i="7"/>
  <c r="G37" i="7" s="1"/>
  <c r="D22" i="7"/>
  <c r="E22" i="7"/>
  <c r="F22" i="7"/>
  <c r="G23" i="7"/>
  <c r="C22" i="7"/>
  <c r="D18" i="7"/>
  <c r="E18" i="7"/>
  <c r="F18" i="7"/>
  <c r="C18" i="7"/>
  <c r="D15" i="7"/>
  <c r="E15" i="7"/>
  <c r="F15" i="7"/>
  <c r="D16" i="7"/>
  <c r="E16" i="7"/>
  <c r="E45" i="7" s="1"/>
  <c r="F16" i="7"/>
  <c r="F45" i="7" s="1"/>
  <c r="D17" i="7"/>
  <c r="E17" i="7"/>
  <c r="E46" i="7" s="1"/>
  <c r="F17" i="7"/>
  <c r="C16" i="7"/>
  <c r="C45" i="7" s="1"/>
  <c r="C17" i="7"/>
  <c r="D24" i="6"/>
  <c r="E24" i="6"/>
  <c r="F24" i="6"/>
  <c r="G24" i="6"/>
  <c r="C24" i="6"/>
  <c r="D21" i="6"/>
  <c r="E21" i="6"/>
  <c r="E37" i="6" s="1"/>
  <c r="F21" i="6"/>
  <c r="F37" i="6" s="1"/>
  <c r="G21" i="6"/>
  <c r="G37" i="6" s="1"/>
  <c r="D22" i="6"/>
  <c r="E22" i="6"/>
  <c r="F22" i="6"/>
  <c r="G22" i="6"/>
  <c r="D23" i="6"/>
  <c r="E23" i="6"/>
  <c r="F23" i="6"/>
  <c r="G23" i="6"/>
  <c r="G38" i="6" s="1"/>
  <c r="C22" i="6"/>
  <c r="C23" i="6"/>
  <c r="C25" i="6" s="1"/>
  <c r="D18" i="6"/>
  <c r="E18" i="6"/>
  <c r="F18" i="6"/>
  <c r="C18" i="6"/>
  <c r="D15" i="6"/>
  <c r="E15" i="6"/>
  <c r="F15" i="6"/>
  <c r="D16" i="6"/>
  <c r="E16" i="6"/>
  <c r="E45" i="6" s="1"/>
  <c r="F16" i="6"/>
  <c r="F45" i="6" s="1"/>
  <c r="D17" i="6"/>
  <c r="D46" i="6" s="1"/>
  <c r="E17" i="6"/>
  <c r="F17" i="6"/>
  <c r="C16" i="6"/>
  <c r="C45" i="6" s="1"/>
  <c r="C17" i="6"/>
  <c r="D24" i="5"/>
  <c r="E24" i="5"/>
  <c r="F24" i="5"/>
  <c r="G24" i="5"/>
  <c r="C24" i="5"/>
  <c r="D21" i="5"/>
  <c r="D37" i="5" s="1"/>
  <c r="E21" i="5"/>
  <c r="E37" i="5" s="1"/>
  <c r="F21" i="5"/>
  <c r="F37" i="5" s="1"/>
  <c r="G21" i="5"/>
  <c r="G37" i="5" s="1"/>
  <c r="D22" i="5"/>
  <c r="E22" i="5"/>
  <c r="F22" i="5"/>
  <c r="G22" i="5"/>
  <c r="C22" i="5"/>
  <c r="D18" i="5"/>
  <c r="E18" i="5"/>
  <c r="F18" i="5"/>
  <c r="C18" i="5"/>
  <c r="F17" i="5"/>
  <c r="F46" i="5" s="1"/>
  <c r="E17" i="5"/>
  <c r="E46" i="5" s="1"/>
  <c r="D17" i="5"/>
  <c r="F16" i="5"/>
  <c r="F45" i="5" s="1"/>
  <c r="E16" i="5"/>
  <c r="E45" i="5" s="1"/>
  <c r="D16" i="5"/>
  <c r="D45" i="5" s="1"/>
  <c r="F15" i="5"/>
  <c r="E15" i="5"/>
  <c r="D15" i="5"/>
  <c r="C16" i="5"/>
  <c r="C45" i="5" s="1"/>
  <c r="C17" i="5"/>
  <c r="C21" i="5"/>
  <c r="C37" i="5" s="1"/>
  <c r="C15" i="6"/>
  <c r="C15" i="7"/>
  <c r="C21" i="6"/>
  <c r="C37" i="6" s="1"/>
  <c r="C21" i="7"/>
  <c r="C37" i="7" s="1"/>
  <c r="C15" i="5"/>
  <c r="B24" i="4"/>
  <c r="B23" i="4"/>
  <c r="B38" i="4" s="1"/>
  <c r="B21" i="4"/>
  <c r="B37" i="4" s="1"/>
  <c r="B18" i="4"/>
  <c r="B17" i="4"/>
  <c r="B16" i="4"/>
  <c r="B15" i="4"/>
  <c r="B24" i="1"/>
  <c r="B23" i="1"/>
  <c r="B73" i="1" s="1"/>
  <c r="B28" i="1"/>
  <c r="B72" i="1" s="1"/>
  <c r="B21" i="1"/>
  <c r="B37" i="1" s="1"/>
  <c r="B18" i="1"/>
  <c r="B17" i="1"/>
  <c r="B16" i="1"/>
  <c r="B15" i="1"/>
  <c r="B24" i="3"/>
  <c r="B23" i="3"/>
  <c r="B73" i="3" s="1"/>
  <c r="B28" i="3"/>
  <c r="B72" i="3" s="1"/>
  <c r="B21" i="3"/>
  <c r="B37" i="3" s="1"/>
  <c r="B18" i="3"/>
  <c r="B17" i="3"/>
  <c r="B16" i="3"/>
  <c r="B15" i="3"/>
  <c r="B23" i="2"/>
  <c r="B21" i="2"/>
  <c r="B37" i="2" s="1"/>
  <c r="B18" i="2"/>
  <c r="B17" i="2"/>
  <c r="B16" i="2"/>
  <c r="B15" i="2"/>
  <c r="B34" i="7"/>
  <c r="B34" i="6"/>
  <c r="B34" i="5"/>
  <c r="B34" i="1"/>
  <c r="B34" i="3"/>
  <c r="B34" i="2"/>
  <c r="G55" i="3"/>
  <c r="G55" i="1"/>
  <c r="G55" i="4"/>
  <c r="G50" i="3"/>
  <c r="G50" i="1"/>
  <c r="G50" i="4"/>
  <c r="C45" i="3"/>
  <c r="C45" i="4"/>
  <c r="G37" i="1"/>
  <c r="G37" i="4"/>
  <c r="G38" i="4"/>
  <c r="G37" i="3"/>
  <c r="G38" i="3"/>
  <c r="B29" i="6"/>
  <c r="B29" i="5"/>
  <c r="F68" i="4"/>
  <c r="E68" i="4"/>
  <c r="D68" i="4"/>
  <c r="C68" i="4"/>
  <c r="F67" i="4"/>
  <c r="E67" i="4"/>
  <c r="D67" i="4"/>
  <c r="C67" i="4"/>
  <c r="F62" i="4"/>
  <c r="E62" i="4"/>
  <c r="D62" i="4"/>
  <c r="C62" i="4"/>
  <c r="F55" i="4"/>
  <c r="E55" i="4"/>
  <c r="D55" i="4"/>
  <c r="F54" i="4"/>
  <c r="E54" i="4"/>
  <c r="D54" i="4"/>
  <c r="F50" i="4"/>
  <c r="E50" i="4"/>
  <c r="D50" i="4"/>
  <c r="C50" i="4"/>
  <c r="F49" i="4"/>
  <c r="E49" i="4"/>
  <c r="D49" i="4"/>
  <c r="C49" i="4"/>
  <c r="F46" i="4"/>
  <c r="E46" i="4"/>
  <c r="D46" i="4"/>
  <c r="C46" i="4"/>
  <c r="F45" i="4"/>
  <c r="E45" i="4"/>
  <c r="D45" i="4"/>
  <c r="F38" i="4"/>
  <c r="F40" i="4" s="1"/>
  <c r="E38" i="4"/>
  <c r="E40" i="4" s="1"/>
  <c r="D38" i="4"/>
  <c r="D40" i="4" s="1"/>
  <c r="C38" i="4"/>
  <c r="C40" i="4" s="1"/>
  <c r="F37" i="4"/>
  <c r="F39" i="4" s="1"/>
  <c r="E37" i="4"/>
  <c r="E39" i="4" s="1"/>
  <c r="D37" i="4"/>
  <c r="D39" i="4" s="1"/>
  <c r="C37" i="4"/>
  <c r="C39" i="4" s="1"/>
  <c r="F68" i="3"/>
  <c r="E68" i="3"/>
  <c r="D68" i="3"/>
  <c r="C68" i="3"/>
  <c r="F67" i="3"/>
  <c r="E67" i="3"/>
  <c r="D67" i="3"/>
  <c r="C67" i="3"/>
  <c r="F62" i="3"/>
  <c r="E62" i="3"/>
  <c r="D62" i="3"/>
  <c r="C62" i="3"/>
  <c r="F55" i="3"/>
  <c r="E55" i="3"/>
  <c r="D55" i="3"/>
  <c r="C55" i="3"/>
  <c r="F54" i="3"/>
  <c r="E54" i="3"/>
  <c r="D54" i="3"/>
  <c r="C54" i="3"/>
  <c r="F50" i="3"/>
  <c r="E50" i="3"/>
  <c r="D50" i="3"/>
  <c r="C50" i="3"/>
  <c r="F49" i="3"/>
  <c r="E49" i="3"/>
  <c r="D49" i="3"/>
  <c r="C49" i="3"/>
  <c r="F46" i="3"/>
  <c r="E46" i="3"/>
  <c r="D46" i="3"/>
  <c r="C46" i="3"/>
  <c r="F45" i="3"/>
  <c r="E45" i="3"/>
  <c r="D45" i="3"/>
  <c r="F38" i="3"/>
  <c r="E38" i="3"/>
  <c r="E40" i="3" s="1"/>
  <c r="D38" i="3"/>
  <c r="C38" i="3"/>
  <c r="C40" i="3" s="1"/>
  <c r="D37" i="3"/>
  <c r="D39" i="3" s="1"/>
  <c r="F37" i="3"/>
  <c r="F39" i="3" s="1"/>
  <c r="C37" i="3"/>
  <c r="C39" i="3" s="1"/>
  <c r="E37" i="3"/>
  <c r="E39" i="3" s="1"/>
  <c r="F68" i="1"/>
  <c r="E68" i="1"/>
  <c r="D68" i="1"/>
  <c r="C68" i="1"/>
  <c r="F67" i="1"/>
  <c r="E67" i="1"/>
  <c r="D67" i="1"/>
  <c r="C67" i="1"/>
  <c r="F62" i="1"/>
  <c r="E62" i="1"/>
  <c r="D62" i="1"/>
  <c r="C62" i="1"/>
  <c r="F55" i="1"/>
  <c r="E55" i="1"/>
  <c r="D55" i="1"/>
  <c r="C55" i="1"/>
  <c r="F54" i="1"/>
  <c r="E54" i="1"/>
  <c r="D54" i="1"/>
  <c r="C54" i="1"/>
  <c r="F50" i="1"/>
  <c r="E50" i="1"/>
  <c r="D50" i="1"/>
  <c r="C50" i="1"/>
  <c r="F49" i="1"/>
  <c r="E49" i="1"/>
  <c r="D49" i="1"/>
  <c r="C49" i="1"/>
  <c r="I51" i="4" l="1"/>
  <c r="I69" i="4" s="1"/>
  <c r="K51" i="4"/>
  <c r="K69" i="4" s="1"/>
  <c r="L51" i="4"/>
  <c r="K51" i="1"/>
  <c r="K69" i="1" s="1"/>
  <c r="I51" i="1"/>
  <c r="I69" i="1" s="1"/>
  <c r="F56" i="3"/>
  <c r="I54" i="5"/>
  <c r="K54" i="7"/>
  <c r="I56" i="4"/>
  <c r="J54" i="6"/>
  <c r="F50" i="6"/>
  <c r="I54" i="6"/>
  <c r="K51" i="3"/>
  <c r="K69" i="3" s="1"/>
  <c r="D51" i="3"/>
  <c r="D69" i="3" s="1"/>
  <c r="C56" i="3"/>
  <c r="C51" i="3"/>
  <c r="C69" i="3" s="1"/>
  <c r="L54" i="5"/>
  <c r="F51" i="4"/>
  <c r="F69" i="4" s="1"/>
  <c r="E51" i="4"/>
  <c r="E69" i="4" s="1"/>
  <c r="D51" i="4"/>
  <c r="D69" i="4" s="1"/>
  <c r="C51" i="4"/>
  <c r="C69" i="4" s="1"/>
  <c r="F25" i="6"/>
  <c r="H68" i="4"/>
  <c r="K56" i="2"/>
  <c r="L56" i="2"/>
  <c r="F51" i="3"/>
  <c r="F69" i="3" s="1"/>
  <c r="L69" i="4"/>
  <c r="F63" i="1"/>
  <c r="J69" i="1"/>
  <c r="J69" i="3"/>
  <c r="I51" i="3"/>
  <c r="I69" i="3" s="1"/>
  <c r="L69" i="3"/>
  <c r="H25" i="2"/>
  <c r="H59" i="2" s="1"/>
  <c r="I69" i="2"/>
  <c r="C51" i="2"/>
  <c r="C69" i="2" s="1"/>
  <c r="B39" i="4"/>
  <c r="B73" i="4"/>
  <c r="B50" i="4"/>
  <c r="B62" i="4"/>
  <c r="B18" i="7"/>
  <c r="I25" i="7"/>
  <c r="B55" i="3"/>
  <c r="C28" i="3"/>
  <c r="H54" i="3"/>
  <c r="C28" i="2"/>
  <c r="C28" i="1"/>
  <c r="F56" i="1"/>
  <c r="E56" i="1"/>
  <c r="H45" i="1"/>
  <c r="B45" i="3"/>
  <c r="B46" i="3"/>
  <c r="H45" i="2"/>
  <c r="H40" i="1"/>
  <c r="I56" i="1"/>
  <c r="B67" i="1"/>
  <c r="H49" i="3"/>
  <c r="H50" i="3"/>
  <c r="H45" i="3"/>
  <c r="J56" i="3"/>
  <c r="B39" i="3"/>
  <c r="J51" i="2"/>
  <c r="J69" i="2" s="1"/>
  <c r="D50" i="6"/>
  <c r="G50" i="5"/>
  <c r="I68" i="7"/>
  <c r="D63" i="2"/>
  <c r="D51" i="2"/>
  <c r="D69" i="2" s="1"/>
  <c r="B25" i="4"/>
  <c r="B59" i="4" s="1"/>
  <c r="H62" i="4"/>
  <c r="H46" i="1"/>
  <c r="J63" i="1"/>
  <c r="C38" i="7"/>
  <c r="C40" i="7" s="1"/>
  <c r="H62" i="1"/>
  <c r="B39" i="1"/>
  <c r="C55" i="7"/>
  <c r="B25" i="3"/>
  <c r="B59" i="3" s="1"/>
  <c r="D54" i="5"/>
  <c r="F67" i="5"/>
  <c r="E63" i="2"/>
  <c r="F63" i="2"/>
  <c r="L55" i="5"/>
  <c r="G55" i="5"/>
  <c r="F40" i="2"/>
  <c r="F64" i="2" s="1"/>
  <c r="E40" i="2"/>
  <c r="E64" i="2" s="1"/>
  <c r="F39" i="5"/>
  <c r="F62" i="6"/>
  <c r="H67" i="3"/>
  <c r="H50" i="4"/>
  <c r="H18" i="7"/>
  <c r="C56" i="1"/>
  <c r="F51" i="1"/>
  <c r="F69" i="1" s="1"/>
  <c r="D51" i="1"/>
  <c r="D69" i="1" s="1"/>
  <c r="H18" i="6"/>
  <c r="D56" i="3"/>
  <c r="E51" i="3"/>
  <c r="E69" i="3" s="1"/>
  <c r="I56" i="3"/>
  <c r="K56" i="3"/>
  <c r="H67" i="2"/>
  <c r="E50" i="6"/>
  <c r="H54" i="2"/>
  <c r="J56" i="2"/>
  <c r="L51" i="2"/>
  <c r="L69" i="2" s="1"/>
  <c r="F56" i="2"/>
  <c r="F63" i="4"/>
  <c r="L55" i="7"/>
  <c r="H25" i="4"/>
  <c r="H59" i="4" s="1"/>
  <c r="H38" i="4"/>
  <c r="H40" i="4" s="1"/>
  <c r="H55" i="4"/>
  <c r="H73" i="4"/>
  <c r="B55" i="4"/>
  <c r="J51" i="4"/>
  <c r="J69" i="4" s="1"/>
  <c r="H54" i="4"/>
  <c r="H49" i="4"/>
  <c r="B46" i="4"/>
  <c r="E64" i="4"/>
  <c r="B54" i="4"/>
  <c r="B68" i="4"/>
  <c r="B40" i="4"/>
  <c r="B49" i="4"/>
  <c r="J56" i="4"/>
  <c r="H24" i="7"/>
  <c r="K56" i="4"/>
  <c r="B24" i="7"/>
  <c r="F56" i="4"/>
  <c r="B28" i="4"/>
  <c r="C28" i="4" s="1"/>
  <c r="H45" i="4"/>
  <c r="D56" i="4"/>
  <c r="F54" i="7"/>
  <c r="B67" i="4"/>
  <c r="H39" i="4"/>
  <c r="I64" i="4"/>
  <c r="J63" i="4"/>
  <c r="F64" i="4"/>
  <c r="H25" i="1"/>
  <c r="H59" i="1" s="1"/>
  <c r="B25" i="1"/>
  <c r="B59" i="1" s="1"/>
  <c r="E51" i="1"/>
  <c r="E69" i="1" s="1"/>
  <c r="D55" i="6"/>
  <c r="L51" i="1"/>
  <c r="L69" i="1" s="1"/>
  <c r="L54" i="6"/>
  <c r="J56" i="1"/>
  <c r="H54" i="1"/>
  <c r="H68" i="1"/>
  <c r="C51" i="1"/>
  <c r="C69" i="1" s="1"/>
  <c r="B46" i="1"/>
  <c r="C63" i="1"/>
  <c r="D63" i="1"/>
  <c r="H24" i="6"/>
  <c r="B24" i="6"/>
  <c r="K67" i="7"/>
  <c r="B50" i="1"/>
  <c r="L56" i="1"/>
  <c r="H67" i="1"/>
  <c r="H49" i="1"/>
  <c r="B18" i="6"/>
  <c r="K63" i="1"/>
  <c r="C39" i="1"/>
  <c r="C64" i="1" s="1"/>
  <c r="E64" i="1"/>
  <c r="H39" i="1"/>
  <c r="I64" i="1"/>
  <c r="F64" i="1"/>
  <c r="D63" i="3"/>
  <c r="K68" i="6"/>
  <c r="H25" i="3"/>
  <c r="H59" i="3" s="1"/>
  <c r="K38" i="6"/>
  <c r="K40" i="6" s="1"/>
  <c r="H73" i="3"/>
  <c r="H55" i="3"/>
  <c r="I38" i="6"/>
  <c r="I63" i="6" s="1"/>
  <c r="I55" i="5"/>
  <c r="I56" i="5" s="1"/>
  <c r="I63" i="3"/>
  <c r="E55" i="6"/>
  <c r="D40" i="3"/>
  <c r="D64" i="3" s="1"/>
  <c r="L56" i="3"/>
  <c r="J54" i="5"/>
  <c r="E56" i="3"/>
  <c r="B62" i="3"/>
  <c r="B68" i="3"/>
  <c r="B49" i="3"/>
  <c r="D49" i="6"/>
  <c r="B54" i="3"/>
  <c r="B24" i="5"/>
  <c r="C55" i="5"/>
  <c r="B67" i="3"/>
  <c r="H18" i="5"/>
  <c r="B18" i="5"/>
  <c r="L49" i="6"/>
  <c r="H63" i="3"/>
  <c r="K64" i="3"/>
  <c r="E63" i="3"/>
  <c r="L64" i="3"/>
  <c r="K67" i="5"/>
  <c r="M55" i="5"/>
  <c r="M50" i="5"/>
  <c r="L38" i="5"/>
  <c r="L40" i="5" s="1"/>
  <c r="L50" i="5"/>
  <c r="L50" i="7"/>
  <c r="K51" i="2"/>
  <c r="K69" i="2" s="1"/>
  <c r="J38" i="5"/>
  <c r="J63" i="5" s="1"/>
  <c r="J68" i="5"/>
  <c r="J55" i="5"/>
  <c r="J50" i="5"/>
  <c r="H73" i="2"/>
  <c r="H50" i="2"/>
  <c r="H55" i="2"/>
  <c r="F68" i="5"/>
  <c r="F25" i="5"/>
  <c r="E68" i="7"/>
  <c r="E55" i="7"/>
  <c r="E50" i="7"/>
  <c r="E38" i="7"/>
  <c r="E40" i="7" s="1"/>
  <c r="B68" i="2"/>
  <c r="B55" i="2"/>
  <c r="C38" i="6"/>
  <c r="C40" i="6" s="1"/>
  <c r="K49" i="5"/>
  <c r="K45" i="5"/>
  <c r="K54" i="5"/>
  <c r="K62" i="5"/>
  <c r="J46" i="6"/>
  <c r="J62" i="5"/>
  <c r="I49" i="7"/>
  <c r="I46" i="7"/>
  <c r="I56" i="2"/>
  <c r="I46" i="5"/>
  <c r="H49" i="2"/>
  <c r="F54" i="5"/>
  <c r="B62" i="2"/>
  <c r="E62" i="6"/>
  <c r="B46" i="2"/>
  <c r="D62" i="6"/>
  <c r="F51" i="2"/>
  <c r="F69" i="2" s="1"/>
  <c r="E51" i="2"/>
  <c r="E69" i="2" s="1"/>
  <c r="B16" i="5"/>
  <c r="B45" i="5" s="1"/>
  <c r="C56" i="2"/>
  <c r="B54" i="2"/>
  <c r="J63" i="2"/>
  <c r="L63" i="2"/>
  <c r="I63" i="2"/>
  <c r="H21" i="5"/>
  <c r="H37" i="5" s="1"/>
  <c r="J39" i="7"/>
  <c r="L64" i="2"/>
  <c r="L62" i="6"/>
  <c r="H15" i="6"/>
  <c r="I64" i="2"/>
  <c r="B39" i="2"/>
  <c r="F63" i="5"/>
  <c r="H46" i="4"/>
  <c r="D64" i="4"/>
  <c r="D63" i="4"/>
  <c r="B63" i="4"/>
  <c r="E63" i="4"/>
  <c r="L64" i="4"/>
  <c r="K63" i="4"/>
  <c r="I63" i="4"/>
  <c r="J64" i="4"/>
  <c r="L63" i="4"/>
  <c r="K40" i="4"/>
  <c r="K64" i="4" s="1"/>
  <c r="I55" i="7"/>
  <c r="J50" i="7"/>
  <c r="L63" i="7"/>
  <c r="L56" i="4"/>
  <c r="J68" i="7"/>
  <c r="I63" i="7"/>
  <c r="C63" i="4"/>
  <c r="G55" i="7"/>
  <c r="C64" i="4"/>
  <c r="E56" i="4"/>
  <c r="C56" i="4"/>
  <c r="H16" i="7"/>
  <c r="H45" i="7" s="1"/>
  <c r="H67" i="4"/>
  <c r="K49" i="7"/>
  <c r="L67" i="7"/>
  <c r="K45" i="7"/>
  <c r="I54" i="7"/>
  <c r="J45" i="7"/>
  <c r="B16" i="7"/>
  <c r="B45" i="7" s="1"/>
  <c r="B45" i="4"/>
  <c r="C62" i="7"/>
  <c r="E49" i="7"/>
  <c r="C67" i="7"/>
  <c r="L64" i="1"/>
  <c r="E63" i="1"/>
  <c r="L63" i="1"/>
  <c r="J40" i="1"/>
  <c r="J64" i="1" s="1"/>
  <c r="H63" i="1"/>
  <c r="K64" i="1"/>
  <c r="I63" i="1"/>
  <c r="I55" i="6"/>
  <c r="H55" i="1"/>
  <c r="H73" i="1"/>
  <c r="J55" i="6"/>
  <c r="K55" i="6"/>
  <c r="L25" i="7"/>
  <c r="I50" i="6"/>
  <c r="M50" i="6"/>
  <c r="H50" i="1"/>
  <c r="K68" i="7"/>
  <c r="H21" i="7"/>
  <c r="H37" i="7" s="1"/>
  <c r="D50" i="7"/>
  <c r="B68" i="1"/>
  <c r="B38" i="1"/>
  <c r="E68" i="6"/>
  <c r="D64" i="1"/>
  <c r="B55" i="1"/>
  <c r="D56" i="1"/>
  <c r="E38" i="6"/>
  <c r="E63" i="6" s="1"/>
  <c r="F38" i="6"/>
  <c r="F40" i="6" s="1"/>
  <c r="E25" i="6"/>
  <c r="G55" i="6"/>
  <c r="L67" i="6"/>
  <c r="J54" i="7"/>
  <c r="J39" i="6"/>
  <c r="I49" i="6"/>
  <c r="L62" i="7"/>
  <c r="L39" i="6"/>
  <c r="J67" i="6"/>
  <c r="L49" i="7"/>
  <c r="B45" i="1"/>
  <c r="D67" i="7"/>
  <c r="E39" i="6"/>
  <c r="B54" i="1"/>
  <c r="B49" i="1"/>
  <c r="D45" i="7"/>
  <c r="C49" i="6"/>
  <c r="D49" i="7"/>
  <c r="B62" i="1"/>
  <c r="E54" i="7"/>
  <c r="F63" i="3"/>
  <c r="C64" i="3"/>
  <c r="K63" i="3"/>
  <c r="L63" i="3"/>
  <c r="J63" i="3"/>
  <c r="F40" i="3"/>
  <c r="F64" i="3" s="1"/>
  <c r="E64" i="3"/>
  <c r="I64" i="3"/>
  <c r="K39" i="5"/>
  <c r="H39" i="3"/>
  <c r="K55" i="5"/>
  <c r="K25" i="7"/>
  <c r="M55" i="6"/>
  <c r="H24" i="5"/>
  <c r="I39" i="5"/>
  <c r="I67" i="5"/>
  <c r="H22" i="5"/>
  <c r="H28" i="5" s="1"/>
  <c r="K50" i="6"/>
  <c r="J40" i="3"/>
  <c r="J64" i="3" s="1"/>
  <c r="K50" i="7"/>
  <c r="H22" i="6"/>
  <c r="H28" i="6" s="1"/>
  <c r="J67" i="7"/>
  <c r="K55" i="7"/>
  <c r="I40" i="7"/>
  <c r="L68" i="7"/>
  <c r="I50" i="7"/>
  <c r="C63" i="5"/>
  <c r="D50" i="5"/>
  <c r="B23" i="6"/>
  <c r="B38" i="6" s="1"/>
  <c r="C39" i="5"/>
  <c r="B50" i="3"/>
  <c r="G38" i="7"/>
  <c r="D55" i="7"/>
  <c r="F55" i="5"/>
  <c r="C63" i="3"/>
  <c r="B38" i="3"/>
  <c r="G50" i="7"/>
  <c r="C55" i="6"/>
  <c r="D55" i="5"/>
  <c r="G50" i="6"/>
  <c r="E68" i="5"/>
  <c r="F50" i="5"/>
  <c r="F39" i="6"/>
  <c r="B21" i="6"/>
  <c r="B37" i="6" s="1"/>
  <c r="D25" i="5"/>
  <c r="H17" i="6"/>
  <c r="H46" i="6" s="1"/>
  <c r="L62" i="5"/>
  <c r="H46" i="3"/>
  <c r="H62" i="3"/>
  <c r="H17" i="5"/>
  <c r="L46" i="5"/>
  <c r="K62" i="6"/>
  <c r="K62" i="7"/>
  <c r="L67" i="5"/>
  <c r="K54" i="6"/>
  <c r="I62" i="5"/>
  <c r="J62" i="6"/>
  <c r="H16" i="6"/>
  <c r="H45" i="6" s="1"/>
  <c r="K39" i="6"/>
  <c r="H15" i="7"/>
  <c r="K39" i="7"/>
  <c r="J49" i="5"/>
  <c r="K46" i="5"/>
  <c r="J49" i="7"/>
  <c r="J67" i="5"/>
  <c r="K46" i="6"/>
  <c r="J62" i="7"/>
  <c r="K46" i="7"/>
  <c r="L39" i="7"/>
  <c r="H68" i="3"/>
  <c r="H40" i="3"/>
  <c r="D54" i="6"/>
  <c r="B17" i="5"/>
  <c r="E67" i="5"/>
  <c r="E67" i="7"/>
  <c r="C62" i="6"/>
  <c r="D39" i="7"/>
  <c r="C68" i="6"/>
  <c r="D39" i="5"/>
  <c r="D67" i="5"/>
  <c r="B15" i="6"/>
  <c r="F67" i="6"/>
  <c r="F62" i="7"/>
  <c r="F46" i="7"/>
  <c r="E54" i="5"/>
  <c r="E49" i="5"/>
  <c r="C39" i="6"/>
  <c r="F62" i="5"/>
  <c r="K63" i="2"/>
  <c r="D64" i="2"/>
  <c r="K64" i="2"/>
  <c r="H39" i="2"/>
  <c r="H63" i="2"/>
  <c r="J39" i="5"/>
  <c r="K40" i="5"/>
  <c r="K63" i="5"/>
  <c r="K63" i="7"/>
  <c r="L63" i="6"/>
  <c r="L40" i="6"/>
  <c r="L40" i="7"/>
  <c r="K50" i="5"/>
  <c r="J38" i="6"/>
  <c r="J63" i="6" s="1"/>
  <c r="J55" i="7"/>
  <c r="L50" i="6"/>
  <c r="K25" i="5"/>
  <c r="H25" i="5" s="1"/>
  <c r="H23" i="5"/>
  <c r="I38" i="5"/>
  <c r="H23" i="6"/>
  <c r="M50" i="7"/>
  <c r="K40" i="7"/>
  <c r="J38" i="7"/>
  <c r="M55" i="7"/>
  <c r="I39" i="7"/>
  <c r="I67" i="7"/>
  <c r="I50" i="5"/>
  <c r="L25" i="6"/>
  <c r="H25" i="6" s="1"/>
  <c r="J50" i="6"/>
  <c r="H23" i="7"/>
  <c r="H22" i="7"/>
  <c r="L68" i="6"/>
  <c r="K68" i="5"/>
  <c r="L55" i="6"/>
  <c r="H21" i="6"/>
  <c r="H37" i="6" s="1"/>
  <c r="L39" i="5"/>
  <c r="I39" i="6"/>
  <c r="J64" i="2"/>
  <c r="D63" i="5"/>
  <c r="D40" i="5"/>
  <c r="B21" i="7"/>
  <c r="B37" i="7" s="1"/>
  <c r="B22" i="6"/>
  <c r="C67" i="6"/>
  <c r="C50" i="6"/>
  <c r="D25" i="6"/>
  <c r="D38" i="6"/>
  <c r="D68" i="6"/>
  <c r="D56" i="2"/>
  <c r="C64" i="2"/>
  <c r="C25" i="5"/>
  <c r="B23" i="5"/>
  <c r="F55" i="7"/>
  <c r="F38" i="7"/>
  <c r="F50" i="7"/>
  <c r="B23" i="7"/>
  <c r="D68" i="7"/>
  <c r="D37" i="6"/>
  <c r="D39" i="6" s="1"/>
  <c r="C50" i="7"/>
  <c r="B28" i="7"/>
  <c r="B25" i="2"/>
  <c r="E25" i="5"/>
  <c r="E38" i="5"/>
  <c r="E50" i="5"/>
  <c r="B25" i="7"/>
  <c r="F68" i="7"/>
  <c r="D38" i="7"/>
  <c r="D63" i="7" s="1"/>
  <c r="F40" i="5"/>
  <c r="C50" i="5"/>
  <c r="E55" i="5"/>
  <c r="B73" i="2"/>
  <c r="B38" i="2"/>
  <c r="B50" i="2"/>
  <c r="B21" i="5"/>
  <c r="B37" i="5" s="1"/>
  <c r="B22" i="5"/>
  <c r="B28" i="5" s="1"/>
  <c r="B72" i="5" s="1"/>
  <c r="C63" i="2"/>
  <c r="E39" i="5"/>
  <c r="F55" i="6"/>
  <c r="C67" i="5"/>
  <c r="E39" i="7"/>
  <c r="H17" i="7"/>
  <c r="K67" i="6"/>
  <c r="L54" i="7"/>
  <c r="H46" i="2"/>
  <c r="I49" i="5"/>
  <c r="I68" i="5"/>
  <c r="J49" i="6"/>
  <c r="I68" i="6"/>
  <c r="I67" i="6"/>
  <c r="L68" i="5"/>
  <c r="H16" i="5"/>
  <c r="H15" i="5"/>
  <c r="H40" i="2"/>
  <c r="I62" i="6"/>
  <c r="I46" i="6"/>
  <c r="H62" i="2"/>
  <c r="L49" i="5"/>
  <c r="K49" i="6"/>
  <c r="J68" i="6"/>
  <c r="I62" i="7"/>
  <c r="H68" i="2"/>
  <c r="F68" i="6"/>
  <c r="F49" i="6"/>
  <c r="C68" i="7"/>
  <c r="C49" i="7"/>
  <c r="C54" i="7"/>
  <c r="C46" i="7"/>
  <c r="D54" i="7"/>
  <c r="D46" i="7"/>
  <c r="F39" i="7"/>
  <c r="E67" i="6"/>
  <c r="F54" i="6"/>
  <c r="F49" i="5"/>
  <c r="B45" i="2"/>
  <c r="B49" i="2"/>
  <c r="B17" i="6"/>
  <c r="B17" i="7"/>
  <c r="B15" i="7"/>
  <c r="C49" i="5"/>
  <c r="C40" i="5"/>
  <c r="C62" i="5"/>
  <c r="C68" i="5"/>
  <c r="C46" i="5"/>
  <c r="C54" i="5"/>
  <c r="D68" i="5"/>
  <c r="D49" i="5"/>
  <c r="E49" i="6"/>
  <c r="E46" i="6"/>
  <c r="E54" i="6"/>
  <c r="B16" i="6"/>
  <c r="D67" i="6"/>
  <c r="D62" i="5"/>
  <c r="D62" i="7"/>
  <c r="C39" i="7"/>
  <c r="E62" i="7"/>
  <c r="B67" i="2"/>
  <c r="F67" i="7"/>
  <c r="F49" i="7"/>
  <c r="F46" i="6"/>
  <c r="D46" i="5"/>
  <c r="D45" i="6"/>
  <c r="B15" i="5"/>
  <c r="E62" i="5"/>
  <c r="C54" i="6"/>
  <c r="C46" i="6"/>
  <c r="H51" i="4" l="1"/>
  <c r="H69" i="4" s="1"/>
  <c r="I56" i="7"/>
  <c r="J56" i="6"/>
  <c r="K56" i="7"/>
  <c r="F51" i="6"/>
  <c r="I56" i="6"/>
  <c r="B72" i="4"/>
  <c r="L56" i="5"/>
  <c r="B72" i="7"/>
  <c r="B51" i="4"/>
  <c r="B69" i="4" s="1"/>
  <c r="H56" i="3"/>
  <c r="B64" i="4"/>
  <c r="F69" i="6"/>
  <c r="C28" i="5"/>
  <c r="B56" i="3"/>
  <c r="H64" i="1"/>
  <c r="H51" i="3"/>
  <c r="H69" i="3" s="1"/>
  <c r="D51" i="6"/>
  <c r="D69" i="6" s="1"/>
  <c r="F51" i="5"/>
  <c r="F69" i="5" s="1"/>
  <c r="D56" i="5"/>
  <c r="E51" i="6"/>
  <c r="E69" i="6" s="1"/>
  <c r="C63" i="6"/>
  <c r="H56" i="2"/>
  <c r="I40" i="6"/>
  <c r="I64" i="6" s="1"/>
  <c r="C63" i="7"/>
  <c r="K63" i="6"/>
  <c r="D56" i="6"/>
  <c r="C56" i="7"/>
  <c r="J56" i="5"/>
  <c r="E56" i="5"/>
  <c r="B68" i="5"/>
  <c r="L56" i="7"/>
  <c r="H64" i="2"/>
  <c r="F64" i="5"/>
  <c r="F56" i="5"/>
  <c r="L51" i="5"/>
  <c r="L69" i="5" s="1"/>
  <c r="F56" i="7"/>
  <c r="B51" i="1"/>
  <c r="B69" i="1" s="1"/>
  <c r="E56" i="6"/>
  <c r="L56" i="6"/>
  <c r="C56" i="5"/>
  <c r="H63" i="4"/>
  <c r="H64" i="4"/>
  <c r="H56" i="4"/>
  <c r="E56" i="7"/>
  <c r="B56" i="4"/>
  <c r="J51" i="7"/>
  <c r="J69" i="7" s="1"/>
  <c r="J51" i="6"/>
  <c r="J69" i="6" s="1"/>
  <c r="E40" i="6"/>
  <c r="E64" i="6" s="1"/>
  <c r="D56" i="7"/>
  <c r="B56" i="1"/>
  <c r="H56" i="1"/>
  <c r="H51" i="1"/>
  <c r="H69" i="1" s="1"/>
  <c r="L63" i="5"/>
  <c r="K56" i="5"/>
  <c r="J40" i="5"/>
  <c r="J64" i="5" s="1"/>
  <c r="L51" i="6"/>
  <c r="L69" i="6" s="1"/>
  <c r="B51" i="3"/>
  <c r="B69" i="3" s="1"/>
  <c r="J51" i="5"/>
  <c r="J69" i="5" s="1"/>
  <c r="K51" i="5"/>
  <c r="K69" i="5" s="1"/>
  <c r="E51" i="7"/>
  <c r="E69" i="7" s="1"/>
  <c r="D51" i="5"/>
  <c r="D69" i="5" s="1"/>
  <c r="I51" i="7"/>
  <c r="I69" i="7" s="1"/>
  <c r="H64" i="3"/>
  <c r="I51" i="6"/>
  <c r="I69" i="6" s="1"/>
  <c r="K51" i="6"/>
  <c r="K69" i="6" s="1"/>
  <c r="H68" i="5"/>
  <c r="L51" i="7"/>
  <c r="L69" i="7" s="1"/>
  <c r="H51" i="2"/>
  <c r="H69" i="2" s="1"/>
  <c r="K56" i="6"/>
  <c r="I51" i="5"/>
  <c r="I69" i="5" s="1"/>
  <c r="H59" i="6"/>
  <c r="F63" i="6"/>
  <c r="B56" i="2"/>
  <c r="E63" i="7"/>
  <c r="B55" i="6"/>
  <c r="B25" i="5"/>
  <c r="B59" i="5" s="1"/>
  <c r="K51" i="7"/>
  <c r="K69" i="7" s="1"/>
  <c r="B49" i="5"/>
  <c r="B62" i="5"/>
  <c r="D51" i="7"/>
  <c r="D69" i="7" s="1"/>
  <c r="B51" i="2"/>
  <c r="B69" i="2" s="1"/>
  <c r="C51" i="7"/>
  <c r="C69" i="7" s="1"/>
  <c r="C51" i="6"/>
  <c r="C69" i="6" s="1"/>
  <c r="H39" i="5"/>
  <c r="C64" i="6"/>
  <c r="D64" i="5"/>
  <c r="B63" i="6"/>
  <c r="H39" i="6"/>
  <c r="B39" i="7"/>
  <c r="J40" i="6"/>
  <c r="J64" i="6" s="1"/>
  <c r="K64" i="6"/>
  <c r="C64" i="5"/>
  <c r="K64" i="5"/>
  <c r="H39" i="7"/>
  <c r="C64" i="7"/>
  <c r="H25" i="7"/>
  <c r="J56" i="7"/>
  <c r="B63" i="1"/>
  <c r="B40" i="1"/>
  <c r="B64" i="1" s="1"/>
  <c r="B25" i="6"/>
  <c r="B59" i="6" s="1"/>
  <c r="C56" i="6"/>
  <c r="B73" i="6"/>
  <c r="H49" i="6"/>
  <c r="H62" i="6"/>
  <c r="L64" i="6"/>
  <c r="H68" i="6"/>
  <c r="H54" i="6"/>
  <c r="I64" i="7"/>
  <c r="E64" i="7"/>
  <c r="L64" i="7"/>
  <c r="H67" i="6"/>
  <c r="H59" i="5"/>
  <c r="L64" i="5"/>
  <c r="K64" i="7"/>
  <c r="D40" i="7"/>
  <c r="D64" i="7" s="1"/>
  <c r="B63" i="3"/>
  <c r="B40" i="3"/>
  <c r="B64" i="3" s="1"/>
  <c r="F64" i="6"/>
  <c r="F56" i="6"/>
  <c r="B39" i="6"/>
  <c r="H54" i="5"/>
  <c r="H46" i="5"/>
  <c r="E51" i="5"/>
  <c r="E69" i="5" s="1"/>
  <c r="B54" i="5"/>
  <c r="B46" i="5"/>
  <c r="H67" i="7"/>
  <c r="H28" i="7"/>
  <c r="H72" i="7" s="1"/>
  <c r="J63" i="7"/>
  <c r="J40" i="7"/>
  <c r="J64" i="7" s="1"/>
  <c r="H50" i="7"/>
  <c r="H55" i="7"/>
  <c r="H38" i="7"/>
  <c r="H63" i="7" s="1"/>
  <c r="H73" i="7"/>
  <c r="I40" i="5"/>
  <c r="I64" i="5" s="1"/>
  <c r="I63" i="5"/>
  <c r="H55" i="6"/>
  <c r="H38" i="6"/>
  <c r="H50" i="6"/>
  <c r="H73" i="6"/>
  <c r="H50" i="5"/>
  <c r="H73" i="5"/>
  <c r="H55" i="5"/>
  <c r="H38" i="5"/>
  <c r="B59" i="7"/>
  <c r="B67" i="5"/>
  <c r="B38" i="7"/>
  <c r="B63" i="7" s="1"/>
  <c r="B55" i="7"/>
  <c r="B50" i="7"/>
  <c r="B73" i="7"/>
  <c r="B67" i="7"/>
  <c r="B63" i="2"/>
  <c r="B40" i="2"/>
  <c r="B64" i="2" s="1"/>
  <c r="E63" i="5"/>
  <c r="E40" i="5"/>
  <c r="E64" i="5" s="1"/>
  <c r="F63" i="7"/>
  <c r="F40" i="7"/>
  <c r="F64" i="7" s="1"/>
  <c r="D63" i="6"/>
  <c r="D40" i="6"/>
  <c r="D64" i="6" s="1"/>
  <c r="B28" i="6"/>
  <c r="B50" i="6"/>
  <c r="B73" i="5"/>
  <c r="B55" i="5"/>
  <c r="B50" i="5"/>
  <c r="B38" i="5"/>
  <c r="F51" i="7"/>
  <c r="F69" i="7" s="1"/>
  <c r="B39" i="5"/>
  <c r="C51" i="5"/>
  <c r="C69" i="5" s="1"/>
  <c r="H67" i="5"/>
  <c r="H45" i="5"/>
  <c r="H49" i="5"/>
  <c r="H62" i="5"/>
  <c r="H49" i="7"/>
  <c r="H68" i="7"/>
  <c r="H54" i="7"/>
  <c r="H62" i="7"/>
  <c r="H46" i="7"/>
  <c r="B46" i="7"/>
  <c r="B68" i="7"/>
  <c r="B54" i="7"/>
  <c r="B49" i="7"/>
  <c r="B62" i="7"/>
  <c r="B68" i="6"/>
  <c r="B49" i="6"/>
  <c r="B40" i="6"/>
  <c r="B62" i="6"/>
  <c r="B54" i="6"/>
  <c r="B46" i="6"/>
  <c r="B45" i="6"/>
  <c r="B67" i="6"/>
  <c r="C28" i="6" l="1"/>
  <c r="B72" i="6"/>
  <c r="C28" i="7"/>
  <c r="H56" i="5"/>
  <c r="H51" i="5"/>
  <c r="H69" i="5" s="1"/>
  <c r="H51" i="6"/>
  <c r="H69" i="6" s="1"/>
  <c r="H51" i="7"/>
  <c r="H69" i="7" s="1"/>
  <c r="H56" i="6"/>
  <c r="B56" i="6"/>
  <c r="B51" i="5"/>
  <c r="B69" i="5" s="1"/>
  <c r="B56" i="5"/>
  <c r="B64" i="6"/>
  <c r="B56" i="7"/>
  <c r="H40" i="7"/>
  <c r="H64" i="7" s="1"/>
  <c r="H63" i="6"/>
  <c r="H40" i="6"/>
  <c r="H64" i="6" s="1"/>
  <c r="H63" i="5"/>
  <c r="H40" i="5"/>
  <c r="H64" i="5" s="1"/>
  <c r="H56" i="7"/>
  <c r="B40" i="7"/>
  <c r="B64" i="7" s="1"/>
  <c r="B63" i="5"/>
  <c r="B40" i="5"/>
  <c r="B64" i="5" s="1"/>
  <c r="B51" i="7"/>
  <c r="B69" i="7" s="1"/>
  <c r="B51" i="6"/>
  <c r="B69" i="6" s="1"/>
</calcChain>
</file>

<file path=xl/sharedStrings.xml><?xml version="1.0" encoding="utf-8"?>
<sst xmlns="http://schemas.openxmlformats.org/spreadsheetml/2006/main" count="483" uniqueCount="127">
  <si>
    <t>CLP</t>
  </si>
  <si>
    <t>LyC</t>
  </si>
  <si>
    <t>CVE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</si>
  <si>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</si>
  <si>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</si>
  <si>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</si>
  <si>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</si>
  <si>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</si>
  <si>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</si>
  <si>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</si>
  <si>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</si>
  <si>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</si>
  <si>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</si>
  <si>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</si>
  <si>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</si>
  <si>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</si>
  <si>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</si>
  <si>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</si>
  <si>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</si>
  <si>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</si>
  <si>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</si>
  <si>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</si>
  <si>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</si>
  <si>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</si>
  <si>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</si>
  <si>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</si>
  <si>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</si>
  <si>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</si>
  <si>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</si>
  <si>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</si>
  <si>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</si>
  <si>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</si>
  <si>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</si>
  <si>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</si>
  <si>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</si>
  <si>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Beneficiarios: familias</t>
  </si>
  <si>
    <t xml:space="preserve">Beneficiarios: familias </t>
  </si>
  <si>
    <t>RAMT</t>
  </si>
  <si>
    <t>Productos: bonos entregados</t>
  </si>
  <si>
    <t>Productos: bonos formalizados</t>
  </si>
  <si>
    <t>Total Bonos Entregados</t>
  </si>
  <si>
    <t>Total Bonos Formalizados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</si>
  <si>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</si>
  <si>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</si>
  <si>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</si>
  <si>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</si>
  <si>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</si>
  <si>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</si>
  <si>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</si>
  <si>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</si>
  <si>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</si>
  <si>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</si>
  <si>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</si>
  <si>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</si>
  <si>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</si>
  <si>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</si>
  <si>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3TA 2018</t>
  </si>
  <si>
    <t>IPC (3TA 2018)</t>
  </si>
  <si>
    <t>Gasto efectivo real 3TA 2018</t>
  </si>
  <si>
    <t>Gasto efectivo real por beneficiario 3TA 2018</t>
  </si>
  <si>
    <t>Efectivos  2018</t>
  </si>
  <si>
    <t>IPC ( 2018)</t>
  </si>
  <si>
    <t>Gasto efectivo real  2018</t>
  </si>
  <si>
    <t>Gasto efectivo real por beneficiario  2018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</si>
  <si>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</si>
  <si>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</si>
  <si>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</si>
  <si>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</si>
  <si>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</si>
  <si>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</si>
  <si>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</si>
  <si>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Programados 2T 2019</t>
  </si>
  <si>
    <t>Efectivos 2T 2019</t>
  </si>
  <si>
    <t>En transferencias 2T 2019</t>
  </si>
  <si>
    <t>IPC (2T 2019)</t>
  </si>
  <si>
    <t>Gasto efectivo real 2T 2018</t>
  </si>
  <si>
    <t>Gasto efectivo real 2T 2019</t>
  </si>
  <si>
    <t>Gasto efectivo real por beneficiario 2T 2018</t>
  </si>
  <si>
    <t>Gasto efectivo real por beneficiario 2T 2019</t>
  </si>
  <si>
    <t>Efectivos 1S 2018</t>
  </si>
  <si>
    <t>Programados 1S 2019</t>
  </si>
  <si>
    <t>Efectivos 1S 2019</t>
  </si>
  <si>
    <t>En transferencias 1S 2019</t>
  </si>
  <si>
    <t>IPC (1S 2018)</t>
  </si>
  <si>
    <t>IPC (1S 2019)</t>
  </si>
  <si>
    <t>Gasto efectivo real 1S 2018</t>
  </si>
  <si>
    <t>Gasto efectivo real 1S 2019</t>
  </si>
  <si>
    <t>Gasto efectivo real por beneficiario 1S 2018</t>
  </si>
  <si>
    <t>Gasto efectivo real por beneficiario 1S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</si>
  <si>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</si>
  <si>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</si>
  <si>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</si>
  <si>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</si>
  <si>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</si>
  <si>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</si>
  <si>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Programados 3TA 2019</t>
  </si>
  <si>
    <t>Efectivos 3TA 2019</t>
  </si>
  <si>
    <t>En transferencias 3TA 2019</t>
  </si>
  <si>
    <t>IPC (3TA 2019)</t>
  </si>
  <si>
    <t>Gasto efectivo real 3TA 2019</t>
  </si>
  <si>
    <t>Gasto efectivo real por beneficiario 3TA 2019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</si>
  <si>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</si>
  <si>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</si>
  <si>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</si>
  <si>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</si>
  <si>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</si>
  <si>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</si>
  <si>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</si>
  <si>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</si>
  <si>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En transferencias  2019</t>
  </si>
  <si>
    <t>Gasto efectivo real  2019</t>
  </si>
  <si>
    <t>Gasto efectivo real por beneficiario  2019</t>
  </si>
  <si>
    <t>Fuentes:  Informes Trimestrales BANHVI 2018 y 2019 - Cronogramas de Metas e Inversión - Modificaciones 2019 - IPC, INEC 2018 y 2019</t>
  </si>
  <si>
    <t>Notas:</t>
  </si>
  <si>
    <r>
      <rPr>
        <b/>
        <sz val="11"/>
        <color theme="1"/>
        <rFont val="Calibri"/>
        <family val="2"/>
        <scheme val="minor"/>
      </rPr>
      <t>CLP=</t>
    </r>
    <r>
      <rPr>
        <sz val="11"/>
        <color theme="1"/>
        <rFont val="Calibri"/>
        <family val="2"/>
        <scheme val="minor"/>
      </rPr>
      <t xml:space="preserve"> Construcción en Lote Propio</t>
    </r>
  </si>
  <si>
    <r>
      <rPr>
        <b/>
        <sz val="11"/>
        <color theme="1"/>
        <rFont val="Calibri"/>
        <family val="2"/>
        <scheme val="minor"/>
      </rPr>
      <t>LyC=</t>
    </r>
    <r>
      <rPr>
        <sz val="11"/>
        <color theme="1"/>
        <rFont val="Calibri"/>
        <family val="2"/>
        <scheme val="minor"/>
      </rPr>
      <t xml:space="preserve"> Compra de Lote y Construcción</t>
    </r>
  </si>
  <si>
    <r>
      <rPr>
        <b/>
        <sz val="11"/>
        <color theme="1"/>
        <rFont val="Calibri"/>
        <family val="2"/>
        <scheme val="minor"/>
      </rPr>
      <t>CVE=</t>
    </r>
    <r>
      <rPr>
        <sz val="11"/>
        <color theme="1"/>
        <rFont val="Calibri"/>
        <family val="2"/>
        <scheme val="minor"/>
      </rPr>
      <t xml:space="preserve"> Compra de Vivienda existente</t>
    </r>
  </si>
  <si>
    <r>
      <rPr>
        <b/>
        <sz val="11"/>
        <color theme="1"/>
        <rFont val="Calibri"/>
        <family val="2"/>
        <scheme val="minor"/>
      </rPr>
      <t>RAMTE=</t>
    </r>
    <r>
      <rPr>
        <sz val="11"/>
        <color theme="1"/>
        <rFont val="Calibri"/>
        <family val="2"/>
        <scheme val="minor"/>
      </rPr>
      <t xml:space="preserve"> Reparación, Ampliación, Mejoras y Terminación de Vivienda</t>
    </r>
  </si>
  <si>
    <r>
      <rPr>
        <b/>
        <sz val="11"/>
        <color theme="1"/>
        <rFont val="Calibri"/>
        <family val="2"/>
        <scheme val="minor"/>
      </rPr>
      <t>CLP=</t>
    </r>
    <r>
      <rPr>
        <sz val="11"/>
        <color theme="1"/>
        <rFont val="Calibri"/>
        <family val="2"/>
        <scheme val="minor"/>
      </rPr>
      <t xml:space="preserve"> Construcción en Lote Propio</t>
    </r>
  </si>
  <si>
    <r>
      <rPr>
        <b/>
        <sz val="11"/>
        <color theme="1"/>
        <rFont val="Calibri"/>
        <family val="2"/>
        <scheme val="minor"/>
      </rPr>
      <t>LyC=</t>
    </r>
    <r>
      <rPr>
        <sz val="11"/>
        <color theme="1"/>
        <rFont val="Calibri"/>
        <family val="2"/>
        <scheme val="minor"/>
      </rPr>
      <t xml:space="preserve"> Compra de Lote y Construcción</t>
    </r>
  </si>
  <si>
    <r>
      <rPr>
        <b/>
        <sz val="11"/>
        <color theme="1"/>
        <rFont val="Calibri"/>
        <family val="2"/>
        <scheme val="minor"/>
      </rPr>
      <t>CVE=</t>
    </r>
    <r>
      <rPr>
        <sz val="11"/>
        <color theme="1"/>
        <rFont val="Calibri"/>
        <family val="2"/>
        <scheme val="minor"/>
      </rPr>
      <t xml:space="preserve"> Compra de Vivienda existente</t>
    </r>
  </si>
  <si>
    <r>
      <rPr>
        <b/>
        <sz val="11"/>
        <color theme="1"/>
        <rFont val="Calibri"/>
        <family val="2"/>
        <scheme val="minor"/>
      </rPr>
      <t>RAMTE=</t>
    </r>
    <r>
      <rPr>
        <sz val="11"/>
        <color theme="1"/>
        <rFont val="Calibri"/>
        <family val="2"/>
        <scheme val="minor"/>
      </rPr>
      <t xml:space="preserve"> Reparación, Ampliación, Mejoras y Terminación de Vivienda</t>
    </r>
  </si>
  <si>
    <r>
      <rPr>
        <b/>
        <sz val="11"/>
        <color theme="1"/>
        <rFont val="Calibri"/>
        <family val="2"/>
        <scheme val="minor"/>
      </rPr>
      <t>CLP=</t>
    </r>
    <r>
      <rPr>
        <sz val="11"/>
        <color theme="1"/>
        <rFont val="Calibri"/>
        <family val="2"/>
        <scheme val="minor"/>
      </rPr>
      <t xml:space="preserve"> Construcción en Lote Propio</t>
    </r>
  </si>
  <si>
    <r>
      <rPr>
        <b/>
        <sz val="11"/>
        <color theme="1"/>
        <rFont val="Calibri"/>
        <family val="2"/>
        <scheme val="minor"/>
      </rPr>
      <t>LyC=</t>
    </r>
    <r>
      <rPr>
        <sz val="11"/>
        <color theme="1"/>
        <rFont val="Calibri"/>
        <family val="2"/>
        <scheme val="minor"/>
      </rPr>
      <t xml:space="preserve"> Compra de Lote y Construcción</t>
    </r>
  </si>
  <si>
    <r>
      <rPr>
        <b/>
        <sz val="11"/>
        <color theme="1"/>
        <rFont val="Calibri"/>
        <family val="2"/>
        <scheme val="minor"/>
      </rPr>
      <t>CVE=</t>
    </r>
    <r>
      <rPr>
        <sz val="11"/>
        <color theme="1"/>
        <rFont val="Calibri"/>
        <family val="2"/>
        <scheme val="minor"/>
      </rPr>
      <t xml:space="preserve"> Compra de Vivienda existente</t>
    </r>
  </si>
  <si>
    <r>
      <rPr>
        <b/>
        <sz val="11"/>
        <color theme="1"/>
        <rFont val="Calibri"/>
        <family val="2"/>
        <scheme val="minor"/>
      </rPr>
      <t>RAMTE=</t>
    </r>
    <r>
      <rPr>
        <sz val="11"/>
        <color theme="1"/>
        <rFont val="Calibri"/>
        <family val="2"/>
        <scheme val="minor"/>
      </rPr>
      <t xml:space="preserve"> Reparación, Ampliación, Mejoras y Terminación de Vivienda</t>
    </r>
  </si>
  <si>
    <t>IPC ( 2019)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</si>
</sst>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[$€]* #,##0.00_);_([$€]* \(#,##0.00\);_([$€]* &quot;-&quot;??_);_(@_)"/>
    <numFmt numFmtId="166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8">
    <xf numFmtId="0" fontId="0" fillId="0" borderId="0" xfId="0"/>
    <xf numFmtId="39" fontId="0" fillId="0" borderId="0" xfId="1" applyNumberFormat="1" applyFont="1" applyFill="1"/>
    <xf numFmtId="0" fontId="2" fillId="0" borderId="3" xfId="0" applyFont="1" applyFill="1" applyBorder="1"/>
    <xf numFmtId="39" fontId="0" fillId="0" borderId="0" xfId="1" applyNumberFormat="1" applyFont="1" applyFill="1" applyBorder="1"/>
    <xf numFmtId="39" fontId="0" fillId="0" borderId="5" xfId="1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horizontal="left" indent="1"/>
    </xf>
    <xf numFmtId="37" fontId="0" fillId="0" borderId="0" xfId="1" applyNumberFormat="1" applyFont="1" applyFill="1" applyBorder="1" applyAlignment="1">
      <alignment horizontal="right"/>
    </xf>
    <xf numFmtId="37" fontId="0" fillId="0" borderId="0" xfId="1" applyNumberFormat="1" applyFont="1" applyFill="1" applyAlignment="1">
      <alignment horizontal="right"/>
    </xf>
    <xf numFmtId="166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Alignment="1">
      <alignment horizontal="right"/>
    </xf>
    <xf numFmtId="4" fontId="0" fillId="0" borderId="0" xfId="1" applyNumberFormat="1" applyFont="1" applyFill="1" applyBorder="1" applyAlignment="1">
      <alignment horizontal="right"/>
    </xf>
    <xf numFmtId="4" fontId="0" fillId="0" borderId="0" xfId="1" applyNumberFormat="1" applyFont="1" applyFill="1" applyAlignment="1">
      <alignment horizontal="right"/>
    </xf>
    <xf numFmtId="0" fontId="0" fillId="0" borderId="4" xfId="0" applyFont="1" applyFill="1" applyBorder="1"/>
    <xf numFmtId="0" fontId="5" fillId="0" borderId="0" xfId="0" applyFont="1" applyFill="1"/>
    <xf numFmtId="39" fontId="0" fillId="0" borderId="0" xfId="0" applyNumberFormat="1" applyFont="1" applyFill="1"/>
    <xf numFmtId="2" fontId="0" fillId="0" borderId="0" xfId="0" applyNumberFormat="1" applyFont="1" applyFill="1"/>
    <xf numFmtId="37" fontId="1" fillId="0" borderId="0" xfId="1" applyNumberFormat="1" applyFont="1" applyFill="1" applyBorder="1" applyAlignment="1">
      <alignment horizontal="right"/>
    </xf>
    <xf numFmtId="37" fontId="1" fillId="0" borderId="0" xfId="1" applyNumberFormat="1" applyFont="1" applyFill="1" applyAlignment="1">
      <alignment horizontal="right"/>
    </xf>
    <xf numFmtId="39" fontId="1" fillId="0" borderId="0" xfId="1" applyNumberFormat="1" applyFont="1" applyFill="1" applyBorder="1" applyAlignment="1">
      <alignment horizontal="right"/>
    </xf>
    <xf numFmtId="39" fontId="1" fillId="0" borderId="0" xfId="1" applyNumberFormat="1" applyFont="1" applyFill="1" applyAlignment="1">
      <alignment horizontal="right"/>
    </xf>
    <xf numFmtId="4" fontId="1" fillId="0" borderId="0" xfId="1" applyNumberFormat="1" applyFont="1" applyFill="1" applyBorder="1" applyAlignment="1">
      <alignment horizontal="right"/>
    </xf>
    <xf numFmtId="4" fontId="1" fillId="0" borderId="0" xfId="1" applyNumberFormat="1" applyFont="1" applyFill="1" applyAlignment="1">
      <alignment horizontal="right"/>
    </xf>
    <xf numFmtId="37" fontId="1" fillId="0" borderId="0" xfId="1" applyNumberFormat="1" applyFont="1" applyFill="1" applyBorder="1" applyAlignment="1"/>
    <xf numFmtId="37" fontId="1" fillId="0" borderId="0" xfId="1" applyNumberFormat="1" applyFont="1" applyFill="1" applyAlignment="1"/>
    <xf numFmtId="39" fontId="1" fillId="0" borderId="0" xfId="1" applyNumberFormat="1" applyFont="1" applyFill="1" applyBorder="1" applyAlignment="1"/>
    <xf numFmtId="39" fontId="1" fillId="0" borderId="0" xfId="1" applyNumberFormat="1" applyFont="1" applyFill="1" applyAlignment="1"/>
    <xf numFmtId="4" fontId="1" fillId="0" borderId="0" xfId="1" applyNumberFormat="1" applyFont="1" applyFill="1" applyBorder="1" applyAlignment="1"/>
    <xf numFmtId="4" fontId="1" fillId="0" borderId="0" xfId="1" applyNumberFormat="1" applyFont="1" applyFill="1" applyAlignment="1"/>
    <xf numFmtId="3" fontId="0" fillId="0" borderId="0" xfId="1" applyNumberFormat="1" applyFont="1" applyFill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1" fillId="0" borderId="0" xfId="1" applyNumberFormat="1" applyFont="1" applyFill="1" applyBorder="1" applyAlignment="1"/>
    <xf numFmtId="3" fontId="1" fillId="0" borderId="0" xfId="1" applyNumberFormat="1" applyFont="1" applyFill="1" applyAlignment="1"/>
    <xf numFmtId="3" fontId="0" fillId="0" borderId="0" xfId="1" applyNumberFormat="1" applyFont="1" applyFill="1" applyBorder="1" applyAlignment="1">
      <alignment horizontal="right"/>
    </xf>
    <xf numFmtId="3" fontId="0" fillId="0" borderId="0" xfId="0" applyNumberFormat="1" applyFont="1" applyFill="1"/>
    <xf numFmtId="164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top" wrapText="1"/>
    </xf>
  </cellXfs>
  <cellStyles count="6">
    <cellStyle name="Euro" xfId="5"/>
    <cellStyle name="Millares" xfId="1" builtinId="3"/>
    <cellStyle name="Millares 2" xfId="3"/>
    <cellStyle name="Normal" xfId="0" builtinId="0"/>
    <cellStyle name="Normal 2" xfId="2"/>
    <cellStyle name="Porcentaje 2" xfId="4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cobertura </a:t>
            </a:r>
            <a:r>
              <a:rPr lang="es-CR" sz="1400" b="1" baseline="0"/>
              <a:t> potencial 2019</a:t>
            </a:r>
            <a:endParaRPr lang="es-CR" sz="1400"/>
          </a:p>
        </c:rich>
      </c:tx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97954417586853E-2"/>
          <c:y val="0.25844599391720752"/>
          <c:w val="0.91291353605238423"/>
          <c:h val="0.57693691232691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6.677457344913007</c:v>
                </c:pt>
                <c:pt idx="1">
                  <c:v>6.1262260261135753</c:v>
                </c:pt>
                <c:pt idx="2">
                  <c:v>1.6094521146998189</c:v>
                </c:pt>
                <c:pt idx="3">
                  <c:v>0.48650590366714563</c:v>
                </c:pt>
                <c:pt idx="4">
                  <c:v>2.2136973936590318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0-4197-BD7A-FE5C51D3B068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5.506726769584211</c:v>
                </c:pt>
                <c:pt idx="1">
                  <c:v>5.1805460111201356</c:v>
                </c:pt>
                <c:pt idx="2">
                  <c:v>1.1291934778534392</c:v>
                </c:pt>
                <c:pt idx="3">
                  <c:v>0.32720059973761478</c:v>
                </c:pt>
                <c:pt idx="4">
                  <c:v>2.2407762608597541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0-4197-BD7A-FE5C51D3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415552"/>
        <c:axId val="57417088"/>
        <c:axId val="0"/>
      </c:bar3DChart>
      <c:catAx>
        <c:axId val="5741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417088"/>
        <c:crosses val="autoZero"/>
        <c:auto val="1"/>
        <c:lblAlgn val="ctr"/>
        <c:lblOffset val="100"/>
        <c:noMultiLvlLbl val="0"/>
      </c:catAx>
      <c:valAx>
        <c:axId val="57417088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741555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3787677006998084"/>
          <c:y val="0.13661907357095621"/>
          <c:w val="0.47826927624372034"/>
          <c:h val="7.76418157500781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BANHVI: Índice de eficiencia 2019 </a:t>
            </a:r>
          </a:p>
        </c:rich>
      </c:tx>
      <c:overlay val="0"/>
    </c:title>
    <c:autoTitleDeleted val="0"/>
    <c:view3D>
      <c:rotX val="5"/>
      <c:rotY val="0"/>
      <c:depthPercent val="10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Anual!$H$69:$L$69</c:f>
              <c:numCache>
                <c:formatCode>#,##0.00</c:formatCode>
                <c:ptCount val="5"/>
                <c:pt idx="0">
                  <c:v>104.379127951095</c:v>
                </c:pt>
                <c:pt idx="1">
                  <c:v>115.93037456772677</c:v>
                </c:pt>
                <c:pt idx="2">
                  <c:v>92.669642543910555</c:v>
                </c:pt>
                <c:pt idx="3">
                  <c:v>110.51831601906959</c:v>
                </c:pt>
                <c:pt idx="4">
                  <c:v>122.30569448980609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0-4B99-8196-CFD90CA16E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026112"/>
        <c:axId val="64027648"/>
        <c:axId val="0"/>
      </c:bar3DChart>
      <c:catAx>
        <c:axId val="640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4027648"/>
        <c:crosses val="autoZero"/>
        <c:auto val="1"/>
        <c:lblAlgn val="ctr"/>
        <c:lblOffset val="100"/>
        <c:noMultiLvlLbl val="0"/>
      </c:catAx>
      <c:valAx>
        <c:axId val="64027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64026112"/>
        <c:crosses val="autoZero"/>
        <c:crossBetween val="between"/>
      </c:valAx>
    </c:plotArea>
    <c:plotVisOnly val="0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giro de recursos 2019</a:t>
            </a:r>
          </a:p>
        </c:rich>
      </c:tx>
      <c:layout>
        <c:manualLayout>
          <c:xMode val="edge"/>
          <c:yMode val="edge"/>
          <c:x val="0.21305820105820106"/>
          <c:y val="4.8200320116370821E-2"/>
        </c:manualLayout>
      </c:layout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663875348914715E-2"/>
          <c:y val="0.25984561406414264"/>
          <c:w val="0.82843944506936629"/>
          <c:h val="0.5862307867210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Anual!$H$9</c:f>
              <c:strCache>
                <c:ptCount val="1"/>
                <c:pt idx="0">
                  <c:v>Total Bonos Formalizados</c:v>
                </c:pt>
              </c:strCache>
            </c:strRef>
          </c:cat>
          <c:val>
            <c:numRef>
              <c:f>Anual!$H$72</c:f>
              <c:numCache>
                <c:formatCode>#,##0.00</c:formatCode>
                <c:ptCount val="1"/>
                <c:pt idx="0">
                  <c:v>105.83693341143021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F-4111-ACA0-1B6B53C182AE}"/>
            </c:ext>
          </c:extLst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Anual!$H$9</c:f>
              <c:strCache>
                <c:ptCount val="1"/>
                <c:pt idx="0">
                  <c:v>Total Bonos Formalizados</c:v>
                </c:pt>
              </c:strCache>
            </c:strRef>
          </c:cat>
          <c:val>
            <c:numRef>
              <c:f>Anual!$H$73</c:f>
              <c:numCache>
                <c:formatCode>#,##0.00</c:formatCode>
                <c:ptCount val="1"/>
                <c:pt idx="0">
                  <c:v>100.45863532109243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4-4F6B-8B56-2394BA346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951616"/>
        <c:axId val="63953152"/>
        <c:axId val="0"/>
      </c:bar3DChart>
      <c:catAx>
        <c:axId val="639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953152"/>
        <c:crosses val="autoZero"/>
        <c:auto val="1"/>
        <c:lblAlgn val="ctr"/>
        <c:lblOffset val="100"/>
        <c:noMultiLvlLbl val="0"/>
      </c:catAx>
      <c:valAx>
        <c:axId val="6395315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39516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413514977294503"/>
          <c:y val="0.15814086845452938"/>
          <c:w val="0.6651688538932633"/>
          <c:h val="7.9236564893950673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BANHVI:</a:t>
            </a:r>
          </a:p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Índice transferencia efectiva del gasto (ITG)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2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8.314638563645442E-2"/>
          <c:y val="0.25083333333333335"/>
          <c:w val="0.88109546795720617"/>
          <c:h val="0.692623942840478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Anual!$B$10</c:f>
              <c:numCache>
                <c:formatCode>General</c:formatCode>
                <c:ptCount val="1"/>
              </c:numCache>
            </c:numRef>
          </c:cat>
          <c:val>
            <c:numRef>
              <c:f>Anual!$B$59</c:f>
              <c:numCache>
                <c:formatCode>#,##0.00</c:formatCode>
                <c:ptCount val="1"/>
                <c:pt idx="0">
                  <c:v>96.554637468322753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8-451F-A787-8F667687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4086400"/>
        <c:axId val="64087936"/>
        <c:axId val="0"/>
      </c:bar3DChart>
      <c:catAx>
        <c:axId val="640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087936"/>
        <c:crosses val="autoZero"/>
        <c:auto val="1"/>
        <c:lblAlgn val="ctr"/>
        <c:lblOffset val="100"/>
        <c:noMultiLvlLbl val="0"/>
      </c:catAx>
      <c:valAx>
        <c:axId val="6408793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>
            <a:softEdge rad="15240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086400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BANHVI: Indicadores de gasto medio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depthPercent val="100"/>
      <c:rAngAx val="0"/>
      <c:perspective val="4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Anual!$B$67:$F$67</c:f>
              <c:numCache>
                <c:formatCode>#,##0.00</c:formatCode>
                <c:ptCount val="5"/>
                <c:pt idx="0">
                  <c:v>9920027.7815865688</c:v>
                </c:pt>
                <c:pt idx="1">
                  <c:v>7240213.2429545419</c:v>
                </c:pt>
                <c:pt idx="2">
                  <c:v>17018417.914551541</c:v>
                </c:pt>
                <c:pt idx="3">
                  <c:v>15416870.535767378</c:v>
                </c:pt>
                <c:pt idx="4">
                  <c:v>6358191.1564619951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9-422F-A93B-C87B7E050705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Anual!$B$68:$F$68</c:f>
              <c:numCache>
                <c:formatCode>#,##0.00</c:formatCode>
                <c:ptCount val="5"/>
                <c:pt idx="0">
                  <c:v>8748155.0154645778</c:v>
                </c:pt>
                <c:pt idx="1">
                  <c:v>7472202.9647573112</c:v>
                </c:pt>
                <c:pt idx="2">
                  <c:v>12168822.638091287</c:v>
                </c:pt>
                <c:pt idx="3">
                  <c:v>15910138.842649164</c:v>
                </c:pt>
                <c:pt idx="4">
                  <c:v>6388202.1656394759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9-422F-A93B-C87B7E050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4126336"/>
        <c:axId val="64136320"/>
        <c:axId val="0"/>
      </c:bar3DChart>
      <c:catAx>
        <c:axId val="641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136320"/>
        <c:crosses val="autoZero"/>
        <c:auto val="1"/>
        <c:lblAlgn val="ctr"/>
        <c:lblOffset val="100"/>
        <c:noMultiLvlLbl val="0"/>
      </c:catAx>
      <c:valAx>
        <c:axId val="641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12633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BANHVI: Índice de eficiencia (IE) 2019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68.429780709006479</c:v>
                </c:pt>
                <c:pt idx="1">
                  <c:v>88.671176547646056</c:v>
                </c:pt>
                <c:pt idx="2">
                  <c:v>43.019319450674985</c:v>
                </c:pt>
                <c:pt idx="3">
                  <c:v>70.517423577189803</c:v>
                </c:pt>
                <c:pt idx="4">
                  <c:v>101.94103799716808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A-41F8-8105-9B4E98284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4181760"/>
        <c:axId val="64183296"/>
        <c:axId val="0"/>
      </c:bar3DChart>
      <c:catAx>
        <c:axId val="641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183296"/>
        <c:crosses val="autoZero"/>
        <c:auto val="1"/>
        <c:lblAlgn val="ctr"/>
        <c:lblOffset val="100"/>
        <c:noMultiLvlLbl val="0"/>
      </c:catAx>
      <c:valAx>
        <c:axId val="641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41817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</a:t>
            </a:r>
            <a:r>
              <a:rPr lang="es-CR" sz="1400" baseline="0"/>
              <a:t> </a:t>
            </a:r>
            <a:r>
              <a:rPr lang="es-CR" sz="1400"/>
              <a:t>Indicadores de resultado 2019</a:t>
            </a:r>
          </a:p>
        </c:rich>
      </c:tx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82.467419635099915</c:v>
                </c:pt>
                <c:pt idx="1">
                  <c:v>84.563416188655196</c:v>
                </c:pt>
                <c:pt idx="2">
                  <c:v>70.160116448326065</c:v>
                </c:pt>
                <c:pt idx="3">
                  <c:v>67.255216693418944</c:v>
                </c:pt>
                <c:pt idx="4">
                  <c:v>101.22324159021407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F-4D0A-934C-6523229FD922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72.725378051092264</c:v>
                </c:pt>
                <c:pt idx="1">
                  <c:v>87.272983260507402</c:v>
                </c:pt>
                <c:pt idx="2">
                  <c:v>50.167178736250285</c:v>
                </c:pt>
                <c:pt idx="3">
                  <c:v>69.407071493675843</c:v>
                </c:pt>
                <c:pt idx="4">
                  <c:v>101.7010208135158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F-4D0A-934C-6523229FD922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77.596398843096097</c:v>
                </c:pt>
                <c:pt idx="1">
                  <c:v>85.918199724581299</c:v>
                </c:pt>
                <c:pt idx="2">
                  <c:v>60.163647592288171</c:v>
                </c:pt>
                <c:pt idx="3">
                  <c:v>68.331144093547394</c:v>
                </c:pt>
                <c:pt idx="4">
                  <c:v>101.46213120186493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F-4D0A-934C-6523229FD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74048"/>
        <c:axId val="58143488"/>
        <c:axId val="0"/>
      </c:bar3DChart>
      <c:catAx>
        <c:axId val="57474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143488"/>
        <c:crosses val="autoZero"/>
        <c:auto val="1"/>
        <c:lblAlgn val="ctr"/>
        <c:lblOffset val="100"/>
        <c:noMultiLvlLbl val="0"/>
      </c:catAx>
      <c:valAx>
        <c:axId val="58143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47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8323505302412269E-3"/>
          <c:y val="0.8193594536965193"/>
          <c:w val="0.98233513489749591"/>
          <c:h val="0.14340857253980693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avance 2019</a:t>
            </a:r>
            <a:endParaRPr lang="es-CR" sz="1400"/>
          </a:p>
        </c:rich>
      </c:tx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82.488919787955155</c:v>
                </c:pt>
                <c:pt idx="1">
                  <c:v>84.563416188655196</c:v>
                </c:pt>
                <c:pt idx="2">
                  <c:v>70.262390670553927</c:v>
                </c:pt>
                <c:pt idx="3">
                  <c:v>67.255216693418944</c:v>
                </c:pt>
                <c:pt idx="4">
                  <c:v>101.22324159021407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9-48FA-8C5D-CE5DBE923094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Anual!$B$55:$F$55</c:f>
              <c:numCache>
                <c:formatCode>#,##0.00</c:formatCode>
                <c:ptCount val="5"/>
                <c:pt idx="0">
                  <c:v>72.725378051136417</c:v>
                </c:pt>
                <c:pt idx="1">
                  <c:v>87.272983260515971</c:v>
                </c:pt>
                <c:pt idx="2">
                  <c:v>50.167178736250492</c:v>
                </c:pt>
                <c:pt idx="3">
                  <c:v>69.407071493667928</c:v>
                </c:pt>
                <c:pt idx="4">
                  <c:v>101.70102081359238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9-48FA-8C5D-CE5DBE923094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77.607148919545779</c:v>
                </c:pt>
                <c:pt idx="1">
                  <c:v>85.918199724585577</c:v>
                </c:pt>
                <c:pt idx="2">
                  <c:v>60.214784703402209</c:v>
                </c:pt>
                <c:pt idx="3">
                  <c:v>68.331144093543429</c:v>
                </c:pt>
                <c:pt idx="4">
                  <c:v>101.46213120190322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9-48FA-8C5D-CE5DBE92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196352"/>
        <c:axId val="58197888"/>
        <c:axId val="0"/>
      </c:bar3DChart>
      <c:catAx>
        <c:axId val="5819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197888"/>
        <c:crosses val="autoZero"/>
        <c:auto val="1"/>
        <c:lblAlgn val="ctr"/>
        <c:lblOffset val="100"/>
        <c:noMultiLvlLbl val="0"/>
      </c:catAx>
      <c:valAx>
        <c:axId val="58197888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196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expansión 2019</a:t>
            </a:r>
            <a:endParaRPr lang="es-CR" sz="1400"/>
          </a:p>
        </c:rich>
      </c:tx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Anual!$B$62:$F$62</c:f>
              <c:numCache>
                <c:formatCode>#,##0.00</c:formatCode>
                <c:ptCount val="5"/>
                <c:pt idx="0">
                  <c:v>-25.371491469455144</c:v>
                </c:pt>
                <c:pt idx="1">
                  <c:v>-21.787314312662108</c:v>
                </c:pt>
                <c:pt idx="2">
                  <c:v>-36.690017513134855</c:v>
                </c:pt>
                <c:pt idx="3">
                  <c:v>-45.865633074935396</c:v>
                </c:pt>
                <c:pt idx="4">
                  <c:v>-15.776081424936383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C-432F-8AF0-CCED329F2068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-31.775415881434533</c:v>
                </c:pt>
                <c:pt idx="1">
                  <c:v>-17.971856822453692</c:v>
                </c:pt>
                <c:pt idx="2">
                  <c:v>-52.233338395906955</c:v>
                </c:pt>
                <c:pt idx="3">
                  <c:v>-49.681768765776901</c:v>
                </c:pt>
                <c:pt idx="4">
                  <c:v>-12.002442583612593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C-432F-8AF0-CCED329F2068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dLbl>
              <c:idx val="0"/>
              <c:layout>
                <c:manualLayout>
                  <c:x val="2.3078942373185963E-2"/>
                  <c:y val="-4.3132477498940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BA-4E71-AE0F-C4BED8DF56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-8.5810698057275481</c:v>
                </c:pt>
                <c:pt idx="1">
                  <c:v>4.878310285189591</c:v>
                </c:pt>
                <c:pt idx="2">
                  <c:v>-24.551137549274905</c:v>
                </c:pt>
                <c:pt idx="3">
                  <c:v>-7.0493771472823985</c:v>
                </c:pt>
                <c:pt idx="4">
                  <c:v>4.4804835789735487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9C-432F-8AF0-CCED329F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230272"/>
        <c:axId val="58231808"/>
        <c:axId val="0"/>
      </c:bar3DChart>
      <c:catAx>
        <c:axId val="5823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231808"/>
        <c:crosses val="autoZero"/>
        <c:auto val="1"/>
        <c:lblAlgn val="ctr"/>
        <c:lblOffset val="100"/>
        <c:noMultiLvlLbl val="0"/>
      </c:catAx>
      <c:valAx>
        <c:axId val="58231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230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BANHVI: Indicadores de giro de recursos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depthPercent val="100"/>
      <c:rAngAx val="0"/>
      <c:perspective val="40"/>
    </c:view3D>
    <c:floor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66491688538932"/>
          <c:y val="0.29560164437543884"/>
          <c:w val="0.85912344290297049"/>
          <c:h val="0.5825223237024016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 w="25400"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Bonos Entregados</c:v>
                </c:pt>
              </c:strCache>
            </c:strRef>
          </c:cat>
          <c:val>
            <c:numRef>
              <c:f>Anual!$B$72</c:f>
              <c:numCache>
                <c:formatCode>#,##0.00</c:formatCode>
                <c:ptCount val="1"/>
                <c:pt idx="0">
                  <c:v>105.83690004177051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C-437E-9ADB-EB08FAF108DC}"/>
            </c:ext>
          </c:extLst>
        </c:ser>
        <c:ser>
          <c:idx val="2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 w="25400"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Bonos Entregados</c:v>
                </c:pt>
              </c:strCache>
            </c:strRef>
          </c:cat>
          <c:val>
            <c:numRef>
              <c:f>Anual!$B$73</c:f>
              <c:numCache>
                <c:formatCode>#,##0.00</c:formatCode>
                <c:ptCount val="1"/>
                <c:pt idx="0">
                  <c:v>68.714576884233978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C-437E-9ADB-EB08FAF1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74944"/>
        <c:axId val="58276480"/>
        <c:axId val="0"/>
        <c:extLst/>
      </c:bar3DChart>
      <c:catAx>
        <c:axId val="5827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8276480"/>
        <c:crosses val="autoZero"/>
        <c:auto val="1"/>
        <c:lblAlgn val="ctr"/>
        <c:lblOffset val="100"/>
        <c:noMultiLvlLbl val="0"/>
      </c:catAx>
      <c:valAx>
        <c:axId val="582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out"/>
        <c:minorTickMark val="none"/>
        <c:tickLblPos val="nextTo"/>
        <c:spPr>
          <a:noFill/>
          <a:ln w="952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827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061059034287382"/>
          <c:y val="0.1713467648150693"/>
          <c:w val="0.6651688538932633"/>
          <c:h val="7.4190361613926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  <a:alpha val="98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s-CR" sz="1400">
                <a:solidFill>
                  <a:schemeClr val="tx1"/>
                </a:solidFill>
              </a:rPr>
              <a:t>BANHVI:</a:t>
            </a:r>
            <a:r>
              <a:rPr lang="es-CR" sz="1400" baseline="0">
                <a:solidFill>
                  <a:schemeClr val="tx1"/>
                </a:solidFill>
              </a:rPr>
              <a:t> Indicadores de cobertura potencial 2019</a:t>
            </a:r>
            <a:endParaRPr lang="es-CR" sz="1400">
              <a:solidFill>
                <a:schemeClr val="tx1"/>
              </a:solidFill>
            </a:endParaRPr>
          </a:p>
        </c:rich>
      </c:tx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Anual!$H$45:$L$45</c:f>
              <c:numCache>
                <c:formatCode>#,##0.00</c:formatCode>
                <c:ptCount val="5"/>
                <c:pt idx="0">
                  <c:v>6.677457344913007</c:v>
                </c:pt>
                <c:pt idx="1">
                  <c:v>6.1262260261135753</c:v>
                </c:pt>
                <c:pt idx="2">
                  <c:v>1.6094521146998189</c:v>
                </c:pt>
                <c:pt idx="3">
                  <c:v>0.48650590366714563</c:v>
                </c:pt>
                <c:pt idx="4">
                  <c:v>2.2136973936590318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4-44E8-8617-ED5BA3BD6404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Anual!$H$46:$L$46</c:f>
              <c:numCache>
                <c:formatCode>#,##0.00</c:formatCode>
                <c:ptCount val="5"/>
                <c:pt idx="0">
                  <c:v>7.3689889830655968</c:v>
                </c:pt>
                <c:pt idx="1">
                  <c:v>6.4690447929031043</c:v>
                </c:pt>
                <c:pt idx="2">
                  <c:v>2.0264571749859437</c:v>
                </c:pt>
                <c:pt idx="3">
                  <c:v>0.51071406259761354</c:v>
                </c:pt>
                <c:pt idx="4">
                  <c:v>2.6379329798036784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4-44E8-8617-ED5BA3BD64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312576"/>
        <c:axId val="58314112"/>
        <c:axId val="0"/>
      </c:bar3DChart>
      <c:catAx>
        <c:axId val="5831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314112"/>
        <c:crosses val="autoZero"/>
        <c:auto val="1"/>
        <c:lblAlgn val="ctr"/>
        <c:lblOffset val="100"/>
        <c:noMultiLvlLbl val="0"/>
      </c:catAx>
      <c:valAx>
        <c:axId val="58314112"/>
        <c:scaling>
          <c:orientation val="minMax"/>
          <c:max val="9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83125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resultado 2019</a:t>
            </a:r>
          </a:p>
        </c:rich>
      </c:tx>
      <c:layout>
        <c:manualLayout>
          <c:xMode val="edge"/>
          <c:yMode val="edge"/>
          <c:x val="0.20207629768605379"/>
          <c:y val="2.7777777777777811E-2"/>
        </c:manualLayout>
      </c:layout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Anual!$H$49:$L$49</c:f>
              <c:numCache>
                <c:formatCode>#,##0.00</c:formatCode>
                <c:ptCount val="5"/>
                <c:pt idx="0">
                  <c:v>110.35621198957428</c:v>
                </c:pt>
                <c:pt idx="1">
                  <c:v>105.5959209687699</c:v>
                </c:pt>
                <c:pt idx="2">
                  <c:v>125.90975254730714</c:v>
                </c:pt>
                <c:pt idx="3">
                  <c:v>104.97592295345103</c:v>
                </c:pt>
                <c:pt idx="4">
                  <c:v>119.16411824668704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0-421B-8A35-6ED6A0916B0E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Anual!$H$50:$L$50</c:f>
              <c:numCache>
                <c:formatCode>#,##0.00</c:formatCode>
                <c:ptCount val="5"/>
                <c:pt idx="0">
                  <c:v>106.32233897081611</c:v>
                </c:pt>
                <c:pt idx="1">
                  <c:v>112.34190136846334</c:v>
                </c:pt>
                <c:pt idx="2">
                  <c:v>102.27024278919777</c:v>
                </c:pt>
                <c:pt idx="3">
                  <c:v>108.62848881531706</c:v>
                </c:pt>
                <c:pt idx="4">
                  <c:v>121.24637406743118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0-421B-8A35-6ED6A0916B0E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Anual!$H$51:$L$51</c:f>
              <c:numCache>
                <c:formatCode>#,##0.00</c:formatCode>
                <c:ptCount val="5"/>
                <c:pt idx="0">
                  <c:v>108.3392754801952</c:v>
                </c:pt>
                <c:pt idx="1">
                  <c:v>108.96891116861661</c:v>
                </c:pt>
                <c:pt idx="2">
                  <c:v>114.08999766825245</c:v>
                </c:pt>
                <c:pt idx="3">
                  <c:v>106.80220588438405</c:v>
                </c:pt>
                <c:pt idx="4">
                  <c:v>120.20524615705911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0-421B-8A35-6ED6A091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444800"/>
        <c:axId val="58454784"/>
        <c:axId val="0"/>
      </c:bar3DChart>
      <c:catAx>
        <c:axId val="5844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454784"/>
        <c:crosses val="autoZero"/>
        <c:auto val="1"/>
        <c:lblAlgn val="ctr"/>
        <c:lblOffset val="100"/>
        <c:noMultiLvlLbl val="0"/>
      </c:catAx>
      <c:valAx>
        <c:axId val="58454784"/>
        <c:scaling>
          <c:orientation val="minMax"/>
          <c:max val="15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444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8653972570488258E-3"/>
          <c:y val="0.85041714445888439"/>
          <c:w val="0.99216946830025121"/>
          <c:h val="0.12369288790357516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expansión 2019</a:t>
            </a:r>
          </a:p>
        </c:rich>
      </c:tx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Anual!$H$62:$L$62</c:f>
              <c:numCache>
                <c:formatCode>#,##0.00</c:formatCode>
                <c:ptCount val="5"/>
                <c:pt idx="0">
                  <c:v>32.547219033705524</c:v>
                </c:pt>
                <c:pt idx="1">
                  <c:v>29.094592488701878</c:v>
                </c:pt>
                <c:pt idx="2">
                  <c:v>47.694934547524184</c:v>
                </c:pt>
                <c:pt idx="3">
                  <c:v>52.803738317756995</c:v>
                </c:pt>
                <c:pt idx="4">
                  <c:v>19.164118246687046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0-473C-B47A-9D14804A4E4B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0"/>
              <c:layout>
                <c:manualLayout>
                  <c:x val="2.3133543638275498E-2"/>
                  <c:y val="-8.547008547008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5-4FA3-A2EA-074EA308FE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Anual!$H$63:$L$63</c:f>
              <c:numCache>
                <c:formatCode>#,##0.00</c:formatCode>
                <c:ptCount val="5"/>
                <c:pt idx="0">
                  <c:v>10.685818152313953</c:v>
                </c:pt>
                <c:pt idx="1">
                  <c:v>16.507035888417953</c:v>
                </c:pt>
                <c:pt idx="2">
                  <c:v>6.2534338582471261</c:v>
                </c:pt>
                <c:pt idx="3">
                  <c:v>-0.21720585225768474</c:v>
                </c:pt>
                <c:pt idx="4">
                  <c:v>5.2034445939604268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0-473C-B47A-9D14804A4E4B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Anual!$H$64:$L$64</c:f>
              <c:numCache>
                <c:formatCode>#,##0.00</c:formatCode>
                <c:ptCount val="5"/>
                <c:pt idx="0">
                  <c:v>-16.493292760697177</c:v>
                </c:pt>
                <c:pt idx="1">
                  <c:v>-9.7506459082595356</c:v>
                </c:pt>
                <c:pt idx="2">
                  <c:v>-28.058850370350584</c:v>
                </c:pt>
                <c:pt idx="3">
                  <c:v>-34.698721872731333</c:v>
                </c:pt>
                <c:pt idx="4">
                  <c:v>-11.715501157677345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0-473C-B47A-9D14804A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3873408"/>
        <c:axId val="63874944"/>
        <c:axId val="0"/>
      </c:bar3DChart>
      <c:catAx>
        <c:axId val="6387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3874944"/>
        <c:crosses val="autoZero"/>
        <c:auto val="1"/>
        <c:lblAlgn val="ctr"/>
        <c:lblOffset val="150"/>
        <c:noMultiLvlLbl val="0"/>
      </c:catAx>
      <c:valAx>
        <c:axId val="6387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3873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gasto medio 2019</a:t>
            </a:r>
          </a:p>
        </c:rich>
      </c:tx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Anual!$H$67:$L$67</c:f>
              <c:numCache>
                <c:formatCode>#,##0.00</c:formatCode>
                <c:ptCount val="5"/>
                <c:pt idx="0">
                  <c:v>9920024.6538698003</c:v>
                </c:pt>
                <c:pt idx="1">
                  <c:v>7240213.2429545419</c:v>
                </c:pt>
                <c:pt idx="2">
                  <c:v>17018417.914551541</c:v>
                </c:pt>
                <c:pt idx="3">
                  <c:v>15416870.535767378</c:v>
                </c:pt>
                <c:pt idx="4">
                  <c:v>6358191.1564619951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9-4FB0-BFF6-22E3DF90773E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Anual!$H$68:$L$68</c:f>
              <c:numCache>
                <c:formatCode>#,##0.00</c:formatCode>
                <c:ptCount val="5"/>
                <c:pt idx="0">
                  <c:v>9557415.9789685458</c:v>
                </c:pt>
                <c:pt idx="1">
                  <c:v>7702753.2367201829</c:v>
                </c:pt>
                <c:pt idx="2">
                  <c:v>13823216.206824662</c:v>
                </c:pt>
                <c:pt idx="3">
                  <c:v>15953290.063516822</c:v>
                </c:pt>
                <c:pt idx="4">
                  <c:v>6469293.229298546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9-4FB0-BFF6-22E3DF90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3892864"/>
        <c:axId val="63988864"/>
        <c:axId val="0"/>
      </c:bar3DChart>
      <c:catAx>
        <c:axId val="6389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3988864"/>
        <c:crosses val="autoZero"/>
        <c:auto val="1"/>
        <c:lblAlgn val="ctr"/>
        <c:lblOffset val="100"/>
        <c:noMultiLvlLbl val="0"/>
      </c:catAx>
      <c:valAx>
        <c:axId val="63988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3892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3.png"/><Relationship Id="rId2" Type="http://schemas.openxmlformats.org/officeDocument/2006/relationships/chart" Target="../charts/chart2.xml"/><Relationship Id="rId16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1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8873106" cy="44903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8873106" cy="449036"/>
        </a:xfrm>
        <a:prstGeom prst="rect">
          <a:avLst/>
        </a:prstGeom>
      </xdr:spPr>
    </xdr:pic>
    <xdr:clientData/>
  </xdr:oneCellAnchor>
  <xdr:twoCellAnchor>
    <xdr:from>
      <xdr:col>2</xdr:col>
      <xdr:colOff>571500</xdr:colOff>
      <xdr:row>6</xdr:row>
      <xdr:rowOff>40821</xdr:rowOff>
    </xdr:from>
    <xdr:to>
      <xdr:col>12</xdr:col>
      <xdr:colOff>1129392</xdr:colOff>
      <xdr:row>7</xdr:row>
      <xdr:rowOff>176892</xdr:rowOff>
    </xdr:to>
    <xdr:sp macro="" textlink="">
      <xdr:nvSpPr>
        <xdr:cNvPr id="3" name="CuadroTexto 2"/>
        <xdr:cNvSpPr txBox="1"/>
      </xdr:nvSpPr>
      <xdr:spPr>
        <a:xfrm>
          <a:off x="5633357" y="1183821"/>
          <a:ext cx="1307646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Banco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09-05-2019</a:t>
          </a:r>
          <a:endParaRPr lang="es-CR" sz="12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27214</xdr:colOff>
      <xdr:row>5</xdr:row>
      <xdr:rowOff>176893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859500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1061357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8873106" cy="44903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8873106" cy="449036"/>
        </a:xfrm>
        <a:prstGeom prst="rect">
          <a:avLst/>
        </a:prstGeom>
      </xdr:spPr>
    </xdr:pic>
    <xdr:clientData/>
  </xdr:oneCellAnchor>
  <xdr:twoCellAnchor>
    <xdr:from>
      <xdr:col>2</xdr:col>
      <xdr:colOff>544286</xdr:colOff>
      <xdr:row>6</xdr:row>
      <xdr:rowOff>40821</xdr:rowOff>
    </xdr:from>
    <xdr:to>
      <xdr:col>12</xdr:col>
      <xdr:colOff>1102178</xdr:colOff>
      <xdr:row>7</xdr:row>
      <xdr:rowOff>176892</xdr:rowOff>
    </xdr:to>
    <xdr:sp macro="" textlink="">
      <xdr:nvSpPr>
        <xdr:cNvPr id="3" name="CuadroTexto 2"/>
        <xdr:cNvSpPr txBox="1"/>
      </xdr:nvSpPr>
      <xdr:spPr>
        <a:xfrm>
          <a:off x="5633357" y="1183821"/>
          <a:ext cx="1307646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Banco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09-08-2019</a:t>
          </a:r>
          <a:endParaRPr lang="es-CR" sz="12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13607</xdr:colOff>
      <xdr:row>5</xdr:row>
      <xdr:rowOff>176893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859500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1034143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8873106" cy="44903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8873106" cy="449036"/>
        </a:xfrm>
        <a:prstGeom prst="rect">
          <a:avLst/>
        </a:prstGeom>
      </xdr:spPr>
    </xdr:pic>
    <xdr:clientData/>
  </xdr:oneCellAnchor>
  <xdr:twoCellAnchor>
    <xdr:from>
      <xdr:col>2</xdr:col>
      <xdr:colOff>557893</xdr:colOff>
      <xdr:row>6</xdr:row>
      <xdr:rowOff>40821</xdr:rowOff>
    </xdr:from>
    <xdr:to>
      <xdr:col>12</xdr:col>
      <xdr:colOff>1115785</xdr:colOff>
      <xdr:row>7</xdr:row>
      <xdr:rowOff>176892</xdr:rowOff>
    </xdr:to>
    <xdr:sp macro="" textlink="">
      <xdr:nvSpPr>
        <xdr:cNvPr id="3" name="CuadroTexto 2"/>
        <xdr:cNvSpPr txBox="1"/>
      </xdr:nvSpPr>
      <xdr:spPr>
        <a:xfrm>
          <a:off x="5633357" y="1183821"/>
          <a:ext cx="1307646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Banco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20-08-2019</a:t>
          </a:r>
          <a:endParaRPr lang="es-CR" sz="12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27214</xdr:colOff>
      <xdr:row>5</xdr:row>
      <xdr:rowOff>176893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859500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1047750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8873106" cy="44903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8873106" cy="449036"/>
        </a:xfrm>
        <a:prstGeom prst="rect">
          <a:avLst/>
        </a:prstGeom>
      </xdr:spPr>
    </xdr:pic>
    <xdr:clientData/>
  </xdr:oneCellAnchor>
  <xdr:twoCellAnchor>
    <xdr:from>
      <xdr:col>2</xdr:col>
      <xdr:colOff>544286</xdr:colOff>
      <xdr:row>6</xdr:row>
      <xdr:rowOff>40821</xdr:rowOff>
    </xdr:from>
    <xdr:to>
      <xdr:col>12</xdr:col>
      <xdr:colOff>966107</xdr:colOff>
      <xdr:row>7</xdr:row>
      <xdr:rowOff>176892</xdr:rowOff>
    </xdr:to>
    <xdr:sp macro="" textlink="">
      <xdr:nvSpPr>
        <xdr:cNvPr id="3" name="CuadroTexto 2"/>
        <xdr:cNvSpPr txBox="1"/>
      </xdr:nvSpPr>
      <xdr:spPr>
        <a:xfrm>
          <a:off x="5633357" y="1183821"/>
          <a:ext cx="1307646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Banco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III Trimestre 2019</a:t>
          </a:r>
          <a:r>
            <a:rPr lang="es-C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13-02-2020</a:t>
          </a:r>
          <a:endParaRPr lang="es-CR" sz="12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27214</xdr:colOff>
      <xdr:row>5</xdr:row>
      <xdr:rowOff>176893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859500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1047750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8873106" cy="44903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8873106" cy="449036"/>
        </a:xfrm>
        <a:prstGeom prst="rect">
          <a:avLst/>
        </a:prstGeom>
      </xdr:spPr>
    </xdr:pic>
    <xdr:clientData/>
  </xdr:oneCellAnchor>
  <xdr:twoCellAnchor>
    <xdr:from>
      <xdr:col>2</xdr:col>
      <xdr:colOff>312964</xdr:colOff>
      <xdr:row>6</xdr:row>
      <xdr:rowOff>40821</xdr:rowOff>
    </xdr:from>
    <xdr:to>
      <xdr:col>12</xdr:col>
      <xdr:colOff>734785</xdr:colOff>
      <xdr:row>7</xdr:row>
      <xdr:rowOff>176892</xdr:rowOff>
    </xdr:to>
    <xdr:sp macro="" textlink="">
      <xdr:nvSpPr>
        <xdr:cNvPr id="3" name="CuadroTexto 2"/>
        <xdr:cNvSpPr txBox="1"/>
      </xdr:nvSpPr>
      <xdr:spPr>
        <a:xfrm>
          <a:off x="5388428" y="1183821"/>
          <a:ext cx="12940393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Banco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III Trimestre Acumulado 2019</a:t>
          </a:r>
          <a:r>
            <a:rPr lang="es-C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13-02-2019</a:t>
          </a:r>
          <a:endParaRPr lang="es-CR" sz="12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13607</xdr:colOff>
      <xdr:row>5</xdr:row>
      <xdr:rowOff>176893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859500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1047750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8913956" cy="44903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8913956" cy="449036"/>
        </a:xfrm>
        <a:prstGeom prst="rect">
          <a:avLst/>
        </a:prstGeom>
      </xdr:spPr>
    </xdr:pic>
    <xdr:clientData/>
  </xdr:oneCellAnchor>
  <xdr:twoCellAnchor>
    <xdr:from>
      <xdr:col>2</xdr:col>
      <xdr:colOff>272142</xdr:colOff>
      <xdr:row>6</xdr:row>
      <xdr:rowOff>40821</xdr:rowOff>
    </xdr:from>
    <xdr:to>
      <xdr:col>12</xdr:col>
      <xdr:colOff>693964</xdr:colOff>
      <xdr:row>7</xdr:row>
      <xdr:rowOff>176892</xdr:rowOff>
    </xdr:to>
    <xdr:sp macro="" textlink="">
      <xdr:nvSpPr>
        <xdr:cNvPr id="3" name="CuadroTexto 2"/>
        <xdr:cNvSpPr txBox="1"/>
      </xdr:nvSpPr>
      <xdr:spPr>
        <a:xfrm>
          <a:off x="5388428" y="1183821"/>
          <a:ext cx="12940393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Banco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IV Trimestre  2019</a:t>
          </a:r>
          <a:r>
            <a:rPr lang="es-C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13-02-2019</a:t>
          </a:r>
          <a:endParaRPr lang="es-CR" sz="12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13606</xdr:colOff>
      <xdr:row>5</xdr:row>
      <xdr:rowOff>176893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900320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1006928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750434</xdr:colOff>
      <xdr:row>7</xdr:row>
      <xdr:rowOff>0</xdr:rowOff>
    </xdr:from>
    <xdr:to>
      <xdr:col>30</xdr:col>
      <xdr:colOff>731383</xdr:colOff>
      <xdr:row>23</xdr:row>
      <xdr:rowOff>7145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734786</xdr:colOff>
      <xdr:row>23</xdr:row>
      <xdr:rowOff>187096</xdr:rowOff>
    </xdr:from>
    <xdr:to>
      <xdr:col>30</xdr:col>
      <xdr:colOff>734785</xdr:colOff>
      <xdr:row>40</xdr:row>
      <xdr:rowOff>18538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284390</xdr:colOff>
      <xdr:row>41</xdr:row>
      <xdr:rowOff>18029</xdr:rowOff>
    </xdr:from>
    <xdr:to>
      <xdr:col>39</xdr:col>
      <xdr:colOff>217714</xdr:colOff>
      <xdr:row>56</xdr:row>
      <xdr:rowOff>68034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15648</xdr:colOff>
      <xdr:row>41</xdr:row>
      <xdr:rowOff>8332</xdr:rowOff>
    </xdr:from>
    <xdr:to>
      <xdr:col>30</xdr:col>
      <xdr:colOff>734785</xdr:colOff>
      <xdr:row>56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95251</xdr:colOff>
      <xdr:row>23</xdr:row>
      <xdr:rowOff>170258</xdr:rowOff>
    </xdr:from>
    <xdr:to>
      <xdr:col>39</xdr:col>
      <xdr:colOff>1</xdr:colOff>
      <xdr:row>40</xdr:row>
      <xdr:rowOff>27214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 fPrintsWithSheet="0"/>
  </xdr:twoCellAnchor>
  <xdr:twoCellAnchor>
    <xdr:from>
      <xdr:col>14</xdr:col>
      <xdr:colOff>457200</xdr:colOff>
      <xdr:row>7</xdr:row>
      <xdr:rowOff>0</xdr:rowOff>
    </xdr:from>
    <xdr:to>
      <xdr:col>22</xdr:col>
      <xdr:colOff>381000</xdr:colOff>
      <xdr:row>23</xdr:row>
      <xdr:rowOff>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408213</xdr:colOff>
      <xdr:row>24</xdr:row>
      <xdr:rowOff>16328</xdr:rowOff>
    </xdr:from>
    <xdr:to>
      <xdr:col>22</xdr:col>
      <xdr:colOff>489857</xdr:colOff>
      <xdr:row>40</xdr:row>
      <xdr:rowOff>13608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540203</xdr:colOff>
      <xdr:row>41</xdr:row>
      <xdr:rowOff>42182</xdr:rowOff>
    </xdr:from>
    <xdr:to>
      <xdr:col>22</xdr:col>
      <xdr:colOff>483053</xdr:colOff>
      <xdr:row>56</xdr:row>
      <xdr:rowOff>156482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560613</xdr:colOff>
      <xdr:row>57</xdr:row>
      <xdr:rowOff>179614</xdr:rowOff>
    </xdr:from>
    <xdr:to>
      <xdr:col>22</xdr:col>
      <xdr:colOff>455838</xdr:colOff>
      <xdr:row>73</xdr:row>
      <xdr:rowOff>122464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548368</xdr:colOff>
      <xdr:row>75</xdr:row>
      <xdr:rowOff>24491</xdr:rowOff>
    </xdr:from>
    <xdr:to>
      <xdr:col>22</xdr:col>
      <xdr:colOff>462644</xdr:colOff>
      <xdr:row>91</xdr:row>
      <xdr:rowOff>156481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31</xdr:col>
      <xdr:colOff>210911</xdr:colOff>
      <xdr:row>6</xdr:row>
      <xdr:rowOff>149679</xdr:rowOff>
    </xdr:from>
    <xdr:to>
      <xdr:col>39</xdr:col>
      <xdr:colOff>115661</xdr:colOff>
      <xdr:row>22</xdr:row>
      <xdr:rowOff>142875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289538</xdr:colOff>
      <xdr:row>58</xdr:row>
      <xdr:rowOff>13303</xdr:rowOff>
    </xdr:from>
    <xdr:to>
      <xdr:col>38</xdr:col>
      <xdr:colOff>748394</xdr:colOff>
      <xdr:row>72</xdr:row>
      <xdr:rowOff>89503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761</xdr:colOff>
      <xdr:row>57</xdr:row>
      <xdr:rowOff>171298</xdr:rowOff>
    </xdr:from>
    <xdr:to>
      <xdr:col>30</xdr:col>
      <xdr:colOff>646339</xdr:colOff>
      <xdr:row>73</xdr:row>
      <xdr:rowOff>108857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11723</xdr:colOff>
      <xdr:row>74</xdr:row>
      <xdr:rowOff>193409</xdr:rowOff>
    </xdr:from>
    <xdr:to>
      <xdr:col>30</xdr:col>
      <xdr:colOff>755196</xdr:colOff>
      <xdr:row>90</xdr:row>
      <xdr:rowOff>129266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0</xdr:col>
      <xdr:colOff>0</xdr:colOff>
      <xdr:row>5</xdr:row>
      <xdr:rowOff>136072</xdr:rowOff>
    </xdr:from>
    <xdr:ext cx="18913956" cy="449036"/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088572"/>
          <a:ext cx="18913956" cy="449036"/>
        </a:xfrm>
        <a:prstGeom prst="rect">
          <a:avLst/>
        </a:prstGeom>
      </xdr:spPr>
    </xdr:pic>
    <xdr:clientData/>
  </xdr:oneCellAnchor>
  <xdr:twoCellAnchor>
    <xdr:from>
      <xdr:col>2</xdr:col>
      <xdr:colOff>312964</xdr:colOff>
      <xdr:row>6</xdr:row>
      <xdr:rowOff>40821</xdr:rowOff>
    </xdr:from>
    <xdr:to>
      <xdr:col>12</xdr:col>
      <xdr:colOff>734785</xdr:colOff>
      <xdr:row>7</xdr:row>
      <xdr:rowOff>176892</xdr:rowOff>
    </xdr:to>
    <xdr:sp macro="" textlink="">
      <xdr:nvSpPr>
        <xdr:cNvPr id="18" name="CuadroTexto 17"/>
        <xdr:cNvSpPr txBox="1"/>
      </xdr:nvSpPr>
      <xdr:spPr>
        <a:xfrm>
          <a:off x="5388428" y="1183821"/>
          <a:ext cx="12940393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Banco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Anual  2019</a:t>
          </a:r>
          <a:r>
            <a:rPr lang="es-C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s-C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13-02-2019</a:t>
          </a:r>
          <a:endParaRPr lang="es-CR" sz="12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13606</xdr:colOff>
      <xdr:row>5</xdr:row>
      <xdr:rowOff>176893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18900320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1006928</xdr:colOff>
      <xdr:row>5</xdr:row>
      <xdr:rowOff>136071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170"/>
  <sheetViews>
    <sheetView showGridLines="0" zoomScale="70" zoomScaleNormal="7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57.140625" style="9" customWidth="1"/>
    <col min="2" max="13" width="18.85546875" style="9" customWidth="1"/>
    <col min="14" max="16384" width="11.42578125" style="9"/>
  </cols>
  <sheetData>
    <row r="9" spans="1:13" x14ac:dyDescent="0.25">
      <c r="A9" s="54"/>
      <c r="B9" s="50" t="s">
        <v>40</v>
      </c>
      <c r="C9" s="56" t="s">
        <v>38</v>
      </c>
      <c r="D9" s="56"/>
      <c r="E9" s="56"/>
      <c r="F9" s="56"/>
      <c r="G9" s="52" t="s">
        <v>3</v>
      </c>
      <c r="H9" s="50" t="s">
        <v>41</v>
      </c>
      <c r="I9" s="56" t="s">
        <v>39</v>
      </c>
      <c r="J9" s="56"/>
      <c r="K9" s="56"/>
      <c r="L9" s="56"/>
      <c r="M9" s="52" t="s">
        <v>3</v>
      </c>
    </row>
    <row r="10" spans="1:13" ht="15.75" thickBot="1" x14ac:dyDescent="0.3">
      <c r="A10" s="55"/>
      <c r="B10" s="51"/>
      <c r="C10" s="7" t="s">
        <v>0</v>
      </c>
      <c r="D10" s="7" t="s">
        <v>1</v>
      </c>
      <c r="E10" s="7" t="s">
        <v>2</v>
      </c>
      <c r="F10" s="7" t="s">
        <v>37</v>
      </c>
      <c r="G10" s="53"/>
      <c r="H10" s="51"/>
      <c r="I10" s="7" t="s">
        <v>0</v>
      </c>
      <c r="J10" s="7" t="s">
        <v>1</v>
      </c>
      <c r="K10" s="7" t="s">
        <v>2</v>
      </c>
      <c r="L10" s="7" t="s">
        <v>37</v>
      </c>
      <c r="M10" s="53"/>
    </row>
    <row r="11" spans="1:13" ht="15.75" thickTop="1" x14ac:dyDescent="0.25">
      <c r="A11" s="10"/>
      <c r="B11" s="5"/>
      <c r="C11" s="11"/>
      <c r="D11" s="11"/>
      <c r="E11" s="11"/>
      <c r="F11" s="11"/>
      <c r="G11" s="12"/>
      <c r="H11" s="5"/>
      <c r="I11" s="11"/>
      <c r="J11" s="11"/>
      <c r="K11" s="11"/>
      <c r="L11" s="11"/>
      <c r="M11" s="12"/>
    </row>
    <row r="12" spans="1:13" x14ac:dyDescent="0.25">
      <c r="A12" s="2" t="s">
        <v>4</v>
      </c>
      <c r="B12" s="13"/>
      <c r="H12" s="13"/>
      <c r="I12" s="13"/>
      <c r="J12" s="13"/>
      <c r="K12" s="13"/>
      <c r="L12" s="13"/>
      <c r="M12" s="13"/>
    </row>
    <row r="13" spans="1:13" x14ac:dyDescent="0.25">
      <c r="A13" s="14"/>
      <c r="B13" s="3"/>
      <c r="C13" s="1"/>
      <c r="D13" s="1"/>
      <c r="E13" s="1"/>
      <c r="F13" s="1"/>
      <c r="G13" s="1"/>
      <c r="H13" s="3"/>
      <c r="I13" s="3"/>
      <c r="J13" s="3"/>
      <c r="K13" s="3"/>
      <c r="L13" s="3"/>
      <c r="M13" s="3"/>
    </row>
    <row r="14" spans="1:13" x14ac:dyDescent="0.25">
      <c r="A14" s="2" t="s">
        <v>35</v>
      </c>
      <c r="B14" s="3"/>
      <c r="C14" s="1"/>
      <c r="D14" s="1"/>
      <c r="E14" s="1"/>
      <c r="F14" s="1"/>
      <c r="G14" s="1"/>
      <c r="H14" s="3"/>
      <c r="I14" s="3"/>
      <c r="J14" s="3"/>
      <c r="K14" s="3"/>
      <c r="L14" s="3"/>
      <c r="M14" s="3"/>
    </row>
    <row r="15" spans="1:13" x14ac:dyDescent="0.25">
      <c r="A15" s="15" t="s">
        <v>42</v>
      </c>
      <c r="B15" s="40">
        <f>SUM(C15:F15)</f>
        <v>4016</v>
      </c>
      <c r="C15" s="41">
        <v>2771</v>
      </c>
      <c r="D15" s="41">
        <v>732</v>
      </c>
      <c r="E15" s="41">
        <v>158</v>
      </c>
      <c r="F15" s="41">
        <v>355</v>
      </c>
      <c r="G15" s="41">
        <v>0</v>
      </c>
      <c r="H15" s="40">
        <f>SUM(I15:L15)</f>
        <v>929</v>
      </c>
      <c r="I15" s="40">
        <v>527</v>
      </c>
      <c r="J15" s="40">
        <v>303</v>
      </c>
      <c r="K15" s="40">
        <v>13</v>
      </c>
      <c r="L15" s="40">
        <v>86</v>
      </c>
      <c r="M15" s="40">
        <v>0</v>
      </c>
    </row>
    <row r="16" spans="1:13" x14ac:dyDescent="0.25">
      <c r="A16" s="15" t="s">
        <v>64</v>
      </c>
      <c r="B16" s="40">
        <f t="shared" ref="B16:B18" si="0">SUM(C16:F16)</f>
        <v>3245</v>
      </c>
      <c r="C16" s="41">
        <v>2277</v>
      </c>
      <c r="D16" s="41">
        <v>496</v>
      </c>
      <c r="E16" s="41">
        <v>188</v>
      </c>
      <c r="F16" s="40">
        <v>284</v>
      </c>
      <c r="G16" s="41">
        <v>0</v>
      </c>
      <c r="H16" s="40">
        <f t="shared" ref="H16" si="1">SUM(I16:L16)</f>
        <v>3245</v>
      </c>
      <c r="I16" s="41">
        <v>2277</v>
      </c>
      <c r="J16" s="41">
        <v>496</v>
      </c>
      <c r="K16" s="41">
        <v>188</v>
      </c>
      <c r="L16" s="40">
        <v>284</v>
      </c>
      <c r="M16" s="41">
        <v>0</v>
      </c>
    </row>
    <row r="17" spans="1:14" x14ac:dyDescent="0.25">
      <c r="A17" s="15" t="s">
        <v>65</v>
      </c>
      <c r="B17" s="40">
        <f t="shared" si="0"/>
        <v>2550</v>
      </c>
      <c r="C17" s="41">
        <v>1831</v>
      </c>
      <c r="D17" s="41">
        <v>334</v>
      </c>
      <c r="E17" s="41">
        <v>112</v>
      </c>
      <c r="F17" s="41">
        <v>273</v>
      </c>
      <c r="G17" s="41">
        <v>0</v>
      </c>
      <c r="H17" s="40">
        <f>SUM(I17:L17)</f>
        <v>2814</v>
      </c>
      <c r="I17" s="40">
        <v>1766</v>
      </c>
      <c r="J17" s="40">
        <v>609</v>
      </c>
      <c r="K17" s="40">
        <v>179</v>
      </c>
      <c r="L17" s="40">
        <v>260</v>
      </c>
      <c r="M17" s="40">
        <v>0</v>
      </c>
    </row>
    <row r="18" spans="1:14" x14ac:dyDescent="0.25">
      <c r="A18" s="15" t="s">
        <v>66</v>
      </c>
      <c r="B18" s="40">
        <f t="shared" si="0"/>
        <v>11507</v>
      </c>
      <c r="C18" s="41">
        <v>7845</v>
      </c>
      <c r="D18" s="41">
        <v>2058</v>
      </c>
      <c r="E18" s="41">
        <v>623</v>
      </c>
      <c r="F18" s="40">
        <v>981</v>
      </c>
      <c r="G18" s="41">
        <v>0</v>
      </c>
      <c r="H18" s="40">
        <f>SUM(I18:L18)</f>
        <v>11507</v>
      </c>
      <c r="I18" s="41">
        <v>7845</v>
      </c>
      <c r="J18" s="41">
        <v>2058</v>
      </c>
      <c r="K18" s="41">
        <v>623</v>
      </c>
      <c r="L18" s="40">
        <v>981</v>
      </c>
      <c r="M18" s="41">
        <v>0</v>
      </c>
    </row>
    <row r="19" spans="1:14" x14ac:dyDescent="0.25">
      <c r="A19" s="14"/>
      <c r="B19" s="40"/>
      <c r="C19" s="41"/>
      <c r="D19" s="41"/>
      <c r="E19" s="41"/>
      <c r="F19" s="41"/>
      <c r="G19" s="41"/>
      <c r="H19" s="40"/>
      <c r="I19" s="40"/>
      <c r="J19" s="40"/>
      <c r="K19" s="40"/>
      <c r="L19" s="40"/>
      <c r="M19" s="40"/>
    </row>
    <row r="20" spans="1:14" x14ac:dyDescent="0.25">
      <c r="A20" s="6" t="s">
        <v>5</v>
      </c>
      <c r="B20" s="40"/>
      <c r="C20" s="41"/>
      <c r="D20" s="41"/>
      <c r="E20" s="41"/>
      <c r="F20" s="41"/>
      <c r="G20" s="41"/>
      <c r="H20" s="40"/>
      <c r="I20" s="40"/>
      <c r="J20" s="40"/>
      <c r="K20" s="40"/>
      <c r="L20" s="40"/>
      <c r="M20" s="40"/>
    </row>
    <row r="21" spans="1:14" x14ac:dyDescent="0.25">
      <c r="A21" s="15" t="s">
        <v>42</v>
      </c>
      <c r="B21" s="41">
        <f>SUM(C21:G21)</f>
        <v>35919054059.600006</v>
      </c>
      <c r="C21" s="40">
        <v>18951936336.02</v>
      </c>
      <c r="D21" s="40">
        <v>11374136433.309999</v>
      </c>
      <c r="E21" s="40">
        <v>1933313477.4100001</v>
      </c>
      <c r="F21" s="40">
        <v>2132397000</v>
      </c>
      <c r="G21" s="40">
        <v>1527270812.8599999</v>
      </c>
      <c r="H21" s="40">
        <f>SUM(I21:M21)</f>
        <v>28372067082.239998</v>
      </c>
      <c r="I21" s="40">
        <v>11465517722.65</v>
      </c>
      <c r="J21" s="40">
        <v>11176412292.4</v>
      </c>
      <c r="K21" s="40">
        <v>3087785300</v>
      </c>
      <c r="L21" s="40">
        <v>1596234000</v>
      </c>
      <c r="M21" s="40">
        <v>1046117767.1900001</v>
      </c>
    </row>
    <row r="22" spans="1:14" x14ac:dyDescent="0.25">
      <c r="A22" s="15" t="s">
        <v>64</v>
      </c>
      <c r="B22" s="41">
        <f>SUM(C22:G22)</f>
        <v>30621754846.90406</v>
      </c>
      <c r="C22" s="41">
        <v>16051467580.649315</v>
      </c>
      <c r="D22" s="41">
        <v>8270538369.9119053</v>
      </c>
      <c r="E22" s="41">
        <v>2812018384.662662</v>
      </c>
      <c r="F22" s="40">
        <v>1754423633.5401814</v>
      </c>
      <c r="G22" s="40">
        <v>1733306878.1400001</v>
      </c>
      <c r="H22" s="40">
        <f>SUM(I22:M22)</f>
        <v>30621754846.90406</v>
      </c>
      <c r="I22" s="41">
        <v>16051467580.649315</v>
      </c>
      <c r="J22" s="41">
        <v>8270538369.9119053</v>
      </c>
      <c r="K22" s="41">
        <v>2812018384.662662</v>
      </c>
      <c r="L22" s="40">
        <v>1754423633.5401814</v>
      </c>
      <c r="M22" s="40">
        <v>1733306878.1400001</v>
      </c>
    </row>
    <row r="23" spans="1:14" x14ac:dyDescent="0.25">
      <c r="A23" s="15" t="s">
        <v>65</v>
      </c>
      <c r="B23" s="41">
        <f t="shared" ref="B23" si="2">SUM(C23:G23)</f>
        <v>21808445723.178318</v>
      </c>
      <c r="C23" s="40">
        <v>13333641575.050001</v>
      </c>
      <c r="D23" s="40">
        <v>3818167843.0699997</v>
      </c>
      <c r="E23" s="40">
        <v>1900045527.4299998</v>
      </c>
      <c r="F23" s="40">
        <v>1716527000</v>
      </c>
      <c r="G23" s="40">
        <v>1040063777.62832</v>
      </c>
      <c r="H23" s="40">
        <f t="shared" ref="H23:H24" si="3">SUM(I23:M23)</f>
        <v>27484199250.502163</v>
      </c>
      <c r="I23" s="40">
        <v>13303441188.860001</v>
      </c>
      <c r="J23" s="40">
        <v>8294899244.3699999</v>
      </c>
      <c r="K23" s="40">
        <v>3081827142.6500001</v>
      </c>
      <c r="L23" s="40">
        <v>1660990000</v>
      </c>
      <c r="M23" s="40">
        <v>1143041674.6221619</v>
      </c>
    </row>
    <row r="24" spans="1:14" x14ac:dyDescent="0.25">
      <c r="A24" s="15" t="s">
        <v>66</v>
      </c>
      <c r="B24" s="41">
        <f>SUM(C24:G24)</f>
        <v>114179519765.99208</v>
      </c>
      <c r="C24" s="41">
        <v>56799472890.972809</v>
      </c>
      <c r="D24" s="41">
        <v>35074959321.890579</v>
      </c>
      <c r="E24" s="41">
        <v>9604710343.784174</v>
      </c>
      <c r="F24" s="40">
        <v>6237385524.48452</v>
      </c>
      <c r="G24" s="40">
        <v>6462991684.8599997</v>
      </c>
      <c r="H24" s="40">
        <f t="shared" si="3"/>
        <v>114179519765.99208</v>
      </c>
      <c r="I24" s="41">
        <v>56799472890.972809</v>
      </c>
      <c r="J24" s="41">
        <v>35074959321.890579</v>
      </c>
      <c r="K24" s="41">
        <v>9604710343.784174</v>
      </c>
      <c r="L24" s="40">
        <v>6237385524.48452</v>
      </c>
      <c r="M24" s="40">
        <v>6462991684.8599997</v>
      </c>
    </row>
    <row r="25" spans="1:14" x14ac:dyDescent="0.25">
      <c r="A25" s="15" t="s">
        <v>67</v>
      </c>
      <c r="B25" s="41">
        <f>SUM(C25:F25)</f>
        <v>20768381945.549999</v>
      </c>
      <c r="C25" s="41">
        <v>13333641575.050001</v>
      </c>
      <c r="D25" s="41">
        <v>3818167843.0699997</v>
      </c>
      <c r="E25" s="41">
        <v>1900045527.4299998</v>
      </c>
      <c r="F25" s="41">
        <v>1716527000</v>
      </c>
      <c r="G25" s="41"/>
      <c r="H25" s="40">
        <f>SUM(I25:L25)</f>
        <v>26341157575.880001</v>
      </c>
      <c r="I25" s="40">
        <v>13303441188.860001</v>
      </c>
      <c r="J25" s="40">
        <v>8294899244.3699999</v>
      </c>
      <c r="K25" s="40">
        <v>3081827142.6500001</v>
      </c>
      <c r="L25" s="40">
        <v>1660990000</v>
      </c>
      <c r="M25" s="40"/>
    </row>
    <row r="26" spans="1:14" x14ac:dyDescent="0.25">
      <c r="A26" s="14"/>
      <c r="B26" s="40"/>
      <c r="C26" s="41"/>
      <c r="D26" s="41"/>
      <c r="E26" s="41"/>
      <c r="F26" s="41"/>
      <c r="G26" s="41"/>
      <c r="H26" s="40"/>
      <c r="I26" s="40"/>
      <c r="J26" s="40"/>
      <c r="K26" s="40"/>
      <c r="L26" s="40"/>
      <c r="M26" s="40"/>
    </row>
    <row r="27" spans="1:14" x14ac:dyDescent="0.25">
      <c r="A27" s="6" t="s">
        <v>6</v>
      </c>
      <c r="B27" s="40"/>
      <c r="C27" s="41"/>
      <c r="D27" s="41"/>
      <c r="E27" s="41"/>
      <c r="F27" s="41"/>
      <c r="G27" s="41"/>
      <c r="H27" s="40"/>
      <c r="I27" s="40"/>
      <c r="J27" s="40"/>
      <c r="K27" s="40"/>
      <c r="L27" s="40"/>
      <c r="M27" s="40"/>
    </row>
    <row r="28" spans="1:14" x14ac:dyDescent="0.25">
      <c r="A28" s="15" t="s">
        <v>64</v>
      </c>
      <c r="B28" s="41">
        <f>B22</f>
        <v>30621754846.90406</v>
      </c>
      <c r="C28" s="41">
        <f>B28+H28</f>
        <v>61243509693.808121</v>
      </c>
      <c r="D28" s="41"/>
      <c r="E28" s="41"/>
      <c r="F28" s="40"/>
      <c r="G28" s="40"/>
      <c r="H28" s="40">
        <f t="shared" ref="H28" si="4">H22</f>
        <v>30621754846.90406</v>
      </c>
      <c r="I28" s="40"/>
      <c r="J28" s="40"/>
      <c r="K28" s="40"/>
      <c r="L28" s="40"/>
      <c r="M28" s="40"/>
    </row>
    <row r="29" spans="1:14" x14ac:dyDescent="0.25">
      <c r="A29" s="15" t="s">
        <v>65</v>
      </c>
      <c r="B29" s="41">
        <v>25185429734.560001</v>
      </c>
      <c r="C29" s="41"/>
      <c r="D29" s="41"/>
      <c r="E29" s="41"/>
      <c r="F29" s="40"/>
      <c r="G29" s="40"/>
      <c r="H29" s="41">
        <v>25185429734.559998</v>
      </c>
      <c r="I29" s="40"/>
      <c r="J29" s="40"/>
      <c r="K29" s="40"/>
      <c r="L29" s="40"/>
      <c r="M29" s="40"/>
    </row>
    <row r="30" spans="1:14" x14ac:dyDescent="0.25">
      <c r="A30" s="14"/>
      <c r="B30" s="27"/>
      <c r="C30" s="28"/>
      <c r="D30" s="28"/>
      <c r="E30" s="28"/>
      <c r="F30" s="28"/>
      <c r="G30" s="28"/>
      <c r="H30" s="27"/>
      <c r="I30" s="27"/>
      <c r="J30" s="27"/>
      <c r="K30" s="27"/>
      <c r="L30" s="27"/>
      <c r="M30" s="27"/>
    </row>
    <row r="31" spans="1:14" x14ac:dyDescent="0.25">
      <c r="A31" s="2" t="s">
        <v>7</v>
      </c>
      <c r="B31" s="27"/>
      <c r="C31" s="28"/>
      <c r="D31" s="28"/>
      <c r="E31" s="28"/>
      <c r="F31" s="28"/>
      <c r="G31" s="28"/>
      <c r="H31" s="27"/>
      <c r="I31" s="27"/>
      <c r="J31" s="27"/>
      <c r="K31" s="27"/>
      <c r="L31" s="27"/>
      <c r="M31" s="27"/>
    </row>
    <row r="32" spans="1:14" x14ac:dyDescent="0.25">
      <c r="A32" s="15" t="s">
        <v>43</v>
      </c>
      <c r="B32" s="46">
        <v>1.0304675706999999</v>
      </c>
      <c r="C32" s="46">
        <v>1.0304675706999999</v>
      </c>
      <c r="D32" s="46">
        <v>1.0304675706999999</v>
      </c>
      <c r="E32" s="46">
        <v>1.0304675706999999</v>
      </c>
      <c r="F32" s="46">
        <v>1.0304675706999999</v>
      </c>
      <c r="G32" s="46">
        <v>1.0304675706999999</v>
      </c>
      <c r="H32" s="46">
        <v>1.0304675706999999</v>
      </c>
      <c r="I32" s="46">
        <v>1.0304675706999999</v>
      </c>
      <c r="J32" s="46">
        <v>1.0304675706999999</v>
      </c>
      <c r="K32" s="46">
        <v>1.0304675706999999</v>
      </c>
      <c r="L32" s="46">
        <v>1.0304675706999999</v>
      </c>
      <c r="M32" s="46">
        <v>1.0304675706999999</v>
      </c>
      <c r="N32" s="18"/>
    </row>
    <row r="33" spans="1:14" x14ac:dyDescent="0.25">
      <c r="A33" s="15" t="s">
        <v>68</v>
      </c>
      <c r="B33" s="46">
        <v>1.0451016243</v>
      </c>
      <c r="C33" s="46">
        <v>1.0451016243</v>
      </c>
      <c r="D33" s="46">
        <v>1.0451016243</v>
      </c>
      <c r="E33" s="46">
        <v>1.0451016243</v>
      </c>
      <c r="F33" s="46">
        <v>1.0451016243</v>
      </c>
      <c r="G33" s="46">
        <v>1.0451016243</v>
      </c>
      <c r="H33" s="46">
        <v>1.0451016243</v>
      </c>
      <c r="I33" s="46">
        <v>1.0451016243</v>
      </c>
      <c r="J33" s="46">
        <v>1.0451016243</v>
      </c>
      <c r="K33" s="46">
        <v>1.0451016243</v>
      </c>
      <c r="L33" s="46">
        <v>1.0451016243</v>
      </c>
      <c r="M33" s="46">
        <v>1.0451016243</v>
      </c>
      <c r="N33" s="18"/>
    </row>
    <row r="34" spans="1:14" x14ac:dyDescent="0.25">
      <c r="A34" s="15" t="s">
        <v>8</v>
      </c>
      <c r="B34" s="40">
        <f>+C34+F34</f>
        <v>172371</v>
      </c>
      <c r="C34" s="41">
        <v>128056</v>
      </c>
      <c r="D34" s="41">
        <v>128056</v>
      </c>
      <c r="E34" s="41">
        <v>128056</v>
      </c>
      <c r="F34" s="41">
        <v>44315</v>
      </c>
      <c r="G34" s="41"/>
      <c r="H34" s="40">
        <f>+I34+L34</f>
        <v>172371</v>
      </c>
      <c r="I34" s="41">
        <v>128056</v>
      </c>
      <c r="J34" s="41">
        <v>128056</v>
      </c>
      <c r="K34" s="41">
        <v>128056</v>
      </c>
      <c r="L34" s="41">
        <v>44315</v>
      </c>
      <c r="M34" s="40"/>
    </row>
    <row r="35" spans="1:14" x14ac:dyDescent="0.25">
      <c r="A35" s="14"/>
      <c r="B35" s="27"/>
      <c r="C35" s="28"/>
      <c r="D35" s="28"/>
      <c r="E35" s="28"/>
      <c r="F35" s="28"/>
      <c r="G35" s="28"/>
      <c r="H35" s="27"/>
      <c r="I35" s="27"/>
      <c r="J35" s="27"/>
      <c r="K35" s="27"/>
      <c r="L35" s="27"/>
      <c r="M35" s="27"/>
    </row>
    <row r="36" spans="1:14" x14ac:dyDescent="0.25">
      <c r="A36" s="2" t="s">
        <v>9</v>
      </c>
      <c r="B36" s="40"/>
      <c r="C36" s="41"/>
      <c r="D36" s="41"/>
      <c r="E36" s="41"/>
      <c r="F36" s="41"/>
      <c r="G36" s="41"/>
      <c r="H36" s="40"/>
      <c r="I36" s="40"/>
      <c r="J36" s="40"/>
      <c r="K36" s="40"/>
      <c r="L36" s="40"/>
      <c r="M36" s="40"/>
    </row>
    <row r="37" spans="1:14" x14ac:dyDescent="0.25">
      <c r="A37" s="14" t="s">
        <v>44</v>
      </c>
      <c r="B37" s="40">
        <f t="shared" ref="B37:M37" si="5">B21/B32</f>
        <v>34857044589.185936</v>
      </c>
      <c r="C37" s="40">
        <f t="shared" si="5"/>
        <v>18391589289.069901</v>
      </c>
      <c r="D37" s="40">
        <f t="shared" si="5"/>
        <v>11037840254.966501</v>
      </c>
      <c r="E37" s="40">
        <f t="shared" si="5"/>
        <v>1876151693.0578358</v>
      </c>
      <c r="F37" s="40">
        <f t="shared" si="5"/>
        <v>2069348964.1323266</v>
      </c>
      <c r="G37" s="40">
        <f t="shared" si="5"/>
        <v>1482114387.9593608</v>
      </c>
      <c r="H37" s="40">
        <f t="shared" si="5"/>
        <v>27533197442.561691</v>
      </c>
      <c r="I37" s="40">
        <f t="shared" si="5"/>
        <v>11126519697.132668</v>
      </c>
      <c r="J37" s="40">
        <f t="shared" si="5"/>
        <v>10845962173.082096</v>
      </c>
      <c r="K37" s="40">
        <f t="shared" si="5"/>
        <v>2996489542.9969306</v>
      </c>
      <c r="L37" s="40">
        <f t="shared" si="5"/>
        <v>1549038558.2106898</v>
      </c>
      <c r="M37" s="40">
        <f t="shared" si="5"/>
        <v>1015187471.139309</v>
      </c>
    </row>
    <row r="38" spans="1:14" x14ac:dyDescent="0.25">
      <c r="A38" s="14" t="s">
        <v>69</v>
      </c>
      <c r="B38" s="40">
        <f t="shared" ref="B38:H38" si="6">B23/B33</f>
        <v>20867296745.218845</v>
      </c>
      <c r="C38" s="40">
        <f t="shared" si="6"/>
        <v>12758224908.492281</v>
      </c>
      <c r="D38" s="40">
        <f t="shared" si="6"/>
        <v>3653393846.3901782</v>
      </c>
      <c r="E38" s="40">
        <f t="shared" si="6"/>
        <v>1818048583.2682865</v>
      </c>
      <c r="F38" s="40">
        <f t="shared" si="6"/>
        <v>1642449844.1955011</v>
      </c>
      <c r="G38" s="40">
        <f t="shared" si="6"/>
        <v>995179562.87260175</v>
      </c>
      <c r="H38" s="40">
        <f t="shared" si="6"/>
        <v>26298111696.947025</v>
      </c>
      <c r="I38" s="40">
        <f>I23/I33</f>
        <v>12729327827.588566</v>
      </c>
      <c r="J38" s="40">
        <f t="shared" ref="J38:M38" si="7">J23/J33</f>
        <v>7936930774.4841099</v>
      </c>
      <c r="K38" s="40">
        <f t="shared" si="7"/>
        <v>2948830114.6926084</v>
      </c>
      <c r="L38" s="40">
        <f t="shared" si="7"/>
        <v>1589309557.4437718</v>
      </c>
      <c r="M38" s="40">
        <f t="shared" si="7"/>
        <v>1093713422.737967</v>
      </c>
    </row>
    <row r="39" spans="1:14" x14ac:dyDescent="0.25">
      <c r="A39" s="14" t="s">
        <v>45</v>
      </c>
      <c r="B39" s="40">
        <f t="shared" ref="B39:F39" si="8">B37/B15</f>
        <v>8679542.9753949046</v>
      </c>
      <c r="C39" s="40">
        <f t="shared" si="8"/>
        <v>6637166.8311331291</v>
      </c>
      <c r="D39" s="40">
        <f t="shared" si="8"/>
        <v>15079016.741757516</v>
      </c>
      <c r="E39" s="40">
        <f t="shared" si="8"/>
        <v>11874377.804163517</v>
      </c>
      <c r="F39" s="40">
        <f t="shared" si="8"/>
        <v>5829152.0116403569</v>
      </c>
      <c r="G39" s="40"/>
      <c r="H39" s="40">
        <f t="shared" ref="H39:L39" si="9">H37/H15</f>
        <v>29637456.881121304</v>
      </c>
      <c r="I39" s="40">
        <f t="shared" si="9"/>
        <v>21112940.601769768</v>
      </c>
      <c r="J39" s="40">
        <f t="shared" si="9"/>
        <v>35795254.696640581</v>
      </c>
      <c r="K39" s="40">
        <f t="shared" si="9"/>
        <v>230499195.61514851</v>
      </c>
      <c r="L39" s="40">
        <f t="shared" si="9"/>
        <v>18012076.258263834</v>
      </c>
      <c r="M39" s="40"/>
    </row>
    <row r="40" spans="1:14" x14ac:dyDescent="0.25">
      <c r="A40" s="14" t="s">
        <v>70</v>
      </c>
      <c r="B40" s="40">
        <f>B38/B17</f>
        <v>8183253.6255760174</v>
      </c>
      <c r="C40" s="40">
        <f t="shared" ref="C40:F40" si="10">C38/C17</f>
        <v>6967900.0046380563</v>
      </c>
      <c r="D40" s="40">
        <f t="shared" si="10"/>
        <v>10938304.929311911</v>
      </c>
      <c r="E40" s="40">
        <f t="shared" si="10"/>
        <v>16232576.636323987</v>
      </c>
      <c r="F40" s="40">
        <f t="shared" si="10"/>
        <v>6016299.7955879159</v>
      </c>
      <c r="G40" s="41"/>
      <c r="H40" s="40">
        <f t="shared" ref="H40:L40" si="11">H38/H17</f>
        <v>9345455.4715518933</v>
      </c>
      <c r="I40" s="40">
        <f t="shared" si="11"/>
        <v>7207999.9023717809</v>
      </c>
      <c r="J40" s="40">
        <f t="shared" si="11"/>
        <v>13032727.051698046</v>
      </c>
      <c r="K40" s="40">
        <f t="shared" si="11"/>
        <v>16473911.255265968</v>
      </c>
      <c r="L40" s="40">
        <f t="shared" si="11"/>
        <v>6112729.0670914305</v>
      </c>
      <c r="M40" s="40"/>
    </row>
    <row r="41" spans="1:14" x14ac:dyDescent="0.25">
      <c r="A41" s="14"/>
      <c r="B41" s="29"/>
      <c r="C41" s="30"/>
      <c r="D41" s="30"/>
      <c r="E41" s="30"/>
      <c r="F41" s="30"/>
      <c r="G41" s="30"/>
      <c r="H41" s="29"/>
      <c r="I41" s="29"/>
      <c r="J41" s="29"/>
      <c r="K41" s="29"/>
      <c r="L41" s="29"/>
      <c r="M41" s="29"/>
    </row>
    <row r="42" spans="1:14" x14ac:dyDescent="0.25">
      <c r="A42" s="2" t="s">
        <v>10</v>
      </c>
      <c r="B42" s="29"/>
      <c r="C42" s="30"/>
      <c r="D42" s="30"/>
      <c r="E42" s="30"/>
      <c r="F42" s="30"/>
      <c r="G42" s="30"/>
      <c r="H42" s="29"/>
      <c r="I42" s="29"/>
      <c r="J42" s="29"/>
      <c r="K42" s="29"/>
      <c r="L42" s="29"/>
      <c r="M42" s="29"/>
    </row>
    <row r="43" spans="1:14" x14ac:dyDescent="0.25">
      <c r="A43" s="14"/>
      <c r="B43" s="29"/>
      <c r="C43" s="30"/>
      <c r="D43" s="30"/>
      <c r="E43" s="30"/>
      <c r="F43" s="30"/>
      <c r="G43" s="30"/>
      <c r="H43" s="29"/>
      <c r="I43" s="29"/>
      <c r="J43" s="29"/>
      <c r="K43" s="29"/>
      <c r="L43" s="29"/>
      <c r="M43" s="29"/>
    </row>
    <row r="44" spans="1:14" x14ac:dyDescent="0.25">
      <c r="A44" s="2" t="s">
        <v>11</v>
      </c>
      <c r="B44" s="29"/>
      <c r="C44" s="30"/>
      <c r="D44" s="30"/>
      <c r="E44" s="30"/>
      <c r="F44" s="30"/>
      <c r="G44" s="30"/>
      <c r="H44" s="29"/>
      <c r="I44" s="29"/>
      <c r="J44" s="29"/>
      <c r="K44" s="29"/>
      <c r="L44" s="29"/>
      <c r="M44" s="29"/>
    </row>
    <row r="45" spans="1:14" x14ac:dyDescent="0.25">
      <c r="A45" s="14" t="s">
        <v>12</v>
      </c>
      <c r="B45" s="31">
        <f>B16/B34*100</f>
        <v>1.8825672531922424</v>
      </c>
      <c r="C45" s="31">
        <f t="shared" ref="C45:F45" si="12">C16/C34*100</f>
        <v>1.7781283188604984</v>
      </c>
      <c r="D45" s="31">
        <f t="shared" si="12"/>
        <v>0.3873305428874867</v>
      </c>
      <c r="E45" s="31">
        <f t="shared" si="12"/>
        <v>0.14681077028799899</v>
      </c>
      <c r="F45" s="31">
        <f t="shared" si="12"/>
        <v>0.64086652375042308</v>
      </c>
      <c r="G45" s="32"/>
      <c r="H45" s="31">
        <f t="shared" ref="H45" si="13">H16/H34*100</f>
        <v>1.8825672531922424</v>
      </c>
      <c r="I45" s="31">
        <f>I16/I34*100</f>
        <v>1.7781283188604984</v>
      </c>
      <c r="J45" s="31">
        <f t="shared" ref="J45:L45" si="14">J16/J34*100</f>
        <v>0.3873305428874867</v>
      </c>
      <c r="K45" s="31">
        <f t="shared" si="14"/>
        <v>0.14681077028799899</v>
      </c>
      <c r="L45" s="31">
        <f t="shared" si="14"/>
        <v>0.64086652375042308</v>
      </c>
      <c r="M45" s="31"/>
    </row>
    <row r="46" spans="1:14" x14ac:dyDescent="0.25">
      <c r="A46" s="14" t="s">
        <v>13</v>
      </c>
      <c r="B46" s="31">
        <f>B17/B34*100</f>
        <v>1.4793671789338114</v>
      </c>
      <c r="C46" s="31">
        <f t="shared" ref="C46:F46" si="15">C17/C34*100</f>
        <v>1.4298431936027989</v>
      </c>
      <c r="D46" s="31">
        <f t="shared" si="15"/>
        <v>0.26082338976697694</v>
      </c>
      <c r="E46" s="31">
        <f t="shared" si="15"/>
        <v>8.7461735490722808E-2</v>
      </c>
      <c r="F46" s="31">
        <f t="shared" si="15"/>
        <v>0.61604422881642784</v>
      </c>
      <c r="G46" s="32"/>
      <c r="H46" s="31">
        <f t="shared" ref="H46:L46" si="16">H17/H34*100</f>
        <v>1.6325251927528415</v>
      </c>
      <c r="I46" s="31">
        <f t="shared" si="16"/>
        <v>1.3790841506840756</v>
      </c>
      <c r="J46" s="31">
        <f t="shared" si="16"/>
        <v>0.47557318673080529</v>
      </c>
      <c r="K46" s="31">
        <f t="shared" si="16"/>
        <v>0.13978259511463734</v>
      </c>
      <c r="L46" s="31">
        <f t="shared" si="16"/>
        <v>0.58670878934897885</v>
      </c>
      <c r="M46" s="31"/>
    </row>
    <row r="47" spans="1:14" x14ac:dyDescent="0.25">
      <c r="A47" s="14"/>
      <c r="B47" s="31"/>
      <c r="C47" s="32"/>
      <c r="D47" s="32"/>
      <c r="E47" s="32"/>
      <c r="F47" s="32"/>
      <c r="G47" s="32"/>
      <c r="H47" s="31"/>
      <c r="I47" s="31"/>
      <c r="J47" s="31"/>
      <c r="K47" s="31"/>
      <c r="L47" s="31"/>
      <c r="M47" s="31"/>
    </row>
    <row r="48" spans="1:14" x14ac:dyDescent="0.25">
      <c r="A48" s="2" t="s">
        <v>14</v>
      </c>
      <c r="B48" s="31"/>
      <c r="C48" s="32"/>
      <c r="D48" s="32"/>
      <c r="E48" s="32"/>
      <c r="F48" s="32"/>
      <c r="G48" s="32"/>
      <c r="H48" s="31"/>
      <c r="I48" s="31"/>
      <c r="J48" s="31"/>
      <c r="K48" s="31"/>
      <c r="L48" s="31"/>
      <c r="M48" s="31"/>
    </row>
    <row r="49" spans="1:13" x14ac:dyDescent="0.25">
      <c r="A49" s="14" t="s">
        <v>15</v>
      </c>
      <c r="B49" s="31">
        <f>B17/B16*100</f>
        <v>78.582434514637896</v>
      </c>
      <c r="C49" s="31">
        <f t="shared" ref="C49:F49" si="17">C17/C16*100</f>
        <v>80.412823891084756</v>
      </c>
      <c r="D49" s="31">
        <f t="shared" si="17"/>
        <v>67.338709677419345</v>
      </c>
      <c r="E49" s="31">
        <f t="shared" si="17"/>
        <v>59.574468085106382</v>
      </c>
      <c r="F49" s="31">
        <f t="shared" si="17"/>
        <v>96.126760563380287</v>
      </c>
      <c r="G49" s="32"/>
      <c r="H49" s="31">
        <f t="shared" ref="H49:L49" si="18">H17/H16*100</f>
        <v>86.718027734976886</v>
      </c>
      <c r="I49" s="31">
        <f t="shared" si="18"/>
        <v>77.558190601668869</v>
      </c>
      <c r="J49" s="31">
        <f t="shared" si="18"/>
        <v>122.78225806451613</v>
      </c>
      <c r="K49" s="31">
        <f t="shared" si="18"/>
        <v>95.212765957446805</v>
      </c>
      <c r="L49" s="31">
        <f t="shared" si="18"/>
        <v>91.549295774647888</v>
      </c>
      <c r="M49" s="31"/>
    </row>
    <row r="50" spans="1:13" x14ac:dyDescent="0.25">
      <c r="A50" s="14" t="s">
        <v>16</v>
      </c>
      <c r="B50" s="31">
        <f>B23/B22*100</f>
        <v>71.218797982713284</v>
      </c>
      <c r="C50" s="31">
        <f t="shared" ref="C50:G50" si="19">C23/C22*100</f>
        <v>83.068052862183379</v>
      </c>
      <c r="D50" s="31">
        <f t="shared" si="19"/>
        <v>46.165892379635615</v>
      </c>
      <c r="E50" s="31">
        <f t="shared" si="19"/>
        <v>67.568744848655555</v>
      </c>
      <c r="F50" s="31">
        <f t="shared" si="19"/>
        <v>97.839938267149805</v>
      </c>
      <c r="G50" s="31">
        <f t="shared" si="19"/>
        <v>60.004595305385585</v>
      </c>
      <c r="H50" s="31">
        <f>H23/H22*100</f>
        <v>89.753834775020707</v>
      </c>
      <c r="I50" s="31">
        <f>I23/I22*100</f>
        <v>82.87990566605778</v>
      </c>
      <c r="J50" s="31">
        <f t="shared" ref="J50:M50" si="20">J23/J22*100</f>
        <v>100.29455004461039</v>
      </c>
      <c r="K50" s="31">
        <f t="shared" si="20"/>
        <v>109.59484331464301</v>
      </c>
      <c r="L50" s="31">
        <f t="shared" si="20"/>
        <v>94.674397234854538</v>
      </c>
      <c r="M50" s="31">
        <f t="shared" si="20"/>
        <v>65.94571850131652</v>
      </c>
    </row>
    <row r="51" spans="1:13" x14ac:dyDescent="0.25">
      <c r="A51" s="14" t="s">
        <v>17</v>
      </c>
      <c r="B51" s="31">
        <f t="shared" ref="B51:F51" si="21">AVERAGE(B49:B50)</f>
        <v>74.90061624867559</v>
      </c>
      <c r="C51" s="31">
        <f t="shared" si="21"/>
        <v>81.740438376634074</v>
      </c>
      <c r="D51" s="31">
        <f t="shared" si="21"/>
        <v>56.752301028527484</v>
      </c>
      <c r="E51" s="31">
        <f t="shared" si="21"/>
        <v>63.571606466880965</v>
      </c>
      <c r="F51" s="31">
        <f t="shared" si="21"/>
        <v>96.983349415265053</v>
      </c>
      <c r="G51" s="32"/>
      <c r="H51" s="31">
        <f t="shared" ref="H51:L51" si="22">AVERAGE(H49:H50)</f>
        <v>88.235931254998803</v>
      </c>
      <c r="I51" s="31">
        <f t="shared" si="22"/>
        <v>80.219048133863325</v>
      </c>
      <c r="J51" s="31">
        <f t="shared" si="22"/>
        <v>111.53840405456326</v>
      </c>
      <c r="K51" s="31">
        <f t="shared" si="22"/>
        <v>102.40380463604491</v>
      </c>
      <c r="L51" s="31">
        <f t="shared" si="22"/>
        <v>93.111846504751213</v>
      </c>
      <c r="M51" s="31"/>
    </row>
    <row r="52" spans="1:13" x14ac:dyDescent="0.25">
      <c r="A52" s="14"/>
      <c r="B52" s="31"/>
      <c r="C52" s="32"/>
      <c r="D52" s="32"/>
      <c r="E52" s="32"/>
      <c r="F52" s="32"/>
      <c r="G52" s="32"/>
      <c r="H52" s="31"/>
      <c r="I52" s="31"/>
      <c r="J52" s="31"/>
      <c r="K52" s="31"/>
      <c r="L52" s="31"/>
      <c r="M52" s="31"/>
    </row>
    <row r="53" spans="1:13" x14ac:dyDescent="0.25">
      <c r="A53" s="2" t="s">
        <v>18</v>
      </c>
      <c r="B53" s="31"/>
      <c r="C53" s="32"/>
      <c r="D53" s="32"/>
      <c r="E53" s="32"/>
      <c r="F53" s="32"/>
      <c r="G53" s="32"/>
      <c r="H53" s="31"/>
      <c r="I53" s="31"/>
      <c r="J53" s="31"/>
      <c r="K53" s="31"/>
      <c r="L53" s="31"/>
      <c r="M53" s="31"/>
    </row>
    <row r="54" spans="1:13" x14ac:dyDescent="0.25">
      <c r="A54" s="14" t="s">
        <v>19</v>
      </c>
      <c r="B54" s="31">
        <f t="shared" ref="B54:F54" si="23">B17/B18*100</f>
        <v>22.16042408968454</v>
      </c>
      <c r="C54" s="31">
        <f t="shared" si="23"/>
        <v>23.339706819630337</v>
      </c>
      <c r="D54" s="31">
        <f t="shared" si="23"/>
        <v>16.229348882410108</v>
      </c>
      <c r="E54" s="31">
        <f t="shared" si="23"/>
        <v>17.977528089887642</v>
      </c>
      <c r="F54" s="31">
        <f t="shared" si="23"/>
        <v>27.828746177370029</v>
      </c>
      <c r="G54" s="32"/>
      <c r="H54" s="31">
        <f t="shared" ref="H54:L54" si="24">H17/H18*100</f>
        <v>24.454679760145996</v>
      </c>
      <c r="I54" s="31">
        <f t="shared" si="24"/>
        <v>22.511153601019757</v>
      </c>
      <c r="J54" s="31">
        <f t="shared" si="24"/>
        <v>29.591836734693878</v>
      </c>
      <c r="K54" s="31">
        <f t="shared" si="24"/>
        <v>28.731942215088285</v>
      </c>
      <c r="L54" s="31">
        <f t="shared" si="24"/>
        <v>26.503567787971459</v>
      </c>
      <c r="M54" s="31"/>
    </row>
    <row r="55" spans="1:13" x14ac:dyDescent="0.25">
      <c r="A55" s="14" t="s">
        <v>20</v>
      </c>
      <c r="B55" s="31">
        <f t="shared" ref="B55:G55" si="25">B23/B24*100</f>
        <v>19.100137895021938</v>
      </c>
      <c r="C55" s="31">
        <f t="shared" si="25"/>
        <v>23.474938932345495</v>
      </c>
      <c r="D55" s="31">
        <f t="shared" si="25"/>
        <v>10.885737052550333</v>
      </c>
      <c r="E55" s="31">
        <f t="shared" si="25"/>
        <v>19.782434445403567</v>
      </c>
      <c r="F55" s="31">
        <f t="shared" si="25"/>
        <v>27.519976010170705</v>
      </c>
      <c r="G55" s="31">
        <f t="shared" si="25"/>
        <v>16.092605844824782</v>
      </c>
      <c r="H55" s="31">
        <f>H23/H24*100</f>
        <v>24.071041204964168</v>
      </c>
      <c r="I55" s="31">
        <f t="shared" ref="I55:M55" si="26">I23/I24*100</f>
        <v>23.421768744924972</v>
      </c>
      <c r="J55" s="31">
        <f t="shared" si="26"/>
        <v>23.649063048786154</v>
      </c>
      <c r="K55" s="31">
        <f t="shared" si="26"/>
        <v>32.086622421096216</v>
      </c>
      <c r="L55" s="31">
        <f t="shared" si="26"/>
        <v>26.629586923557529</v>
      </c>
      <c r="M55" s="31">
        <f t="shared" si="26"/>
        <v>17.68595304400306</v>
      </c>
    </row>
    <row r="56" spans="1:13" x14ac:dyDescent="0.25">
      <c r="A56" s="14" t="s">
        <v>21</v>
      </c>
      <c r="B56" s="31">
        <f t="shared" ref="B56:F56" si="27">(B54+B55)/2</f>
        <v>20.630280992353239</v>
      </c>
      <c r="C56" s="31">
        <f t="shared" si="27"/>
        <v>23.407322875987916</v>
      </c>
      <c r="D56" s="31">
        <f t="shared" si="27"/>
        <v>13.55754296748022</v>
      </c>
      <c r="E56" s="31">
        <f t="shared" si="27"/>
        <v>18.879981267645604</v>
      </c>
      <c r="F56" s="31">
        <f t="shared" si="27"/>
        <v>27.674361093770365</v>
      </c>
      <c r="G56" s="32"/>
      <c r="H56" s="31">
        <f t="shared" ref="H56:L56" si="28">(H54+H55)/2</f>
        <v>24.262860482555084</v>
      </c>
      <c r="I56" s="31">
        <f t="shared" si="28"/>
        <v>22.966461172972366</v>
      </c>
      <c r="J56" s="31">
        <f t="shared" si="28"/>
        <v>26.620449891740016</v>
      </c>
      <c r="K56" s="31">
        <f t="shared" si="28"/>
        <v>30.409282318092252</v>
      </c>
      <c r="L56" s="31">
        <f t="shared" si="28"/>
        <v>26.566577355764494</v>
      </c>
      <c r="M56" s="31"/>
    </row>
    <row r="57" spans="1:13" x14ac:dyDescent="0.25">
      <c r="A57" s="14"/>
      <c r="B57" s="31"/>
      <c r="C57" s="32"/>
      <c r="D57" s="32"/>
      <c r="E57" s="32"/>
      <c r="F57" s="32"/>
      <c r="G57" s="32"/>
      <c r="H57" s="31"/>
      <c r="I57" s="31"/>
      <c r="J57" s="31"/>
      <c r="K57" s="31"/>
      <c r="L57" s="31"/>
      <c r="M57" s="31"/>
    </row>
    <row r="58" spans="1:13" x14ac:dyDescent="0.25">
      <c r="A58" s="2" t="s">
        <v>34</v>
      </c>
      <c r="B58" s="31"/>
      <c r="C58" s="32"/>
      <c r="D58" s="32"/>
      <c r="E58" s="32"/>
      <c r="F58" s="32"/>
      <c r="G58" s="32"/>
      <c r="H58" s="31"/>
      <c r="I58" s="31"/>
      <c r="J58" s="31"/>
      <c r="K58" s="31"/>
      <c r="L58" s="31"/>
      <c r="M58" s="31"/>
    </row>
    <row r="59" spans="1:13" x14ac:dyDescent="0.25">
      <c r="A59" s="14" t="s">
        <v>22</v>
      </c>
      <c r="B59" s="31">
        <f>B25/B23*100</f>
        <v>95.230912872791635</v>
      </c>
      <c r="C59" s="31"/>
      <c r="D59" s="31"/>
      <c r="E59" s="31"/>
      <c r="F59" s="31"/>
      <c r="G59" s="31"/>
      <c r="H59" s="31">
        <f>H25/H23*100</f>
        <v>95.841095226373469</v>
      </c>
      <c r="I59" s="31"/>
      <c r="J59" s="31"/>
      <c r="K59" s="31"/>
      <c r="L59" s="31"/>
      <c r="M59" s="31"/>
    </row>
    <row r="60" spans="1:13" x14ac:dyDescent="0.25">
      <c r="A60" s="14"/>
      <c r="B60" s="31"/>
      <c r="C60" s="32"/>
      <c r="D60" s="32"/>
      <c r="E60" s="32"/>
      <c r="F60" s="32"/>
      <c r="G60" s="32"/>
      <c r="H60" s="31"/>
      <c r="I60" s="31"/>
      <c r="J60" s="31"/>
      <c r="K60" s="31"/>
      <c r="L60" s="31"/>
      <c r="M60" s="31"/>
    </row>
    <row r="61" spans="1:13" x14ac:dyDescent="0.25">
      <c r="A61" s="2" t="s">
        <v>23</v>
      </c>
      <c r="B61" s="31"/>
      <c r="C61" s="32"/>
      <c r="D61" s="32"/>
      <c r="E61" s="32"/>
      <c r="F61" s="32"/>
      <c r="G61" s="32"/>
      <c r="H61" s="31"/>
      <c r="I61" s="31"/>
      <c r="J61" s="31"/>
      <c r="K61" s="31"/>
      <c r="L61" s="31"/>
      <c r="M61" s="31"/>
    </row>
    <row r="62" spans="1:13" x14ac:dyDescent="0.25">
      <c r="A62" s="14" t="s">
        <v>24</v>
      </c>
      <c r="B62" s="31">
        <f>((B17/B15)-1)*100</f>
        <v>-36.503984063745023</v>
      </c>
      <c r="C62" s="31">
        <f t="shared" ref="C62:F62" si="29">((C17/C15)-1)*100</f>
        <v>-33.922771562612773</v>
      </c>
      <c r="D62" s="31">
        <f t="shared" si="29"/>
        <v>-54.371584699453557</v>
      </c>
      <c r="E62" s="31">
        <f t="shared" si="29"/>
        <v>-29.11392405063291</v>
      </c>
      <c r="F62" s="31">
        <f t="shared" si="29"/>
        <v>-23.098591549295776</v>
      </c>
      <c r="G62" s="32"/>
      <c r="H62" s="31">
        <f>((H17/H15)-1)*100</f>
        <v>202.90635091496233</v>
      </c>
      <c r="I62" s="31">
        <f t="shared" ref="I62:L62" si="30">((I17/I15)-1)*100</f>
        <v>235.1043643263757</v>
      </c>
      <c r="J62" s="31">
        <f t="shared" si="30"/>
        <v>100.99009900990099</v>
      </c>
      <c r="K62" s="31">
        <f t="shared" si="30"/>
        <v>1276.9230769230769</v>
      </c>
      <c r="L62" s="31">
        <f t="shared" si="30"/>
        <v>202.32558139534885</v>
      </c>
      <c r="M62" s="31"/>
    </row>
    <row r="63" spans="1:13" x14ac:dyDescent="0.25">
      <c r="A63" s="14" t="s">
        <v>25</v>
      </c>
      <c r="B63" s="31">
        <f>((B38/B37)-1)*100</f>
        <v>-40.134635649252019</v>
      </c>
      <c r="C63" s="31">
        <f t="shared" ref="C63:F63" si="31">((C38/C37)-1)*100</f>
        <v>-30.630111906237055</v>
      </c>
      <c r="D63" s="31">
        <f t="shared" si="31"/>
        <v>-66.901189345023141</v>
      </c>
      <c r="E63" s="31">
        <f t="shared" si="31"/>
        <v>-3.0969302751234551</v>
      </c>
      <c r="F63" s="31">
        <f t="shared" si="31"/>
        <v>-20.629634118565566</v>
      </c>
      <c r="G63" s="32"/>
      <c r="H63" s="31">
        <f>((H38/H37)-1)*100</f>
        <v>-4.4858057194092193</v>
      </c>
      <c r="I63" s="31">
        <f t="shared" ref="I63:L63" si="32">((I38/I37)-1)*100</f>
        <v>14.405296301852101</v>
      </c>
      <c r="J63" s="31">
        <f t="shared" si="32"/>
        <v>-26.821330852671842</v>
      </c>
      <c r="K63" s="31">
        <f t="shared" si="32"/>
        <v>-1.5905087476679736</v>
      </c>
      <c r="L63" s="31">
        <f t="shared" si="32"/>
        <v>2.5997415635411691</v>
      </c>
      <c r="M63" s="31"/>
    </row>
    <row r="64" spans="1:13" x14ac:dyDescent="0.25">
      <c r="A64" s="14" t="s">
        <v>26</v>
      </c>
      <c r="B64" s="31">
        <f>((B40/B39)-1)*100</f>
        <v>-5.7179203009396602</v>
      </c>
      <c r="C64" s="31">
        <f t="shared" ref="C64:F64" si="33">((C40/C39)-1)*100</f>
        <v>4.9830474646734624</v>
      </c>
      <c r="D64" s="31">
        <f t="shared" si="33"/>
        <v>-27.460091618433935</v>
      </c>
      <c r="E64" s="31">
        <f t="shared" si="33"/>
        <v>36.702544790450851</v>
      </c>
      <c r="F64" s="31">
        <f t="shared" si="33"/>
        <v>3.2105490399605197</v>
      </c>
      <c r="G64" s="32"/>
      <c r="H64" s="31">
        <f>((H40/H39)-1)*100</f>
        <v>-68.467417737502188</v>
      </c>
      <c r="I64" s="31">
        <f t="shared" ref="I64:L64" si="34">((I40/I39)-1)*100</f>
        <v>-65.859801160206089</v>
      </c>
      <c r="J64" s="31">
        <f t="shared" si="34"/>
        <v>-63.590908453792395</v>
      </c>
      <c r="K64" s="31">
        <f t="shared" si="34"/>
        <v>-92.852941976087621</v>
      </c>
      <c r="L64" s="31">
        <f t="shared" si="34"/>
        <v>-66.063162405905615</v>
      </c>
      <c r="M64" s="31"/>
    </row>
    <row r="65" spans="1:13" x14ac:dyDescent="0.25">
      <c r="A65" s="14"/>
      <c r="B65" s="31"/>
      <c r="C65" s="32"/>
      <c r="D65" s="32"/>
      <c r="E65" s="32"/>
      <c r="F65" s="32"/>
      <c r="G65" s="32"/>
      <c r="H65" s="31"/>
      <c r="I65" s="31"/>
      <c r="J65" s="31"/>
      <c r="K65" s="31"/>
      <c r="L65" s="31"/>
      <c r="M65" s="31"/>
    </row>
    <row r="66" spans="1:13" x14ac:dyDescent="0.25">
      <c r="A66" s="2" t="s">
        <v>27</v>
      </c>
      <c r="B66" s="31"/>
      <c r="C66" s="32"/>
      <c r="D66" s="32"/>
      <c r="E66" s="32"/>
      <c r="F66" s="32"/>
      <c r="G66" s="32"/>
      <c r="H66" s="31"/>
      <c r="I66" s="31"/>
      <c r="J66" s="31"/>
      <c r="K66" s="31"/>
      <c r="L66" s="31"/>
      <c r="M66" s="31"/>
    </row>
    <row r="67" spans="1:13" x14ac:dyDescent="0.25">
      <c r="A67" s="14" t="s">
        <v>28</v>
      </c>
      <c r="B67" s="31">
        <f t="shared" ref="B67:F68" si="35">B22/B16</f>
        <v>9436596.2548240554</v>
      </c>
      <c r="C67" s="31">
        <f t="shared" si="35"/>
        <v>7049392.8768771691</v>
      </c>
      <c r="D67" s="31">
        <f t="shared" si="35"/>
        <v>16674472.519983681</v>
      </c>
      <c r="E67" s="31">
        <f t="shared" si="35"/>
        <v>14957544.59926948</v>
      </c>
      <c r="F67" s="31">
        <f t="shared" si="35"/>
        <v>6177548.0054231742</v>
      </c>
      <c r="G67" s="32"/>
      <c r="H67" s="31">
        <f t="shared" ref="H67:L68" si="36">H22/H16</f>
        <v>9436596.2548240554</v>
      </c>
      <c r="I67" s="31">
        <f t="shared" si="36"/>
        <v>7049392.8768771691</v>
      </c>
      <c r="J67" s="31">
        <f t="shared" si="36"/>
        <v>16674472.519983681</v>
      </c>
      <c r="K67" s="31">
        <f t="shared" si="36"/>
        <v>14957544.59926948</v>
      </c>
      <c r="L67" s="31">
        <f t="shared" si="36"/>
        <v>6177548.0054231742</v>
      </c>
      <c r="M67" s="31"/>
    </row>
    <row r="68" spans="1:13" x14ac:dyDescent="0.25">
      <c r="A68" s="14" t="s">
        <v>29</v>
      </c>
      <c r="B68" s="31">
        <f t="shared" si="35"/>
        <v>8552331.6561483592</v>
      </c>
      <c r="C68" s="31">
        <f t="shared" si="35"/>
        <v>7282163.6128072096</v>
      </c>
      <c r="D68" s="31">
        <f t="shared" si="35"/>
        <v>11431640.248712573</v>
      </c>
      <c r="E68" s="31">
        <f t="shared" si="35"/>
        <v>16964692.209196426</v>
      </c>
      <c r="F68" s="31">
        <f t="shared" si="35"/>
        <v>6287644.6886446886</v>
      </c>
      <c r="G68" s="32"/>
      <c r="H68" s="31">
        <f t="shared" si="36"/>
        <v>9766950.6931422036</v>
      </c>
      <c r="I68" s="31">
        <f t="shared" si="36"/>
        <v>7533092.4059229903</v>
      </c>
      <c r="J68" s="31">
        <f t="shared" si="36"/>
        <v>13620524.210788177</v>
      </c>
      <c r="K68" s="31">
        <f t="shared" si="36"/>
        <v>17216911.411452513</v>
      </c>
      <c r="L68" s="31">
        <f t="shared" si="36"/>
        <v>6388423.076923077</v>
      </c>
      <c r="M68" s="31"/>
    </row>
    <row r="69" spans="1:13" x14ac:dyDescent="0.25">
      <c r="A69" s="14" t="s">
        <v>30</v>
      </c>
      <c r="B69" s="31">
        <f>(B68/B67)*B51</f>
        <v>67.881987753910948</v>
      </c>
      <c r="C69" s="31">
        <f t="shared" ref="C69:F69" si="37">(C68/C67)*C51</f>
        <v>84.439505137203383</v>
      </c>
      <c r="D69" s="31">
        <f t="shared" si="37"/>
        <v>38.908090667770146</v>
      </c>
      <c r="E69" s="31">
        <f t="shared" si="37"/>
        <v>72.102257813589858</v>
      </c>
      <c r="F69" s="31">
        <f t="shared" si="37"/>
        <v>98.711793304160821</v>
      </c>
      <c r="G69" s="31"/>
      <c r="H69" s="31">
        <f t="shared" ref="H69:L69" si="38">(H68/H67)*H51</f>
        <v>91.324876752091839</v>
      </c>
      <c r="I69" s="31">
        <f t="shared" si="38"/>
        <v>85.723339989993022</v>
      </c>
      <c r="J69" s="31">
        <f t="shared" si="38"/>
        <v>91.110020484134623</v>
      </c>
      <c r="K69" s="31">
        <f t="shared" si="38"/>
        <v>117.87210266453648</v>
      </c>
      <c r="L69" s="31">
        <f t="shared" si="38"/>
        <v>96.290286764857683</v>
      </c>
      <c r="M69" s="31"/>
    </row>
    <row r="70" spans="1:13" x14ac:dyDescent="0.25">
      <c r="A70" s="14"/>
      <c r="B70" s="31"/>
      <c r="C70" s="32"/>
      <c r="D70" s="32"/>
      <c r="E70" s="32"/>
      <c r="F70" s="32"/>
      <c r="G70" s="32"/>
      <c r="H70" s="31"/>
      <c r="I70" s="31"/>
      <c r="J70" s="31"/>
      <c r="K70" s="31"/>
      <c r="L70" s="31"/>
      <c r="M70" s="31"/>
    </row>
    <row r="71" spans="1:13" x14ac:dyDescent="0.25">
      <c r="A71" s="2" t="s">
        <v>31</v>
      </c>
      <c r="B71" s="31"/>
      <c r="C71" s="32"/>
      <c r="D71" s="32"/>
      <c r="E71" s="32"/>
      <c r="F71" s="32"/>
      <c r="G71" s="32"/>
      <c r="H71" s="31"/>
      <c r="I71" s="31"/>
      <c r="J71" s="31"/>
      <c r="K71" s="31"/>
      <c r="L71" s="31"/>
      <c r="M71" s="31"/>
    </row>
    <row r="72" spans="1:13" x14ac:dyDescent="0.25">
      <c r="A72" s="14" t="s">
        <v>32</v>
      </c>
      <c r="B72" s="31">
        <f>(B29/B28)*100</f>
        <v>82.246853129340863</v>
      </c>
      <c r="C72" s="32"/>
      <c r="D72" s="32"/>
      <c r="E72" s="32"/>
      <c r="F72" s="32"/>
      <c r="G72" s="32"/>
      <c r="H72" s="31">
        <f>(H29/H28)*100</f>
        <v>82.246853129340863</v>
      </c>
      <c r="I72" s="31"/>
      <c r="J72" s="31"/>
      <c r="K72" s="31"/>
      <c r="L72" s="31"/>
      <c r="M72" s="31"/>
    </row>
    <row r="73" spans="1:13" x14ac:dyDescent="0.25">
      <c r="A73" s="14" t="s">
        <v>33</v>
      </c>
      <c r="B73" s="31">
        <f t="shared" ref="B73" si="39">(B23/B29)*100</f>
        <v>86.591517210652512</v>
      </c>
      <c r="C73" s="32"/>
      <c r="D73" s="32"/>
      <c r="E73" s="32"/>
      <c r="F73" s="32"/>
      <c r="G73" s="32"/>
      <c r="H73" s="31">
        <f t="shared" ref="H73" si="40">(H23/H29)*100</f>
        <v>109.12737856836226</v>
      </c>
      <c r="I73" s="31"/>
      <c r="J73" s="31"/>
      <c r="K73" s="31"/>
      <c r="L73" s="31"/>
      <c r="M73" s="31"/>
    </row>
    <row r="74" spans="1:13" ht="15.75" thickBot="1" x14ac:dyDescent="0.3">
      <c r="A74" s="2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5.75" thickTop="1" x14ac:dyDescent="0.25">
      <c r="A75" s="49" t="s">
        <v>112</v>
      </c>
      <c r="B75" s="49"/>
      <c r="C75" s="49"/>
      <c r="D75" s="49"/>
      <c r="E75" s="49"/>
      <c r="F75" s="49"/>
    </row>
    <row r="76" spans="1:13" x14ac:dyDescent="0.25">
      <c r="A76" s="13"/>
    </row>
    <row r="78" spans="1:13" x14ac:dyDescent="0.25">
      <c r="A78" s="8" t="s">
        <v>113</v>
      </c>
    </row>
    <row r="79" spans="1:13" x14ac:dyDescent="0.25">
      <c r="A79" s="9" t="s">
        <v>122</v>
      </c>
    </row>
    <row r="80" spans="1:13" x14ac:dyDescent="0.25">
      <c r="A80" s="9" t="s">
        <v>123</v>
      </c>
    </row>
    <row r="81" spans="1:1" x14ac:dyDescent="0.25">
      <c r="A81" s="9" t="s">
        <v>124</v>
      </c>
    </row>
    <row r="82" spans="1:1" x14ac:dyDescent="0.25">
      <c r="A82" s="9" t="s">
        <v>125</v>
      </c>
    </row>
    <row r="137" spans="18:19" x14ac:dyDescent="0.25">
      <c r="R137" s="25"/>
      <c r="S137" s="25"/>
    </row>
    <row r="138" spans="18:19" x14ac:dyDescent="0.25">
      <c r="R138" s="25"/>
      <c r="S138" s="25"/>
    </row>
    <row r="169" spans="6:13" x14ac:dyDescent="0.25">
      <c r="F169" s="26"/>
      <c r="G169" s="26"/>
      <c r="J169" s="26"/>
      <c r="K169" s="26"/>
      <c r="L169" s="26"/>
      <c r="M169" s="26"/>
    </row>
    <row r="170" spans="6:13" x14ac:dyDescent="0.25">
      <c r="F170" s="26"/>
      <c r="G170" s="26"/>
      <c r="J170" s="26"/>
      <c r="K170" s="26"/>
      <c r="L170" s="26"/>
      <c r="M170" s="26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r:id="rId1"/>
  <ignoredErrors>
    <ignoredError sqref="B15:B18 H15:H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87"/>
  <sheetViews>
    <sheetView showGridLines="0" zoomScale="70" zoomScaleNormal="7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57.5703125" style="9" customWidth="1"/>
    <col min="2" max="12" width="18.7109375" style="9" customWidth="1"/>
    <col min="13" max="13" width="18.5703125" style="9" customWidth="1"/>
    <col min="14" max="16384" width="11.42578125" style="9"/>
  </cols>
  <sheetData>
    <row r="8" spans="1:13" ht="16.5" customHeight="1" x14ac:dyDescent="0.25"/>
    <row r="9" spans="1:13" x14ac:dyDescent="0.25">
      <c r="A9" s="54"/>
      <c r="B9" s="50" t="s">
        <v>40</v>
      </c>
      <c r="C9" s="56" t="s">
        <v>38</v>
      </c>
      <c r="D9" s="56"/>
      <c r="E9" s="56"/>
      <c r="F9" s="56"/>
      <c r="G9" s="52" t="s">
        <v>3</v>
      </c>
      <c r="H9" s="50" t="s">
        <v>41</v>
      </c>
      <c r="I9" s="56" t="s">
        <v>39</v>
      </c>
      <c r="J9" s="56"/>
      <c r="K9" s="56"/>
      <c r="L9" s="56"/>
      <c r="M9" s="52" t="s">
        <v>3</v>
      </c>
    </row>
    <row r="10" spans="1:13" ht="15.75" thickBot="1" x14ac:dyDescent="0.3">
      <c r="A10" s="55"/>
      <c r="B10" s="51"/>
      <c r="C10" s="7" t="s">
        <v>0</v>
      </c>
      <c r="D10" s="7" t="s">
        <v>1</v>
      </c>
      <c r="E10" s="7" t="s">
        <v>2</v>
      </c>
      <c r="F10" s="7" t="s">
        <v>37</v>
      </c>
      <c r="G10" s="53"/>
      <c r="H10" s="51"/>
      <c r="I10" s="7" t="s">
        <v>0</v>
      </c>
      <c r="J10" s="7" t="s">
        <v>1</v>
      </c>
      <c r="K10" s="7" t="s">
        <v>2</v>
      </c>
      <c r="L10" s="7" t="s">
        <v>37</v>
      </c>
      <c r="M10" s="53"/>
    </row>
    <row r="11" spans="1:13" ht="15.75" thickTop="1" x14ac:dyDescent="0.25">
      <c r="A11" s="10"/>
      <c r="B11" s="5"/>
      <c r="C11" s="11"/>
      <c r="D11" s="11"/>
      <c r="E11" s="11"/>
      <c r="F11" s="11"/>
      <c r="G11" s="12"/>
      <c r="H11" s="5"/>
      <c r="I11" s="11"/>
      <c r="J11" s="11"/>
      <c r="K11" s="11"/>
      <c r="L11" s="11"/>
      <c r="M11" s="12"/>
    </row>
    <row r="12" spans="1:13" x14ac:dyDescent="0.25">
      <c r="A12" s="2" t="s">
        <v>4</v>
      </c>
      <c r="B12" s="13"/>
      <c r="H12" s="13"/>
      <c r="I12" s="13"/>
      <c r="J12" s="13"/>
      <c r="K12" s="13"/>
      <c r="L12" s="13"/>
      <c r="M12" s="13"/>
    </row>
    <row r="13" spans="1:13" x14ac:dyDescent="0.25">
      <c r="A13" s="14"/>
      <c r="B13" s="3"/>
      <c r="C13" s="1"/>
      <c r="D13" s="1"/>
      <c r="E13" s="1"/>
      <c r="F13" s="1"/>
      <c r="G13" s="1"/>
      <c r="H13" s="3"/>
      <c r="I13" s="3"/>
      <c r="J13" s="3"/>
      <c r="K13" s="3"/>
      <c r="L13" s="3"/>
      <c r="M13" s="3"/>
    </row>
    <row r="14" spans="1:13" x14ac:dyDescent="0.25">
      <c r="A14" s="2" t="s">
        <v>35</v>
      </c>
      <c r="B14" s="3"/>
      <c r="C14" s="1"/>
      <c r="D14" s="1"/>
      <c r="E14" s="1"/>
      <c r="F14" s="1"/>
      <c r="G14" s="1"/>
      <c r="H14" s="3"/>
      <c r="I14" s="3"/>
      <c r="J14" s="3"/>
      <c r="K14" s="3"/>
      <c r="L14" s="3"/>
      <c r="M14" s="3"/>
    </row>
    <row r="15" spans="1:13" x14ac:dyDescent="0.25">
      <c r="A15" s="15" t="s">
        <v>46</v>
      </c>
      <c r="B15" s="40">
        <f>SUM(C15:F15)</f>
        <v>3207</v>
      </c>
      <c r="C15" s="41">
        <v>2023</v>
      </c>
      <c r="D15" s="41">
        <v>713</v>
      </c>
      <c r="E15" s="41">
        <v>200</v>
      </c>
      <c r="F15" s="41">
        <v>271</v>
      </c>
      <c r="G15" s="41">
        <v>0</v>
      </c>
      <c r="H15" s="40">
        <f>SUM(I15:L15)</f>
        <v>2767</v>
      </c>
      <c r="I15" s="40">
        <v>2048</v>
      </c>
      <c r="J15" s="40">
        <v>310</v>
      </c>
      <c r="K15" s="40">
        <v>115</v>
      </c>
      <c r="L15" s="40">
        <v>294</v>
      </c>
      <c r="M15" s="40">
        <v>0</v>
      </c>
    </row>
    <row r="16" spans="1:13" x14ac:dyDescent="0.25">
      <c r="A16" s="15" t="s">
        <v>71</v>
      </c>
      <c r="B16" s="40">
        <f t="shared" ref="B16:B18" si="0">SUM(C16:F16)</f>
        <v>3336</v>
      </c>
      <c r="C16" s="41">
        <v>2162</v>
      </c>
      <c r="D16" s="41">
        <v>788</v>
      </c>
      <c r="E16" s="41">
        <v>132</v>
      </c>
      <c r="F16" s="40">
        <v>254</v>
      </c>
      <c r="G16" s="41">
        <v>0</v>
      </c>
      <c r="H16" s="40">
        <f t="shared" ref="H16" si="1">SUM(I16:L16)</f>
        <v>3336</v>
      </c>
      <c r="I16" s="41">
        <v>2162</v>
      </c>
      <c r="J16" s="41">
        <v>788</v>
      </c>
      <c r="K16" s="41">
        <v>132</v>
      </c>
      <c r="L16" s="40">
        <v>254</v>
      </c>
      <c r="M16" s="41">
        <v>0</v>
      </c>
    </row>
    <row r="17" spans="1:13" x14ac:dyDescent="0.25">
      <c r="A17" s="15" t="s">
        <v>72</v>
      </c>
      <c r="B17" s="40">
        <f t="shared" si="0"/>
        <v>1864</v>
      </c>
      <c r="C17" s="41">
        <v>1220</v>
      </c>
      <c r="D17" s="41">
        <v>398</v>
      </c>
      <c r="E17" s="41">
        <v>72</v>
      </c>
      <c r="F17" s="41">
        <v>174</v>
      </c>
      <c r="G17" s="41">
        <v>0</v>
      </c>
      <c r="H17" s="40">
        <f>SUM(I17:L17)</f>
        <v>3367</v>
      </c>
      <c r="I17" s="40">
        <v>2225</v>
      </c>
      <c r="J17" s="40">
        <v>721</v>
      </c>
      <c r="K17" s="40">
        <v>98</v>
      </c>
      <c r="L17" s="40">
        <v>323</v>
      </c>
      <c r="M17" s="40">
        <v>0</v>
      </c>
    </row>
    <row r="18" spans="1:13" x14ac:dyDescent="0.25">
      <c r="A18" s="15" t="s">
        <v>66</v>
      </c>
      <c r="B18" s="40">
        <f t="shared" si="0"/>
        <v>11507</v>
      </c>
      <c r="C18" s="41">
        <v>7845</v>
      </c>
      <c r="D18" s="41">
        <v>2058</v>
      </c>
      <c r="E18" s="41">
        <v>623</v>
      </c>
      <c r="F18" s="40">
        <v>981</v>
      </c>
      <c r="G18" s="41">
        <v>0</v>
      </c>
      <c r="H18" s="40">
        <f>SUM(I18:L18)</f>
        <v>11507</v>
      </c>
      <c r="I18" s="41">
        <v>7845</v>
      </c>
      <c r="J18" s="41">
        <v>2058</v>
      </c>
      <c r="K18" s="41">
        <v>623</v>
      </c>
      <c r="L18" s="40">
        <v>981</v>
      </c>
      <c r="M18" s="41">
        <v>0</v>
      </c>
    </row>
    <row r="19" spans="1:13" x14ac:dyDescent="0.25">
      <c r="A19" s="14"/>
      <c r="B19" s="40"/>
      <c r="C19" s="41"/>
      <c r="D19" s="41"/>
      <c r="E19" s="41"/>
      <c r="F19" s="41"/>
      <c r="G19" s="41"/>
      <c r="H19" s="40"/>
      <c r="I19" s="40"/>
      <c r="J19" s="40"/>
      <c r="K19" s="40"/>
      <c r="L19" s="40"/>
      <c r="M19" s="40"/>
    </row>
    <row r="20" spans="1:13" x14ac:dyDescent="0.25">
      <c r="A20" s="6" t="s">
        <v>5</v>
      </c>
      <c r="B20" s="40"/>
      <c r="C20" s="41"/>
      <c r="D20" s="41"/>
      <c r="E20" s="41"/>
      <c r="F20" s="41"/>
      <c r="G20" s="41"/>
      <c r="H20" s="40"/>
      <c r="I20" s="40"/>
      <c r="J20" s="40"/>
      <c r="K20" s="40"/>
      <c r="L20" s="40"/>
      <c r="M20" s="40"/>
    </row>
    <row r="21" spans="1:13" x14ac:dyDescent="0.25">
      <c r="A21" s="15" t="s">
        <v>46</v>
      </c>
      <c r="B21" s="41">
        <f>SUM(C21:G21)</f>
        <v>32246177420.144253</v>
      </c>
      <c r="C21" s="40">
        <v>13926421803.9</v>
      </c>
      <c r="D21" s="40">
        <v>12722126321.709999</v>
      </c>
      <c r="E21" s="40">
        <v>3215388343.5799999</v>
      </c>
      <c r="F21" s="40">
        <v>1615595000</v>
      </c>
      <c r="G21" s="40">
        <v>766645950.95425034</v>
      </c>
      <c r="H21" s="40">
        <f>SUM(I21:M21)</f>
        <v>22777134873.073933</v>
      </c>
      <c r="I21" s="40">
        <v>14543815323.370001</v>
      </c>
      <c r="J21" s="40">
        <v>4152851946.21</v>
      </c>
      <c r="K21" s="40">
        <v>1645266492.9100001</v>
      </c>
      <c r="L21" s="40">
        <v>1774517000</v>
      </c>
      <c r="M21" s="40">
        <v>660684110.58392966</v>
      </c>
    </row>
    <row r="22" spans="1:13" x14ac:dyDescent="0.25">
      <c r="A22" s="15" t="s">
        <v>71</v>
      </c>
      <c r="B22" s="41">
        <f>SUM(C22:G22)</f>
        <v>34630186897.11734</v>
      </c>
      <c r="C22" s="41">
        <v>15617589469.339066</v>
      </c>
      <c r="D22" s="41">
        <v>13406623739.498823</v>
      </c>
      <c r="E22" s="41">
        <v>2028281507.6104155</v>
      </c>
      <c r="F22" s="40">
        <v>1617492922.3290353</v>
      </c>
      <c r="G22" s="40">
        <v>1960199258.3399999</v>
      </c>
      <c r="H22" s="40">
        <f>SUM(I22:M22)</f>
        <v>34630186897.097343</v>
      </c>
      <c r="I22" s="41">
        <v>15617589469.339066</v>
      </c>
      <c r="J22" s="41">
        <v>13406623739.498823</v>
      </c>
      <c r="K22" s="41">
        <v>2028281507.6104155</v>
      </c>
      <c r="L22" s="40">
        <v>1617492922.3290353</v>
      </c>
      <c r="M22" s="40">
        <v>1960199258.3199999</v>
      </c>
    </row>
    <row r="23" spans="1:13" x14ac:dyDescent="0.25">
      <c r="A23" s="15" t="s">
        <v>72</v>
      </c>
      <c r="B23" s="41">
        <f t="shared" ref="B23:B24" si="2">SUM(C23:G23)</f>
        <v>17598482596.186993</v>
      </c>
      <c r="C23" s="40">
        <v>9439968021.4400005</v>
      </c>
      <c r="D23" s="40">
        <v>5369103455.21</v>
      </c>
      <c r="E23" s="40">
        <v>1068908677.9399999</v>
      </c>
      <c r="F23" s="40">
        <v>1118209000</v>
      </c>
      <c r="G23" s="40">
        <v>602293441.59699178</v>
      </c>
      <c r="H23" s="40">
        <f t="shared" ref="H23:H24" si="3">SUM(I23:M23)</f>
        <v>32497338585.594959</v>
      </c>
      <c r="I23" s="40">
        <v>17012694043.41</v>
      </c>
      <c r="J23" s="40">
        <v>10858649988.02</v>
      </c>
      <c r="K23" s="40">
        <v>1466420390.1599998</v>
      </c>
      <c r="L23" s="40">
        <v>2125595750.48</v>
      </c>
      <c r="M23" s="40">
        <v>1033978413.5249598</v>
      </c>
    </row>
    <row r="24" spans="1:13" x14ac:dyDescent="0.25">
      <c r="A24" s="15" t="s">
        <v>66</v>
      </c>
      <c r="B24" s="41">
        <f t="shared" si="2"/>
        <v>114179519765.99208</v>
      </c>
      <c r="C24" s="41">
        <v>56799472890.972809</v>
      </c>
      <c r="D24" s="41">
        <v>35074959321.890579</v>
      </c>
      <c r="E24" s="41">
        <v>9604710343.784174</v>
      </c>
      <c r="F24" s="40">
        <v>6237385524.48452</v>
      </c>
      <c r="G24" s="40">
        <v>6462991684.8599997</v>
      </c>
      <c r="H24" s="40">
        <f t="shared" si="3"/>
        <v>114179519765.99208</v>
      </c>
      <c r="I24" s="41">
        <v>56799472890.972809</v>
      </c>
      <c r="J24" s="41">
        <v>35074959321.890579</v>
      </c>
      <c r="K24" s="41">
        <v>9604710343.784174</v>
      </c>
      <c r="L24" s="40">
        <v>6237385524.48452</v>
      </c>
      <c r="M24" s="40">
        <v>6462991684.8599997</v>
      </c>
    </row>
    <row r="25" spans="1:13" x14ac:dyDescent="0.25">
      <c r="A25" s="15" t="s">
        <v>73</v>
      </c>
      <c r="B25" s="41">
        <f>SUM(C25:F25)</f>
        <v>16996189154.590002</v>
      </c>
      <c r="C25" s="41">
        <v>9439968021.4400005</v>
      </c>
      <c r="D25" s="41">
        <v>5369103455.21</v>
      </c>
      <c r="E25" s="41">
        <v>1068908677.9399999</v>
      </c>
      <c r="F25" s="41">
        <v>1118209000</v>
      </c>
      <c r="G25" s="41"/>
      <c r="H25" s="40">
        <f>SUM(I25:L25)</f>
        <v>31463360172.07</v>
      </c>
      <c r="I25" s="40">
        <v>17012694043.41</v>
      </c>
      <c r="J25" s="40">
        <v>10858649988.02</v>
      </c>
      <c r="K25" s="40">
        <v>1466420390.1599998</v>
      </c>
      <c r="L25" s="40">
        <v>2125595750.48</v>
      </c>
      <c r="M25" s="40"/>
    </row>
    <row r="26" spans="1:13" x14ac:dyDescent="0.25">
      <c r="A26" s="14"/>
      <c r="B26" s="40"/>
      <c r="C26" s="41"/>
      <c r="D26" s="41"/>
      <c r="E26" s="41"/>
      <c r="F26" s="41"/>
      <c r="G26" s="41"/>
      <c r="H26" s="40"/>
      <c r="I26" s="40"/>
      <c r="J26" s="40"/>
      <c r="K26" s="40"/>
      <c r="L26" s="40"/>
      <c r="M26" s="40"/>
    </row>
    <row r="27" spans="1:13" x14ac:dyDescent="0.25">
      <c r="A27" s="6" t="s">
        <v>6</v>
      </c>
      <c r="B27" s="40"/>
      <c r="C27" s="41"/>
      <c r="D27" s="41"/>
      <c r="E27" s="41"/>
      <c r="F27" s="41"/>
      <c r="G27" s="41"/>
      <c r="H27" s="40"/>
      <c r="I27" s="40"/>
      <c r="J27" s="40"/>
      <c r="K27" s="40"/>
      <c r="L27" s="40"/>
      <c r="M27" s="40"/>
    </row>
    <row r="28" spans="1:13" x14ac:dyDescent="0.25">
      <c r="A28" s="15" t="s">
        <v>71</v>
      </c>
      <c r="B28" s="41">
        <f>B22</f>
        <v>34630186897.11734</v>
      </c>
      <c r="C28" s="41">
        <f>B28+H28</f>
        <v>69260373794.214691</v>
      </c>
      <c r="D28" s="41"/>
      <c r="E28" s="41"/>
      <c r="F28" s="40"/>
      <c r="G28" s="40"/>
      <c r="H28" s="40">
        <f t="shared" ref="H28" si="4">H22</f>
        <v>34630186897.097343</v>
      </c>
      <c r="I28" s="40"/>
      <c r="J28" s="40"/>
      <c r="K28" s="40"/>
      <c r="L28" s="40"/>
      <c r="M28" s="40"/>
    </row>
    <row r="29" spans="1:13" x14ac:dyDescent="0.25">
      <c r="A29" s="15" t="s">
        <v>72</v>
      </c>
      <c r="B29" s="41">
        <v>34452757435.370003</v>
      </c>
      <c r="C29" s="41"/>
      <c r="D29" s="41"/>
      <c r="E29" s="41"/>
      <c r="F29" s="40"/>
      <c r="G29" s="40"/>
      <c r="H29" s="40">
        <v>34452757435.370003</v>
      </c>
      <c r="I29" s="40"/>
      <c r="J29" s="40"/>
      <c r="K29" s="40"/>
      <c r="L29" s="40"/>
      <c r="M29" s="40"/>
    </row>
    <row r="30" spans="1:13" x14ac:dyDescent="0.25">
      <c r="A30" s="14"/>
      <c r="B30" s="27"/>
      <c r="C30" s="28"/>
      <c r="D30" s="28"/>
      <c r="E30" s="28"/>
      <c r="F30" s="28"/>
      <c r="G30" s="28"/>
      <c r="H30" s="27"/>
      <c r="I30" s="27"/>
      <c r="J30" s="27"/>
      <c r="K30" s="27"/>
      <c r="L30" s="27"/>
      <c r="M30" s="27"/>
    </row>
    <row r="31" spans="1:13" x14ac:dyDescent="0.25">
      <c r="A31" s="2" t="s">
        <v>7</v>
      </c>
      <c r="B31" s="27"/>
      <c r="C31" s="28"/>
      <c r="D31" s="28"/>
      <c r="E31" s="28"/>
      <c r="F31" s="28"/>
      <c r="G31" s="28"/>
      <c r="H31" s="27"/>
      <c r="I31" s="27"/>
      <c r="J31" s="27"/>
      <c r="K31" s="27"/>
      <c r="L31" s="27"/>
      <c r="M31" s="27"/>
    </row>
    <row r="32" spans="1:13" x14ac:dyDescent="0.25">
      <c r="A32" s="15" t="s">
        <v>47</v>
      </c>
      <c r="B32" s="46">
        <v>1.0303325644000001</v>
      </c>
      <c r="C32" s="46">
        <v>1.0303325644000001</v>
      </c>
      <c r="D32" s="46">
        <v>1.0303325644000001</v>
      </c>
      <c r="E32" s="46">
        <v>1.0303325644000001</v>
      </c>
      <c r="F32" s="46">
        <v>1.0303325644000001</v>
      </c>
      <c r="G32" s="46">
        <v>1.0303325644000001</v>
      </c>
      <c r="H32" s="46">
        <v>1.0303325644000001</v>
      </c>
      <c r="I32" s="46">
        <v>1.0303325644000001</v>
      </c>
      <c r="J32" s="46">
        <v>1.0303325644000001</v>
      </c>
      <c r="K32" s="46">
        <v>1.0303325644000001</v>
      </c>
      <c r="L32" s="46">
        <v>1.0303325644000001</v>
      </c>
      <c r="M32" s="46">
        <v>1.0303325644000001</v>
      </c>
    </row>
    <row r="33" spans="1:13" x14ac:dyDescent="0.25">
      <c r="A33" s="15" t="s">
        <v>74</v>
      </c>
      <c r="B33" s="46">
        <v>1.0552807376</v>
      </c>
      <c r="C33" s="46">
        <v>1.0552807376</v>
      </c>
      <c r="D33" s="46">
        <v>1.0552807376</v>
      </c>
      <c r="E33" s="46">
        <v>1.0552807376</v>
      </c>
      <c r="F33" s="46">
        <v>1.0552807376</v>
      </c>
      <c r="G33" s="46">
        <v>1.0552807376</v>
      </c>
      <c r="H33" s="46">
        <v>1.0552807376</v>
      </c>
      <c r="I33" s="46">
        <v>1.0552807376</v>
      </c>
      <c r="J33" s="46">
        <v>1.0552807376</v>
      </c>
      <c r="K33" s="46">
        <v>1.0552807376</v>
      </c>
      <c r="L33" s="46">
        <v>1.0552807376</v>
      </c>
      <c r="M33" s="46">
        <v>1.0552807376</v>
      </c>
    </row>
    <row r="34" spans="1:13" x14ac:dyDescent="0.25">
      <c r="A34" s="15" t="s">
        <v>8</v>
      </c>
      <c r="B34" s="40">
        <f>+C34+F34</f>
        <v>172371</v>
      </c>
      <c r="C34" s="41">
        <v>128056</v>
      </c>
      <c r="D34" s="41">
        <v>128056</v>
      </c>
      <c r="E34" s="41">
        <v>128056</v>
      </c>
      <c r="F34" s="41">
        <v>44315</v>
      </c>
      <c r="G34" s="41"/>
      <c r="H34" s="40">
        <f>+I34+L34</f>
        <v>172371</v>
      </c>
      <c r="I34" s="41">
        <v>128056</v>
      </c>
      <c r="J34" s="41">
        <v>128056</v>
      </c>
      <c r="K34" s="41">
        <v>128056</v>
      </c>
      <c r="L34" s="41">
        <v>44315</v>
      </c>
      <c r="M34" s="40"/>
    </row>
    <row r="35" spans="1:13" x14ac:dyDescent="0.25">
      <c r="A35" s="14"/>
      <c r="B35" s="27"/>
      <c r="C35" s="28"/>
      <c r="D35" s="28"/>
      <c r="E35" s="28"/>
      <c r="F35" s="28"/>
      <c r="G35" s="28"/>
      <c r="H35" s="27"/>
      <c r="I35" s="27"/>
      <c r="J35" s="27"/>
      <c r="K35" s="27"/>
      <c r="L35" s="27"/>
      <c r="M35" s="27"/>
    </row>
    <row r="36" spans="1:13" x14ac:dyDescent="0.25">
      <c r="A36" s="2" t="s">
        <v>9</v>
      </c>
      <c r="B36" s="27"/>
      <c r="C36" s="28"/>
      <c r="D36" s="28"/>
      <c r="E36" s="28"/>
      <c r="F36" s="28"/>
      <c r="G36" s="28"/>
      <c r="H36" s="27"/>
      <c r="I36" s="27"/>
      <c r="J36" s="27"/>
      <c r="K36" s="27"/>
      <c r="L36" s="27"/>
      <c r="M36" s="27"/>
    </row>
    <row r="37" spans="1:13" x14ac:dyDescent="0.25">
      <c r="A37" s="14" t="s">
        <v>75</v>
      </c>
      <c r="B37" s="40">
        <f t="shared" ref="B37:F37" si="5">B21/B32</f>
        <v>31296863298.620838</v>
      </c>
      <c r="C37" s="41">
        <f t="shared" si="5"/>
        <v>13516433707.993942</v>
      </c>
      <c r="D37" s="41">
        <f t="shared" si="5"/>
        <v>12347592186.527224</v>
      </c>
      <c r="E37" s="41">
        <f t="shared" si="5"/>
        <v>3120728641.0989413</v>
      </c>
      <c r="F37" s="41">
        <f t="shared" si="5"/>
        <v>1568032551.6459041</v>
      </c>
      <c r="G37" s="41">
        <f t="shared" ref="G37:M37" si="6">G21/G32</f>
        <v>744076211.35482216</v>
      </c>
      <c r="H37" s="40">
        <f t="shared" si="6"/>
        <v>22106585446.35817</v>
      </c>
      <c r="I37" s="40">
        <f t="shared" si="6"/>
        <v>14115651417.69482</v>
      </c>
      <c r="J37" s="40">
        <f t="shared" si="6"/>
        <v>4030593703.1392927</v>
      </c>
      <c r="K37" s="40">
        <f t="shared" si="6"/>
        <v>1596830528.081094</v>
      </c>
      <c r="L37" s="40">
        <f t="shared" si="6"/>
        <v>1722275953.7192395</v>
      </c>
      <c r="M37" s="40">
        <f t="shared" si="6"/>
        <v>641233843.72372031</v>
      </c>
    </row>
    <row r="38" spans="1:13" x14ac:dyDescent="0.25">
      <c r="A38" s="14" t="s">
        <v>76</v>
      </c>
      <c r="B38" s="40">
        <f t="shared" ref="B38:F38" si="7">B23/B33</f>
        <v>16676588484.132484</v>
      </c>
      <c r="C38" s="41">
        <f t="shared" si="7"/>
        <v>8945456583.3439713</v>
      </c>
      <c r="D38" s="41">
        <f t="shared" si="7"/>
        <v>5087843702.5400705</v>
      </c>
      <c r="E38" s="41">
        <f t="shared" si="7"/>
        <v>1012914042.5428343</v>
      </c>
      <c r="F38" s="41">
        <f t="shared" si="7"/>
        <v>1059631773.9515612</v>
      </c>
      <c r="G38" s="41">
        <f t="shared" ref="G38:H38" si="8">G23/G33</f>
        <v>570742381.75404727</v>
      </c>
      <c r="H38" s="40">
        <f t="shared" si="8"/>
        <v>30794969933.311668</v>
      </c>
      <c r="I38" s="40">
        <f>I23/I33</f>
        <v>16121486384.847284</v>
      </c>
      <c r="J38" s="40">
        <f t="shared" ref="J38:M38" si="9">J23/J33</f>
        <v>10289821088.476959</v>
      </c>
      <c r="K38" s="40">
        <f t="shared" si="9"/>
        <v>1389602157.9006977</v>
      </c>
      <c r="L38" s="40">
        <f t="shared" si="9"/>
        <v>2014246706.818692</v>
      </c>
      <c r="M38" s="40">
        <f t="shared" si="9"/>
        <v>979813595.26803505</v>
      </c>
    </row>
    <row r="39" spans="1:13" x14ac:dyDescent="0.25">
      <c r="A39" s="14" t="s">
        <v>77</v>
      </c>
      <c r="B39" s="40">
        <f>B37/B15</f>
        <v>9758922.1386407353</v>
      </c>
      <c r="C39" s="41">
        <f>C37/C15</f>
        <v>6681380.9728096602</v>
      </c>
      <c r="D39" s="41">
        <f>D37/D15</f>
        <v>17317801.103123736</v>
      </c>
      <c r="E39" s="41">
        <f>E37/E15</f>
        <v>15603643.205494707</v>
      </c>
      <c r="F39" s="41">
        <f>F37/F15</f>
        <v>5786097.9765531514</v>
      </c>
      <c r="G39" s="41"/>
      <c r="H39" s="40">
        <f t="shared" ref="H39:L39" si="10">H37/H15</f>
        <v>7989369.5144048315</v>
      </c>
      <c r="I39" s="40">
        <f t="shared" si="10"/>
        <v>6892407.918796299</v>
      </c>
      <c r="J39" s="40">
        <f t="shared" si="10"/>
        <v>13001915.171417072</v>
      </c>
      <c r="K39" s="40">
        <f t="shared" si="10"/>
        <v>13885482.852879079</v>
      </c>
      <c r="L39" s="40">
        <f t="shared" si="10"/>
        <v>5858081.4752355088</v>
      </c>
      <c r="M39" s="40"/>
    </row>
    <row r="40" spans="1:13" x14ac:dyDescent="0.25">
      <c r="A40" s="14" t="s">
        <v>78</v>
      </c>
      <c r="B40" s="40">
        <f>B38/B17</f>
        <v>8946667.6417019758</v>
      </c>
      <c r="C40" s="41">
        <f t="shared" ref="C40:F40" si="11">C38/C17</f>
        <v>7332341.4617573535</v>
      </c>
      <c r="D40" s="41">
        <f t="shared" si="11"/>
        <v>12783526.890804198</v>
      </c>
      <c r="E40" s="41">
        <f t="shared" si="11"/>
        <v>14068250.590872698</v>
      </c>
      <c r="F40" s="41">
        <f t="shared" si="11"/>
        <v>6089837.7813308118</v>
      </c>
      <c r="G40" s="41"/>
      <c r="H40" s="40">
        <f t="shared" ref="H40:L40" si="12">H38/H17</f>
        <v>9146115.2163087819</v>
      </c>
      <c r="I40" s="40">
        <f t="shared" si="12"/>
        <v>7245611.8583583301</v>
      </c>
      <c r="J40" s="40">
        <f t="shared" si="12"/>
        <v>14271596.516611595</v>
      </c>
      <c r="K40" s="40">
        <f t="shared" si="12"/>
        <v>14179613.856129568</v>
      </c>
      <c r="L40" s="40">
        <f t="shared" si="12"/>
        <v>6236057.9158473434</v>
      </c>
      <c r="M40" s="40"/>
    </row>
    <row r="41" spans="1:13" x14ac:dyDescent="0.25">
      <c r="A41" s="14"/>
      <c r="B41" s="29"/>
      <c r="C41" s="30"/>
      <c r="D41" s="30"/>
      <c r="E41" s="30"/>
      <c r="F41" s="30"/>
      <c r="G41" s="30"/>
      <c r="H41" s="29"/>
      <c r="I41" s="29"/>
      <c r="J41" s="29"/>
      <c r="K41" s="29"/>
      <c r="L41" s="29"/>
      <c r="M41" s="29"/>
    </row>
    <row r="42" spans="1:13" x14ac:dyDescent="0.25">
      <c r="A42" s="2" t="s">
        <v>10</v>
      </c>
      <c r="B42" s="29"/>
      <c r="C42" s="30"/>
      <c r="D42" s="30"/>
      <c r="E42" s="30"/>
      <c r="F42" s="30"/>
      <c r="G42" s="30"/>
      <c r="H42" s="29"/>
      <c r="I42" s="29"/>
      <c r="J42" s="29"/>
      <c r="K42" s="29"/>
      <c r="L42" s="29"/>
      <c r="M42" s="29"/>
    </row>
    <row r="43" spans="1:13" x14ac:dyDescent="0.25">
      <c r="A43" s="14"/>
      <c r="B43" s="29"/>
      <c r="C43" s="30"/>
      <c r="D43" s="30"/>
      <c r="E43" s="30"/>
      <c r="F43" s="30"/>
      <c r="G43" s="30"/>
      <c r="H43" s="29"/>
      <c r="I43" s="29"/>
      <c r="J43" s="29"/>
      <c r="K43" s="29"/>
      <c r="L43" s="29"/>
      <c r="M43" s="29"/>
    </row>
    <row r="44" spans="1:13" x14ac:dyDescent="0.25">
      <c r="A44" s="2" t="s">
        <v>11</v>
      </c>
      <c r="B44" s="29"/>
      <c r="C44" s="30"/>
      <c r="D44" s="30"/>
      <c r="E44" s="30"/>
      <c r="F44" s="30"/>
      <c r="G44" s="30"/>
      <c r="H44" s="29"/>
      <c r="I44" s="29"/>
      <c r="J44" s="29"/>
      <c r="K44" s="29"/>
      <c r="L44" s="29"/>
      <c r="M44" s="29"/>
    </row>
    <row r="45" spans="1:13" x14ac:dyDescent="0.25">
      <c r="A45" s="14" t="s">
        <v>12</v>
      </c>
      <c r="B45" s="31">
        <f>B16/B34*100</f>
        <v>1.9353603564404687</v>
      </c>
      <c r="C45" s="32">
        <f>C16/C34*100</f>
        <v>1.6883238583119884</v>
      </c>
      <c r="D45" s="32">
        <f t="shared" ref="D45:F45" si="13">D16/D34*100</f>
        <v>0.6153557818454426</v>
      </c>
      <c r="E45" s="32">
        <f t="shared" si="13"/>
        <v>0.1030799025426376</v>
      </c>
      <c r="F45" s="32">
        <f t="shared" si="13"/>
        <v>0.57316935574861783</v>
      </c>
      <c r="G45" s="32"/>
      <c r="H45" s="31">
        <f t="shared" ref="H45" si="14">H16/H34*100</f>
        <v>1.9353603564404687</v>
      </c>
      <c r="I45" s="31">
        <f>I16/I34*100</f>
        <v>1.6883238583119884</v>
      </c>
      <c r="J45" s="31">
        <f t="shared" ref="J45:L45" si="15">J16/J34*100</f>
        <v>0.6153557818454426</v>
      </c>
      <c r="K45" s="31">
        <f t="shared" si="15"/>
        <v>0.1030799025426376</v>
      </c>
      <c r="L45" s="31">
        <f t="shared" si="15"/>
        <v>0.57316935574861783</v>
      </c>
      <c r="M45" s="31"/>
    </row>
    <row r="46" spans="1:13" x14ac:dyDescent="0.25">
      <c r="A46" s="14" t="s">
        <v>13</v>
      </c>
      <c r="B46" s="31">
        <f t="shared" ref="B46:F46" si="16">B17/B34*100</f>
        <v>1.0813884006010293</v>
      </c>
      <c r="C46" s="32">
        <f t="shared" si="16"/>
        <v>0.95270819016680197</v>
      </c>
      <c r="D46" s="32">
        <f t="shared" si="16"/>
        <v>0.31080152433310426</v>
      </c>
      <c r="E46" s="32">
        <f t="shared" si="16"/>
        <v>5.6225401386893234E-2</v>
      </c>
      <c r="F46" s="32">
        <f t="shared" si="16"/>
        <v>0.39264357441047049</v>
      </c>
      <c r="G46" s="32"/>
      <c r="H46" s="31">
        <f t="shared" ref="H46:L46" si="17">H17/H34*100</f>
        <v>1.9533448201843697</v>
      </c>
      <c r="I46" s="31">
        <f t="shared" si="17"/>
        <v>1.73752108452552</v>
      </c>
      <c r="J46" s="31">
        <f t="shared" si="17"/>
        <v>0.56303492222152807</v>
      </c>
      <c r="K46" s="31">
        <f t="shared" si="17"/>
        <v>7.6529018554382461E-2</v>
      </c>
      <c r="L46" s="31">
        <f t="shared" si="17"/>
        <v>0.72887284215276993</v>
      </c>
      <c r="M46" s="31"/>
    </row>
    <row r="47" spans="1:13" x14ac:dyDescent="0.25">
      <c r="A47" s="14"/>
      <c r="B47" s="31"/>
      <c r="C47" s="32"/>
      <c r="D47" s="32"/>
      <c r="E47" s="32"/>
      <c r="F47" s="32"/>
      <c r="G47" s="32"/>
      <c r="H47" s="31"/>
      <c r="I47" s="31"/>
      <c r="J47" s="31"/>
      <c r="K47" s="31"/>
      <c r="L47" s="31"/>
      <c r="M47" s="31"/>
    </row>
    <row r="48" spans="1:13" x14ac:dyDescent="0.25">
      <c r="A48" s="2" t="s">
        <v>14</v>
      </c>
      <c r="B48" s="31"/>
      <c r="C48" s="32"/>
      <c r="D48" s="32"/>
      <c r="E48" s="32"/>
      <c r="F48" s="32"/>
      <c r="G48" s="32"/>
      <c r="H48" s="31"/>
      <c r="I48" s="31"/>
      <c r="J48" s="31"/>
      <c r="K48" s="31"/>
      <c r="L48" s="31"/>
      <c r="M48" s="31"/>
    </row>
    <row r="49" spans="1:13" x14ac:dyDescent="0.25">
      <c r="A49" s="14" t="s">
        <v>15</v>
      </c>
      <c r="B49" s="31">
        <f t="shared" ref="B49:F49" si="18">B17/B16*100</f>
        <v>55.875299760191844</v>
      </c>
      <c r="C49" s="32">
        <f t="shared" si="18"/>
        <v>56.429232192414439</v>
      </c>
      <c r="D49" s="32">
        <f t="shared" si="18"/>
        <v>50.507614213197968</v>
      </c>
      <c r="E49" s="32">
        <f t="shared" si="18"/>
        <v>54.54545454545454</v>
      </c>
      <c r="F49" s="32">
        <f t="shared" si="18"/>
        <v>68.503937007874015</v>
      </c>
      <c r="G49" s="32"/>
      <c r="H49" s="31">
        <f t="shared" ref="H49:L49" si="19">H17/H16*100</f>
        <v>100.92925659472422</v>
      </c>
      <c r="I49" s="31">
        <f t="shared" si="19"/>
        <v>102.91396854764108</v>
      </c>
      <c r="J49" s="31">
        <f t="shared" si="19"/>
        <v>91.497461928934015</v>
      </c>
      <c r="K49" s="31">
        <f t="shared" si="19"/>
        <v>74.242424242424249</v>
      </c>
      <c r="L49" s="31">
        <f t="shared" si="19"/>
        <v>127.16535433070865</v>
      </c>
      <c r="M49" s="31"/>
    </row>
    <row r="50" spans="1:13" x14ac:dyDescent="0.25">
      <c r="A50" s="14" t="s">
        <v>16</v>
      </c>
      <c r="B50" s="31">
        <f t="shared" ref="B50:G50" si="20">B23/B22*100</f>
        <v>50.818329824410839</v>
      </c>
      <c r="C50" s="31">
        <f t="shared" si="20"/>
        <v>60.444462571979095</v>
      </c>
      <c r="D50" s="31">
        <f t="shared" si="20"/>
        <v>40.048140080126629</v>
      </c>
      <c r="E50" s="31">
        <f t="shared" si="20"/>
        <v>52.700213157261203</v>
      </c>
      <c r="F50" s="31">
        <f t="shared" si="20"/>
        <v>69.132234494719512</v>
      </c>
      <c r="G50" s="31">
        <f t="shared" si="20"/>
        <v>30.726133531294447</v>
      </c>
      <c r="H50" s="31">
        <f>H23/H22*100</f>
        <v>93.841071901113082</v>
      </c>
      <c r="I50" s="31">
        <f>I23/I22*100</f>
        <v>108.93290591873892</v>
      </c>
      <c r="J50" s="31">
        <f t="shared" ref="J50:M50" si="21">J23/J22*100</f>
        <v>80.994665017919914</v>
      </c>
      <c r="K50" s="31">
        <f t="shared" si="21"/>
        <v>72.298661929213054</v>
      </c>
      <c r="L50" s="31">
        <f t="shared" si="21"/>
        <v>131.41298617983102</v>
      </c>
      <c r="M50" s="31">
        <f t="shared" si="21"/>
        <v>52.748638136468685</v>
      </c>
    </row>
    <row r="51" spans="1:13" x14ac:dyDescent="0.25">
      <c r="A51" s="14" t="s">
        <v>17</v>
      </c>
      <c r="B51" s="31">
        <f t="shared" ref="B51:F51" si="22">AVERAGE(B49:B50)</f>
        <v>53.346814792301345</v>
      </c>
      <c r="C51" s="32">
        <f t="shared" si="22"/>
        <v>58.436847382196767</v>
      </c>
      <c r="D51" s="32">
        <f t="shared" si="22"/>
        <v>45.277877146662298</v>
      </c>
      <c r="E51" s="32">
        <f t="shared" si="22"/>
        <v>53.622833851357868</v>
      </c>
      <c r="F51" s="32">
        <f t="shared" si="22"/>
        <v>68.818085751296763</v>
      </c>
      <c r="G51" s="32"/>
      <c r="H51" s="31">
        <f t="shared" ref="H51:L51" si="23">AVERAGE(H49:H50)</f>
        <v>97.385164247918652</v>
      </c>
      <c r="I51" s="31">
        <f t="shared" si="23"/>
        <v>105.92343723319</v>
      </c>
      <c r="J51" s="31">
        <f t="shared" si="23"/>
        <v>86.246063473426972</v>
      </c>
      <c r="K51" s="31">
        <f t="shared" si="23"/>
        <v>73.270543085818645</v>
      </c>
      <c r="L51" s="31">
        <f t="shared" si="23"/>
        <v>129.28917025526982</v>
      </c>
      <c r="M51" s="31"/>
    </row>
    <row r="52" spans="1:13" x14ac:dyDescent="0.25">
      <c r="A52" s="14"/>
      <c r="B52" s="31"/>
      <c r="C52" s="32"/>
      <c r="D52" s="32"/>
      <c r="E52" s="32"/>
      <c r="F52" s="32"/>
      <c r="G52" s="32"/>
      <c r="H52" s="31"/>
      <c r="I52" s="31"/>
      <c r="J52" s="31"/>
      <c r="K52" s="31"/>
      <c r="L52" s="31"/>
      <c r="M52" s="31"/>
    </row>
    <row r="53" spans="1:13" x14ac:dyDescent="0.25">
      <c r="A53" s="2" t="s">
        <v>18</v>
      </c>
      <c r="B53" s="31"/>
      <c r="C53" s="32"/>
      <c r="D53" s="32"/>
      <c r="E53" s="32"/>
      <c r="F53" s="32"/>
      <c r="G53" s="32"/>
      <c r="H53" s="31"/>
      <c r="I53" s="31"/>
      <c r="J53" s="31"/>
      <c r="K53" s="31"/>
      <c r="L53" s="31"/>
      <c r="M53" s="31"/>
    </row>
    <row r="54" spans="1:13" x14ac:dyDescent="0.25">
      <c r="A54" s="14" t="s">
        <v>19</v>
      </c>
      <c r="B54" s="31">
        <f t="shared" ref="B54:F54" si="24">B17/B18*100</f>
        <v>16.198835491439993</v>
      </c>
      <c r="C54" s="32">
        <f t="shared" si="24"/>
        <v>15.551306564690886</v>
      </c>
      <c r="D54" s="32">
        <f t="shared" si="24"/>
        <v>19.33916423712342</v>
      </c>
      <c r="E54" s="32">
        <f t="shared" si="24"/>
        <v>11.556982343499197</v>
      </c>
      <c r="F54" s="32">
        <f t="shared" si="24"/>
        <v>17.737003058103976</v>
      </c>
      <c r="G54" s="32"/>
      <c r="H54" s="31">
        <f t="shared" ref="H54:L54" si="25">H17/H18*100</f>
        <v>29.260450160771708</v>
      </c>
      <c r="I54" s="31">
        <f t="shared" si="25"/>
        <v>28.36201402166985</v>
      </c>
      <c r="J54" s="31">
        <f t="shared" si="25"/>
        <v>35.034013605442176</v>
      </c>
      <c r="K54" s="31">
        <f t="shared" si="25"/>
        <v>15.730337078651685</v>
      </c>
      <c r="L54" s="31">
        <f t="shared" si="25"/>
        <v>32.925586136595307</v>
      </c>
      <c r="M54" s="31"/>
    </row>
    <row r="55" spans="1:13" x14ac:dyDescent="0.25">
      <c r="A55" s="14" t="s">
        <v>20</v>
      </c>
      <c r="B55" s="31">
        <f t="shared" ref="B55:G55" si="26">B23/B24*100</f>
        <v>15.412994057300835</v>
      </c>
      <c r="C55" s="31">
        <f t="shared" si="26"/>
        <v>16.61981624294317</v>
      </c>
      <c r="D55" s="31">
        <f t="shared" si="26"/>
        <v>15.307511566689394</v>
      </c>
      <c r="E55" s="31">
        <f t="shared" si="26"/>
        <v>11.129004828675125</v>
      </c>
      <c r="F55" s="31">
        <f t="shared" si="26"/>
        <v>17.927527416904582</v>
      </c>
      <c r="G55" s="31">
        <f t="shared" si="26"/>
        <v>9.3191121227636025</v>
      </c>
      <c r="H55" s="31">
        <f>H23/H24*100</f>
        <v>28.461617855984507</v>
      </c>
      <c r="I55" s="31">
        <f t="shared" ref="I55:M55" si="27">I23/I24*100</f>
        <v>29.952204091869035</v>
      </c>
      <c r="J55" s="31">
        <f t="shared" si="27"/>
        <v>30.958410780659197</v>
      </c>
      <c r="K55" s="31">
        <f t="shared" si="27"/>
        <v>15.267721125072917</v>
      </c>
      <c r="L55" s="31">
        <f t="shared" si="27"/>
        <v>34.078312814497174</v>
      </c>
      <c r="M55" s="31">
        <f t="shared" si="27"/>
        <v>15.998448767110826</v>
      </c>
    </row>
    <row r="56" spans="1:13" x14ac:dyDescent="0.25">
      <c r="A56" s="14" t="s">
        <v>21</v>
      </c>
      <c r="B56" s="31">
        <f t="shared" ref="B56:F56" si="28">(B54+B55)/2</f>
        <v>15.805914774370414</v>
      </c>
      <c r="C56" s="32">
        <f t="shared" si="28"/>
        <v>16.085561403817028</v>
      </c>
      <c r="D56" s="32">
        <f t="shared" si="28"/>
        <v>17.323337901906406</v>
      </c>
      <c r="E56" s="32">
        <f t="shared" si="28"/>
        <v>11.342993586087161</v>
      </c>
      <c r="F56" s="32">
        <f t="shared" si="28"/>
        <v>17.832265237504281</v>
      </c>
      <c r="G56" s="32"/>
      <c r="H56" s="31">
        <f t="shared" ref="H56:L56" si="29">(H54+H55)/2</f>
        <v>28.861034008378105</v>
      </c>
      <c r="I56" s="31">
        <f t="shared" si="29"/>
        <v>29.157109056769443</v>
      </c>
      <c r="J56" s="31">
        <f t="shared" si="29"/>
        <v>32.996212193050688</v>
      </c>
      <c r="K56" s="31">
        <f t="shared" si="29"/>
        <v>15.499029101862302</v>
      </c>
      <c r="L56" s="31">
        <f t="shared" si="29"/>
        <v>33.50194947554624</v>
      </c>
      <c r="M56" s="31"/>
    </row>
    <row r="57" spans="1:13" x14ac:dyDescent="0.25">
      <c r="A57" s="14"/>
      <c r="B57" s="31"/>
      <c r="C57" s="32"/>
      <c r="D57" s="32"/>
      <c r="E57" s="32"/>
      <c r="F57" s="32"/>
      <c r="G57" s="32"/>
      <c r="H57" s="31"/>
      <c r="I57" s="31"/>
      <c r="J57" s="31"/>
      <c r="K57" s="31"/>
      <c r="L57" s="31"/>
      <c r="M57" s="31"/>
    </row>
    <row r="58" spans="1:13" x14ac:dyDescent="0.25">
      <c r="A58" s="2" t="s">
        <v>34</v>
      </c>
      <c r="B58" s="31"/>
      <c r="C58" s="32"/>
      <c r="D58" s="32"/>
      <c r="E58" s="32"/>
      <c r="F58" s="32"/>
      <c r="G58" s="32"/>
      <c r="H58" s="31"/>
      <c r="I58" s="31"/>
      <c r="J58" s="31"/>
      <c r="K58" s="31"/>
      <c r="L58" s="31"/>
      <c r="M58" s="31"/>
    </row>
    <row r="59" spans="1:13" x14ac:dyDescent="0.25">
      <c r="A59" s="14" t="s">
        <v>22</v>
      </c>
      <c r="B59" s="31">
        <f t="shared" ref="B59" si="30">B25/B23*100</f>
        <v>96.577583105219048</v>
      </c>
      <c r="C59" s="31"/>
      <c r="D59" s="31"/>
      <c r="E59" s="31"/>
      <c r="F59" s="31"/>
      <c r="G59" s="31"/>
      <c r="H59" s="31">
        <f>H25/H23*100</f>
        <v>96.81826740733996</v>
      </c>
      <c r="I59" s="31"/>
      <c r="J59" s="31"/>
      <c r="K59" s="31"/>
      <c r="L59" s="31"/>
      <c r="M59" s="31"/>
    </row>
    <row r="60" spans="1:13" x14ac:dyDescent="0.25">
      <c r="A60" s="14"/>
      <c r="B60" s="31"/>
      <c r="C60" s="32"/>
      <c r="D60" s="32"/>
      <c r="E60" s="32"/>
      <c r="F60" s="32"/>
      <c r="G60" s="32"/>
      <c r="H60" s="31"/>
      <c r="I60" s="31"/>
      <c r="J60" s="31"/>
      <c r="K60" s="31"/>
      <c r="L60" s="31"/>
      <c r="M60" s="31"/>
    </row>
    <row r="61" spans="1:13" x14ac:dyDescent="0.25">
      <c r="A61" s="2" t="s">
        <v>23</v>
      </c>
      <c r="B61" s="31"/>
      <c r="C61" s="32"/>
      <c r="D61" s="32"/>
      <c r="E61" s="32"/>
      <c r="F61" s="32"/>
      <c r="G61" s="32"/>
      <c r="H61" s="31"/>
      <c r="I61" s="31"/>
      <c r="J61" s="31"/>
      <c r="K61" s="31"/>
      <c r="L61" s="31"/>
      <c r="M61" s="31"/>
    </row>
    <row r="62" spans="1:13" x14ac:dyDescent="0.25">
      <c r="A62" s="14" t="s">
        <v>24</v>
      </c>
      <c r="B62" s="31">
        <f t="shared" ref="B62:F62" si="31">((B17/B15)-1)*100</f>
        <v>-41.877143748051139</v>
      </c>
      <c r="C62" s="32">
        <f t="shared" si="31"/>
        <v>-39.693524468610974</v>
      </c>
      <c r="D62" s="32">
        <f t="shared" si="31"/>
        <v>-44.179523141654975</v>
      </c>
      <c r="E62" s="32">
        <f t="shared" si="31"/>
        <v>-64</v>
      </c>
      <c r="F62" s="32">
        <f t="shared" si="31"/>
        <v>-35.793357933579337</v>
      </c>
      <c r="G62" s="32"/>
      <c r="H62" s="31">
        <f>((H17/H15)-1)*100</f>
        <v>21.684134441633528</v>
      </c>
      <c r="I62" s="31">
        <f t="shared" ref="I62:L62" si="32">((I17/I15)-1)*100</f>
        <v>8.642578125</v>
      </c>
      <c r="J62" s="31">
        <f t="shared" si="32"/>
        <v>132.58064516129031</v>
      </c>
      <c r="K62" s="31">
        <f t="shared" si="32"/>
        <v>-14.782608695652177</v>
      </c>
      <c r="L62" s="31">
        <f t="shared" si="32"/>
        <v>9.8639455782312915</v>
      </c>
      <c r="M62" s="31"/>
    </row>
    <row r="63" spans="1:13" x14ac:dyDescent="0.25">
      <c r="A63" s="14" t="s">
        <v>25</v>
      </c>
      <c r="B63" s="31">
        <f>((B38/B37)-1)*100</f>
        <v>-46.714824661462565</v>
      </c>
      <c r="C63" s="31">
        <f t="shared" ref="C63:F63" si="33">((C38/C37)-1)*100</f>
        <v>-33.817922858946034</v>
      </c>
      <c r="D63" s="31">
        <f t="shared" si="33"/>
        <v>-58.794851452159655</v>
      </c>
      <c r="E63" s="31">
        <f t="shared" si="33"/>
        <v>-67.542386441323401</v>
      </c>
      <c r="F63" s="31">
        <f t="shared" si="33"/>
        <v>-32.422845888032995</v>
      </c>
      <c r="G63" s="32"/>
      <c r="H63" s="31">
        <f>((H38/H37)-1)*100</f>
        <v>39.302245514287783</v>
      </c>
      <c r="I63" s="31">
        <f t="shared" ref="I63:L63" si="34">((I38/I37)-1)*100</f>
        <v>14.210006380846352</v>
      </c>
      <c r="J63" s="31">
        <f t="shared" si="34"/>
        <v>155.29293812131363</v>
      </c>
      <c r="K63" s="31">
        <f t="shared" si="34"/>
        <v>-12.977480486261872</v>
      </c>
      <c r="L63" s="31">
        <f t="shared" si="34"/>
        <v>16.952611599142653</v>
      </c>
      <c r="M63" s="31"/>
    </row>
    <row r="64" spans="1:13" x14ac:dyDescent="0.25">
      <c r="A64" s="14" t="s">
        <v>26</v>
      </c>
      <c r="B64" s="31">
        <f>((B40/B39)-1)*100</f>
        <v>-8.3231988676558224</v>
      </c>
      <c r="C64" s="32">
        <f t="shared" ref="C64:F64" si="35">((C40/C39)-1)*100</f>
        <v>9.7429033248788155</v>
      </c>
      <c r="D64" s="32">
        <f t="shared" si="35"/>
        <v>-26.182736395451833</v>
      </c>
      <c r="E64" s="32">
        <f t="shared" si="35"/>
        <v>-9.8399623370094336</v>
      </c>
      <c r="F64" s="32">
        <f t="shared" si="35"/>
        <v>5.2494756571440204</v>
      </c>
      <c r="G64" s="32"/>
      <c r="H64" s="31">
        <f>((H40/H39)-1)*100</f>
        <v>14.478560539956732</v>
      </c>
      <c r="I64" s="31">
        <f t="shared" ref="I64:L64" si="36">((I40/I39)-1)*100</f>
        <v>5.1245362103250924</v>
      </c>
      <c r="J64" s="31">
        <f t="shared" si="36"/>
        <v>9.7653409398158697</v>
      </c>
      <c r="K64" s="31">
        <f t="shared" si="36"/>
        <v>2.1182626946927074</v>
      </c>
      <c r="L64" s="31">
        <f t="shared" si="36"/>
        <v>6.4522223224394271</v>
      </c>
      <c r="M64" s="31"/>
    </row>
    <row r="65" spans="1:13" x14ac:dyDescent="0.25">
      <c r="A65" s="14"/>
      <c r="B65" s="31"/>
      <c r="C65" s="32"/>
      <c r="D65" s="32"/>
      <c r="E65" s="32"/>
      <c r="F65" s="32"/>
      <c r="G65" s="32"/>
      <c r="H65" s="31"/>
      <c r="I65" s="31"/>
      <c r="J65" s="31"/>
      <c r="K65" s="31"/>
      <c r="L65" s="31"/>
      <c r="M65" s="31"/>
    </row>
    <row r="66" spans="1:13" x14ac:dyDescent="0.25">
      <c r="A66" s="2" t="s">
        <v>27</v>
      </c>
      <c r="B66" s="31"/>
      <c r="C66" s="32"/>
      <c r="D66" s="32"/>
      <c r="E66" s="32"/>
      <c r="F66" s="32"/>
      <c r="G66" s="32"/>
      <c r="H66" s="31"/>
      <c r="I66" s="31"/>
      <c r="J66" s="31"/>
      <c r="K66" s="31"/>
      <c r="L66" s="31"/>
      <c r="M66" s="31"/>
    </row>
    <row r="67" spans="1:13" x14ac:dyDescent="0.25">
      <c r="A67" s="14" t="s">
        <v>28</v>
      </c>
      <c r="B67" s="31">
        <f t="shared" ref="B67:F68" si="37">B22/B16</f>
        <v>10380751.467960833</v>
      </c>
      <c r="C67" s="32">
        <f t="shared" si="37"/>
        <v>7223676.9053372182</v>
      </c>
      <c r="D67" s="32">
        <f t="shared" si="37"/>
        <v>17013481.902917288</v>
      </c>
      <c r="E67" s="32">
        <f t="shared" si="37"/>
        <v>15365768.997048602</v>
      </c>
      <c r="F67" s="32">
        <f t="shared" si="37"/>
        <v>6368082.3713741545</v>
      </c>
      <c r="G67" s="32"/>
      <c r="H67" s="31">
        <f t="shared" ref="H67:L68" si="38">H22/H16</f>
        <v>10380751.467954839</v>
      </c>
      <c r="I67" s="31">
        <f t="shared" si="38"/>
        <v>7223676.9053372182</v>
      </c>
      <c r="J67" s="31">
        <f t="shared" si="38"/>
        <v>17013481.902917288</v>
      </c>
      <c r="K67" s="31">
        <f t="shared" si="38"/>
        <v>15365768.997048602</v>
      </c>
      <c r="L67" s="31">
        <f t="shared" si="38"/>
        <v>6368082.3713741545</v>
      </c>
      <c r="M67" s="31"/>
    </row>
    <row r="68" spans="1:13" x14ac:dyDescent="0.25">
      <c r="A68" s="14" t="s">
        <v>29</v>
      </c>
      <c r="B68" s="31">
        <f t="shared" si="37"/>
        <v>9441246.0279973131</v>
      </c>
      <c r="C68" s="31">
        <f t="shared" si="37"/>
        <v>7737678.7060983609</v>
      </c>
      <c r="D68" s="31">
        <f t="shared" si="37"/>
        <v>13490209.686457286</v>
      </c>
      <c r="E68" s="31">
        <f t="shared" si="37"/>
        <v>14845953.860277778</v>
      </c>
      <c r="F68" s="31">
        <f t="shared" si="37"/>
        <v>6426488.5057471264</v>
      </c>
      <c r="G68" s="32"/>
      <c r="H68" s="31">
        <f t="shared" si="38"/>
        <v>9651719.2116409149</v>
      </c>
      <c r="I68" s="31">
        <f t="shared" si="38"/>
        <v>7646154.6262516854</v>
      </c>
      <c r="J68" s="31">
        <f t="shared" si="38"/>
        <v>15060540.898779474</v>
      </c>
      <c r="K68" s="31">
        <f t="shared" si="38"/>
        <v>14963473.36897959</v>
      </c>
      <c r="L68" s="31">
        <f t="shared" si="38"/>
        <v>6580791.7971517025</v>
      </c>
      <c r="M68" s="31"/>
    </row>
    <row r="69" spans="1:13" x14ac:dyDescent="0.25">
      <c r="A69" s="14" t="s">
        <v>30</v>
      </c>
      <c r="B69" s="31">
        <f>(B68/B67)*B51</f>
        <v>48.51868429936134</v>
      </c>
      <c r="C69" s="31">
        <f t="shared" ref="C69:L69" si="39">(C68/C67)*C51</f>
        <v>62.594929918122574</v>
      </c>
      <c r="D69" s="31">
        <f t="shared" si="39"/>
        <v>35.901413969905356</v>
      </c>
      <c r="E69" s="31">
        <f t="shared" si="39"/>
        <v>51.808804191154287</v>
      </c>
      <c r="F69" s="31">
        <f t="shared" si="39"/>
        <v>69.449264515841179</v>
      </c>
      <c r="G69" s="31"/>
      <c r="H69" s="31">
        <f t="shared" si="39"/>
        <v>90.545878456102116</v>
      </c>
      <c r="I69" s="31">
        <f t="shared" si="39"/>
        <v>112.11838378743595</v>
      </c>
      <c r="J69" s="31">
        <f t="shared" si="39"/>
        <v>76.346063299221186</v>
      </c>
      <c r="K69" s="31">
        <f t="shared" si="39"/>
        <v>71.352225873362258</v>
      </c>
      <c r="L69" s="31">
        <f t="shared" si="39"/>
        <v>133.60774271718972</v>
      </c>
      <c r="M69" s="31"/>
    </row>
    <row r="70" spans="1:13" x14ac:dyDescent="0.25">
      <c r="A70" s="14"/>
      <c r="B70" s="31"/>
      <c r="C70" s="32"/>
      <c r="D70" s="32"/>
      <c r="E70" s="32"/>
      <c r="F70" s="32"/>
      <c r="G70" s="32"/>
      <c r="H70" s="31"/>
      <c r="I70" s="31"/>
      <c r="J70" s="31"/>
      <c r="K70" s="31"/>
      <c r="L70" s="31"/>
      <c r="M70" s="31"/>
    </row>
    <row r="71" spans="1:13" x14ac:dyDescent="0.25">
      <c r="A71" s="2" t="s">
        <v>31</v>
      </c>
      <c r="B71" s="31"/>
      <c r="C71" s="32"/>
      <c r="D71" s="32"/>
      <c r="E71" s="32"/>
      <c r="F71" s="32"/>
      <c r="G71" s="32"/>
      <c r="H71" s="31"/>
      <c r="I71" s="31"/>
      <c r="J71" s="31"/>
      <c r="K71" s="31"/>
      <c r="L71" s="31"/>
      <c r="M71" s="31"/>
    </row>
    <row r="72" spans="1:13" x14ac:dyDescent="0.25">
      <c r="A72" s="14" t="s">
        <v>32</v>
      </c>
      <c r="B72" s="31">
        <f>(B29/B28)*100</f>
        <v>99.487645093356093</v>
      </c>
      <c r="C72" s="32"/>
      <c r="D72" s="32"/>
      <c r="E72" s="32"/>
      <c r="F72" s="32"/>
      <c r="G72" s="32"/>
      <c r="H72" s="31">
        <f>(H29/H28)*100</f>
        <v>99.487645093413533</v>
      </c>
      <c r="I72" s="31"/>
      <c r="J72" s="31"/>
      <c r="K72" s="31"/>
      <c r="L72" s="31"/>
      <c r="M72" s="31"/>
    </row>
    <row r="73" spans="1:13" x14ac:dyDescent="0.25">
      <c r="A73" s="14" t="s">
        <v>33</v>
      </c>
      <c r="B73" s="31">
        <f t="shared" ref="B73" si="40">(B23/B29)*100</f>
        <v>51.080040920382132</v>
      </c>
      <c r="C73" s="32"/>
      <c r="D73" s="32"/>
      <c r="E73" s="32"/>
      <c r="F73" s="32"/>
      <c r="G73" s="32"/>
      <c r="H73" s="31">
        <f t="shared" ref="H73" si="41">(H23/H29)*100</f>
        <v>94.324347322726737</v>
      </c>
      <c r="I73" s="31"/>
      <c r="J73" s="31"/>
      <c r="K73" s="31"/>
      <c r="L73" s="31"/>
      <c r="M73" s="31"/>
    </row>
    <row r="74" spans="1:13" ht="15.75" thickBot="1" x14ac:dyDescent="0.3">
      <c r="A74" s="2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5.75" thickTop="1" x14ac:dyDescent="0.25">
      <c r="A75" s="57" t="s">
        <v>112</v>
      </c>
      <c r="B75" s="57"/>
      <c r="C75" s="57"/>
      <c r="D75" s="57"/>
      <c r="E75" s="57"/>
      <c r="F75" s="57"/>
    </row>
    <row r="76" spans="1:13" x14ac:dyDescent="0.25">
      <c r="A76" s="13"/>
    </row>
    <row r="78" spans="1:13" x14ac:dyDescent="0.25">
      <c r="A78" s="8" t="s">
        <v>113</v>
      </c>
    </row>
    <row r="79" spans="1:13" x14ac:dyDescent="0.25">
      <c r="A79" s="9" t="s">
        <v>114</v>
      </c>
    </row>
    <row r="80" spans="1:13" x14ac:dyDescent="0.25">
      <c r="A80" s="9" t="s">
        <v>115</v>
      </c>
    </row>
    <row r="81" spans="1:1" x14ac:dyDescent="0.25">
      <c r="A81" s="9" t="s">
        <v>116</v>
      </c>
    </row>
    <row r="82" spans="1:1" x14ac:dyDescent="0.25">
      <c r="A82" s="9" t="s">
        <v>117</v>
      </c>
    </row>
    <row r="87" spans="1:1" x14ac:dyDescent="0.25">
      <c r="A87" s="24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ignoredErrors>
    <ignoredError sqref="B15:B18 H15:H18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87"/>
  <sheetViews>
    <sheetView showGridLines="0" zoomScale="70" zoomScaleNormal="7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57.42578125" style="9" customWidth="1"/>
    <col min="2" max="12" width="18.7109375" style="9" customWidth="1"/>
    <col min="13" max="13" width="18.5703125" style="9" customWidth="1"/>
    <col min="14" max="16384" width="11.42578125" style="9"/>
  </cols>
  <sheetData>
    <row r="9" spans="1:13" x14ac:dyDescent="0.25">
      <c r="A9" s="54"/>
      <c r="B9" s="50" t="s">
        <v>40</v>
      </c>
      <c r="C9" s="56" t="s">
        <v>38</v>
      </c>
      <c r="D9" s="56"/>
      <c r="E9" s="56"/>
      <c r="F9" s="56"/>
      <c r="G9" s="52" t="s">
        <v>3</v>
      </c>
      <c r="H9" s="50" t="s">
        <v>41</v>
      </c>
      <c r="I9" s="56" t="s">
        <v>39</v>
      </c>
      <c r="J9" s="56"/>
      <c r="K9" s="56"/>
      <c r="L9" s="56"/>
      <c r="M9" s="52" t="s">
        <v>3</v>
      </c>
    </row>
    <row r="10" spans="1:13" ht="15.75" thickBot="1" x14ac:dyDescent="0.3">
      <c r="A10" s="55"/>
      <c r="B10" s="51"/>
      <c r="C10" s="7" t="s">
        <v>0</v>
      </c>
      <c r="D10" s="7" t="s">
        <v>1</v>
      </c>
      <c r="E10" s="7" t="s">
        <v>2</v>
      </c>
      <c r="F10" s="7" t="s">
        <v>37</v>
      </c>
      <c r="G10" s="53"/>
      <c r="H10" s="51"/>
      <c r="I10" s="7" t="s">
        <v>0</v>
      </c>
      <c r="J10" s="7" t="s">
        <v>1</v>
      </c>
      <c r="K10" s="7" t="s">
        <v>2</v>
      </c>
      <c r="L10" s="7" t="s">
        <v>37</v>
      </c>
      <c r="M10" s="53"/>
    </row>
    <row r="11" spans="1:13" ht="15.75" thickTop="1" x14ac:dyDescent="0.25">
      <c r="A11" s="10"/>
      <c r="B11" s="5"/>
      <c r="C11" s="11"/>
      <c r="D11" s="11"/>
      <c r="E11" s="11"/>
      <c r="F11" s="11"/>
      <c r="G11" s="12"/>
      <c r="H11" s="5"/>
      <c r="I11" s="11"/>
      <c r="J11" s="11"/>
      <c r="K11" s="11"/>
      <c r="L11" s="11"/>
      <c r="M11" s="12"/>
    </row>
    <row r="12" spans="1:13" x14ac:dyDescent="0.25">
      <c r="A12" s="2" t="s">
        <v>4</v>
      </c>
      <c r="B12" s="13"/>
      <c r="H12" s="13"/>
    </row>
    <row r="13" spans="1:13" x14ac:dyDescent="0.25">
      <c r="A13" s="14"/>
      <c r="B13" s="3"/>
      <c r="C13" s="1"/>
      <c r="D13" s="1"/>
      <c r="E13" s="1"/>
      <c r="F13" s="1"/>
      <c r="G13" s="1"/>
      <c r="H13" s="3"/>
      <c r="I13" s="1"/>
      <c r="J13" s="1"/>
      <c r="K13" s="1"/>
      <c r="L13" s="1"/>
      <c r="M13" s="1"/>
    </row>
    <row r="14" spans="1:13" x14ac:dyDescent="0.25">
      <c r="A14" s="2" t="s">
        <v>36</v>
      </c>
      <c r="B14" s="3"/>
      <c r="C14" s="1"/>
      <c r="D14" s="1"/>
      <c r="E14" s="1"/>
      <c r="F14" s="1"/>
      <c r="G14" s="1"/>
      <c r="H14" s="3"/>
      <c r="I14" s="1"/>
      <c r="J14" s="1"/>
      <c r="K14" s="1"/>
      <c r="L14" s="1"/>
      <c r="M14" s="1"/>
    </row>
    <row r="15" spans="1:13" x14ac:dyDescent="0.25">
      <c r="A15" s="15" t="s">
        <v>79</v>
      </c>
      <c r="B15" s="42">
        <f>SUM(C15:F15)</f>
        <v>7223</v>
      </c>
      <c r="C15" s="43">
        <f>+'I Trimestre'!C15+'II Trimestre'!C15</f>
        <v>4794</v>
      </c>
      <c r="D15" s="43">
        <f>+'I Trimestre'!D15+'II Trimestre'!D15</f>
        <v>1445</v>
      </c>
      <c r="E15" s="43">
        <f>+'I Trimestre'!E15+'II Trimestre'!E15</f>
        <v>358</v>
      </c>
      <c r="F15" s="43">
        <f>+'I Trimestre'!F15+'II Trimestre'!F15</f>
        <v>626</v>
      </c>
      <c r="G15" s="43"/>
      <c r="H15" s="42">
        <f>SUM(I15:L15)</f>
        <v>3696</v>
      </c>
      <c r="I15" s="43">
        <f>+'I Trimestre'!I15+'II Trimestre'!I15</f>
        <v>2575</v>
      </c>
      <c r="J15" s="43">
        <f>+'I Trimestre'!J15+'II Trimestre'!J15</f>
        <v>613</v>
      </c>
      <c r="K15" s="43">
        <f>+'I Trimestre'!K15+'II Trimestre'!K15</f>
        <v>128</v>
      </c>
      <c r="L15" s="43">
        <f>+'I Trimestre'!L15+'II Trimestre'!L15</f>
        <v>380</v>
      </c>
      <c r="M15" s="43"/>
    </row>
    <row r="16" spans="1:13" x14ac:dyDescent="0.25">
      <c r="A16" s="15" t="s">
        <v>80</v>
      </c>
      <c r="B16" s="42">
        <f t="shared" ref="B16" si="0">SUM(C16:F16)</f>
        <v>6581</v>
      </c>
      <c r="C16" s="43">
        <f>+'I Trimestre'!C16+'II Trimestre'!C16</f>
        <v>4439</v>
      </c>
      <c r="D16" s="43">
        <f>+'I Trimestre'!D16+'II Trimestre'!D16</f>
        <v>1284</v>
      </c>
      <c r="E16" s="43">
        <f>+'I Trimestre'!E16+'II Trimestre'!E16</f>
        <v>320</v>
      </c>
      <c r="F16" s="43">
        <f>+'I Trimestre'!F16+'II Trimestre'!F16</f>
        <v>538</v>
      </c>
      <c r="G16" s="43"/>
      <c r="H16" s="42">
        <f t="shared" ref="H16" si="1">SUM(I16:L16)</f>
        <v>6581</v>
      </c>
      <c r="I16" s="43">
        <f>+'I Trimestre'!I16+'II Trimestre'!I16</f>
        <v>4439</v>
      </c>
      <c r="J16" s="43">
        <f>+'I Trimestre'!J16+'II Trimestre'!J16</f>
        <v>1284</v>
      </c>
      <c r="K16" s="43">
        <f>+'I Trimestre'!K16+'II Trimestre'!K16</f>
        <v>320</v>
      </c>
      <c r="L16" s="43">
        <f>+'I Trimestre'!L16+'II Trimestre'!L16</f>
        <v>538</v>
      </c>
      <c r="M16" s="43"/>
    </row>
    <row r="17" spans="1:13" x14ac:dyDescent="0.25">
      <c r="A17" s="15" t="s">
        <v>81</v>
      </c>
      <c r="B17" s="42">
        <f>SUM(C17:F17)</f>
        <v>4414</v>
      </c>
      <c r="C17" s="43">
        <f>+'I Trimestre'!C17+'II Trimestre'!C17</f>
        <v>3051</v>
      </c>
      <c r="D17" s="43">
        <f>+'I Trimestre'!D17+'II Trimestre'!D17</f>
        <v>732</v>
      </c>
      <c r="E17" s="43">
        <f>+'I Trimestre'!E17+'II Trimestre'!E17</f>
        <v>184</v>
      </c>
      <c r="F17" s="43">
        <f>+'I Trimestre'!F17+'II Trimestre'!F17</f>
        <v>447</v>
      </c>
      <c r="G17" s="43"/>
      <c r="H17" s="42">
        <f>SUM(I17:L17)</f>
        <v>6181</v>
      </c>
      <c r="I17" s="43">
        <f>+'I Trimestre'!I17+'II Trimestre'!I17</f>
        <v>3991</v>
      </c>
      <c r="J17" s="43">
        <f>+'I Trimestre'!J17+'II Trimestre'!J17</f>
        <v>1330</v>
      </c>
      <c r="K17" s="43">
        <f>+'I Trimestre'!K17+'II Trimestre'!K17</f>
        <v>277</v>
      </c>
      <c r="L17" s="43">
        <f>+'I Trimestre'!L17+'II Trimestre'!L17</f>
        <v>583</v>
      </c>
      <c r="M17" s="43"/>
    </row>
    <row r="18" spans="1:13" x14ac:dyDescent="0.25">
      <c r="A18" s="15" t="s">
        <v>66</v>
      </c>
      <c r="B18" s="42">
        <f>SUM(C18:F18)</f>
        <v>11507</v>
      </c>
      <c r="C18" s="43">
        <f>+'II Trimestre'!C18</f>
        <v>7845</v>
      </c>
      <c r="D18" s="43">
        <f>+'II Trimestre'!D18</f>
        <v>2058</v>
      </c>
      <c r="E18" s="43">
        <f>+'II Trimestre'!E18</f>
        <v>623</v>
      </c>
      <c r="F18" s="43">
        <f>+'II Trimestre'!F18</f>
        <v>981</v>
      </c>
      <c r="G18" s="43"/>
      <c r="H18" s="42">
        <f>SUM(I18:L18)</f>
        <v>11507</v>
      </c>
      <c r="I18" s="43">
        <f>+'II Trimestre'!I18</f>
        <v>7845</v>
      </c>
      <c r="J18" s="43">
        <f>+'II Trimestre'!J18</f>
        <v>2058</v>
      </c>
      <c r="K18" s="43">
        <f>+'II Trimestre'!K18</f>
        <v>623</v>
      </c>
      <c r="L18" s="43">
        <f>+'II Trimestre'!L18</f>
        <v>981</v>
      </c>
      <c r="M18" s="43"/>
    </row>
    <row r="19" spans="1:13" x14ac:dyDescent="0.25">
      <c r="A19" s="14"/>
      <c r="B19" s="42"/>
      <c r="C19" s="43"/>
      <c r="D19" s="43"/>
      <c r="E19" s="43"/>
      <c r="F19" s="43"/>
      <c r="G19" s="43"/>
      <c r="H19" s="42"/>
      <c r="I19" s="43"/>
      <c r="J19" s="43"/>
      <c r="K19" s="43"/>
      <c r="L19" s="43"/>
      <c r="M19" s="43"/>
    </row>
    <row r="20" spans="1:13" x14ac:dyDescent="0.25">
      <c r="A20" s="6" t="s">
        <v>5</v>
      </c>
      <c r="B20" s="42"/>
      <c r="C20" s="43"/>
      <c r="D20" s="43"/>
      <c r="E20" s="43"/>
      <c r="F20" s="43"/>
      <c r="G20" s="43"/>
      <c r="H20" s="42"/>
      <c r="I20" s="43"/>
      <c r="J20" s="43"/>
      <c r="K20" s="43"/>
      <c r="L20" s="43"/>
      <c r="M20" s="43"/>
    </row>
    <row r="21" spans="1:13" x14ac:dyDescent="0.25">
      <c r="A21" s="15" t="s">
        <v>79</v>
      </c>
      <c r="B21" s="43">
        <f>SUM(C21:G21)</f>
        <v>68165231479.74424</v>
      </c>
      <c r="C21" s="43">
        <f>+'I Trimestre'!C21+'II Trimestre'!C21</f>
        <v>32878358139.919998</v>
      </c>
      <c r="D21" s="43">
        <f>+'I Trimestre'!D21+'II Trimestre'!D21</f>
        <v>24096262755.019997</v>
      </c>
      <c r="E21" s="43">
        <f>+'I Trimestre'!E21+'II Trimestre'!E21</f>
        <v>5148701820.9899998</v>
      </c>
      <c r="F21" s="43">
        <f>+'I Trimestre'!F21+'II Trimestre'!F21</f>
        <v>3747992000</v>
      </c>
      <c r="G21" s="43">
        <f>+'I Trimestre'!G21+'II Trimestre'!G21</f>
        <v>2293916763.81425</v>
      </c>
      <c r="H21" s="43">
        <f>SUM(I21:M21)</f>
        <v>51149201955.313934</v>
      </c>
      <c r="I21" s="43">
        <f>+'I Trimestre'!I21+'II Trimestre'!I21</f>
        <v>26009333046.02</v>
      </c>
      <c r="J21" s="43">
        <f>+'I Trimestre'!J21+'II Trimestre'!J21</f>
        <v>15329264238.610001</v>
      </c>
      <c r="K21" s="43">
        <f>+'I Trimestre'!K21+'II Trimestre'!K21</f>
        <v>4733051792.9099998</v>
      </c>
      <c r="L21" s="43">
        <f>+'I Trimestre'!L21+'II Trimestre'!L21</f>
        <v>3370751000</v>
      </c>
      <c r="M21" s="43">
        <f>+'I Trimestre'!M21+'II Trimestre'!M21</f>
        <v>1706801877.7739296</v>
      </c>
    </row>
    <row r="22" spans="1:13" x14ac:dyDescent="0.25">
      <c r="A22" s="15" t="s">
        <v>80</v>
      </c>
      <c r="B22" s="43">
        <f>SUM(C22:G22)</f>
        <v>65251941744.021408</v>
      </c>
      <c r="C22" s="43">
        <f>+'I Trimestre'!C22+'II Trimestre'!C22</f>
        <v>31669057049.98838</v>
      </c>
      <c r="D22" s="43">
        <f>+'I Trimestre'!D22+'II Trimestre'!D22</f>
        <v>21677162109.410728</v>
      </c>
      <c r="E22" s="43">
        <f>+'I Trimestre'!E22+'II Trimestre'!E22</f>
        <v>4840299892.273077</v>
      </c>
      <c r="F22" s="43">
        <f>+'I Trimestre'!F22+'II Trimestre'!F22</f>
        <v>3371916555.8692169</v>
      </c>
      <c r="G22" s="43">
        <f>+'I Trimestre'!G22+'II Trimestre'!G22</f>
        <v>3693506136.48</v>
      </c>
      <c r="H22" s="43">
        <f>SUM(I22:M22)</f>
        <v>65251941744.001404</v>
      </c>
      <c r="I22" s="43">
        <f>+'I Trimestre'!I22+'II Trimestre'!I22</f>
        <v>31669057049.98838</v>
      </c>
      <c r="J22" s="43">
        <f>+'I Trimestre'!J22+'II Trimestre'!J22</f>
        <v>21677162109.410728</v>
      </c>
      <c r="K22" s="43">
        <f>+'I Trimestre'!K22+'II Trimestre'!K22</f>
        <v>4840299892.273077</v>
      </c>
      <c r="L22" s="43">
        <f>+'I Trimestre'!L22+'II Trimestre'!L22</f>
        <v>3371916555.8692169</v>
      </c>
      <c r="M22" s="43">
        <f>+'I Trimestre'!M22+'II Trimestre'!M22</f>
        <v>3693506136.46</v>
      </c>
    </row>
    <row r="23" spans="1:13" x14ac:dyDescent="0.25">
      <c r="A23" s="15" t="s">
        <v>81</v>
      </c>
      <c r="B23" s="43">
        <f>SUM(C23:G23)</f>
        <v>39406928319.365311</v>
      </c>
      <c r="C23" s="43">
        <f>+'I Trimestre'!C23+'II Trimestre'!C23</f>
        <v>22773609596.490002</v>
      </c>
      <c r="D23" s="43">
        <f>+'I Trimestre'!D23+'II Trimestre'!D23</f>
        <v>9187271298.2799988</v>
      </c>
      <c r="E23" s="43">
        <f>+'I Trimestre'!E23+'II Trimestre'!E23</f>
        <v>2968954205.3699999</v>
      </c>
      <c r="F23" s="43">
        <f>+'I Trimestre'!F23+'II Trimestre'!F23</f>
        <v>2834736000</v>
      </c>
      <c r="G23" s="43">
        <f>+'I Trimestre'!G23+'II Trimestre'!G23</f>
        <v>1642357219.2253118</v>
      </c>
      <c r="H23" s="43">
        <f>SUM(I23:M23)</f>
        <v>59981537836.097122</v>
      </c>
      <c r="I23" s="43">
        <f>+'I Trimestre'!I23+'II Trimestre'!I23</f>
        <v>30316135232.27</v>
      </c>
      <c r="J23" s="43">
        <f>+'I Trimestre'!J23+'II Trimestre'!J23</f>
        <v>19153549232.389999</v>
      </c>
      <c r="K23" s="43">
        <f>+'I Trimestre'!K23+'II Trimestre'!K23</f>
        <v>4548247532.8099995</v>
      </c>
      <c r="L23" s="43">
        <f>+'I Trimestre'!L23+'II Trimestre'!L23</f>
        <v>3786585750.48</v>
      </c>
      <c r="M23" s="43">
        <f>+'I Trimestre'!M23+'II Trimestre'!M23</f>
        <v>2177020088.1471214</v>
      </c>
    </row>
    <row r="24" spans="1:13" x14ac:dyDescent="0.25">
      <c r="A24" s="15" t="s">
        <v>66</v>
      </c>
      <c r="B24" s="43">
        <f t="shared" ref="B24" si="2">SUM(C24:G24)</f>
        <v>114179519765.99208</v>
      </c>
      <c r="C24" s="43">
        <f>+'II Trimestre'!C24</f>
        <v>56799472890.972809</v>
      </c>
      <c r="D24" s="43">
        <f>+'II Trimestre'!D24</f>
        <v>35074959321.890579</v>
      </c>
      <c r="E24" s="43">
        <f>+'II Trimestre'!E24</f>
        <v>9604710343.784174</v>
      </c>
      <c r="F24" s="43">
        <f>+'II Trimestre'!F24</f>
        <v>6237385524.48452</v>
      </c>
      <c r="G24" s="43">
        <f>+'II Trimestre'!G24</f>
        <v>6462991684.8599997</v>
      </c>
      <c r="H24" s="43">
        <f t="shared" ref="H24" si="3">SUM(I24:M24)</f>
        <v>114179519765.99208</v>
      </c>
      <c r="I24" s="43">
        <f>+'II Trimestre'!I24</f>
        <v>56799472890.972809</v>
      </c>
      <c r="J24" s="43">
        <f>+'II Trimestre'!J24</f>
        <v>35074959321.890579</v>
      </c>
      <c r="K24" s="43">
        <f>+'II Trimestre'!K24</f>
        <v>9604710343.784174</v>
      </c>
      <c r="L24" s="43">
        <f>+'II Trimestre'!L24</f>
        <v>6237385524.48452</v>
      </c>
      <c r="M24" s="43">
        <f>+'II Trimestre'!M24</f>
        <v>6462991684.8599997</v>
      </c>
    </row>
    <row r="25" spans="1:13" x14ac:dyDescent="0.25">
      <c r="A25" s="15" t="s">
        <v>82</v>
      </c>
      <c r="B25" s="43">
        <f>SUM(C25:F25)</f>
        <v>37764571100.139999</v>
      </c>
      <c r="C25" s="43">
        <f t="shared" ref="C25:F25" si="4">+C23</f>
        <v>22773609596.490002</v>
      </c>
      <c r="D25" s="43">
        <f t="shared" si="4"/>
        <v>9187271298.2799988</v>
      </c>
      <c r="E25" s="43">
        <f t="shared" si="4"/>
        <v>2968954205.3699999</v>
      </c>
      <c r="F25" s="43">
        <f t="shared" si="4"/>
        <v>2834736000</v>
      </c>
      <c r="G25" s="43"/>
      <c r="H25" s="43">
        <f>SUM(I25:L25)</f>
        <v>57804517747.950005</v>
      </c>
      <c r="I25" s="43">
        <f t="shared" ref="I25:L25" si="5">+I23</f>
        <v>30316135232.27</v>
      </c>
      <c r="J25" s="43">
        <f t="shared" si="5"/>
        <v>19153549232.389999</v>
      </c>
      <c r="K25" s="43">
        <f t="shared" si="5"/>
        <v>4548247532.8099995</v>
      </c>
      <c r="L25" s="43">
        <f t="shared" si="5"/>
        <v>3786585750.48</v>
      </c>
      <c r="M25" s="43"/>
    </row>
    <row r="26" spans="1:13" x14ac:dyDescent="0.25">
      <c r="A26" s="14"/>
      <c r="B26" s="42"/>
      <c r="C26" s="43"/>
      <c r="D26" s="43"/>
      <c r="E26" s="43"/>
      <c r="F26" s="43"/>
      <c r="G26" s="43"/>
      <c r="H26" s="42"/>
      <c r="I26" s="43"/>
      <c r="J26" s="43"/>
      <c r="K26" s="43"/>
      <c r="L26" s="43"/>
      <c r="M26" s="43"/>
    </row>
    <row r="27" spans="1:13" x14ac:dyDescent="0.25">
      <c r="A27" s="6" t="s">
        <v>6</v>
      </c>
      <c r="B27" s="42"/>
      <c r="C27" s="43"/>
      <c r="D27" s="43"/>
      <c r="E27" s="43"/>
      <c r="F27" s="43"/>
      <c r="G27" s="43"/>
      <c r="H27" s="42"/>
      <c r="I27" s="43"/>
      <c r="J27" s="43"/>
      <c r="K27" s="43"/>
      <c r="L27" s="43"/>
      <c r="M27" s="43"/>
    </row>
    <row r="28" spans="1:13" x14ac:dyDescent="0.25">
      <c r="A28" s="15" t="s">
        <v>80</v>
      </c>
      <c r="B28" s="43">
        <f t="shared" ref="B28" si="6">B22</f>
        <v>65251941744.021408</v>
      </c>
      <c r="C28" s="43">
        <f>B28+H28</f>
        <v>130503883488.02281</v>
      </c>
      <c r="D28" s="43"/>
      <c r="E28" s="43"/>
      <c r="F28" s="42"/>
      <c r="G28" s="42"/>
      <c r="H28" s="43">
        <f t="shared" ref="H28" si="7">H22</f>
        <v>65251941744.001404</v>
      </c>
      <c r="I28" s="43"/>
      <c r="J28" s="43"/>
      <c r="K28" s="43"/>
      <c r="L28" s="42"/>
      <c r="M28" s="42"/>
    </row>
    <row r="29" spans="1:13" x14ac:dyDescent="0.25">
      <c r="A29" s="15" t="s">
        <v>81</v>
      </c>
      <c r="B29" s="43">
        <f>'I Trimestre'!B29+'II Trimestre'!B29</f>
        <v>59638187169.930008</v>
      </c>
      <c r="C29" s="43"/>
      <c r="D29" s="43"/>
      <c r="E29" s="43"/>
      <c r="F29" s="42"/>
      <c r="G29" s="42"/>
      <c r="H29" s="43">
        <f>'I Trimestre'!H29+'II Trimestre'!H29</f>
        <v>59638187169.93</v>
      </c>
      <c r="I29" s="43"/>
      <c r="J29" s="43"/>
      <c r="K29" s="43"/>
      <c r="L29" s="42"/>
      <c r="M29" s="42"/>
    </row>
    <row r="30" spans="1:13" x14ac:dyDescent="0.25">
      <c r="A30" s="14"/>
      <c r="B30" s="33"/>
      <c r="C30" s="34"/>
      <c r="D30" s="34"/>
      <c r="E30" s="34"/>
      <c r="F30" s="34"/>
      <c r="G30" s="34"/>
      <c r="H30" s="33"/>
      <c r="I30" s="34"/>
      <c r="J30" s="34"/>
      <c r="K30" s="34"/>
      <c r="L30" s="34"/>
      <c r="M30" s="34"/>
    </row>
    <row r="31" spans="1:13" x14ac:dyDescent="0.25">
      <c r="A31" s="2" t="s">
        <v>7</v>
      </c>
      <c r="B31" s="33"/>
      <c r="C31" s="34"/>
      <c r="D31" s="34"/>
      <c r="E31" s="34"/>
      <c r="F31" s="34"/>
      <c r="G31" s="34"/>
      <c r="H31" s="33"/>
      <c r="I31" s="34"/>
      <c r="J31" s="34"/>
      <c r="K31" s="34"/>
      <c r="L31" s="34"/>
      <c r="M31" s="34"/>
    </row>
    <row r="32" spans="1:13" x14ac:dyDescent="0.25">
      <c r="A32" s="15" t="s">
        <v>83</v>
      </c>
      <c r="B32" s="47">
        <v>1.0303325644000001</v>
      </c>
      <c r="C32" s="47">
        <v>1.0303325644000001</v>
      </c>
      <c r="D32" s="47">
        <v>1.0303325644000001</v>
      </c>
      <c r="E32" s="47">
        <v>1.0303325644000001</v>
      </c>
      <c r="F32" s="47">
        <v>1.0303325644000001</v>
      </c>
      <c r="G32" s="47">
        <v>1.0303325644000001</v>
      </c>
      <c r="H32" s="47">
        <v>1.0303325644000001</v>
      </c>
      <c r="I32" s="47">
        <v>1.0303325644000001</v>
      </c>
      <c r="J32" s="47">
        <v>1.0303325644000001</v>
      </c>
      <c r="K32" s="47">
        <v>1.0303325644000001</v>
      </c>
      <c r="L32" s="47">
        <v>1.0303325644000001</v>
      </c>
      <c r="M32" s="47">
        <v>1.0303325644000001</v>
      </c>
    </row>
    <row r="33" spans="1:13" x14ac:dyDescent="0.25">
      <c r="A33" s="15" t="s">
        <v>84</v>
      </c>
      <c r="B33" s="47">
        <v>1.0552807376</v>
      </c>
      <c r="C33" s="47">
        <v>1.0552807376</v>
      </c>
      <c r="D33" s="47">
        <v>1.0552807376</v>
      </c>
      <c r="E33" s="47">
        <v>1.0552807376</v>
      </c>
      <c r="F33" s="47">
        <v>1.0552807376</v>
      </c>
      <c r="G33" s="47">
        <v>1.0552807376</v>
      </c>
      <c r="H33" s="47">
        <v>1.0552807376</v>
      </c>
      <c r="I33" s="47">
        <v>1.0552807376</v>
      </c>
      <c r="J33" s="47">
        <v>1.0552807376</v>
      </c>
      <c r="K33" s="47">
        <v>1.0552807376</v>
      </c>
      <c r="L33" s="47">
        <v>1.0552807376</v>
      </c>
      <c r="M33" s="47">
        <v>1.0552807376</v>
      </c>
    </row>
    <row r="34" spans="1:13" x14ac:dyDescent="0.25">
      <c r="A34" s="15" t="s">
        <v>8</v>
      </c>
      <c r="B34" s="42">
        <f>+C34+F34</f>
        <v>172371</v>
      </c>
      <c r="C34" s="41">
        <v>128056</v>
      </c>
      <c r="D34" s="41">
        <v>128056</v>
      </c>
      <c r="E34" s="41">
        <v>128056</v>
      </c>
      <c r="F34" s="41">
        <v>44315</v>
      </c>
      <c r="G34" s="43"/>
      <c r="H34" s="42">
        <f>+I34+L34</f>
        <v>172371</v>
      </c>
      <c r="I34" s="41">
        <v>128056</v>
      </c>
      <c r="J34" s="41">
        <v>128056</v>
      </c>
      <c r="K34" s="41">
        <v>128056</v>
      </c>
      <c r="L34" s="41">
        <v>44315</v>
      </c>
      <c r="M34" s="43"/>
    </row>
    <row r="35" spans="1:13" x14ac:dyDescent="0.25">
      <c r="A35" s="14"/>
      <c r="B35" s="33"/>
      <c r="C35" s="34"/>
      <c r="D35" s="34"/>
      <c r="E35" s="34"/>
      <c r="F35" s="34"/>
      <c r="G35" s="34"/>
      <c r="H35" s="33"/>
      <c r="I35" s="34"/>
      <c r="J35" s="34"/>
      <c r="K35" s="34"/>
      <c r="L35" s="34"/>
      <c r="M35" s="34"/>
    </row>
    <row r="36" spans="1:13" x14ac:dyDescent="0.25">
      <c r="A36" s="2" t="s">
        <v>9</v>
      </c>
      <c r="B36" s="33"/>
      <c r="C36" s="34"/>
      <c r="D36" s="34"/>
      <c r="E36" s="34"/>
      <c r="F36" s="34"/>
      <c r="G36" s="34"/>
      <c r="H36" s="33"/>
      <c r="I36" s="34"/>
      <c r="J36" s="34"/>
      <c r="K36" s="34"/>
      <c r="L36" s="34"/>
      <c r="M36" s="34"/>
    </row>
    <row r="37" spans="1:13" x14ac:dyDescent="0.25">
      <c r="A37" s="14" t="s">
        <v>85</v>
      </c>
      <c r="B37" s="42">
        <f t="shared" ref="B37:F37" si="8">B21/B32</f>
        <v>66158475268.069702</v>
      </c>
      <c r="C37" s="43">
        <f t="shared" si="8"/>
        <v>31910432879.568604</v>
      </c>
      <c r="D37" s="43">
        <f t="shared" si="8"/>
        <v>23386878749.243572</v>
      </c>
      <c r="E37" s="43">
        <f t="shared" si="8"/>
        <v>4997126169.6346312</v>
      </c>
      <c r="F37" s="43">
        <f t="shared" si="8"/>
        <v>3637652666.2365479</v>
      </c>
      <c r="G37" s="43">
        <f t="shared" ref="G37:L37" si="9">G21/G32</f>
        <v>2226384803.3863521</v>
      </c>
      <c r="H37" s="42">
        <f t="shared" si="9"/>
        <v>49643390612.525154</v>
      </c>
      <c r="I37" s="43">
        <f t="shared" si="9"/>
        <v>25243629042.401642</v>
      </c>
      <c r="J37" s="43">
        <f t="shared" si="9"/>
        <v>14877977041.84647</v>
      </c>
      <c r="K37" s="43">
        <f t="shared" si="9"/>
        <v>4593712706.4077873</v>
      </c>
      <c r="L37" s="43">
        <f t="shared" si="9"/>
        <v>3271517485.1946082</v>
      </c>
      <c r="M37" s="43">
        <f t="shared" ref="M37" si="10">M21/M32</f>
        <v>1656554336.6746464</v>
      </c>
    </row>
    <row r="38" spans="1:13" x14ac:dyDescent="0.25">
      <c r="A38" s="14" t="s">
        <v>86</v>
      </c>
      <c r="B38" s="42">
        <f t="shared" ref="B38" si="11">B23/B33</f>
        <v>37342601750.684425</v>
      </c>
      <c r="C38" s="43">
        <f>C23/C33</f>
        <v>21580617161.916065</v>
      </c>
      <c r="D38" s="43">
        <f t="shared" ref="D38:F38" si="12">D23/D33</f>
        <v>8705997343.583086</v>
      </c>
      <c r="E38" s="43">
        <f t="shared" si="12"/>
        <v>2813425944.002562</v>
      </c>
      <c r="F38" s="43">
        <f t="shared" si="12"/>
        <v>2686238741.0263672</v>
      </c>
      <c r="G38" s="43">
        <f t="shared" ref="G38:H38" si="13">G23/G33</f>
        <v>1556322560.1563485</v>
      </c>
      <c r="H38" s="42">
        <f t="shared" si="13"/>
        <v>56839413152.287529</v>
      </c>
      <c r="I38" s="43">
        <f>I23/I33</f>
        <v>28728028620.343502</v>
      </c>
      <c r="J38" s="43">
        <f t="shared" ref="J38:M38" si="14">J23/J33</f>
        <v>18150193166.560078</v>
      </c>
      <c r="K38" s="43">
        <f t="shared" si="14"/>
        <v>4309988205.7488995</v>
      </c>
      <c r="L38" s="43">
        <f t="shared" si="14"/>
        <v>3588225972.0685725</v>
      </c>
      <c r="M38" s="43">
        <f t="shared" si="14"/>
        <v>2062977187.5664732</v>
      </c>
    </row>
    <row r="39" spans="1:13" x14ac:dyDescent="0.25">
      <c r="A39" s="14" t="s">
        <v>87</v>
      </c>
      <c r="B39" s="42">
        <f t="shared" ref="B39:F39" si="15">B37/B15</f>
        <v>9159417.8690391388</v>
      </c>
      <c r="C39" s="43">
        <f t="shared" si="15"/>
        <v>6656327.2589838551</v>
      </c>
      <c r="D39" s="43">
        <f t="shared" si="15"/>
        <v>16184691.175947109</v>
      </c>
      <c r="E39" s="43">
        <f t="shared" si="15"/>
        <v>13958452.987806233</v>
      </c>
      <c r="F39" s="43">
        <f t="shared" si="15"/>
        <v>5810946.7511765938</v>
      </c>
      <c r="G39" s="43"/>
      <c r="H39" s="42">
        <f t="shared" ref="H39:L39" si="16">H37/H15</f>
        <v>13431653.304254642</v>
      </c>
      <c r="I39" s="43">
        <f t="shared" si="16"/>
        <v>9803351.0844278224</v>
      </c>
      <c r="J39" s="43">
        <f t="shared" si="16"/>
        <v>24270761.895344976</v>
      </c>
      <c r="K39" s="43">
        <f t="shared" si="16"/>
        <v>35888380.518810838</v>
      </c>
      <c r="L39" s="43">
        <f t="shared" si="16"/>
        <v>8609256.5399858113</v>
      </c>
      <c r="M39" s="43"/>
    </row>
    <row r="40" spans="1:13" x14ac:dyDescent="0.25">
      <c r="A40" s="14" t="s">
        <v>88</v>
      </c>
      <c r="B40" s="42">
        <f t="shared" ref="B40:F40" si="17">B38/B17</f>
        <v>8460036.6449217089</v>
      </c>
      <c r="C40" s="43">
        <f t="shared" si="17"/>
        <v>7073293.0717522334</v>
      </c>
      <c r="D40" s="43">
        <f t="shared" si="17"/>
        <v>11893438.993965965</v>
      </c>
      <c r="E40" s="43">
        <f t="shared" si="17"/>
        <v>15290358.391318273</v>
      </c>
      <c r="F40" s="43">
        <f t="shared" si="17"/>
        <v>6009482.6421171529</v>
      </c>
      <c r="G40" s="43"/>
      <c r="H40" s="42">
        <f t="shared" ref="H40:L40" si="18">H38/H17</f>
        <v>9195828.0459937751</v>
      </c>
      <c r="I40" s="43">
        <f t="shared" si="18"/>
        <v>7198203.112088074</v>
      </c>
      <c r="J40" s="43">
        <f t="shared" si="18"/>
        <v>13646761.779368479</v>
      </c>
      <c r="K40" s="43">
        <f t="shared" si="18"/>
        <v>15559524.208479781</v>
      </c>
      <c r="L40" s="43">
        <f t="shared" si="18"/>
        <v>6154761.5301347729</v>
      </c>
      <c r="M40" s="43"/>
    </row>
    <row r="41" spans="1:13" x14ac:dyDescent="0.25">
      <c r="A41" s="14"/>
      <c r="B41" s="35"/>
      <c r="C41" s="36"/>
      <c r="D41" s="36"/>
      <c r="E41" s="36"/>
      <c r="F41" s="36"/>
      <c r="G41" s="36"/>
      <c r="H41" s="35"/>
      <c r="I41" s="36"/>
      <c r="J41" s="36"/>
      <c r="K41" s="36"/>
      <c r="L41" s="36"/>
      <c r="M41" s="36"/>
    </row>
    <row r="42" spans="1:13" x14ac:dyDescent="0.25">
      <c r="A42" s="2" t="s">
        <v>10</v>
      </c>
      <c r="B42" s="35"/>
      <c r="C42" s="36"/>
      <c r="D42" s="36"/>
      <c r="E42" s="36"/>
      <c r="F42" s="36"/>
      <c r="G42" s="36"/>
      <c r="H42" s="35"/>
      <c r="I42" s="36"/>
      <c r="J42" s="36"/>
      <c r="K42" s="36"/>
      <c r="L42" s="36"/>
      <c r="M42" s="36"/>
    </row>
    <row r="43" spans="1:13" x14ac:dyDescent="0.25">
      <c r="A43" s="14"/>
      <c r="B43" s="35"/>
      <c r="C43" s="36"/>
      <c r="D43" s="36"/>
      <c r="E43" s="36"/>
      <c r="F43" s="36"/>
      <c r="G43" s="36"/>
      <c r="H43" s="35"/>
      <c r="I43" s="36"/>
      <c r="J43" s="36"/>
      <c r="K43" s="36"/>
      <c r="L43" s="36"/>
      <c r="M43" s="36"/>
    </row>
    <row r="44" spans="1:13" x14ac:dyDescent="0.25">
      <c r="A44" s="2" t="s">
        <v>11</v>
      </c>
      <c r="B44" s="35"/>
      <c r="C44" s="36"/>
      <c r="D44" s="36"/>
      <c r="E44" s="36"/>
      <c r="F44" s="36"/>
      <c r="G44" s="36"/>
      <c r="H44" s="35"/>
      <c r="I44" s="36"/>
      <c r="J44" s="36"/>
      <c r="K44" s="36"/>
      <c r="L44" s="36"/>
      <c r="M44" s="36"/>
    </row>
    <row r="45" spans="1:13" x14ac:dyDescent="0.25">
      <c r="A45" s="14" t="s">
        <v>12</v>
      </c>
      <c r="B45" s="37">
        <f t="shared" ref="B45:F45" si="19">B16/B34*100</f>
        <v>3.8179276096327111</v>
      </c>
      <c r="C45" s="38">
        <f>C16/C34*100</f>
        <v>3.4664521771724868</v>
      </c>
      <c r="D45" s="38">
        <f t="shared" si="19"/>
        <v>1.0026863247329292</v>
      </c>
      <c r="E45" s="38">
        <f t="shared" si="19"/>
        <v>0.24989067283063662</v>
      </c>
      <c r="F45" s="38">
        <f t="shared" si="19"/>
        <v>1.2140358794990409</v>
      </c>
      <c r="G45" s="38"/>
      <c r="H45" s="37">
        <f t="shared" ref="H45" si="20">H16/H34*100</f>
        <v>3.8179276096327111</v>
      </c>
      <c r="I45" s="38">
        <f>I16/I34*100</f>
        <v>3.4664521771724868</v>
      </c>
      <c r="J45" s="38">
        <f t="shared" ref="J45:L45" si="21">J16/J34*100</f>
        <v>1.0026863247329292</v>
      </c>
      <c r="K45" s="38">
        <f t="shared" si="21"/>
        <v>0.24989067283063662</v>
      </c>
      <c r="L45" s="38">
        <f t="shared" si="21"/>
        <v>1.2140358794990409</v>
      </c>
      <c r="M45" s="38"/>
    </row>
    <row r="46" spans="1:13" x14ac:dyDescent="0.25">
      <c r="A46" s="14" t="s">
        <v>13</v>
      </c>
      <c r="B46" s="37">
        <f t="shared" ref="B46:F46" si="22">B17/B34*100</f>
        <v>2.5607555795348405</v>
      </c>
      <c r="C46" s="38">
        <f t="shared" si="22"/>
        <v>2.3825513837696009</v>
      </c>
      <c r="D46" s="38">
        <f t="shared" si="22"/>
        <v>0.57162491410008121</v>
      </c>
      <c r="E46" s="38">
        <f t="shared" si="22"/>
        <v>0.14368713687761603</v>
      </c>
      <c r="F46" s="38">
        <f t="shared" si="22"/>
        <v>1.0086878032268982</v>
      </c>
      <c r="G46" s="38"/>
      <c r="H46" s="37">
        <f t="shared" ref="H46:L46" si="23">H17/H34*100</f>
        <v>3.5858700129372112</v>
      </c>
      <c r="I46" s="38">
        <f t="shared" si="23"/>
        <v>3.1166052352095961</v>
      </c>
      <c r="J46" s="38">
        <f t="shared" si="23"/>
        <v>1.0386081089523334</v>
      </c>
      <c r="K46" s="38">
        <f t="shared" si="23"/>
        <v>0.2163116136690198</v>
      </c>
      <c r="L46" s="38">
        <f t="shared" si="23"/>
        <v>1.3155816315017488</v>
      </c>
      <c r="M46" s="38"/>
    </row>
    <row r="47" spans="1:13" x14ac:dyDescent="0.25">
      <c r="A47" s="14"/>
      <c r="B47" s="37"/>
      <c r="C47" s="38"/>
      <c r="D47" s="38"/>
      <c r="E47" s="38"/>
      <c r="F47" s="38"/>
      <c r="G47" s="38"/>
      <c r="H47" s="37"/>
      <c r="I47" s="38"/>
      <c r="J47" s="38"/>
      <c r="K47" s="38"/>
      <c r="L47" s="38"/>
      <c r="M47" s="38"/>
    </row>
    <row r="48" spans="1:13" x14ac:dyDescent="0.25">
      <c r="A48" s="2" t="s">
        <v>14</v>
      </c>
      <c r="B48" s="37"/>
      <c r="C48" s="38"/>
      <c r="D48" s="38"/>
      <c r="E48" s="38"/>
      <c r="F48" s="38"/>
      <c r="G48" s="38"/>
      <c r="H48" s="37"/>
      <c r="I48" s="38"/>
      <c r="J48" s="38"/>
      <c r="K48" s="38"/>
      <c r="L48" s="38"/>
      <c r="M48" s="38"/>
    </row>
    <row r="49" spans="1:13" x14ac:dyDescent="0.25">
      <c r="A49" s="14" t="s">
        <v>15</v>
      </c>
      <c r="B49" s="37">
        <f t="shared" ref="B49:F49" si="24">B17/B16*100</f>
        <v>67.071873575444457</v>
      </c>
      <c r="C49" s="38">
        <f t="shared" si="24"/>
        <v>68.731696328001803</v>
      </c>
      <c r="D49" s="38">
        <f t="shared" si="24"/>
        <v>57.009345794392516</v>
      </c>
      <c r="E49" s="38">
        <f t="shared" si="24"/>
        <v>57.499999999999993</v>
      </c>
      <c r="F49" s="38">
        <f t="shared" si="24"/>
        <v>83.085501858736052</v>
      </c>
      <c r="G49" s="38"/>
      <c r="H49" s="37">
        <f t="shared" ref="H49:L49" si="25">H17/H16*100</f>
        <v>93.92189636833308</v>
      </c>
      <c r="I49" s="38">
        <f t="shared" si="25"/>
        <v>89.907636855147558</v>
      </c>
      <c r="J49" s="38">
        <f t="shared" si="25"/>
        <v>103.58255451713396</v>
      </c>
      <c r="K49" s="38">
        <f t="shared" si="25"/>
        <v>86.5625</v>
      </c>
      <c r="L49" s="38">
        <f t="shared" si="25"/>
        <v>108.36431226765799</v>
      </c>
      <c r="M49" s="38"/>
    </row>
    <row r="50" spans="1:13" x14ac:dyDescent="0.25">
      <c r="A50" s="14" t="s">
        <v>16</v>
      </c>
      <c r="B50" s="37">
        <f>B23/B22*100</f>
        <v>60.391962700444694</v>
      </c>
      <c r="C50" s="37">
        <f>C23/C22*100</f>
        <v>71.911233607438135</v>
      </c>
      <c r="D50" s="37">
        <f t="shared" ref="D50:G50" si="26">D23/D22*100</f>
        <v>42.382260426476762</v>
      </c>
      <c r="E50" s="37">
        <f t="shared" si="26"/>
        <v>61.338228445505152</v>
      </c>
      <c r="F50" s="37">
        <f t="shared" si="26"/>
        <v>84.068984301103441</v>
      </c>
      <c r="G50" s="37">
        <f t="shared" si="26"/>
        <v>44.466075282888731</v>
      </c>
      <c r="H50" s="37">
        <f>H23/H22*100</f>
        <v>91.922992991409657</v>
      </c>
      <c r="I50" s="37">
        <f>I23/I22*100</f>
        <v>95.727937792455123</v>
      </c>
      <c r="J50" s="37">
        <f t="shared" ref="J50:M50" si="27">J23/J22*100</f>
        <v>88.358195301196048</v>
      </c>
      <c r="K50" s="37">
        <f t="shared" si="27"/>
        <v>93.966234201122504</v>
      </c>
      <c r="L50" s="37">
        <f t="shared" si="27"/>
        <v>112.29773002208501</v>
      </c>
      <c r="M50" s="37">
        <f t="shared" si="27"/>
        <v>58.94182946271377</v>
      </c>
    </row>
    <row r="51" spans="1:13" x14ac:dyDescent="0.25">
      <c r="A51" s="14" t="s">
        <v>17</v>
      </c>
      <c r="B51" s="37">
        <f t="shared" ref="B51:F51" si="28">AVERAGE(B49:B50)</f>
        <v>63.731918137944575</v>
      </c>
      <c r="C51" s="38">
        <f t="shared" si="28"/>
        <v>70.321464967719976</v>
      </c>
      <c r="D51" s="38">
        <f t="shared" si="28"/>
        <v>49.695803110434639</v>
      </c>
      <c r="E51" s="38">
        <f t="shared" si="28"/>
        <v>59.419114222752569</v>
      </c>
      <c r="F51" s="38">
        <f t="shared" si="28"/>
        <v>83.577243079919754</v>
      </c>
      <c r="G51" s="38"/>
      <c r="H51" s="37">
        <f t="shared" ref="H51:L51" si="29">AVERAGE(H49:H50)</f>
        <v>92.922444679871376</v>
      </c>
      <c r="I51" s="38">
        <f t="shared" si="29"/>
        <v>92.81778732380134</v>
      </c>
      <c r="J51" s="38">
        <f t="shared" si="29"/>
        <v>95.970374909165002</v>
      </c>
      <c r="K51" s="38">
        <f t="shared" si="29"/>
        <v>90.264367100561259</v>
      </c>
      <c r="L51" s="38">
        <f t="shared" si="29"/>
        <v>110.3310211448715</v>
      </c>
      <c r="M51" s="38"/>
    </row>
    <row r="52" spans="1:13" x14ac:dyDescent="0.25">
      <c r="A52" s="14"/>
      <c r="B52" s="37"/>
      <c r="C52" s="38"/>
      <c r="D52" s="38"/>
      <c r="E52" s="38"/>
      <c r="F52" s="38"/>
      <c r="G52" s="38"/>
      <c r="H52" s="37"/>
      <c r="I52" s="38"/>
      <c r="J52" s="38"/>
      <c r="K52" s="38"/>
      <c r="L52" s="38"/>
      <c r="M52" s="38"/>
    </row>
    <row r="53" spans="1:13" x14ac:dyDescent="0.25">
      <c r="A53" s="2" t="s">
        <v>18</v>
      </c>
      <c r="B53" s="37"/>
      <c r="C53" s="38"/>
      <c r="D53" s="38"/>
      <c r="E53" s="38"/>
      <c r="F53" s="38"/>
      <c r="G53" s="38"/>
      <c r="H53" s="37"/>
      <c r="I53" s="38"/>
      <c r="J53" s="38"/>
      <c r="K53" s="38"/>
      <c r="L53" s="38"/>
      <c r="M53" s="38"/>
    </row>
    <row r="54" spans="1:13" x14ac:dyDescent="0.25">
      <c r="A54" s="14" t="s">
        <v>19</v>
      </c>
      <c r="B54" s="37">
        <f t="shared" ref="B54:F54" si="30">B17/B18*100</f>
        <v>38.359259581124533</v>
      </c>
      <c r="C54" s="38">
        <f t="shared" si="30"/>
        <v>38.891013384321219</v>
      </c>
      <c r="D54" s="38">
        <f t="shared" si="30"/>
        <v>35.568513119533527</v>
      </c>
      <c r="E54" s="38">
        <f t="shared" si="30"/>
        <v>29.534510433386842</v>
      </c>
      <c r="F54" s="38">
        <f t="shared" si="30"/>
        <v>45.565749235474009</v>
      </c>
      <c r="G54" s="38"/>
      <c r="H54" s="37">
        <f t="shared" ref="H54:L54" si="31">H17/H18*100</f>
        <v>53.715129920917704</v>
      </c>
      <c r="I54" s="38">
        <f t="shared" si="31"/>
        <v>50.873167622689607</v>
      </c>
      <c r="J54" s="38">
        <f t="shared" si="31"/>
        <v>64.625850340136054</v>
      </c>
      <c r="K54" s="38">
        <f t="shared" si="31"/>
        <v>44.462279293739968</v>
      </c>
      <c r="L54" s="38">
        <f t="shared" si="31"/>
        <v>59.429153924566769</v>
      </c>
      <c r="M54" s="38"/>
    </row>
    <row r="55" spans="1:13" x14ac:dyDescent="0.25">
      <c r="A55" s="14" t="s">
        <v>20</v>
      </c>
      <c r="B55" s="37">
        <f>B23/B24*100</f>
        <v>34.513131952322773</v>
      </c>
      <c r="C55" s="37">
        <f t="shared" ref="C55:G55" si="32">C23/C24*100</f>
        <v>40.094755175288668</v>
      </c>
      <c r="D55" s="37">
        <f t="shared" si="32"/>
        <v>26.193248619239721</v>
      </c>
      <c r="E55" s="37">
        <f t="shared" si="32"/>
        <v>30.911439274078695</v>
      </c>
      <c r="F55" s="37">
        <f t="shared" si="32"/>
        <v>45.44750342707529</v>
      </c>
      <c r="G55" s="37">
        <f t="shared" si="32"/>
        <v>25.41171796758838</v>
      </c>
      <c r="H55" s="37">
        <f>H23/H24*100</f>
        <v>52.532659060948674</v>
      </c>
      <c r="I55" s="37">
        <f t="shared" ref="I55:M55" si="33">I23/I24*100</f>
        <v>53.373972836794003</v>
      </c>
      <c r="J55" s="37">
        <f t="shared" si="33"/>
        <v>54.607473829445354</v>
      </c>
      <c r="K55" s="37">
        <f t="shared" si="33"/>
        <v>47.354343546169126</v>
      </c>
      <c r="L55" s="37">
        <f t="shared" si="33"/>
        <v>60.707899738054707</v>
      </c>
      <c r="M55" s="37">
        <f t="shared" si="33"/>
        <v>33.684401811113887</v>
      </c>
    </row>
    <row r="56" spans="1:13" x14ac:dyDescent="0.25">
      <c r="A56" s="14" t="s">
        <v>21</v>
      </c>
      <c r="B56" s="37">
        <f t="shared" ref="B56:F56" si="34">(B54+B55)/2</f>
        <v>36.436195766723657</v>
      </c>
      <c r="C56" s="38">
        <f t="shared" si="34"/>
        <v>39.49288427980494</v>
      </c>
      <c r="D56" s="38">
        <f t="shared" si="34"/>
        <v>30.880880869386623</v>
      </c>
      <c r="E56" s="38">
        <f t="shared" si="34"/>
        <v>30.222974853732769</v>
      </c>
      <c r="F56" s="38">
        <f t="shared" si="34"/>
        <v>45.506626331274646</v>
      </c>
      <c r="G56" s="38"/>
      <c r="H56" s="37">
        <f t="shared" ref="H56:L56" si="35">(H54+H55)/2</f>
        <v>53.123894490933189</v>
      </c>
      <c r="I56" s="38">
        <f t="shared" si="35"/>
        <v>52.123570229741802</v>
      </c>
      <c r="J56" s="38">
        <f t="shared" si="35"/>
        <v>59.616662084790704</v>
      </c>
      <c r="K56" s="38">
        <f t="shared" si="35"/>
        <v>45.908311419954543</v>
      </c>
      <c r="L56" s="38">
        <f t="shared" si="35"/>
        <v>60.068526831310734</v>
      </c>
      <c r="M56" s="38"/>
    </row>
    <row r="57" spans="1:13" x14ac:dyDescent="0.25">
      <c r="A57" s="14"/>
      <c r="B57" s="37"/>
      <c r="C57" s="38"/>
      <c r="D57" s="38"/>
      <c r="E57" s="38"/>
      <c r="F57" s="38"/>
      <c r="G57" s="38"/>
      <c r="H57" s="37"/>
      <c r="I57" s="38"/>
      <c r="J57" s="38"/>
      <c r="K57" s="38"/>
      <c r="L57" s="38"/>
      <c r="M57" s="38"/>
    </row>
    <row r="58" spans="1:13" x14ac:dyDescent="0.25">
      <c r="A58" s="2" t="s">
        <v>34</v>
      </c>
      <c r="B58" s="37"/>
      <c r="C58" s="38"/>
      <c r="D58" s="38"/>
      <c r="E58" s="38"/>
      <c r="F58" s="38"/>
      <c r="G58" s="38"/>
      <c r="H58" s="37"/>
      <c r="I58" s="38"/>
      <c r="J58" s="38"/>
      <c r="K58" s="38"/>
      <c r="L58" s="38"/>
      <c r="M58" s="38"/>
    </row>
    <row r="59" spans="1:13" x14ac:dyDescent="0.25">
      <c r="A59" s="14" t="s">
        <v>22</v>
      </c>
      <c r="B59" s="37">
        <f>B25/B23*100</f>
        <v>95.832313531480636</v>
      </c>
      <c r="C59" s="37"/>
      <c r="D59" s="37"/>
      <c r="E59" s="37"/>
      <c r="F59" s="37"/>
      <c r="G59" s="37"/>
      <c r="H59" s="37">
        <f>H25/H23*100</f>
        <v>96.370516384398243</v>
      </c>
      <c r="I59" s="37"/>
      <c r="J59" s="37"/>
      <c r="K59" s="37"/>
      <c r="L59" s="37"/>
      <c r="M59" s="37"/>
    </row>
    <row r="60" spans="1:13" x14ac:dyDescent="0.25">
      <c r="A60" s="14"/>
      <c r="B60" s="37"/>
      <c r="C60" s="38"/>
      <c r="D60" s="38"/>
      <c r="E60" s="38"/>
      <c r="F60" s="38"/>
      <c r="G60" s="38"/>
      <c r="H60" s="37"/>
      <c r="I60" s="38"/>
      <c r="J60" s="38"/>
      <c r="K60" s="38"/>
      <c r="L60" s="38"/>
      <c r="M60" s="38"/>
    </row>
    <row r="61" spans="1:13" x14ac:dyDescent="0.25">
      <c r="A61" s="2" t="s">
        <v>23</v>
      </c>
      <c r="B61" s="37"/>
      <c r="C61" s="38"/>
      <c r="D61" s="38"/>
      <c r="E61" s="38"/>
      <c r="F61" s="38"/>
      <c r="G61" s="38"/>
      <c r="H61" s="37"/>
      <c r="I61" s="38"/>
      <c r="J61" s="38"/>
      <c r="K61" s="38"/>
      <c r="L61" s="38"/>
      <c r="M61" s="38"/>
    </row>
    <row r="62" spans="1:13" x14ac:dyDescent="0.25">
      <c r="A62" s="14" t="s">
        <v>24</v>
      </c>
      <c r="B62" s="37">
        <f>((B17/B15)-1)*100</f>
        <v>-38.889658036826802</v>
      </c>
      <c r="C62" s="38">
        <f t="shared" ref="C62:F62" si="36">((C17/C15)-1)*100</f>
        <v>-36.357947434292868</v>
      </c>
      <c r="D62" s="38">
        <f t="shared" si="36"/>
        <v>-49.34256055363322</v>
      </c>
      <c r="E62" s="38">
        <f t="shared" si="36"/>
        <v>-48.603351955307261</v>
      </c>
      <c r="F62" s="38">
        <f t="shared" si="36"/>
        <v>-28.594249201277954</v>
      </c>
      <c r="G62" s="38"/>
      <c r="H62" s="37">
        <f>((H17/H15)-1)*100</f>
        <v>67.234848484848484</v>
      </c>
      <c r="I62" s="38">
        <f t="shared" ref="I62:L62" si="37">((I17/I15)-1)*100</f>
        <v>54.990291262135926</v>
      </c>
      <c r="J62" s="38">
        <f t="shared" si="37"/>
        <v>116.96574225122349</v>
      </c>
      <c r="K62" s="38">
        <f t="shared" si="37"/>
        <v>116.40625</v>
      </c>
      <c r="L62" s="38">
        <f t="shared" si="37"/>
        <v>53.421052631578945</v>
      </c>
      <c r="M62" s="38"/>
    </row>
    <row r="63" spans="1:13" x14ac:dyDescent="0.25">
      <c r="A63" s="14" t="s">
        <v>25</v>
      </c>
      <c r="B63" s="37">
        <f>((B38/B37)-1)*100</f>
        <v>-43.555830754299116</v>
      </c>
      <c r="C63" s="37">
        <f t="shared" ref="C63:F63" si="38">((C38/C37)-1)*100</f>
        <v>-32.371280441847105</v>
      </c>
      <c r="D63" s="37">
        <f t="shared" si="38"/>
        <v>-62.774009148763923</v>
      </c>
      <c r="E63" s="37">
        <f t="shared" si="38"/>
        <v>-43.699121284979128</v>
      </c>
      <c r="F63" s="37">
        <f t="shared" si="38"/>
        <v>-26.154611572481357</v>
      </c>
      <c r="G63" s="38"/>
      <c r="H63" s="37">
        <f>((H38/H37)-1)*100</f>
        <v>14.495429202103693</v>
      </c>
      <c r="I63" s="37">
        <f t="shared" ref="I63:L63" si="39">((I38/I37)-1)*100</f>
        <v>13.803085016378303</v>
      </c>
      <c r="J63" s="37">
        <f t="shared" si="39"/>
        <v>21.993689837738195</v>
      </c>
      <c r="K63" s="37">
        <f t="shared" si="39"/>
        <v>-6.176365802395944</v>
      </c>
      <c r="L63" s="37">
        <f t="shared" si="39"/>
        <v>9.6807823374700508</v>
      </c>
      <c r="M63" s="38"/>
    </row>
    <row r="64" spans="1:13" x14ac:dyDescent="0.25">
      <c r="A64" s="14" t="s">
        <v>26</v>
      </c>
      <c r="B64" s="37">
        <f>((B40/B39)-1)*100</f>
        <v>-7.6356514586095381</v>
      </c>
      <c r="C64" s="38">
        <f t="shared" ref="C64:F64" si="40">((C40/C39)-1)*100</f>
        <v>6.2642024129088814</v>
      </c>
      <c r="D64" s="38">
        <f t="shared" si="40"/>
        <v>-26.514266693939714</v>
      </c>
      <c r="E64" s="38">
        <f t="shared" si="40"/>
        <v>9.5419270650949564</v>
      </c>
      <c r="F64" s="38">
        <f t="shared" si="40"/>
        <v>3.4165842407755553</v>
      </c>
      <c r="G64" s="38"/>
      <c r="H64" s="37">
        <f>((H40/H39)-1)*100</f>
        <v>-31.536141994665069</v>
      </c>
      <c r="I64" s="38">
        <f t="shared" ref="I64:L64" si="41">((I40/I39)-1)*100</f>
        <v>-26.574055645909766</v>
      </c>
      <c r="J64" s="38">
        <f t="shared" si="41"/>
        <v>-43.77283318005</v>
      </c>
      <c r="K64" s="38">
        <f t="shared" si="41"/>
        <v>-56.644674450204626</v>
      </c>
      <c r="L64" s="38">
        <f t="shared" si="41"/>
        <v>-28.50995319341574</v>
      </c>
      <c r="M64" s="38"/>
    </row>
    <row r="65" spans="1:13" x14ac:dyDescent="0.25">
      <c r="A65" s="14"/>
      <c r="B65" s="37"/>
      <c r="C65" s="38"/>
      <c r="D65" s="38"/>
      <c r="E65" s="38"/>
      <c r="F65" s="38"/>
      <c r="G65" s="38"/>
      <c r="H65" s="37"/>
      <c r="I65" s="38"/>
      <c r="J65" s="38"/>
      <c r="K65" s="38"/>
      <c r="L65" s="38"/>
      <c r="M65" s="38"/>
    </row>
    <row r="66" spans="1:13" x14ac:dyDescent="0.25">
      <c r="A66" s="2" t="s">
        <v>27</v>
      </c>
      <c r="B66" s="37"/>
      <c r="C66" s="38"/>
      <c r="D66" s="38"/>
      <c r="E66" s="38"/>
      <c r="F66" s="38"/>
      <c r="G66" s="38"/>
      <c r="H66" s="37"/>
      <c r="I66" s="38"/>
      <c r="J66" s="38"/>
      <c r="K66" s="38"/>
      <c r="L66" s="38"/>
      <c r="M66" s="38"/>
    </row>
    <row r="67" spans="1:13" x14ac:dyDescent="0.25">
      <c r="A67" s="14" t="s">
        <v>28</v>
      </c>
      <c r="B67" s="37">
        <f t="shared" ref="B67:F68" si="42">B22/B16</f>
        <v>9915201.60219137</v>
      </c>
      <c r="C67" s="38">
        <f t="shared" si="42"/>
        <v>7134277.3259717012</v>
      </c>
      <c r="D67" s="38">
        <f t="shared" si="42"/>
        <v>16882525.007329229</v>
      </c>
      <c r="E67" s="38">
        <f t="shared" si="42"/>
        <v>15125937.163353365</v>
      </c>
      <c r="F67" s="38">
        <f t="shared" si="42"/>
        <v>6267502.8919502171</v>
      </c>
      <c r="G67" s="38"/>
      <c r="H67" s="37">
        <f t="shared" ref="H67:L67" si="43">H22/H16</f>
        <v>9915201.6021883301</v>
      </c>
      <c r="I67" s="38">
        <f t="shared" si="43"/>
        <v>7134277.3259717012</v>
      </c>
      <c r="J67" s="38">
        <f t="shared" si="43"/>
        <v>16882525.007329229</v>
      </c>
      <c r="K67" s="38">
        <f t="shared" si="43"/>
        <v>15125937.163353365</v>
      </c>
      <c r="L67" s="38">
        <f t="shared" si="43"/>
        <v>6267502.8919502171</v>
      </c>
      <c r="M67" s="38"/>
    </row>
    <row r="68" spans="1:13" x14ac:dyDescent="0.25">
      <c r="A68" s="14" t="s">
        <v>29</v>
      </c>
      <c r="B68" s="37">
        <f t="shared" si="42"/>
        <v>8927713.7107760105</v>
      </c>
      <c r="C68" s="37">
        <f t="shared" si="42"/>
        <v>7464309.9300196664</v>
      </c>
      <c r="D68" s="37">
        <f t="shared" si="42"/>
        <v>12550917.074153004</v>
      </c>
      <c r="E68" s="37">
        <f t="shared" si="42"/>
        <v>16135620.681358695</v>
      </c>
      <c r="F68" s="37">
        <f t="shared" si="42"/>
        <v>6341691.2751677856</v>
      </c>
      <c r="G68" s="38"/>
      <c r="H68" s="37">
        <f t="shared" ref="H68:L68" si="44">H23/H17</f>
        <v>9704180.2032190785</v>
      </c>
      <c r="I68" s="37">
        <f t="shared" si="44"/>
        <v>7596125.0895189177</v>
      </c>
      <c r="J68" s="37">
        <f t="shared" si="44"/>
        <v>14401164.836383458</v>
      </c>
      <c r="K68" s="37">
        <f t="shared" si="44"/>
        <v>16419666.183429601</v>
      </c>
      <c r="L68" s="37">
        <f t="shared" si="44"/>
        <v>6495001.2872727271</v>
      </c>
      <c r="M68" s="38"/>
    </row>
    <row r="69" spans="1:13" x14ac:dyDescent="0.25">
      <c r="A69" s="14" t="s">
        <v>30</v>
      </c>
      <c r="B69" s="37">
        <f>(B68/B67)*B51</f>
        <v>57.384644528905099</v>
      </c>
      <c r="C69" s="37">
        <f t="shared" ref="C69:L69" si="45">(C68/C67)*C51</f>
        <v>73.57454515276919</v>
      </c>
      <c r="D69" s="37">
        <f t="shared" si="45"/>
        <v>36.945178727809989</v>
      </c>
      <c r="E69" s="37">
        <f t="shared" si="45"/>
        <v>63.38544699521325</v>
      </c>
      <c r="F69" s="37">
        <f t="shared" si="45"/>
        <v>84.566546259315913</v>
      </c>
      <c r="G69" s="37"/>
      <c r="H69" s="37">
        <f t="shared" si="45"/>
        <v>90.944812246491338</v>
      </c>
      <c r="I69" s="37">
        <f t="shared" si="45"/>
        <v>98.826481061686025</v>
      </c>
      <c r="J69" s="37">
        <f t="shared" si="45"/>
        <v>81.864838812701194</v>
      </c>
      <c r="K69" s="37">
        <f t="shared" si="45"/>
        <v>97.984723858338612</v>
      </c>
      <c r="L69" s="37">
        <f t="shared" si="45"/>
        <v>114.33582667866551</v>
      </c>
      <c r="M69" s="38"/>
    </row>
    <row r="70" spans="1:13" x14ac:dyDescent="0.25">
      <c r="A70" s="14"/>
      <c r="B70" s="37"/>
      <c r="C70" s="38"/>
      <c r="D70" s="38"/>
      <c r="E70" s="38"/>
      <c r="F70" s="38"/>
      <c r="G70" s="38"/>
      <c r="H70" s="37"/>
      <c r="I70" s="38"/>
      <c r="J70" s="38"/>
      <c r="K70" s="38"/>
      <c r="L70" s="38"/>
      <c r="M70" s="38"/>
    </row>
    <row r="71" spans="1:13" x14ac:dyDescent="0.25">
      <c r="A71" s="2" t="s">
        <v>31</v>
      </c>
      <c r="B71" s="37"/>
      <c r="C71" s="38"/>
      <c r="D71" s="38"/>
      <c r="E71" s="38"/>
      <c r="F71" s="38"/>
      <c r="G71" s="38"/>
      <c r="H71" s="37"/>
      <c r="I71" s="38"/>
      <c r="J71" s="38"/>
      <c r="K71" s="38"/>
      <c r="L71" s="38"/>
      <c r="M71" s="38"/>
    </row>
    <row r="72" spans="1:13" x14ac:dyDescent="0.25">
      <c r="A72" s="14" t="s">
        <v>32</v>
      </c>
      <c r="B72" s="37">
        <f>(B29/B28)*100</f>
        <v>91.396800732591615</v>
      </c>
      <c r="C72" s="38"/>
      <c r="D72" s="38"/>
      <c r="E72" s="38"/>
      <c r="F72" s="38"/>
      <c r="G72" s="38"/>
      <c r="H72" s="37">
        <f>(H29/H28)*100</f>
        <v>91.396800732619624</v>
      </c>
      <c r="I72" s="38"/>
      <c r="J72" s="38"/>
      <c r="K72" s="38"/>
      <c r="L72" s="38"/>
      <c r="M72" s="38"/>
    </row>
    <row r="73" spans="1:13" x14ac:dyDescent="0.25">
      <c r="A73" s="14" t="s">
        <v>33</v>
      </c>
      <c r="B73" s="37">
        <f t="shared" ref="B73" si="46">(B23/B29)*100</f>
        <v>66.076670317092663</v>
      </c>
      <c r="C73" s="38"/>
      <c r="D73" s="38"/>
      <c r="E73" s="38"/>
      <c r="F73" s="38"/>
      <c r="G73" s="38"/>
      <c r="H73" s="37">
        <f t="shared" ref="H73" si="47">(H23/H29)*100</f>
        <v>100.57572284212597</v>
      </c>
      <c r="I73" s="38"/>
      <c r="J73" s="38"/>
      <c r="K73" s="38"/>
      <c r="L73" s="38"/>
      <c r="M73" s="38"/>
    </row>
    <row r="74" spans="1:13" ht="15.75" thickBot="1" x14ac:dyDescent="0.3">
      <c r="A74" s="2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5.75" thickTop="1" x14ac:dyDescent="0.25">
      <c r="A75" s="57" t="s">
        <v>112</v>
      </c>
      <c r="B75" s="57"/>
      <c r="C75" s="57"/>
      <c r="D75" s="57"/>
      <c r="E75" s="57"/>
      <c r="F75" s="57"/>
    </row>
    <row r="76" spans="1:13" x14ac:dyDescent="0.25">
      <c r="A76" s="13"/>
    </row>
    <row r="78" spans="1:13" x14ac:dyDescent="0.25">
      <c r="A78" s="8" t="s">
        <v>113</v>
      </c>
    </row>
    <row r="79" spans="1:13" x14ac:dyDescent="0.25">
      <c r="A79" s="9" t="s">
        <v>114</v>
      </c>
    </row>
    <row r="80" spans="1:13" x14ac:dyDescent="0.25">
      <c r="A80" s="9" t="s">
        <v>115</v>
      </c>
    </row>
    <row r="81" spans="1:1" x14ac:dyDescent="0.25">
      <c r="A81" s="9" t="s">
        <v>116</v>
      </c>
    </row>
    <row r="82" spans="1:1" x14ac:dyDescent="0.25">
      <c r="A82" s="9" t="s">
        <v>117</v>
      </c>
    </row>
    <row r="87" spans="1:1" x14ac:dyDescent="0.25">
      <c r="A87" s="24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87"/>
  <sheetViews>
    <sheetView showGridLines="0" zoomScale="70" zoomScaleNormal="7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57.28515625" style="9" customWidth="1"/>
    <col min="2" max="12" width="18.7109375" style="9" customWidth="1"/>
    <col min="13" max="13" width="18.5703125" style="9" customWidth="1"/>
    <col min="14" max="16384" width="11.42578125" style="9"/>
  </cols>
  <sheetData>
    <row r="9" spans="1:13" x14ac:dyDescent="0.25">
      <c r="A9" s="54"/>
      <c r="B9" s="50" t="s">
        <v>40</v>
      </c>
      <c r="C9" s="56" t="s">
        <v>38</v>
      </c>
      <c r="D9" s="56"/>
      <c r="E9" s="56"/>
      <c r="F9" s="56"/>
      <c r="G9" s="52" t="s">
        <v>3</v>
      </c>
      <c r="H9" s="50" t="s">
        <v>41</v>
      </c>
      <c r="I9" s="56" t="s">
        <v>39</v>
      </c>
      <c r="J9" s="56"/>
      <c r="K9" s="56"/>
      <c r="L9" s="56"/>
      <c r="M9" s="52" t="s">
        <v>3</v>
      </c>
    </row>
    <row r="10" spans="1:13" ht="15.75" thickBot="1" x14ac:dyDescent="0.3">
      <c r="A10" s="55"/>
      <c r="B10" s="51"/>
      <c r="C10" s="7" t="s">
        <v>0</v>
      </c>
      <c r="D10" s="7" t="s">
        <v>1</v>
      </c>
      <c r="E10" s="7" t="s">
        <v>2</v>
      </c>
      <c r="F10" s="7" t="s">
        <v>37</v>
      </c>
      <c r="G10" s="53"/>
      <c r="H10" s="51"/>
      <c r="I10" s="7" t="s">
        <v>0</v>
      </c>
      <c r="J10" s="7" t="s">
        <v>1</v>
      </c>
      <c r="K10" s="7" t="s">
        <v>2</v>
      </c>
      <c r="L10" s="7" t="s">
        <v>37</v>
      </c>
      <c r="M10" s="53"/>
    </row>
    <row r="11" spans="1:13" ht="15.75" thickTop="1" x14ac:dyDescent="0.25">
      <c r="A11" s="10"/>
      <c r="B11" s="5"/>
      <c r="C11" s="11"/>
      <c r="D11" s="11"/>
      <c r="E11" s="11"/>
      <c r="F11" s="11"/>
      <c r="G11" s="12"/>
      <c r="H11" s="5"/>
      <c r="I11" s="11"/>
      <c r="J11" s="11"/>
      <c r="K11" s="11"/>
      <c r="L11" s="11"/>
      <c r="M11" s="12"/>
    </row>
    <row r="12" spans="1:13" x14ac:dyDescent="0.25">
      <c r="A12" s="2" t="s">
        <v>4</v>
      </c>
      <c r="B12" s="13"/>
      <c r="H12" s="13"/>
    </row>
    <row r="13" spans="1:13" x14ac:dyDescent="0.25">
      <c r="A13" s="14"/>
      <c r="B13" s="3"/>
      <c r="C13" s="1"/>
      <c r="D13" s="1"/>
      <c r="E13" s="1"/>
      <c r="F13" s="1"/>
      <c r="G13" s="1"/>
      <c r="H13" s="3"/>
      <c r="I13" s="1"/>
      <c r="J13" s="1"/>
      <c r="K13" s="1"/>
      <c r="L13" s="1"/>
      <c r="M13" s="1"/>
    </row>
    <row r="14" spans="1:13" x14ac:dyDescent="0.25">
      <c r="A14" s="2" t="s">
        <v>36</v>
      </c>
      <c r="B14" s="3"/>
      <c r="C14" s="1"/>
      <c r="D14" s="1"/>
      <c r="E14" s="1"/>
      <c r="F14" s="1"/>
      <c r="G14" s="1"/>
      <c r="H14" s="3"/>
      <c r="I14" s="1"/>
      <c r="J14" s="1"/>
      <c r="K14" s="1"/>
      <c r="L14" s="1"/>
      <c r="M14" s="1"/>
    </row>
    <row r="15" spans="1:13" x14ac:dyDescent="0.25">
      <c r="A15" s="15" t="s">
        <v>48</v>
      </c>
      <c r="B15" s="40">
        <f>SUM(C15:F15)</f>
        <v>2773</v>
      </c>
      <c r="C15" s="41">
        <v>1991</v>
      </c>
      <c r="D15" s="41">
        <v>346</v>
      </c>
      <c r="E15" s="41">
        <v>119</v>
      </c>
      <c r="F15" s="41">
        <v>317</v>
      </c>
      <c r="G15" s="41">
        <v>0</v>
      </c>
      <c r="H15" s="40">
        <f>SUM(I15:L15)</f>
        <v>2715</v>
      </c>
      <c r="I15" s="41">
        <v>1710</v>
      </c>
      <c r="J15" s="41">
        <v>557</v>
      </c>
      <c r="K15" s="41">
        <v>154</v>
      </c>
      <c r="L15" s="41">
        <v>294</v>
      </c>
      <c r="M15" s="41">
        <v>0</v>
      </c>
    </row>
    <row r="16" spans="1:13" x14ac:dyDescent="0.25">
      <c r="A16" s="15" t="s">
        <v>89</v>
      </c>
      <c r="B16" s="40">
        <f t="shared" ref="B16" si="0">SUM(C16:F16)</f>
        <v>2732</v>
      </c>
      <c r="C16" s="41">
        <v>1868</v>
      </c>
      <c r="D16" s="41">
        <v>452</v>
      </c>
      <c r="E16" s="41">
        <v>179</v>
      </c>
      <c r="F16" s="40">
        <v>233</v>
      </c>
      <c r="G16" s="41">
        <v>0</v>
      </c>
      <c r="H16" s="40">
        <f t="shared" ref="H16" si="1">SUM(I16:L16)</f>
        <v>2732</v>
      </c>
      <c r="I16" s="41">
        <v>1868</v>
      </c>
      <c r="J16" s="41">
        <v>452</v>
      </c>
      <c r="K16" s="41">
        <v>179</v>
      </c>
      <c r="L16" s="40">
        <v>233</v>
      </c>
      <c r="M16" s="41">
        <v>0</v>
      </c>
    </row>
    <row r="17" spans="1:13" x14ac:dyDescent="0.25">
      <c r="A17" s="15" t="s">
        <v>90</v>
      </c>
      <c r="B17" s="40">
        <f>SUM(C17:F17)</f>
        <v>2991</v>
      </c>
      <c r="C17" s="41">
        <v>2111</v>
      </c>
      <c r="D17" s="41">
        <v>439</v>
      </c>
      <c r="E17" s="41">
        <v>112</v>
      </c>
      <c r="F17" s="41">
        <v>329</v>
      </c>
      <c r="G17" s="41">
        <v>0</v>
      </c>
      <c r="H17" s="40">
        <f>SUM(I17:L17)</f>
        <v>3856</v>
      </c>
      <c r="I17" s="41">
        <v>2550</v>
      </c>
      <c r="J17" s="41">
        <v>738</v>
      </c>
      <c r="K17" s="41">
        <v>212</v>
      </c>
      <c r="L17" s="41">
        <v>356</v>
      </c>
      <c r="M17" s="41">
        <v>0</v>
      </c>
    </row>
    <row r="18" spans="1:13" x14ac:dyDescent="0.25">
      <c r="A18" s="15" t="s">
        <v>66</v>
      </c>
      <c r="B18" s="40">
        <f>SUM(C18:F18)</f>
        <v>11507</v>
      </c>
      <c r="C18" s="41">
        <v>7845</v>
      </c>
      <c r="D18" s="41">
        <v>2058</v>
      </c>
      <c r="E18" s="41">
        <v>623</v>
      </c>
      <c r="F18" s="40">
        <v>981</v>
      </c>
      <c r="G18" s="41">
        <v>0</v>
      </c>
      <c r="H18" s="40">
        <f>SUM(I18:L18)</f>
        <v>11507</v>
      </c>
      <c r="I18" s="41">
        <v>7845</v>
      </c>
      <c r="J18" s="41">
        <v>2058</v>
      </c>
      <c r="K18" s="41">
        <v>623</v>
      </c>
      <c r="L18" s="40">
        <v>981</v>
      </c>
      <c r="M18" s="41">
        <v>0</v>
      </c>
    </row>
    <row r="19" spans="1:13" x14ac:dyDescent="0.25">
      <c r="A19" s="14"/>
      <c r="B19" s="40"/>
      <c r="C19" s="41"/>
      <c r="D19" s="41"/>
      <c r="E19" s="41"/>
      <c r="F19" s="41"/>
      <c r="G19" s="41"/>
      <c r="H19" s="40"/>
      <c r="I19" s="41"/>
      <c r="J19" s="41"/>
      <c r="K19" s="41"/>
      <c r="L19" s="41"/>
      <c r="M19" s="41"/>
    </row>
    <row r="20" spans="1:13" x14ac:dyDescent="0.25">
      <c r="A20" s="6" t="s">
        <v>5</v>
      </c>
      <c r="B20" s="40"/>
      <c r="C20" s="41"/>
      <c r="D20" s="41"/>
      <c r="E20" s="41"/>
      <c r="F20" s="41"/>
      <c r="G20" s="41"/>
      <c r="H20" s="40"/>
      <c r="I20" s="41"/>
      <c r="J20" s="41"/>
      <c r="K20" s="41"/>
      <c r="L20" s="41"/>
      <c r="M20" s="41"/>
    </row>
    <row r="21" spans="1:13" x14ac:dyDescent="0.25">
      <c r="A21" s="15" t="s">
        <v>48</v>
      </c>
      <c r="B21" s="41">
        <f>SUM(C21:G21)</f>
        <v>22029718376.028893</v>
      </c>
      <c r="C21" s="40">
        <v>13352597806.65</v>
      </c>
      <c r="D21" s="40">
        <v>4272426774.77</v>
      </c>
      <c r="E21" s="40">
        <v>1646235360.23</v>
      </c>
      <c r="F21" s="40">
        <v>1916157000</v>
      </c>
      <c r="G21" s="40">
        <v>842301434.37889528</v>
      </c>
      <c r="H21" s="41">
        <f>SUM(I21:M21)</f>
        <v>26138890562.208927</v>
      </c>
      <c r="I21" s="40">
        <v>11709092674.079998</v>
      </c>
      <c r="J21" s="40">
        <v>9142423908.4899998</v>
      </c>
      <c r="K21" s="40">
        <v>2686373264.8999996</v>
      </c>
      <c r="L21" s="40">
        <v>1772530000</v>
      </c>
      <c r="M21" s="40">
        <v>828470714.73892534</v>
      </c>
    </row>
    <row r="22" spans="1:13" x14ac:dyDescent="0.25">
      <c r="A22" s="15" t="s">
        <v>89</v>
      </c>
      <c r="B22" s="41">
        <f>SUM(C22:G22)</f>
        <v>27311650915.759998</v>
      </c>
      <c r="C22" s="41">
        <v>13688005746.82</v>
      </c>
      <c r="D22" s="41">
        <v>7777350014.5299997</v>
      </c>
      <c r="E22" s="41">
        <v>2798636206.8000002</v>
      </c>
      <c r="F22" s="40">
        <v>1501716442.95</v>
      </c>
      <c r="G22" s="40">
        <v>1545942504.6600001</v>
      </c>
      <c r="H22" s="41">
        <f>SUM(I22:M22)</f>
        <v>27311614915.759998</v>
      </c>
      <c r="I22" s="41">
        <v>13688005746.82</v>
      </c>
      <c r="J22" s="41">
        <v>7777350014.5299997</v>
      </c>
      <c r="K22" s="41">
        <v>2798636206.8000002</v>
      </c>
      <c r="L22" s="40">
        <v>1501716442.95</v>
      </c>
      <c r="M22" s="40">
        <v>1545906504.6600001</v>
      </c>
    </row>
    <row r="23" spans="1:13" x14ac:dyDescent="0.25">
      <c r="A23" s="15" t="s">
        <v>90</v>
      </c>
      <c r="B23" s="41">
        <f t="shared" ref="B23:B24" si="2">SUM(C23:G23)</f>
        <v>25556174257.383045</v>
      </c>
      <c r="C23" s="40">
        <v>15564905854.75</v>
      </c>
      <c r="D23" s="40">
        <v>5317323476.5</v>
      </c>
      <c r="E23" s="40">
        <v>1902477275.1600001</v>
      </c>
      <c r="F23" s="40">
        <v>2140985750.48</v>
      </c>
      <c r="G23" s="40">
        <v>630481900.49304461</v>
      </c>
      <c r="H23" s="41">
        <f t="shared" ref="H23:H24" si="3">SUM(I23:M23)</f>
        <v>37663373713.619049</v>
      </c>
      <c r="I23" s="40">
        <v>20005683418.52</v>
      </c>
      <c r="J23" s="40">
        <v>10080538229.689999</v>
      </c>
      <c r="K23" s="40">
        <v>4503376074.1199999</v>
      </c>
      <c r="L23" s="40">
        <v>2275705034.5700002</v>
      </c>
      <c r="M23" s="40">
        <v>798070956.71904874</v>
      </c>
    </row>
    <row r="24" spans="1:13" x14ac:dyDescent="0.25">
      <c r="A24" s="15" t="s">
        <v>66</v>
      </c>
      <c r="B24" s="41">
        <f t="shared" si="2"/>
        <v>114179519765.99208</v>
      </c>
      <c r="C24" s="41">
        <v>56799472890.972809</v>
      </c>
      <c r="D24" s="41">
        <v>35074959321.890579</v>
      </c>
      <c r="E24" s="41">
        <v>9604710343.784174</v>
      </c>
      <c r="F24" s="40">
        <v>6237385524.48452</v>
      </c>
      <c r="G24" s="40">
        <v>6462991684.8599997</v>
      </c>
      <c r="H24" s="41">
        <f t="shared" si="3"/>
        <v>114179519765.99208</v>
      </c>
      <c r="I24" s="41">
        <v>56799472890.972809</v>
      </c>
      <c r="J24" s="41">
        <v>35074959321.890579</v>
      </c>
      <c r="K24" s="41">
        <v>9604710343.784174</v>
      </c>
      <c r="L24" s="40">
        <v>6237385524.48452</v>
      </c>
      <c r="M24" s="40">
        <v>6462991684.8599997</v>
      </c>
    </row>
    <row r="25" spans="1:13" x14ac:dyDescent="0.25">
      <c r="A25" s="15" t="s">
        <v>91</v>
      </c>
      <c r="B25" s="41">
        <f>SUM(C25:F25)</f>
        <v>24925692356.889999</v>
      </c>
      <c r="C25" s="41">
        <f>C23</f>
        <v>15564905854.75</v>
      </c>
      <c r="D25" s="41">
        <f t="shared" ref="D25:F25" si="4">D23</f>
        <v>5317323476.5</v>
      </c>
      <c r="E25" s="41">
        <f t="shared" si="4"/>
        <v>1902477275.1600001</v>
      </c>
      <c r="F25" s="41">
        <f t="shared" si="4"/>
        <v>2140985750.48</v>
      </c>
      <c r="G25" s="41"/>
      <c r="H25" s="41">
        <f>SUM(I25:L25)</f>
        <v>36865302756.900002</v>
      </c>
      <c r="I25" s="41">
        <f>I23</f>
        <v>20005683418.52</v>
      </c>
      <c r="J25" s="41">
        <f t="shared" ref="J25:L25" si="5">J23</f>
        <v>10080538229.689999</v>
      </c>
      <c r="K25" s="41">
        <f t="shared" si="5"/>
        <v>4503376074.1199999</v>
      </c>
      <c r="L25" s="41">
        <f t="shared" si="5"/>
        <v>2275705034.5700002</v>
      </c>
      <c r="M25" s="41"/>
    </row>
    <row r="26" spans="1:13" x14ac:dyDescent="0.25">
      <c r="A26" s="14"/>
      <c r="B26" s="40"/>
      <c r="C26" s="41"/>
      <c r="D26" s="41"/>
      <c r="E26" s="41"/>
      <c r="F26" s="41"/>
      <c r="G26" s="41"/>
      <c r="H26" s="40"/>
      <c r="I26" s="41"/>
      <c r="J26" s="41"/>
      <c r="K26" s="41"/>
      <c r="L26" s="41"/>
      <c r="M26" s="41"/>
    </row>
    <row r="27" spans="1:13" x14ac:dyDescent="0.25">
      <c r="A27" s="6" t="s">
        <v>6</v>
      </c>
      <c r="B27" s="40"/>
      <c r="C27" s="41"/>
      <c r="D27" s="41"/>
      <c r="E27" s="41"/>
      <c r="F27" s="41"/>
      <c r="G27" s="41"/>
      <c r="H27" s="40"/>
      <c r="I27" s="41"/>
      <c r="J27" s="41"/>
      <c r="K27" s="41"/>
      <c r="L27" s="41"/>
      <c r="M27" s="41"/>
    </row>
    <row r="28" spans="1:13" x14ac:dyDescent="0.25">
      <c r="A28" s="15" t="s">
        <v>89</v>
      </c>
      <c r="B28" s="41">
        <f t="shared" ref="B28" si="6">B22</f>
        <v>27311650915.759998</v>
      </c>
      <c r="C28" s="41">
        <f>B28+H28</f>
        <v>54623265831.519997</v>
      </c>
      <c r="D28" s="41"/>
      <c r="E28" s="41"/>
      <c r="F28" s="40"/>
      <c r="G28" s="40"/>
      <c r="H28" s="41">
        <f t="shared" ref="H28" si="7">H22</f>
        <v>27311614915.759998</v>
      </c>
      <c r="I28" s="41"/>
      <c r="J28" s="41"/>
      <c r="K28" s="41"/>
      <c r="L28" s="40"/>
      <c r="M28" s="40"/>
    </row>
    <row r="29" spans="1:13" x14ac:dyDescent="0.25">
      <c r="A29" s="15" t="s">
        <v>90</v>
      </c>
      <c r="B29" s="41">
        <v>18726995774.349998</v>
      </c>
      <c r="C29" s="41"/>
      <c r="D29" s="41"/>
      <c r="E29" s="41"/>
      <c r="F29" s="40"/>
      <c r="G29" s="40"/>
      <c r="H29" s="41">
        <v>18726995774.349998</v>
      </c>
      <c r="I29" s="41"/>
      <c r="J29" s="41"/>
      <c r="K29" s="41"/>
      <c r="L29" s="40"/>
      <c r="M29" s="40"/>
    </row>
    <row r="30" spans="1:13" x14ac:dyDescent="0.25">
      <c r="A30" s="14"/>
      <c r="B30" s="27"/>
      <c r="C30" s="28"/>
      <c r="D30" s="28"/>
      <c r="E30" s="28"/>
      <c r="F30" s="28"/>
      <c r="G30" s="28"/>
      <c r="H30" s="27"/>
      <c r="I30" s="28"/>
      <c r="J30" s="28"/>
      <c r="K30" s="28"/>
      <c r="L30" s="28"/>
      <c r="M30" s="28"/>
    </row>
    <row r="31" spans="1:13" x14ac:dyDescent="0.25">
      <c r="A31" s="2" t="s">
        <v>7</v>
      </c>
      <c r="B31" s="27"/>
      <c r="C31" s="28"/>
      <c r="D31" s="28"/>
      <c r="E31" s="28"/>
      <c r="F31" s="28"/>
      <c r="G31" s="28"/>
      <c r="H31" s="27"/>
      <c r="I31" s="28"/>
      <c r="J31" s="28"/>
      <c r="K31" s="28"/>
      <c r="L31" s="28"/>
      <c r="M31" s="28"/>
    </row>
    <row r="32" spans="1:13" x14ac:dyDescent="0.25">
      <c r="A32" s="15" t="s">
        <v>49</v>
      </c>
      <c r="B32" s="46">
        <v>1.0347772084</v>
      </c>
      <c r="C32" s="46">
        <v>1.0347772084</v>
      </c>
      <c r="D32" s="46">
        <v>1.0347772084</v>
      </c>
      <c r="E32" s="46">
        <v>1.0347772084</v>
      </c>
      <c r="F32" s="46">
        <v>1.0347772084</v>
      </c>
      <c r="G32" s="46">
        <v>1.0347772084</v>
      </c>
      <c r="H32" s="46">
        <v>1.0347772084</v>
      </c>
      <c r="I32" s="46">
        <v>1.0347772084</v>
      </c>
      <c r="J32" s="46">
        <v>1.0347772084</v>
      </c>
      <c r="K32" s="46">
        <v>1.0347772084</v>
      </c>
      <c r="L32" s="46">
        <v>1.0347772084</v>
      </c>
      <c r="M32" s="46">
        <v>1.0347772084</v>
      </c>
    </row>
    <row r="33" spans="1:13" x14ac:dyDescent="0.25">
      <c r="A33" s="15" t="s">
        <v>92</v>
      </c>
      <c r="B33" s="46">
        <v>1.060947463</v>
      </c>
      <c r="C33" s="46">
        <v>1.060947463</v>
      </c>
      <c r="D33" s="46">
        <v>1.060947463</v>
      </c>
      <c r="E33" s="46">
        <v>1.060947463</v>
      </c>
      <c r="F33" s="46">
        <v>1.060947463</v>
      </c>
      <c r="G33" s="46">
        <v>1.060947463</v>
      </c>
      <c r="H33" s="46">
        <v>1.060947463</v>
      </c>
      <c r="I33" s="46">
        <v>1.060947463</v>
      </c>
      <c r="J33" s="46">
        <v>1.060947463</v>
      </c>
      <c r="K33" s="46">
        <v>1.060947463</v>
      </c>
      <c r="L33" s="46">
        <v>1.060947463</v>
      </c>
      <c r="M33" s="46">
        <v>1.060947463</v>
      </c>
    </row>
    <row r="34" spans="1:13" x14ac:dyDescent="0.25">
      <c r="A34" s="15" t="s">
        <v>8</v>
      </c>
      <c r="B34" s="40">
        <f>+C34+F34</f>
        <v>172371</v>
      </c>
      <c r="C34" s="41">
        <v>128056</v>
      </c>
      <c r="D34" s="41">
        <v>128056</v>
      </c>
      <c r="E34" s="41">
        <v>128056</v>
      </c>
      <c r="F34" s="41">
        <v>44315</v>
      </c>
      <c r="G34" s="41"/>
      <c r="H34" s="40">
        <f>+I34+L34</f>
        <v>172371</v>
      </c>
      <c r="I34" s="41">
        <v>128056</v>
      </c>
      <c r="J34" s="41">
        <v>128056</v>
      </c>
      <c r="K34" s="41">
        <v>128056</v>
      </c>
      <c r="L34" s="41">
        <v>44315</v>
      </c>
      <c r="M34" s="41"/>
    </row>
    <row r="35" spans="1:13" x14ac:dyDescent="0.25">
      <c r="A35" s="14"/>
      <c r="B35" s="40"/>
      <c r="C35" s="41"/>
      <c r="D35" s="41"/>
      <c r="E35" s="41"/>
      <c r="F35" s="41"/>
      <c r="G35" s="41"/>
      <c r="H35" s="40"/>
      <c r="I35" s="41"/>
      <c r="J35" s="41"/>
      <c r="K35" s="41"/>
      <c r="L35" s="41"/>
      <c r="M35" s="41"/>
    </row>
    <row r="36" spans="1:13" x14ac:dyDescent="0.25">
      <c r="A36" s="2" t="s">
        <v>9</v>
      </c>
      <c r="B36" s="40"/>
      <c r="C36" s="41"/>
      <c r="D36" s="41"/>
      <c r="E36" s="41"/>
      <c r="F36" s="41"/>
      <c r="G36" s="41"/>
      <c r="H36" s="40"/>
      <c r="I36" s="41"/>
      <c r="J36" s="41"/>
      <c r="K36" s="41"/>
      <c r="L36" s="41"/>
      <c r="M36" s="41"/>
    </row>
    <row r="37" spans="1:13" x14ac:dyDescent="0.25">
      <c r="A37" s="14" t="s">
        <v>50</v>
      </c>
      <c r="B37" s="40">
        <f t="shared" ref="B37:F37" si="8">B21/B32</f>
        <v>21289334744.907871</v>
      </c>
      <c r="C37" s="40">
        <f t="shared" si="8"/>
        <v>12903838331.82424</v>
      </c>
      <c r="D37" s="40">
        <f t="shared" si="8"/>
        <v>4128837338.2093906</v>
      </c>
      <c r="E37" s="40">
        <f t="shared" si="8"/>
        <v>1590908020.4573243</v>
      </c>
      <c r="F37" s="40">
        <f t="shared" si="8"/>
        <v>1851758025.2495248</v>
      </c>
      <c r="G37" s="41">
        <f t="shared" ref="G37:L37" si="9">G21/G32</f>
        <v>813993029.16739357</v>
      </c>
      <c r="H37" s="40">
        <f t="shared" si="9"/>
        <v>25260404220.368919</v>
      </c>
      <c r="I37" s="41">
        <f t="shared" si="9"/>
        <v>11315568780.438166</v>
      </c>
      <c r="J37" s="41">
        <f t="shared" si="9"/>
        <v>8835161650.5221043</v>
      </c>
      <c r="K37" s="41">
        <f t="shared" si="9"/>
        <v>2596088552.2920837</v>
      </c>
      <c r="L37" s="41">
        <f t="shared" si="9"/>
        <v>1712958099.203531</v>
      </c>
      <c r="M37" s="41">
        <f t="shared" ref="M37" si="10">M21/M32</f>
        <v>800627137.91302848</v>
      </c>
    </row>
    <row r="38" spans="1:13" x14ac:dyDescent="0.25">
      <c r="A38" s="14" t="s">
        <v>93</v>
      </c>
      <c r="B38" s="40">
        <f t="shared" ref="B38:G38" si="11">B23/B33</f>
        <v>24088067645.799202</v>
      </c>
      <c r="C38" s="40">
        <f t="shared" si="11"/>
        <v>14670760237.964771</v>
      </c>
      <c r="D38" s="40">
        <f t="shared" si="11"/>
        <v>5011863133.6036291</v>
      </c>
      <c r="E38" s="40">
        <f t="shared" si="11"/>
        <v>1793187072.4120862</v>
      </c>
      <c r="F38" s="40">
        <f t="shared" si="11"/>
        <v>2017994128.027808</v>
      </c>
      <c r="G38" s="40">
        <f t="shared" si="11"/>
        <v>594263073.79090703</v>
      </c>
      <c r="H38" s="40">
        <f t="shared" ref="H38" si="12">H23/H33</f>
        <v>35499753783.396385</v>
      </c>
      <c r="I38" s="41">
        <f>I23/I33</f>
        <v>18856431742.577248</v>
      </c>
      <c r="J38" s="41">
        <f t="shared" ref="J38:M38" si="13">J23/J33</f>
        <v>9501449017.2639198</v>
      </c>
      <c r="K38" s="41">
        <f t="shared" si="13"/>
        <v>4244673964.7088442</v>
      </c>
      <c r="L38" s="41">
        <f t="shared" si="13"/>
        <v>2144974293.1992855</v>
      </c>
      <c r="M38" s="41">
        <f t="shared" si="13"/>
        <v>752224765.64708912</v>
      </c>
    </row>
    <row r="39" spans="1:13" x14ac:dyDescent="0.25">
      <c r="A39" s="14" t="s">
        <v>51</v>
      </c>
      <c r="B39" s="40">
        <f t="shared" ref="B39:F39" si="14">B37/B15</f>
        <v>7677365.5769592039</v>
      </c>
      <c r="C39" s="40">
        <f t="shared" si="14"/>
        <v>6481084.0441106176</v>
      </c>
      <c r="D39" s="40">
        <f t="shared" si="14"/>
        <v>11933055.890778586</v>
      </c>
      <c r="E39" s="40">
        <f t="shared" si="14"/>
        <v>13368974.961826254</v>
      </c>
      <c r="F39" s="40">
        <f t="shared" si="14"/>
        <v>5841507.9660868291</v>
      </c>
      <c r="G39" s="41"/>
      <c r="H39" s="40">
        <f t="shared" ref="H39:L39" si="15">H37/H15</f>
        <v>9304016.2874286994</v>
      </c>
      <c r="I39" s="41">
        <f t="shared" si="15"/>
        <v>6617291.6844667634</v>
      </c>
      <c r="J39" s="41">
        <f t="shared" si="15"/>
        <v>15862049.641870923</v>
      </c>
      <c r="K39" s="41">
        <f t="shared" si="15"/>
        <v>16857717.872026518</v>
      </c>
      <c r="L39" s="41">
        <f t="shared" si="15"/>
        <v>5826388.0925290175</v>
      </c>
      <c r="M39" s="41"/>
    </row>
    <row r="40" spans="1:13" x14ac:dyDescent="0.25">
      <c r="A40" s="14" t="s">
        <v>94</v>
      </c>
      <c r="B40" s="40">
        <f t="shared" ref="B40:F40" si="16">B38/B17</f>
        <v>8053516.4312267471</v>
      </c>
      <c r="C40" s="40">
        <f t="shared" si="16"/>
        <v>6949673.2534177033</v>
      </c>
      <c r="D40" s="40">
        <f t="shared" si="16"/>
        <v>11416544.723470682</v>
      </c>
      <c r="E40" s="40">
        <f t="shared" si="16"/>
        <v>16010598.860822199</v>
      </c>
      <c r="F40" s="40">
        <f t="shared" si="16"/>
        <v>6133720.753883915</v>
      </c>
      <c r="G40" s="41"/>
      <c r="H40" s="40">
        <f t="shared" ref="H40:L40" si="17">H38/H17</f>
        <v>9206367.6824160758</v>
      </c>
      <c r="I40" s="41">
        <f t="shared" si="17"/>
        <v>7394679.1147361752</v>
      </c>
      <c r="J40" s="41">
        <f t="shared" si="17"/>
        <v>12874592.164314255</v>
      </c>
      <c r="K40" s="41">
        <f t="shared" si="17"/>
        <v>20022047.003343605</v>
      </c>
      <c r="L40" s="41">
        <f t="shared" si="17"/>
        <v>6025208.688762038</v>
      </c>
      <c r="M40" s="41"/>
    </row>
    <row r="41" spans="1:13" x14ac:dyDescent="0.25">
      <c r="A41" s="14"/>
      <c r="B41" s="29"/>
      <c r="C41" s="30"/>
      <c r="D41" s="30"/>
      <c r="E41" s="30"/>
      <c r="F41" s="30"/>
      <c r="G41" s="30"/>
      <c r="H41" s="29"/>
      <c r="I41" s="30"/>
      <c r="J41" s="30"/>
      <c r="K41" s="30"/>
      <c r="L41" s="30"/>
      <c r="M41" s="30"/>
    </row>
    <row r="42" spans="1:13" x14ac:dyDescent="0.25">
      <c r="A42" s="2" t="s">
        <v>10</v>
      </c>
      <c r="B42" s="29"/>
      <c r="C42" s="30"/>
      <c r="D42" s="30"/>
      <c r="E42" s="30"/>
      <c r="F42" s="30"/>
      <c r="G42" s="30"/>
      <c r="H42" s="29"/>
      <c r="I42" s="30"/>
      <c r="J42" s="30"/>
      <c r="K42" s="30"/>
      <c r="L42" s="30"/>
      <c r="M42" s="30"/>
    </row>
    <row r="43" spans="1:13" x14ac:dyDescent="0.25">
      <c r="A43" s="14"/>
      <c r="B43" s="29"/>
      <c r="C43" s="30"/>
      <c r="D43" s="30"/>
      <c r="E43" s="30"/>
      <c r="F43" s="30"/>
      <c r="G43" s="30"/>
      <c r="H43" s="29"/>
      <c r="I43" s="30"/>
      <c r="J43" s="30"/>
      <c r="K43" s="30"/>
      <c r="L43" s="30"/>
      <c r="M43" s="30"/>
    </row>
    <row r="44" spans="1:13" x14ac:dyDescent="0.25">
      <c r="A44" s="2" t="s">
        <v>11</v>
      </c>
      <c r="B44" s="29"/>
      <c r="C44" s="30"/>
      <c r="D44" s="30"/>
      <c r="E44" s="30"/>
      <c r="F44" s="30"/>
      <c r="G44" s="30"/>
      <c r="H44" s="29"/>
      <c r="I44" s="30"/>
      <c r="J44" s="30"/>
      <c r="K44" s="30"/>
      <c r="L44" s="30"/>
      <c r="M44" s="30"/>
    </row>
    <row r="45" spans="1:13" x14ac:dyDescent="0.25">
      <c r="A45" s="14" t="s">
        <v>12</v>
      </c>
      <c r="B45" s="31">
        <f t="shared" ref="B45:F45" si="18">B16/B34*100</f>
        <v>1.5849533854302638</v>
      </c>
      <c r="C45" s="31">
        <f t="shared" si="18"/>
        <v>1.4587368026488412</v>
      </c>
      <c r="D45" s="31">
        <f t="shared" si="18"/>
        <v>0.3529705753732742</v>
      </c>
      <c r="E45" s="31">
        <f t="shared" si="18"/>
        <v>0.13978259511463734</v>
      </c>
      <c r="F45" s="31">
        <f t="shared" si="18"/>
        <v>0.52578133814735417</v>
      </c>
      <c r="G45" s="32"/>
      <c r="H45" s="31">
        <f t="shared" ref="H45" si="19">H16/H34*100</f>
        <v>1.5849533854302638</v>
      </c>
      <c r="I45" s="32">
        <f>I16/I34*100</f>
        <v>1.4587368026488412</v>
      </c>
      <c r="J45" s="32">
        <f t="shared" ref="J45:L45" si="20">J16/J34*100</f>
        <v>0.3529705753732742</v>
      </c>
      <c r="K45" s="32">
        <f t="shared" si="20"/>
        <v>0.13978259511463734</v>
      </c>
      <c r="L45" s="32">
        <f t="shared" si="20"/>
        <v>0.52578133814735417</v>
      </c>
      <c r="M45" s="32"/>
    </row>
    <row r="46" spans="1:13" x14ac:dyDescent="0.25">
      <c r="A46" s="14" t="s">
        <v>13</v>
      </c>
      <c r="B46" s="32">
        <f t="shared" ref="B46:F46" si="21">B17/B34*100</f>
        <v>1.7352106792906001</v>
      </c>
      <c r="C46" s="32">
        <f t="shared" si="21"/>
        <v>1.6484975323296058</v>
      </c>
      <c r="D46" s="32">
        <f t="shared" si="21"/>
        <v>0.34281876678952961</v>
      </c>
      <c r="E46" s="32">
        <f t="shared" si="21"/>
        <v>8.7461735490722808E-2</v>
      </c>
      <c r="F46" s="32">
        <f t="shared" si="21"/>
        <v>0.74241227575313107</v>
      </c>
      <c r="G46" s="32"/>
      <c r="H46" s="32">
        <f t="shared" ref="H46:L46" si="22">H17/H34*100</f>
        <v>2.2370352321446183</v>
      </c>
      <c r="I46" s="32">
        <f t="shared" si="22"/>
        <v>1.9913162991191353</v>
      </c>
      <c r="J46" s="32">
        <f t="shared" si="22"/>
        <v>0.57631036421565562</v>
      </c>
      <c r="K46" s="32">
        <f t="shared" si="22"/>
        <v>0.16555257075029672</v>
      </c>
      <c r="L46" s="32">
        <f t="shared" si="22"/>
        <v>0.80333972695475575</v>
      </c>
      <c r="M46" s="32"/>
    </row>
    <row r="47" spans="1:13" x14ac:dyDescent="0.25">
      <c r="A47" s="14"/>
      <c r="B47" s="31"/>
      <c r="C47" s="32"/>
      <c r="D47" s="32"/>
      <c r="E47" s="32"/>
      <c r="F47" s="32"/>
      <c r="G47" s="32"/>
      <c r="H47" s="31"/>
      <c r="I47" s="32"/>
      <c r="J47" s="32"/>
      <c r="K47" s="32"/>
      <c r="L47" s="32"/>
      <c r="M47" s="32"/>
    </row>
    <row r="48" spans="1:13" x14ac:dyDescent="0.25">
      <c r="A48" s="2" t="s">
        <v>14</v>
      </c>
      <c r="B48" s="31"/>
      <c r="C48" s="32"/>
      <c r="D48" s="32"/>
      <c r="E48" s="32"/>
      <c r="F48" s="32"/>
      <c r="G48" s="32"/>
      <c r="H48" s="31"/>
      <c r="I48" s="32"/>
      <c r="J48" s="32"/>
      <c r="K48" s="32"/>
      <c r="L48" s="32"/>
      <c r="M48" s="32"/>
    </row>
    <row r="49" spans="1:13" x14ac:dyDescent="0.25">
      <c r="A49" s="14" t="s">
        <v>15</v>
      </c>
      <c r="B49" s="31">
        <f t="shared" ref="B49:F49" si="23">B17/B16*100</f>
        <v>109.48023426061494</v>
      </c>
      <c r="C49" s="32">
        <f t="shared" si="23"/>
        <v>113.0085653104925</v>
      </c>
      <c r="D49" s="32">
        <f t="shared" si="23"/>
        <v>97.123893805309734</v>
      </c>
      <c r="E49" s="32">
        <f t="shared" si="23"/>
        <v>62.569832402234638</v>
      </c>
      <c r="F49" s="32">
        <f t="shared" si="23"/>
        <v>141.20171673819743</v>
      </c>
      <c r="G49" s="32"/>
      <c r="H49" s="31">
        <f t="shared" ref="H49:L49" si="24">H17/H16*100</f>
        <v>141.1420204978038</v>
      </c>
      <c r="I49" s="32">
        <f t="shared" si="24"/>
        <v>136.50963597430408</v>
      </c>
      <c r="J49" s="32">
        <f t="shared" si="24"/>
        <v>163.27433628318585</v>
      </c>
      <c r="K49" s="32">
        <f t="shared" si="24"/>
        <v>118.43575418994415</v>
      </c>
      <c r="L49" s="32">
        <f t="shared" si="24"/>
        <v>152.78969957081546</v>
      </c>
      <c r="M49" s="32"/>
    </row>
    <row r="50" spans="1:13" x14ac:dyDescent="0.25">
      <c r="A50" s="14" t="s">
        <v>16</v>
      </c>
      <c r="B50" s="31">
        <f>B23/B22*100</f>
        <v>93.572425688247336</v>
      </c>
      <c r="C50" s="31">
        <f>C23/C22*100</f>
        <v>113.71200555176596</v>
      </c>
      <c r="D50" s="31">
        <f t="shared" ref="D50:G50" si="25">D23/D22*100</f>
        <v>68.36934774140208</v>
      </c>
      <c r="E50" s="31">
        <f t="shared" si="25"/>
        <v>67.978727300727641</v>
      </c>
      <c r="F50" s="31">
        <f t="shared" si="25"/>
        <v>142.56924205172899</v>
      </c>
      <c r="G50" s="31">
        <f t="shared" si="25"/>
        <v>40.783010920041093</v>
      </c>
      <c r="H50" s="31">
        <f>H23/H22*100</f>
        <v>137.90240463549313</v>
      </c>
      <c r="I50" s="31">
        <f>I23/I22*100</f>
        <v>146.15484379941705</v>
      </c>
      <c r="J50" s="31">
        <f t="shared" ref="J50:M50" si="26">J23/J22*100</f>
        <v>129.61404862655118</v>
      </c>
      <c r="K50" s="31">
        <f t="shared" si="26"/>
        <v>160.91323563876932</v>
      </c>
      <c r="L50" s="31">
        <f t="shared" si="26"/>
        <v>151.54026216158107</v>
      </c>
      <c r="M50" s="31">
        <f t="shared" si="26"/>
        <v>51.624788065341178</v>
      </c>
    </row>
    <row r="51" spans="1:13" x14ac:dyDescent="0.25">
      <c r="A51" s="14" t="s">
        <v>17</v>
      </c>
      <c r="B51" s="31">
        <f t="shared" ref="B51:F51" si="27">AVERAGE(B49:B50)</f>
        <v>101.52632997443114</v>
      </c>
      <c r="C51" s="32">
        <f t="shared" si="27"/>
        <v>113.36028543112923</v>
      </c>
      <c r="D51" s="32">
        <f t="shared" si="27"/>
        <v>82.746620773355914</v>
      </c>
      <c r="E51" s="32">
        <f t="shared" si="27"/>
        <v>65.27427985148114</v>
      </c>
      <c r="F51" s="32">
        <f t="shared" si="27"/>
        <v>141.88547939496323</v>
      </c>
      <c r="G51" s="32"/>
      <c r="H51" s="31">
        <f t="shared" ref="H51:L51" si="28">AVERAGE(H49:H50)</f>
        <v>139.52221256664848</v>
      </c>
      <c r="I51" s="32">
        <f t="shared" si="28"/>
        <v>141.33223988686058</v>
      </c>
      <c r="J51" s="32">
        <f t="shared" si="28"/>
        <v>146.44419245486853</v>
      </c>
      <c r="K51" s="32">
        <f t="shared" si="28"/>
        <v>139.67449491435673</v>
      </c>
      <c r="L51" s="32">
        <f t="shared" si="28"/>
        <v>152.16498086619828</v>
      </c>
      <c r="M51" s="32"/>
    </row>
    <row r="52" spans="1:13" x14ac:dyDescent="0.25">
      <c r="A52" s="14"/>
      <c r="B52" s="31"/>
      <c r="C52" s="32"/>
      <c r="D52" s="32"/>
      <c r="E52" s="32"/>
      <c r="F52" s="32"/>
      <c r="G52" s="32"/>
      <c r="H52" s="31"/>
      <c r="I52" s="32"/>
      <c r="J52" s="32"/>
      <c r="K52" s="32"/>
      <c r="L52" s="32"/>
      <c r="M52" s="32"/>
    </row>
    <row r="53" spans="1:13" x14ac:dyDescent="0.25">
      <c r="A53" s="2" t="s">
        <v>18</v>
      </c>
      <c r="B53" s="31"/>
      <c r="C53" s="32"/>
      <c r="D53" s="32"/>
      <c r="E53" s="32"/>
      <c r="F53" s="32"/>
      <c r="G53" s="32"/>
      <c r="H53" s="31"/>
      <c r="I53" s="32"/>
      <c r="J53" s="32"/>
      <c r="K53" s="32"/>
      <c r="L53" s="32"/>
      <c r="M53" s="32"/>
    </row>
    <row r="54" spans="1:13" x14ac:dyDescent="0.25">
      <c r="A54" s="14" t="s">
        <v>19</v>
      </c>
      <c r="B54" s="31">
        <f t="shared" ref="B54:F54" si="29">B17/B18*100</f>
        <v>25.992873902841751</v>
      </c>
      <c r="C54" s="32">
        <f t="shared" si="29"/>
        <v>26.908859145952835</v>
      </c>
      <c r="D54" s="32">
        <f t="shared" si="29"/>
        <v>21.33138969873664</v>
      </c>
      <c r="E54" s="32">
        <f t="shared" si="29"/>
        <v>17.977528089887642</v>
      </c>
      <c r="F54" s="32">
        <f t="shared" si="29"/>
        <v>33.537206931702343</v>
      </c>
      <c r="G54" s="32"/>
      <c r="H54" s="31">
        <f t="shared" ref="H54:L54" si="30">H17/H18*100</f>
        <v>33.510037368558272</v>
      </c>
      <c r="I54" s="32">
        <f t="shared" si="30"/>
        <v>32.504780114722756</v>
      </c>
      <c r="J54" s="32">
        <f t="shared" si="30"/>
        <v>35.860058309037903</v>
      </c>
      <c r="K54" s="32">
        <f t="shared" si="30"/>
        <v>34.028892455858752</v>
      </c>
      <c r="L54" s="32">
        <f t="shared" si="30"/>
        <v>36.289500509683997</v>
      </c>
      <c r="M54" s="32"/>
    </row>
    <row r="55" spans="1:13" x14ac:dyDescent="0.25">
      <c r="A55" s="14" t="s">
        <v>20</v>
      </c>
      <c r="B55" s="31">
        <f>B23/B24*100</f>
        <v>22.38245029385283</v>
      </c>
      <c r="C55" s="31">
        <f t="shared" ref="C55:G55" si="31">C23/C24*100</f>
        <v>27.403257570060557</v>
      </c>
      <c r="D55" s="31">
        <f t="shared" si="31"/>
        <v>15.159884941566885</v>
      </c>
      <c r="E55" s="31">
        <f t="shared" si="31"/>
        <v>19.807752728235219</v>
      </c>
      <c r="F55" s="31">
        <f t="shared" si="31"/>
        <v>34.325050809761173</v>
      </c>
      <c r="G55" s="31">
        <f t="shared" si="31"/>
        <v>9.7552639897401008</v>
      </c>
      <c r="H55" s="31">
        <f>H23/H24*100</f>
        <v>32.986102753636679</v>
      </c>
      <c r="I55" s="31">
        <f t="shared" ref="I55:M55" si="32">I23/I24*100</f>
        <v>35.221600483724771</v>
      </c>
      <c r="J55" s="31">
        <f t="shared" si="32"/>
        <v>28.739985518382767</v>
      </c>
      <c r="K55" s="31">
        <f t="shared" si="32"/>
        <v>46.887161745949207</v>
      </c>
      <c r="L55" s="31">
        <f t="shared" si="32"/>
        <v>36.484918651201582</v>
      </c>
      <c r="M55" s="31">
        <f t="shared" si="32"/>
        <v>12.348320957747548</v>
      </c>
    </row>
    <row r="56" spans="1:13" x14ac:dyDescent="0.25">
      <c r="A56" s="14" t="s">
        <v>21</v>
      </c>
      <c r="B56" s="31">
        <f t="shared" ref="B56:F56" si="33">(B54+B55)/2</f>
        <v>24.187662098347289</v>
      </c>
      <c r="C56" s="32">
        <f t="shared" si="33"/>
        <v>27.156058358006696</v>
      </c>
      <c r="D56" s="32">
        <f t="shared" si="33"/>
        <v>18.245637320151761</v>
      </c>
      <c r="E56" s="32">
        <f t="shared" si="33"/>
        <v>18.892640409061428</v>
      </c>
      <c r="F56" s="32">
        <f t="shared" si="33"/>
        <v>33.931128870731754</v>
      </c>
      <c r="G56" s="32"/>
      <c r="H56" s="31">
        <f t="shared" ref="H56:L56" si="34">(H54+H55)/2</f>
        <v>33.248070061097479</v>
      </c>
      <c r="I56" s="32">
        <f t="shared" si="34"/>
        <v>33.86319029922376</v>
      </c>
      <c r="J56" s="32">
        <f t="shared" si="34"/>
        <v>32.300021913710339</v>
      </c>
      <c r="K56" s="32">
        <f t="shared" si="34"/>
        <v>40.458027100903976</v>
      </c>
      <c r="L56" s="32">
        <f t="shared" si="34"/>
        <v>36.387209580442786</v>
      </c>
      <c r="M56" s="32"/>
    </row>
    <row r="57" spans="1:13" x14ac:dyDescent="0.25">
      <c r="A57" s="14"/>
      <c r="B57" s="31"/>
      <c r="C57" s="32"/>
      <c r="D57" s="32"/>
      <c r="E57" s="32"/>
      <c r="F57" s="32"/>
      <c r="G57" s="32"/>
      <c r="H57" s="31"/>
      <c r="I57" s="32"/>
      <c r="J57" s="32"/>
      <c r="K57" s="32"/>
      <c r="L57" s="32"/>
      <c r="M57" s="32"/>
    </row>
    <row r="58" spans="1:13" x14ac:dyDescent="0.25">
      <c r="A58" s="2" t="s">
        <v>34</v>
      </c>
      <c r="B58" s="31"/>
      <c r="C58" s="32"/>
      <c r="D58" s="32"/>
      <c r="E58" s="32"/>
      <c r="F58" s="32"/>
      <c r="G58" s="32"/>
      <c r="H58" s="31"/>
      <c r="I58" s="32"/>
      <c r="J58" s="32"/>
      <c r="K58" s="32"/>
      <c r="L58" s="32"/>
      <c r="M58" s="32"/>
    </row>
    <row r="59" spans="1:13" x14ac:dyDescent="0.25">
      <c r="A59" s="14" t="s">
        <v>22</v>
      </c>
      <c r="B59" s="31">
        <f>B25/B23*100</f>
        <v>97.532956638410369</v>
      </c>
      <c r="C59" s="31"/>
      <c r="D59" s="31"/>
      <c r="E59" s="31"/>
      <c r="F59" s="31"/>
      <c r="G59" s="31"/>
      <c r="H59" s="31">
        <f>H25/H23*100</f>
        <v>97.881042301766868</v>
      </c>
      <c r="I59" s="31"/>
      <c r="J59" s="31"/>
      <c r="K59" s="31"/>
      <c r="L59" s="31"/>
      <c r="M59" s="31"/>
    </row>
    <row r="60" spans="1:13" x14ac:dyDescent="0.25">
      <c r="A60" s="14"/>
      <c r="B60" s="31"/>
      <c r="C60" s="32"/>
      <c r="D60" s="32"/>
      <c r="E60" s="32"/>
      <c r="F60" s="32"/>
      <c r="G60" s="32"/>
      <c r="H60" s="31"/>
      <c r="I60" s="32"/>
      <c r="J60" s="32"/>
      <c r="K60" s="32"/>
      <c r="L60" s="32"/>
      <c r="M60" s="32"/>
    </row>
    <row r="61" spans="1:13" x14ac:dyDescent="0.25">
      <c r="A61" s="2" t="s">
        <v>23</v>
      </c>
      <c r="B61" s="31"/>
      <c r="C61" s="32"/>
      <c r="D61" s="32"/>
      <c r="E61" s="32"/>
      <c r="F61" s="32"/>
      <c r="G61" s="32"/>
      <c r="H61" s="31"/>
      <c r="I61" s="32"/>
      <c r="J61" s="32"/>
      <c r="K61" s="32"/>
      <c r="L61" s="32"/>
      <c r="M61" s="32"/>
    </row>
    <row r="62" spans="1:13" x14ac:dyDescent="0.25">
      <c r="A62" s="14" t="s">
        <v>24</v>
      </c>
      <c r="B62" s="31">
        <f>((B17/B15)-1)*100</f>
        <v>7.8615218175261514</v>
      </c>
      <c r="C62" s="32">
        <f t="shared" ref="C62:F62" si="35">((C17/C15)-1)*100</f>
        <v>6.0271220492214894</v>
      </c>
      <c r="D62" s="32">
        <f t="shared" si="35"/>
        <v>26.878612716762994</v>
      </c>
      <c r="E62" s="32">
        <f t="shared" si="35"/>
        <v>-5.8823529411764719</v>
      </c>
      <c r="F62" s="32">
        <f t="shared" si="35"/>
        <v>3.7854889589905349</v>
      </c>
      <c r="G62" s="32"/>
      <c r="H62" s="31">
        <f>((H17/H15)-1)*100</f>
        <v>42.025782688766114</v>
      </c>
      <c r="I62" s="32">
        <f t="shared" ref="I62:L62" si="36">((I17/I15)-1)*100</f>
        <v>49.122807017543856</v>
      </c>
      <c r="J62" s="32">
        <f t="shared" si="36"/>
        <v>32.495511669658896</v>
      </c>
      <c r="K62" s="32">
        <f t="shared" si="36"/>
        <v>37.662337662337663</v>
      </c>
      <c r="L62" s="32">
        <f t="shared" si="36"/>
        <v>21.088435374149661</v>
      </c>
      <c r="M62" s="32"/>
    </row>
    <row r="63" spans="1:13" x14ac:dyDescent="0.25">
      <c r="A63" s="14" t="s">
        <v>25</v>
      </c>
      <c r="B63" s="31">
        <f>((B38/B37)-1)*100</f>
        <v>13.146173586099263</v>
      </c>
      <c r="C63" s="31">
        <f t="shared" ref="C63:F63" si="37">((C38/C37)-1)*100</f>
        <v>13.692994756318665</v>
      </c>
      <c r="D63" s="31">
        <f t="shared" si="37"/>
        <v>21.386790591687308</v>
      </c>
      <c r="E63" s="31">
        <f t="shared" si="37"/>
        <v>12.714691820876901</v>
      </c>
      <c r="F63" s="31">
        <f t="shared" si="37"/>
        <v>8.9772043923440172</v>
      </c>
      <c r="G63" s="32"/>
      <c r="H63" s="31">
        <f>((H38/H37)-1)*100</f>
        <v>40.535177005484677</v>
      </c>
      <c r="I63" s="31">
        <f t="shared" ref="I63:L63" si="38">((I38/I37)-1)*100</f>
        <v>66.64148403370919</v>
      </c>
      <c r="J63" s="31">
        <f t="shared" si="38"/>
        <v>7.5413149537840285</v>
      </c>
      <c r="K63" s="31">
        <f t="shared" si="38"/>
        <v>63.502664844048809</v>
      </c>
      <c r="L63" s="31">
        <f t="shared" si="38"/>
        <v>25.220476449285467</v>
      </c>
      <c r="M63" s="32"/>
    </row>
    <row r="64" spans="1:13" x14ac:dyDescent="0.25">
      <c r="A64" s="14" t="s">
        <v>26</v>
      </c>
      <c r="B64" s="31">
        <f>((B40/B39)-1)*100</f>
        <v>4.8994782194093034</v>
      </c>
      <c r="C64" s="32">
        <f t="shared" ref="C64:F64" si="39">((C40/C39)-1)*100</f>
        <v>7.2301054286264765</v>
      </c>
      <c r="D64" s="32">
        <f t="shared" si="39"/>
        <v>-4.32840650404599</v>
      </c>
      <c r="E64" s="32">
        <f t="shared" si="39"/>
        <v>19.759360059681708</v>
      </c>
      <c r="F64" s="32">
        <f t="shared" si="39"/>
        <v>5.0023519525016935</v>
      </c>
      <c r="G64" s="32"/>
      <c r="H64" s="31">
        <f>((H40/H39)-1)*100</f>
        <v>-1.0495317505469504</v>
      </c>
      <c r="I64" s="32">
        <f t="shared" ref="I64:L64" si="40">((I40/I39)-1)*100</f>
        <v>11.747818704957936</v>
      </c>
      <c r="J64" s="32">
        <f t="shared" si="40"/>
        <v>-18.833993998295785</v>
      </c>
      <c r="K64" s="32">
        <f t="shared" si="40"/>
        <v>18.770803707469398</v>
      </c>
      <c r="L64" s="32">
        <f t="shared" si="40"/>
        <v>3.4124159440728219</v>
      </c>
      <c r="M64" s="32"/>
    </row>
    <row r="65" spans="1:13" x14ac:dyDescent="0.25">
      <c r="A65" s="14"/>
      <c r="B65" s="31"/>
      <c r="C65" s="32"/>
      <c r="D65" s="32"/>
      <c r="E65" s="32"/>
      <c r="F65" s="32"/>
      <c r="G65" s="32"/>
      <c r="H65" s="31"/>
      <c r="I65" s="32"/>
      <c r="J65" s="32"/>
      <c r="K65" s="32"/>
      <c r="L65" s="32"/>
      <c r="M65" s="32"/>
    </row>
    <row r="66" spans="1:13" x14ac:dyDescent="0.25">
      <c r="A66" s="2" t="s">
        <v>27</v>
      </c>
      <c r="B66" s="31"/>
      <c r="C66" s="32"/>
      <c r="D66" s="32"/>
      <c r="E66" s="32"/>
      <c r="F66" s="32"/>
      <c r="G66" s="32"/>
      <c r="H66" s="31"/>
      <c r="I66" s="32"/>
      <c r="J66" s="32"/>
      <c r="K66" s="32"/>
      <c r="L66" s="32"/>
      <c r="M66" s="32"/>
    </row>
    <row r="67" spans="1:13" x14ac:dyDescent="0.25">
      <c r="A67" s="14" t="s">
        <v>28</v>
      </c>
      <c r="B67" s="31">
        <f t="shared" ref="B67:F68" si="41">B22/B16</f>
        <v>9996943.9662371874</v>
      </c>
      <c r="C67" s="32">
        <f t="shared" si="41"/>
        <v>7327626.2027944326</v>
      </c>
      <c r="D67" s="32">
        <f t="shared" si="41"/>
        <v>17206526.580818582</v>
      </c>
      <c r="E67" s="32">
        <f t="shared" si="41"/>
        <v>15634839.14413408</v>
      </c>
      <c r="F67" s="32">
        <f t="shared" si="41"/>
        <v>6445134.9482832616</v>
      </c>
      <c r="G67" s="32"/>
      <c r="H67" s="31">
        <f t="shared" ref="H67:L67" si="42">H22/H16</f>
        <v>9996930.7890775986</v>
      </c>
      <c r="I67" s="32">
        <f t="shared" si="42"/>
        <v>7327626.2027944326</v>
      </c>
      <c r="J67" s="32">
        <f t="shared" si="42"/>
        <v>17206526.580818582</v>
      </c>
      <c r="K67" s="32">
        <f t="shared" si="42"/>
        <v>15634839.14413408</v>
      </c>
      <c r="L67" s="32">
        <f t="shared" si="42"/>
        <v>6445134.9482832616</v>
      </c>
      <c r="M67" s="32"/>
    </row>
    <row r="68" spans="1:13" x14ac:dyDescent="0.25">
      <c r="A68" s="14" t="s">
        <v>29</v>
      </c>
      <c r="B68" s="31">
        <f t="shared" si="41"/>
        <v>8544357.825938832</v>
      </c>
      <c r="C68" s="31">
        <f t="shared" si="41"/>
        <v>7373238.206892468</v>
      </c>
      <c r="D68" s="31">
        <f t="shared" si="41"/>
        <v>12112354.160592254</v>
      </c>
      <c r="E68" s="31">
        <f t="shared" si="41"/>
        <v>16986404.2425</v>
      </c>
      <c r="F68" s="31">
        <f t="shared" si="41"/>
        <v>6507555.4725835864</v>
      </c>
      <c r="G68" s="32"/>
      <c r="H68" s="31">
        <f t="shared" ref="H68:L68" si="43">H23/H17</f>
        <v>9767472.4361045249</v>
      </c>
      <c r="I68" s="31">
        <f t="shared" si="43"/>
        <v>7845366.0464784317</v>
      </c>
      <c r="J68" s="31">
        <f t="shared" si="43"/>
        <v>13659265.893888887</v>
      </c>
      <c r="K68" s="31">
        <f t="shared" si="43"/>
        <v>21242339.972264152</v>
      </c>
      <c r="L68" s="31">
        <f t="shared" si="43"/>
        <v>6392429.8723876411</v>
      </c>
      <c r="M68" s="32"/>
    </row>
    <row r="69" spans="1:13" x14ac:dyDescent="0.25">
      <c r="A69" s="14" t="s">
        <v>30</v>
      </c>
      <c r="B69" s="31">
        <f>(B68/B67)*B51</f>
        <v>86.774247708661917</v>
      </c>
      <c r="C69" s="31">
        <f t="shared" ref="C69:L69" si="44">(C68/C67)*C51</f>
        <v>114.06591501164294</v>
      </c>
      <c r="D69" s="31">
        <f t="shared" si="44"/>
        <v>58.248616982139673</v>
      </c>
      <c r="E69" s="31">
        <f t="shared" si="44"/>
        <v>70.916962686586047</v>
      </c>
      <c r="F69" s="31">
        <f t="shared" si="44"/>
        <v>143.25962688535759</v>
      </c>
      <c r="G69" s="31"/>
      <c r="H69" s="31">
        <f t="shared" si="44"/>
        <v>136.31977596143756</v>
      </c>
      <c r="I69" s="31">
        <f t="shared" si="44"/>
        <v>151.31819301293947</v>
      </c>
      <c r="J69" s="31">
        <f t="shared" si="44"/>
        <v>116.25357122260773</v>
      </c>
      <c r="K69" s="31">
        <f t="shared" si="44"/>
        <v>189.7693400662979</v>
      </c>
      <c r="L69" s="31">
        <f t="shared" si="44"/>
        <v>150.92065209270302</v>
      </c>
      <c r="M69" s="32"/>
    </row>
    <row r="70" spans="1:13" x14ac:dyDescent="0.25">
      <c r="A70" s="14"/>
      <c r="B70" s="31"/>
      <c r="C70" s="32"/>
      <c r="D70" s="32"/>
      <c r="E70" s="32"/>
      <c r="F70" s="32"/>
      <c r="G70" s="32"/>
      <c r="H70" s="31"/>
      <c r="I70" s="32"/>
      <c r="J70" s="32"/>
      <c r="K70" s="32"/>
      <c r="L70" s="32"/>
      <c r="M70" s="32"/>
    </row>
    <row r="71" spans="1:13" x14ac:dyDescent="0.25">
      <c r="A71" s="2" t="s">
        <v>31</v>
      </c>
      <c r="B71" s="31"/>
      <c r="C71" s="32"/>
      <c r="D71" s="32"/>
      <c r="E71" s="32"/>
      <c r="F71" s="32"/>
      <c r="G71" s="32"/>
      <c r="H71" s="31"/>
      <c r="I71" s="32"/>
      <c r="J71" s="32"/>
      <c r="K71" s="32"/>
      <c r="L71" s="32"/>
      <c r="M71" s="32"/>
    </row>
    <row r="72" spans="1:13" x14ac:dyDescent="0.25">
      <c r="A72" s="14" t="s">
        <v>32</v>
      </c>
      <c r="B72" s="31">
        <f>(B29/B28)*100</f>
        <v>68.567791204242852</v>
      </c>
      <c r="C72" s="32"/>
      <c r="D72" s="32"/>
      <c r="E72" s="32"/>
      <c r="F72" s="32"/>
      <c r="G72" s="32"/>
      <c r="H72" s="31">
        <f>(H29/H28)*100</f>
        <v>68.567881584855314</v>
      </c>
      <c r="I72" s="32"/>
      <c r="J72" s="32"/>
      <c r="K72" s="32"/>
      <c r="L72" s="32"/>
      <c r="M72" s="32"/>
    </row>
    <row r="73" spans="1:13" x14ac:dyDescent="0.25">
      <c r="A73" s="14" t="s">
        <v>33</v>
      </c>
      <c r="B73" s="31">
        <f t="shared" ref="B73" si="45">(B23/B29)*100</f>
        <v>136.46702634699602</v>
      </c>
      <c r="C73" s="32"/>
      <c r="D73" s="32"/>
      <c r="E73" s="32"/>
      <c r="F73" s="32"/>
      <c r="G73" s="32"/>
      <c r="H73" s="31">
        <f t="shared" ref="H73" si="46">(H23/H29)*100</f>
        <v>201.1180766388907</v>
      </c>
      <c r="I73" s="32"/>
      <c r="J73" s="32"/>
      <c r="K73" s="32"/>
      <c r="L73" s="32"/>
      <c r="M73" s="32"/>
    </row>
    <row r="74" spans="1:13" ht="15.75" thickBot="1" x14ac:dyDescent="0.3">
      <c r="A74" s="2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5.75" thickTop="1" x14ac:dyDescent="0.25">
      <c r="A75" s="57" t="s">
        <v>112</v>
      </c>
      <c r="B75" s="57"/>
      <c r="C75" s="57"/>
      <c r="D75" s="57"/>
      <c r="E75" s="57"/>
      <c r="F75" s="57"/>
    </row>
    <row r="76" spans="1:13" x14ac:dyDescent="0.25">
      <c r="A76" s="13"/>
    </row>
    <row r="78" spans="1:13" x14ac:dyDescent="0.25">
      <c r="A78" s="8" t="s">
        <v>113</v>
      </c>
    </row>
    <row r="79" spans="1:13" x14ac:dyDescent="0.25">
      <c r="A79" s="9" t="s">
        <v>118</v>
      </c>
    </row>
    <row r="80" spans="1:13" x14ac:dyDescent="0.25">
      <c r="A80" s="9" t="s">
        <v>119</v>
      </c>
    </row>
    <row r="81" spans="1:1" x14ac:dyDescent="0.25">
      <c r="A81" s="9" t="s">
        <v>120</v>
      </c>
    </row>
    <row r="82" spans="1:1" x14ac:dyDescent="0.25">
      <c r="A82" s="9" t="s">
        <v>121</v>
      </c>
    </row>
    <row r="87" spans="1:1" x14ac:dyDescent="0.25">
      <c r="A87" s="24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r:id="rId1"/>
  <ignoredErrors>
    <ignoredError sqref="B15:B18 H15:H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87"/>
  <sheetViews>
    <sheetView showGridLines="0" zoomScale="70" zoomScaleNormal="7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57.42578125" style="9" customWidth="1"/>
    <col min="2" max="13" width="18.7109375" style="9" customWidth="1"/>
    <col min="14" max="16384" width="11.42578125" style="9"/>
  </cols>
  <sheetData>
    <row r="9" spans="1:13" x14ac:dyDescent="0.25">
      <c r="A9" s="54"/>
      <c r="B9" s="50" t="s">
        <v>40</v>
      </c>
      <c r="C9" s="56" t="s">
        <v>38</v>
      </c>
      <c r="D9" s="56"/>
      <c r="E9" s="56"/>
      <c r="F9" s="56"/>
      <c r="G9" s="52" t="s">
        <v>3</v>
      </c>
      <c r="H9" s="50" t="s">
        <v>41</v>
      </c>
      <c r="I9" s="56" t="s">
        <v>39</v>
      </c>
      <c r="J9" s="56"/>
      <c r="K9" s="56"/>
      <c r="L9" s="56"/>
      <c r="M9" s="52" t="s">
        <v>3</v>
      </c>
    </row>
    <row r="10" spans="1:13" ht="15.75" thickBot="1" x14ac:dyDescent="0.3">
      <c r="A10" s="55"/>
      <c r="B10" s="51"/>
      <c r="C10" s="7" t="s">
        <v>0</v>
      </c>
      <c r="D10" s="7" t="s">
        <v>1</v>
      </c>
      <c r="E10" s="7" t="s">
        <v>2</v>
      </c>
      <c r="F10" s="7" t="s">
        <v>37</v>
      </c>
      <c r="G10" s="53"/>
      <c r="H10" s="51"/>
      <c r="I10" s="7" t="s">
        <v>0</v>
      </c>
      <c r="J10" s="7" t="s">
        <v>1</v>
      </c>
      <c r="K10" s="7" t="s">
        <v>2</v>
      </c>
      <c r="L10" s="7" t="s">
        <v>37</v>
      </c>
      <c r="M10" s="53"/>
    </row>
    <row r="11" spans="1:13" ht="15.75" thickTop="1" x14ac:dyDescent="0.25">
      <c r="A11" s="10"/>
      <c r="B11" s="5"/>
      <c r="C11" s="11"/>
      <c r="D11" s="11"/>
      <c r="E11" s="11"/>
      <c r="F11" s="11"/>
      <c r="G11" s="12"/>
      <c r="H11" s="5"/>
      <c r="I11" s="11"/>
      <c r="J11" s="11"/>
      <c r="K11" s="11"/>
      <c r="L11" s="11"/>
      <c r="M11" s="12"/>
    </row>
    <row r="12" spans="1:13" x14ac:dyDescent="0.25">
      <c r="A12" s="2" t="s">
        <v>4</v>
      </c>
      <c r="B12" s="13"/>
      <c r="H12" s="13"/>
    </row>
    <row r="13" spans="1:13" x14ac:dyDescent="0.25">
      <c r="A13" s="14"/>
      <c r="B13" s="3"/>
      <c r="C13" s="1"/>
      <c r="D13" s="1"/>
      <c r="E13" s="1"/>
      <c r="F13" s="1"/>
      <c r="G13" s="1"/>
      <c r="H13" s="3"/>
      <c r="I13" s="1"/>
      <c r="J13" s="1"/>
      <c r="K13" s="1"/>
      <c r="L13" s="1"/>
      <c r="M13" s="1"/>
    </row>
    <row r="14" spans="1:13" x14ac:dyDescent="0.25">
      <c r="A14" s="2" t="s">
        <v>36</v>
      </c>
      <c r="B14" s="3"/>
      <c r="C14" s="1"/>
      <c r="D14" s="1"/>
      <c r="E14" s="1"/>
      <c r="F14" s="1"/>
      <c r="G14" s="1"/>
      <c r="H14" s="3"/>
      <c r="I14" s="1"/>
      <c r="J14" s="1"/>
      <c r="K14" s="1"/>
      <c r="L14" s="1"/>
      <c r="M14" s="1"/>
    </row>
    <row r="15" spans="1:13" x14ac:dyDescent="0.25">
      <c r="A15" s="15" t="s">
        <v>56</v>
      </c>
      <c r="B15" s="44">
        <f>SUM(C15:F15)</f>
        <v>9996</v>
      </c>
      <c r="C15" s="39">
        <f>+'I Trimestre'!C15+'II Trimestre'!C15+'III Trimestre'!C15</f>
        <v>6785</v>
      </c>
      <c r="D15" s="39">
        <f>+'I Trimestre'!D15+'II Trimestre'!D15+'III Trimestre'!D15</f>
        <v>1791</v>
      </c>
      <c r="E15" s="39">
        <f>+'I Trimestre'!E15+'II Trimestre'!E15+'III Trimestre'!E15</f>
        <v>477</v>
      </c>
      <c r="F15" s="39">
        <f>+'I Trimestre'!F15+'II Trimestre'!F15+'III Trimestre'!F15</f>
        <v>943</v>
      </c>
      <c r="G15" s="39"/>
      <c r="H15" s="44">
        <f>SUM(I15:L15)</f>
        <v>6411</v>
      </c>
      <c r="I15" s="39">
        <f>+'I Trimestre'!I15+'II Trimestre'!I15+'III Trimestre'!I15</f>
        <v>4285</v>
      </c>
      <c r="J15" s="39">
        <f>+'I Trimestre'!J15+'II Trimestre'!J15+'III Trimestre'!J15</f>
        <v>1170</v>
      </c>
      <c r="K15" s="39">
        <f>+'I Trimestre'!K15+'II Trimestre'!K15+'III Trimestre'!K15</f>
        <v>282</v>
      </c>
      <c r="L15" s="39">
        <f>+'I Trimestre'!L15+'II Trimestre'!L15+'III Trimestre'!L15</f>
        <v>674</v>
      </c>
      <c r="M15" s="39"/>
    </row>
    <row r="16" spans="1:13" x14ac:dyDescent="0.25">
      <c r="A16" s="15" t="s">
        <v>95</v>
      </c>
      <c r="B16" s="44">
        <f t="shared" ref="B16" si="0">SUM(C16:F16)</f>
        <v>9313</v>
      </c>
      <c r="C16" s="39">
        <f>+'I Trimestre'!C16+'II Trimestre'!C16+'III Trimestre'!C16</f>
        <v>6307</v>
      </c>
      <c r="D16" s="39">
        <f>+'I Trimestre'!D16+'II Trimestre'!D16+'III Trimestre'!D16</f>
        <v>1736</v>
      </c>
      <c r="E16" s="39">
        <f>+'I Trimestre'!E16+'II Trimestre'!E16+'III Trimestre'!E16</f>
        <v>499</v>
      </c>
      <c r="F16" s="39">
        <f>+'I Trimestre'!F16+'II Trimestre'!F16+'III Trimestre'!F16</f>
        <v>771</v>
      </c>
      <c r="G16" s="39"/>
      <c r="H16" s="44">
        <f t="shared" ref="H16" si="1">SUM(I16:L16)</f>
        <v>9313</v>
      </c>
      <c r="I16" s="39">
        <f>+'I Trimestre'!I16+'II Trimestre'!I16+'III Trimestre'!I16</f>
        <v>6307</v>
      </c>
      <c r="J16" s="39">
        <f>+'I Trimestre'!J16+'II Trimestre'!J16+'III Trimestre'!J16</f>
        <v>1736</v>
      </c>
      <c r="K16" s="39">
        <f>+'I Trimestre'!K16+'II Trimestre'!K16+'III Trimestre'!K16</f>
        <v>499</v>
      </c>
      <c r="L16" s="39">
        <f>+'I Trimestre'!L16+'II Trimestre'!L16+'III Trimestre'!L16</f>
        <v>771</v>
      </c>
      <c r="M16" s="39"/>
    </row>
    <row r="17" spans="1:13" x14ac:dyDescent="0.25">
      <c r="A17" s="15" t="s">
        <v>96</v>
      </c>
      <c r="B17" s="44">
        <f>SUM(C17:F17)</f>
        <v>7405</v>
      </c>
      <c r="C17" s="39">
        <f>+'I Trimestre'!C17+'II Trimestre'!C17+'III Trimestre'!C17</f>
        <v>5162</v>
      </c>
      <c r="D17" s="39">
        <f>+'I Trimestre'!D17+'II Trimestre'!D17+'III Trimestre'!D17</f>
        <v>1171</v>
      </c>
      <c r="E17" s="39">
        <f>+'I Trimestre'!E17+'II Trimestre'!E17+'III Trimestre'!E17</f>
        <v>296</v>
      </c>
      <c r="F17" s="39">
        <f>+'I Trimestre'!F17+'II Trimestre'!F17+'III Trimestre'!F17</f>
        <v>776</v>
      </c>
      <c r="G17" s="39"/>
      <c r="H17" s="44">
        <f>SUM(I17:L17)</f>
        <v>10037</v>
      </c>
      <c r="I17" s="39">
        <f>+'I Trimestre'!I17+'II Trimestre'!I17+'III Trimestre'!I17</f>
        <v>6541</v>
      </c>
      <c r="J17" s="39">
        <f>+'I Trimestre'!J17+'II Trimestre'!J17+'III Trimestre'!J17</f>
        <v>2068</v>
      </c>
      <c r="K17" s="39">
        <f>+'I Trimestre'!K17+'II Trimestre'!K17+'III Trimestre'!K17</f>
        <v>489</v>
      </c>
      <c r="L17" s="39">
        <f>+'I Trimestre'!L17+'II Trimestre'!L17+'III Trimestre'!L17</f>
        <v>939</v>
      </c>
      <c r="M17" s="39"/>
    </row>
    <row r="18" spans="1:13" x14ac:dyDescent="0.25">
      <c r="A18" s="15" t="s">
        <v>66</v>
      </c>
      <c r="B18" s="44">
        <f>SUM(C18:F18)</f>
        <v>11507</v>
      </c>
      <c r="C18" s="39">
        <f>+'III Trimestre'!C18</f>
        <v>7845</v>
      </c>
      <c r="D18" s="39">
        <f>+'III Trimestre'!D18</f>
        <v>2058</v>
      </c>
      <c r="E18" s="39">
        <f>+'III Trimestre'!E18</f>
        <v>623</v>
      </c>
      <c r="F18" s="39">
        <f>+'III Trimestre'!F18</f>
        <v>981</v>
      </c>
      <c r="G18" s="39"/>
      <c r="H18" s="44">
        <f>SUM(I18:L18)</f>
        <v>11507</v>
      </c>
      <c r="I18" s="39">
        <f>+'III Trimestre'!I18</f>
        <v>7845</v>
      </c>
      <c r="J18" s="39">
        <f>+'III Trimestre'!J18</f>
        <v>2058</v>
      </c>
      <c r="K18" s="39">
        <f>+'III Trimestre'!K18</f>
        <v>623</v>
      </c>
      <c r="L18" s="39">
        <f>+'III Trimestre'!L18</f>
        <v>981</v>
      </c>
      <c r="M18" s="39"/>
    </row>
    <row r="19" spans="1:13" x14ac:dyDescent="0.25">
      <c r="A19" s="14"/>
      <c r="B19" s="44"/>
      <c r="C19" s="39"/>
      <c r="D19" s="39"/>
      <c r="E19" s="39"/>
      <c r="F19" s="39"/>
      <c r="G19" s="39"/>
      <c r="H19" s="44"/>
      <c r="I19" s="39"/>
      <c r="J19" s="39"/>
      <c r="K19" s="39"/>
      <c r="L19" s="39"/>
      <c r="M19" s="39"/>
    </row>
    <row r="20" spans="1:13" x14ac:dyDescent="0.25">
      <c r="A20" s="6" t="s">
        <v>5</v>
      </c>
      <c r="B20" s="44"/>
      <c r="C20" s="39"/>
      <c r="D20" s="39"/>
      <c r="E20" s="39"/>
      <c r="F20" s="39"/>
      <c r="G20" s="39"/>
      <c r="H20" s="44"/>
      <c r="I20" s="39"/>
      <c r="J20" s="39"/>
      <c r="K20" s="39"/>
      <c r="L20" s="39"/>
      <c r="M20" s="39"/>
    </row>
    <row r="21" spans="1:13" x14ac:dyDescent="0.25">
      <c r="A21" s="15" t="s">
        <v>56</v>
      </c>
      <c r="B21" s="39">
        <f>SUM(C21:G21)</f>
        <v>90194949855.773148</v>
      </c>
      <c r="C21" s="39">
        <f>+'I Trimestre'!C21+'II Trimestre'!C21+'III Trimestre'!C21</f>
        <v>46230955946.57</v>
      </c>
      <c r="D21" s="39">
        <f>+'I Trimestre'!D21+'II Trimestre'!D21+'III Trimestre'!D21</f>
        <v>28368689529.789997</v>
      </c>
      <c r="E21" s="39">
        <f>+'I Trimestre'!E21+'II Trimestre'!E21+'III Trimestre'!E21</f>
        <v>6794937181.2199993</v>
      </c>
      <c r="F21" s="39">
        <f>+'I Trimestre'!F21+'II Trimestre'!F21+'III Trimestre'!F21</f>
        <v>5664149000</v>
      </c>
      <c r="G21" s="39">
        <f>+'I Trimestre'!G21+'II Trimestre'!G21+'III Trimestre'!G21</f>
        <v>3136218198.1931453</v>
      </c>
      <c r="H21" s="39">
        <f>SUM(I21:M21)</f>
        <v>77288092517.522842</v>
      </c>
      <c r="I21" s="39">
        <f>+'I Trimestre'!I21+'II Trimestre'!I21+'III Trimestre'!I21</f>
        <v>37718425720.099998</v>
      </c>
      <c r="J21" s="39">
        <f>+'I Trimestre'!J21+'II Trimestre'!J21+'III Trimestre'!J21</f>
        <v>24471688147.099998</v>
      </c>
      <c r="K21" s="39">
        <f>+'I Trimestre'!K21+'II Trimestre'!K21+'III Trimestre'!K21</f>
        <v>7419425057.8099995</v>
      </c>
      <c r="L21" s="39">
        <f>+'I Trimestre'!L21+'II Trimestre'!L21+'III Trimestre'!L21</f>
        <v>5143281000</v>
      </c>
      <c r="M21" s="39">
        <f>+'I Trimestre'!M21+'II Trimestre'!M21+'III Trimestre'!M21</f>
        <v>2535272592.5128551</v>
      </c>
    </row>
    <row r="22" spans="1:13" x14ac:dyDescent="0.25">
      <c r="A22" s="15" t="s">
        <v>95</v>
      </c>
      <c r="B22" s="39">
        <f>SUM(C22:G22)</f>
        <v>92563592659.781403</v>
      </c>
      <c r="C22" s="39">
        <f>+'I Trimestre'!C22+'II Trimestre'!C22+'III Trimestre'!C22</f>
        <v>45357062796.80838</v>
      </c>
      <c r="D22" s="39">
        <f>+'I Trimestre'!D22+'II Trimestre'!D22+'III Trimestre'!D22</f>
        <v>29454512123.940727</v>
      </c>
      <c r="E22" s="39">
        <f>+'I Trimestre'!E22+'II Trimestre'!E22+'III Trimestre'!E22</f>
        <v>7638936099.0730772</v>
      </c>
      <c r="F22" s="39">
        <f>+'I Trimestre'!F22+'II Trimestre'!F22+'III Trimestre'!F22</f>
        <v>4873632998.8192167</v>
      </c>
      <c r="G22" s="39">
        <f>+'I Trimestre'!G22+'II Trimestre'!G22+'III Trimestre'!G22</f>
        <v>5239448641.1400003</v>
      </c>
      <c r="H22" s="39">
        <f>SUM(I22:M22)</f>
        <v>92563556659.761398</v>
      </c>
      <c r="I22" s="39">
        <f>+'I Trimestre'!I22+'II Trimestre'!I22+'III Trimestre'!I22</f>
        <v>45357062796.80838</v>
      </c>
      <c r="J22" s="39">
        <f>+'I Trimestre'!J22+'II Trimestre'!J22+'III Trimestre'!J22</f>
        <v>29454512123.940727</v>
      </c>
      <c r="K22" s="39">
        <f>+'I Trimestre'!K22+'II Trimestre'!K22+'III Trimestre'!K22</f>
        <v>7638936099.0730772</v>
      </c>
      <c r="L22" s="39">
        <f>+'I Trimestre'!L22+'II Trimestre'!L22+'III Trimestre'!L22</f>
        <v>4873632998.8192167</v>
      </c>
      <c r="M22" s="39">
        <f>+'I Trimestre'!M22+'II Trimestre'!M22+'III Trimestre'!M22</f>
        <v>5239412641.1199999</v>
      </c>
    </row>
    <row r="23" spans="1:13" x14ac:dyDescent="0.25">
      <c r="A23" s="15" t="s">
        <v>96</v>
      </c>
      <c r="B23" s="39">
        <f>SUM(C23:G23)</f>
        <v>64963102576.748352</v>
      </c>
      <c r="C23" s="39">
        <f>+'I Trimestre'!C23+'II Trimestre'!C23+'III Trimestre'!C23</f>
        <v>38338515451.240005</v>
      </c>
      <c r="D23" s="39">
        <f>+'I Trimestre'!D23+'II Trimestre'!D23+'III Trimestre'!D23</f>
        <v>14504594774.779999</v>
      </c>
      <c r="E23" s="39">
        <f>+'I Trimestre'!E23+'II Trimestre'!E23+'III Trimestre'!E23</f>
        <v>4871431480.5299997</v>
      </c>
      <c r="F23" s="39">
        <f>+'I Trimestre'!F23+'II Trimestre'!F23+'III Trimestre'!F23</f>
        <v>4975721750.4799995</v>
      </c>
      <c r="G23" s="39">
        <f>+'I Trimestre'!G23+'II Trimestre'!G23+'III Trimestre'!G23</f>
        <v>2272839119.7183561</v>
      </c>
      <c r="H23" s="39">
        <f>SUM(I23:M23)</f>
        <v>97644911549.716156</v>
      </c>
      <c r="I23" s="39">
        <f>+'I Trimestre'!I23+'II Trimestre'!I23+'III Trimestre'!I23</f>
        <v>50321818650.790001</v>
      </c>
      <c r="J23" s="39">
        <f>+'I Trimestre'!J23+'II Trimestre'!J23+'III Trimestre'!J23</f>
        <v>29234087462.079998</v>
      </c>
      <c r="K23" s="39">
        <f>+'I Trimestre'!K23+'II Trimestre'!K23+'III Trimestre'!K23</f>
        <v>9051623606.9300003</v>
      </c>
      <c r="L23" s="39">
        <f>+'I Trimestre'!L23+'II Trimestre'!L23+'III Trimestre'!L23</f>
        <v>6062290785.0500002</v>
      </c>
      <c r="M23" s="39">
        <f>+'I Trimestre'!M23+'II Trimestre'!M23+'III Trimestre'!M23</f>
        <v>2975091044.8661699</v>
      </c>
    </row>
    <row r="24" spans="1:13" x14ac:dyDescent="0.25">
      <c r="A24" s="15" t="s">
        <v>66</v>
      </c>
      <c r="B24" s="39">
        <f t="shared" ref="B24" si="2">SUM(C24:G24)</f>
        <v>114179519765.99208</v>
      </c>
      <c r="C24" s="39">
        <f>+'III Trimestre'!C24</f>
        <v>56799472890.972809</v>
      </c>
      <c r="D24" s="39">
        <f>+'III Trimestre'!D24</f>
        <v>35074959321.890579</v>
      </c>
      <c r="E24" s="39">
        <f>+'III Trimestre'!E24</f>
        <v>9604710343.784174</v>
      </c>
      <c r="F24" s="39">
        <f>+'III Trimestre'!F24</f>
        <v>6237385524.48452</v>
      </c>
      <c r="G24" s="39">
        <f>+'III Trimestre'!G24</f>
        <v>6462991684.8599997</v>
      </c>
      <c r="H24" s="39">
        <f t="shared" ref="H24" si="3">SUM(I24:M24)</f>
        <v>114179519765.99208</v>
      </c>
      <c r="I24" s="39">
        <f>+'III Trimestre'!I24</f>
        <v>56799472890.972809</v>
      </c>
      <c r="J24" s="39">
        <f>+'III Trimestre'!J24</f>
        <v>35074959321.890579</v>
      </c>
      <c r="K24" s="39">
        <f>+'III Trimestre'!K24</f>
        <v>9604710343.784174</v>
      </c>
      <c r="L24" s="39">
        <f>+'III Trimestre'!L24</f>
        <v>6237385524.48452</v>
      </c>
      <c r="M24" s="39">
        <f>+'III Trimestre'!M24</f>
        <v>6462991684.8599997</v>
      </c>
    </row>
    <row r="25" spans="1:13" x14ac:dyDescent="0.25">
      <c r="A25" s="15" t="s">
        <v>97</v>
      </c>
      <c r="B25" s="39">
        <f>SUM(C25:F25)</f>
        <v>62690263457.029999</v>
      </c>
      <c r="C25" s="39">
        <f>+C23</f>
        <v>38338515451.240005</v>
      </c>
      <c r="D25" s="39">
        <f t="shared" ref="D25:F25" si="4">+D23</f>
        <v>14504594774.779999</v>
      </c>
      <c r="E25" s="39">
        <f t="shared" si="4"/>
        <v>4871431480.5299997</v>
      </c>
      <c r="F25" s="39">
        <f t="shared" si="4"/>
        <v>4975721750.4799995</v>
      </c>
      <c r="G25" s="39"/>
      <c r="H25" s="39">
        <f>SUM(I25:L25)</f>
        <v>94669820504.849991</v>
      </c>
      <c r="I25" s="39">
        <f>+I23</f>
        <v>50321818650.790001</v>
      </c>
      <c r="J25" s="39">
        <f t="shared" ref="J25:L25" si="5">+J23</f>
        <v>29234087462.079998</v>
      </c>
      <c r="K25" s="39">
        <f t="shared" si="5"/>
        <v>9051623606.9300003</v>
      </c>
      <c r="L25" s="39">
        <f t="shared" si="5"/>
        <v>6062290785.0500002</v>
      </c>
      <c r="M25" s="39"/>
    </row>
    <row r="26" spans="1:13" x14ac:dyDescent="0.25">
      <c r="A26" s="14"/>
      <c r="B26" s="44"/>
      <c r="C26" s="39"/>
      <c r="D26" s="39"/>
      <c r="E26" s="39"/>
      <c r="F26" s="39"/>
      <c r="G26" s="39"/>
      <c r="H26" s="44"/>
      <c r="I26" s="39"/>
      <c r="J26" s="39"/>
      <c r="K26" s="39"/>
      <c r="L26" s="39"/>
      <c r="M26" s="39"/>
    </row>
    <row r="27" spans="1:13" x14ac:dyDescent="0.25">
      <c r="A27" s="6" t="s">
        <v>6</v>
      </c>
      <c r="B27" s="44"/>
      <c r="C27" s="39"/>
      <c r="D27" s="39"/>
      <c r="E27" s="39"/>
      <c r="F27" s="39"/>
      <c r="G27" s="39"/>
      <c r="H27" s="44"/>
      <c r="I27" s="39"/>
      <c r="J27" s="39"/>
      <c r="K27" s="39"/>
      <c r="L27" s="39"/>
      <c r="M27" s="39"/>
    </row>
    <row r="28" spans="1:13" x14ac:dyDescent="0.25">
      <c r="A28" s="15" t="s">
        <v>95</v>
      </c>
      <c r="B28" s="39">
        <f t="shared" ref="B28" si="6">B22</f>
        <v>92563592659.781403</v>
      </c>
      <c r="C28" s="39">
        <f>B28+H28</f>
        <v>185127149319.54279</v>
      </c>
      <c r="D28" s="39"/>
      <c r="E28" s="39"/>
      <c r="F28" s="44"/>
      <c r="G28" s="44"/>
      <c r="H28" s="39">
        <f t="shared" ref="H28" si="7">H22</f>
        <v>92563556659.761398</v>
      </c>
      <c r="I28" s="39"/>
      <c r="J28" s="39"/>
      <c r="K28" s="39"/>
      <c r="L28" s="44"/>
      <c r="M28" s="44"/>
    </row>
    <row r="29" spans="1:13" x14ac:dyDescent="0.25">
      <c r="A29" s="15" t="s">
        <v>96</v>
      </c>
      <c r="B29" s="39">
        <f>'I Trimestre'!B29+'II Trimestre'!B29+'III Trimestre'!B29</f>
        <v>78365182944.279999</v>
      </c>
      <c r="C29" s="39"/>
      <c r="D29" s="39"/>
      <c r="E29" s="39"/>
      <c r="F29" s="44"/>
      <c r="G29" s="44"/>
      <c r="H29" s="39">
        <f>'I Trimestre'!H29+'II Trimestre'!H29+'III Trimestre'!H29</f>
        <v>78365182944.279999</v>
      </c>
      <c r="I29" s="39"/>
      <c r="J29" s="39"/>
      <c r="K29" s="39"/>
      <c r="L29" s="44"/>
      <c r="M29" s="44"/>
    </row>
    <row r="30" spans="1:13" x14ac:dyDescent="0.25">
      <c r="A30" s="14"/>
      <c r="B30" s="16"/>
      <c r="C30" s="17"/>
      <c r="D30" s="17"/>
      <c r="E30" s="17"/>
      <c r="F30" s="17"/>
      <c r="G30" s="17"/>
      <c r="H30" s="16"/>
      <c r="I30" s="17"/>
      <c r="J30" s="17"/>
      <c r="K30" s="17"/>
      <c r="L30" s="17"/>
      <c r="M30" s="17"/>
    </row>
    <row r="31" spans="1:13" x14ac:dyDescent="0.25">
      <c r="A31" s="2" t="s">
        <v>7</v>
      </c>
      <c r="B31" s="16"/>
      <c r="C31" s="17"/>
      <c r="D31" s="17"/>
      <c r="E31" s="17"/>
      <c r="F31" s="17"/>
      <c r="G31" s="17"/>
      <c r="H31" s="16"/>
      <c r="I31" s="17"/>
      <c r="J31" s="17"/>
      <c r="K31" s="17"/>
      <c r="L31" s="17"/>
      <c r="M31" s="17"/>
    </row>
    <row r="32" spans="1:13" x14ac:dyDescent="0.25">
      <c r="A32" s="15" t="s">
        <v>57</v>
      </c>
      <c r="B32" s="48">
        <v>1.0347772084</v>
      </c>
      <c r="C32" s="48">
        <v>1.0347772084</v>
      </c>
      <c r="D32" s="48">
        <v>1.0347772084</v>
      </c>
      <c r="E32" s="48">
        <v>1.0347772084</v>
      </c>
      <c r="F32" s="48">
        <v>1.0347772084</v>
      </c>
      <c r="G32" s="48">
        <v>1.0347772084</v>
      </c>
      <c r="H32" s="48">
        <v>1.0347772084</v>
      </c>
      <c r="I32" s="48">
        <v>1.0347772084</v>
      </c>
      <c r="J32" s="48">
        <v>1.0347772084</v>
      </c>
      <c r="K32" s="48">
        <v>1.0347772084</v>
      </c>
      <c r="L32" s="48">
        <v>1.0347772084</v>
      </c>
      <c r="M32" s="48">
        <v>1.0347772084</v>
      </c>
    </row>
    <row r="33" spans="1:14" x14ac:dyDescent="0.25">
      <c r="A33" s="15" t="s">
        <v>98</v>
      </c>
      <c r="B33" s="48">
        <v>1.060947463</v>
      </c>
      <c r="C33" s="48">
        <v>1.060947463</v>
      </c>
      <c r="D33" s="48">
        <v>1.060947463</v>
      </c>
      <c r="E33" s="48">
        <v>1.060947463</v>
      </c>
      <c r="F33" s="48">
        <v>1.060947463</v>
      </c>
      <c r="G33" s="48">
        <v>1.060947463</v>
      </c>
      <c r="H33" s="48">
        <v>1.060947463</v>
      </c>
      <c r="I33" s="48">
        <v>1.060947463</v>
      </c>
      <c r="J33" s="48">
        <v>1.060947463</v>
      </c>
      <c r="K33" s="48">
        <v>1.060947463</v>
      </c>
      <c r="L33" s="48">
        <v>1.060947463</v>
      </c>
      <c r="M33" s="48">
        <v>1.060947463</v>
      </c>
    </row>
    <row r="34" spans="1:14" x14ac:dyDescent="0.25">
      <c r="A34" s="15" t="s">
        <v>8</v>
      </c>
      <c r="B34" s="44">
        <f>+C34+F34</f>
        <v>172371</v>
      </c>
      <c r="C34" s="39">
        <v>128056</v>
      </c>
      <c r="D34" s="39">
        <v>128056</v>
      </c>
      <c r="E34" s="39">
        <v>128056</v>
      </c>
      <c r="F34" s="39">
        <v>44315</v>
      </c>
      <c r="G34" s="39"/>
      <c r="H34" s="44">
        <f>+I34+L34</f>
        <v>172371</v>
      </c>
      <c r="I34" s="39">
        <v>128056</v>
      </c>
      <c r="J34" s="39">
        <v>128056</v>
      </c>
      <c r="K34" s="39">
        <v>128056</v>
      </c>
      <c r="L34" s="39">
        <v>44315</v>
      </c>
      <c r="M34" s="39"/>
      <c r="N34" s="45"/>
    </row>
    <row r="35" spans="1:14" x14ac:dyDescent="0.25">
      <c r="A35" s="14"/>
      <c r="B35" s="44"/>
      <c r="C35" s="39"/>
      <c r="D35" s="39"/>
      <c r="E35" s="39"/>
      <c r="F35" s="39"/>
      <c r="G35" s="39"/>
      <c r="H35" s="44"/>
      <c r="I35" s="39"/>
      <c r="J35" s="39"/>
      <c r="K35" s="39"/>
      <c r="L35" s="39"/>
      <c r="M35" s="39"/>
      <c r="N35" s="45"/>
    </row>
    <row r="36" spans="1:14" x14ac:dyDescent="0.25">
      <c r="A36" s="2" t="s">
        <v>9</v>
      </c>
      <c r="B36" s="44"/>
      <c r="C36" s="39"/>
      <c r="D36" s="39"/>
      <c r="E36" s="39"/>
      <c r="F36" s="39"/>
      <c r="G36" s="39"/>
      <c r="H36" s="44"/>
      <c r="I36" s="39"/>
      <c r="J36" s="39"/>
      <c r="K36" s="39"/>
      <c r="L36" s="39"/>
      <c r="M36" s="39"/>
      <c r="N36" s="45"/>
    </row>
    <row r="37" spans="1:14" x14ac:dyDescent="0.25">
      <c r="A37" s="14" t="s">
        <v>58</v>
      </c>
      <c r="B37" s="44">
        <f t="shared" ref="B37:F37" si="8">B21/B32</f>
        <v>87163641722.680557</v>
      </c>
      <c r="C37" s="39">
        <f t="shared" si="8"/>
        <v>44677207394.288795</v>
      </c>
      <c r="D37" s="39">
        <f t="shared" si="8"/>
        <v>27415263207.869083</v>
      </c>
      <c r="E37" s="39">
        <f t="shared" si="8"/>
        <v>6566570200.8710766</v>
      </c>
      <c r="F37" s="39">
        <f t="shared" si="8"/>
        <v>5473786003.4219904</v>
      </c>
      <c r="G37" s="39">
        <f t="shared" ref="G37:L37" si="9">G21/G32</f>
        <v>3030814916.2296</v>
      </c>
      <c r="H37" s="44">
        <f t="shared" si="9"/>
        <v>74690563234.406509</v>
      </c>
      <c r="I37" s="39">
        <f t="shared" si="9"/>
        <v>36450769705.704315</v>
      </c>
      <c r="J37" s="39">
        <f t="shared" si="9"/>
        <v>23649233814.241787</v>
      </c>
      <c r="K37" s="39">
        <f t="shared" si="9"/>
        <v>7170070037.8607216</v>
      </c>
      <c r="L37" s="39">
        <f t="shared" si="9"/>
        <v>4970423544.5547523</v>
      </c>
      <c r="M37" s="39">
        <f t="shared" ref="M37" si="10">M21/M32</f>
        <v>2450066132.0449462</v>
      </c>
      <c r="N37" s="45"/>
    </row>
    <row r="38" spans="1:14" x14ac:dyDescent="0.25">
      <c r="A38" s="14" t="s">
        <v>99</v>
      </c>
      <c r="B38" s="44">
        <f t="shared" ref="B38" si="11">B23/B33</f>
        <v>61231215345.060265</v>
      </c>
      <c r="C38" s="39">
        <f>C23/C33</f>
        <v>36136111153.733917</v>
      </c>
      <c r="D38" s="39">
        <f t="shared" ref="D38:F38" si="12">D23/D33</f>
        <v>13671360063.170252</v>
      </c>
      <c r="E38" s="39">
        <f t="shared" si="12"/>
        <v>4591585964.8273649</v>
      </c>
      <c r="F38" s="39">
        <f t="shared" si="12"/>
        <v>4689885148.8935595</v>
      </c>
      <c r="G38" s="39">
        <f t="shared" ref="G38:H38" si="13">G23/G33</f>
        <v>2142273014.4351702</v>
      </c>
      <c r="H38" s="44">
        <f t="shared" si="13"/>
        <v>92035576647.319962</v>
      </c>
      <c r="I38" s="39">
        <f>I23/I33</f>
        <v>47431018411.125603</v>
      </c>
      <c r="J38" s="39">
        <f t="shared" ref="J38:M38" si="14">J23/J33</f>
        <v>27554698495.075245</v>
      </c>
      <c r="K38" s="39">
        <f t="shared" si="14"/>
        <v>8531641690.6592865</v>
      </c>
      <c r="L38" s="39">
        <f t="shared" si="14"/>
        <v>5714034857.0210028</v>
      </c>
      <c r="M38" s="39">
        <f t="shared" si="14"/>
        <v>2804183193.4388347</v>
      </c>
      <c r="N38" s="45"/>
    </row>
    <row r="39" spans="1:14" x14ac:dyDescent="0.25">
      <c r="A39" s="14" t="s">
        <v>59</v>
      </c>
      <c r="B39" s="44">
        <f t="shared" ref="B39:F39" si="15">B37/B15</f>
        <v>8719852.1131133009</v>
      </c>
      <c r="C39" s="39">
        <f t="shared" si="15"/>
        <v>6584702.6373306997</v>
      </c>
      <c r="D39" s="39">
        <f t="shared" si="15"/>
        <v>15307237.972009538</v>
      </c>
      <c r="E39" s="39">
        <f t="shared" si="15"/>
        <v>13766394.551092403</v>
      </c>
      <c r="F39" s="39">
        <f t="shared" si="15"/>
        <v>5804651.1170964902</v>
      </c>
      <c r="G39" s="39"/>
      <c r="H39" s="44">
        <f t="shared" ref="H39:L39" si="16">H37/H15</f>
        <v>11650376.420902591</v>
      </c>
      <c r="I39" s="39">
        <f t="shared" si="16"/>
        <v>8506597.3642250448</v>
      </c>
      <c r="J39" s="39">
        <f t="shared" si="16"/>
        <v>20213020.354052808</v>
      </c>
      <c r="K39" s="39">
        <f t="shared" si="16"/>
        <v>25425780.27610185</v>
      </c>
      <c r="L39" s="39">
        <f t="shared" si="16"/>
        <v>7374515.6447399883</v>
      </c>
      <c r="M39" s="39"/>
      <c r="N39" s="45"/>
    </row>
    <row r="40" spans="1:14" x14ac:dyDescent="0.25">
      <c r="A40" s="14" t="s">
        <v>100</v>
      </c>
      <c r="B40" s="44">
        <f t="shared" ref="B40:F40" si="17">B38/B17</f>
        <v>8268901.4645591173</v>
      </c>
      <c r="C40" s="39">
        <f t="shared" si="17"/>
        <v>7000408.9798012236</v>
      </c>
      <c r="D40" s="39">
        <f t="shared" si="17"/>
        <v>11674944.545832837</v>
      </c>
      <c r="E40" s="39">
        <f t="shared" si="17"/>
        <v>15512114.746038396</v>
      </c>
      <c r="F40" s="39">
        <f t="shared" si="17"/>
        <v>6043666.4289865457</v>
      </c>
      <c r="G40" s="39"/>
      <c r="H40" s="44">
        <f t="shared" ref="H40:L40" si="18">H38/H17</f>
        <v>9169630.0336076487</v>
      </c>
      <c r="I40" s="39">
        <f t="shared" si="18"/>
        <v>7251340.5306720082</v>
      </c>
      <c r="J40" s="39">
        <f t="shared" si="18"/>
        <v>13324322.289688222</v>
      </c>
      <c r="K40" s="39">
        <f t="shared" si="18"/>
        <v>17447120.02179813</v>
      </c>
      <c r="L40" s="39">
        <f t="shared" si="18"/>
        <v>6085234.1395324841</v>
      </c>
      <c r="M40" s="39"/>
      <c r="N40" s="45"/>
    </row>
    <row r="41" spans="1:14" x14ac:dyDescent="0.25">
      <c r="A41" s="14"/>
      <c r="B41" s="19"/>
      <c r="C41" s="20"/>
      <c r="D41" s="20"/>
      <c r="E41" s="20"/>
      <c r="F41" s="20"/>
      <c r="G41" s="20"/>
      <c r="H41" s="19"/>
      <c r="I41" s="20"/>
      <c r="J41" s="20"/>
      <c r="K41" s="20"/>
      <c r="L41" s="20"/>
      <c r="M41" s="20"/>
    </row>
    <row r="42" spans="1:14" x14ac:dyDescent="0.25">
      <c r="A42" s="2" t="s">
        <v>10</v>
      </c>
      <c r="B42" s="19"/>
      <c r="C42" s="20"/>
      <c r="D42" s="20"/>
      <c r="E42" s="20"/>
      <c r="F42" s="20"/>
      <c r="G42" s="20"/>
      <c r="H42" s="19"/>
      <c r="I42" s="20"/>
      <c r="J42" s="20"/>
      <c r="K42" s="20"/>
      <c r="L42" s="20"/>
      <c r="M42" s="20"/>
    </row>
    <row r="43" spans="1:14" x14ac:dyDescent="0.25">
      <c r="A43" s="14"/>
      <c r="B43" s="19"/>
      <c r="C43" s="20"/>
      <c r="D43" s="20"/>
      <c r="E43" s="20"/>
      <c r="F43" s="20"/>
      <c r="G43" s="20"/>
      <c r="H43" s="19"/>
      <c r="I43" s="20"/>
      <c r="J43" s="20"/>
      <c r="K43" s="20"/>
      <c r="L43" s="20"/>
      <c r="M43" s="20"/>
    </row>
    <row r="44" spans="1:14" x14ac:dyDescent="0.25">
      <c r="A44" s="2" t="s">
        <v>11</v>
      </c>
      <c r="B44" s="19"/>
      <c r="C44" s="20"/>
      <c r="D44" s="20"/>
      <c r="E44" s="20"/>
      <c r="F44" s="20"/>
      <c r="G44" s="20"/>
      <c r="H44" s="19"/>
      <c r="I44" s="20"/>
      <c r="J44" s="20"/>
      <c r="K44" s="20"/>
      <c r="L44" s="20"/>
      <c r="M44" s="20"/>
    </row>
    <row r="45" spans="1:14" x14ac:dyDescent="0.25">
      <c r="A45" s="14" t="s">
        <v>12</v>
      </c>
      <c r="B45" s="21">
        <f t="shared" ref="B45:F45" si="19">B16/B34*100</f>
        <v>5.4028809950629748</v>
      </c>
      <c r="C45" s="22">
        <f>C16/C34*100</f>
        <v>4.9251889798213284</v>
      </c>
      <c r="D45" s="22">
        <f t="shared" si="19"/>
        <v>1.3556569001062035</v>
      </c>
      <c r="E45" s="22">
        <f t="shared" si="19"/>
        <v>0.3896732679452739</v>
      </c>
      <c r="F45" s="22">
        <f t="shared" si="19"/>
        <v>1.7398172176463951</v>
      </c>
      <c r="G45" s="22"/>
      <c r="H45" s="21">
        <f t="shared" ref="H45" si="20">H16/H34*100</f>
        <v>5.4028809950629748</v>
      </c>
      <c r="I45" s="22">
        <f>I16/I34*100</f>
        <v>4.9251889798213284</v>
      </c>
      <c r="J45" s="22">
        <f t="shared" ref="J45:L45" si="21">J16/J34*100</f>
        <v>1.3556569001062035</v>
      </c>
      <c r="K45" s="22">
        <f t="shared" si="21"/>
        <v>0.3896732679452739</v>
      </c>
      <c r="L45" s="22">
        <f t="shared" si="21"/>
        <v>1.7398172176463951</v>
      </c>
      <c r="M45" s="22"/>
    </row>
    <row r="46" spans="1:14" x14ac:dyDescent="0.25">
      <c r="A46" s="14" t="s">
        <v>13</v>
      </c>
      <c r="B46" s="21">
        <f t="shared" ref="B46:F46" si="22">B17/B34*100</f>
        <v>4.295966258825441</v>
      </c>
      <c r="C46" s="22">
        <f t="shared" si="22"/>
        <v>4.0310489160992065</v>
      </c>
      <c r="D46" s="22">
        <f t="shared" si="22"/>
        <v>0.91444368088961081</v>
      </c>
      <c r="E46" s="22">
        <f t="shared" si="22"/>
        <v>0.23114887236833884</v>
      </c>
      <c r="F46" s="22">
        <f t="shared" si="22"/>
        <v>1.7511000789800293</v>
      </c>
      <c r="G46" s="22"/>
      <c r="H46" s="21">
        <f t="shared" ref="H46:L46" si="23">H17/H34*100</f>
        <v>5.8229052450818299</v>
      </c>
      <c r="I46" s="22">
        <f t="shared" si="23"/>
        <v>5.1079215343287316</v>
      </c>
      <c r="J46" s="22">
        <f t="shared" si="23"/>
        <v>1.6149184731679891</v>
      </c>
      <c r="K46" s="22">
        <f t="shared" si="23"/>
        <v>0.38186418441931658</v>
      </c>
      <c r="L46" s="22">
        <f t="shared" si="23"/>
        <v>2.1189213584565043</v>
      </c>
      <c r="M46" s="22"/>
    </row>
    <row r="47" spans="1:14" x14ac:dyDescent="0.25">
      <c r="A47" s="14"/>
      <c r="B47" s="21"/>
      <c r="C47" s="22"/>
      <c r="D47" s="22"/>
      <c r="E47" s="22"/>
      <c r="F47" s="22"/>
      <c r="G47" s="22"/>
      <c r="H47" s="21"/>
      <c r="I47" s="22"/>
      <c r="J47" s="22"/>
      <c r="K47" s="22"/>
      <c r="L47" s="22"/>
      <c r="M47" s="22"/>
    </row>
    <row r="48" spans="1:14" x14ac:dyDescent="0.25">
      <c r="A48" s="2" t="s">
        <v>14</v>
      </c>
      <c r="B48" s="21"/>
      <c r="C48" s="22"/>
      <c r="D48" s="22"/>
      <c r="E48" s="22"/>
      <c r="F48" s="22"/>
      <c r="G48" s="22"/>
      <c r="H48" s="21"/>
      <c r="I48" s="22"/>
      <c r="J48" s="22"/>
      <c r="K48" s="22"/>
      <c r="L48" s="22"/>
      <c r="M48" s="22"/>
    </row>
    <row r="49" spans="1:13" x14ac:dyDescent="0.25">
      <c r="A49" s="14" t="s">
        <v>15</v>
      </c>
      <c r="B49" s="21">
        <f t="shared" ref="B49:F49" si="24">B17/B16*100</f>
        <v>79.512509395468697</v>
      </c>
      <c r="C49" s="22">
        <f t="shared" si="24"/>
        <v>81.845568416045666</v>
      </c>
      <c r="D49" s="22">
        <f t="shared" si="24"/>
        <v>67.453917050691246</v>
      </c>
      <c r="E49" s="22">
        <f t="shared" si="24"/>
        <v>59.318637274549104</v>
      </c>
      <c r="F49" s="22">
        <f t="shared" si="24"/>
        <v>100.6485084306096</v>
      </c>
      <c r="G49" s="22"/>
      <c r="H49" s="21">
        <f t="shared" ref="H49:L49" si="25">H17/H16*100</f>
        <v>107.77407924406744</v>
      </c>
      <c r="I49" s="22">
        <f t="shared" si="25"/>
        <v>103.71016331060726</v>
      </c>
      <c r="J49" s="22">
        <f t="shared" si="25"/>
        <v>119.12442396313364</v>
      </c>
      <c r="K49" s="22">
        <f t="shared" si="25"/>
        <v>97.99599198396794</v>
      </c>
      <c r="L49" s="22">
        <f t="shared" si="25"/>
        <v>121.78988326848248</v>
      </c>
      <c r="M49" s="22"/>
    </row>
    <row r="50" spans="1:13" x14ac:dyDescent="0.25">
      <c r="A50" s="14" t="s">
        <v>16</v>
      </c>
      <c r="B50" s="21">
        <f>B23/B22*100</f>
        <v>70.182131775633451</v>
      </c>
      <c r="C50" s="21">
        <f>C23/C22*100</f>
        <v>84.526010035062839</v>
      </c>
      <c r="D50" s="21">
        <f t="shared" ref="D50:G50" si="26">D23/D22*100</f>
        <v>49.244050330036245</v>
      </c>
      <c r="E50" s="21">
        <f t="shared" si="26"/>
        <v>63.771072533531317</v>
      </c>
      <c r="F50" s="21">
        <f t="shared" si="26"/>
        <v>102.09471561944687</v>
      </c>
      <c r="G50" s="21">
        <f t="shared" si="26"/>
        <v>43.379356787126198</v>
      </c>
      <c r="H50" s="21">
        <f>H23/H22*100</f>
        <v>105.48958474946295</v>
      </c>
      <c r="I50" s="21">
        <f>I23/I22*100</f>
        <v>110.94593773900847</v>
      </c>
      <c r="J50" s="21">
        <f t="shared" ref="J50:M50" si="27">J23/J22*100</f>
        <v>99.251643819686393</v>
      </c>
      <c r="K50" s="21">
        <f t="shared" si="27"/>
        <v>118.49324944645552</v>
      </c>
      <c r="L50" s="21">
        <f t="shared" si="27"/>
        <v>124.38956290961529</v>
      </c>
      <c r="M50" s="21">
        <f t="shared" si="27"/>
        <v>56.782911533194323</v>
      </c>
    </row>
    <row r="51" spans="1:13" x14ac:dyDescent="0.25">
      <c r="A51" s="14" t="s">
        <v>17</v>
      </c>
      <c r="B51" s="21">
        <f t="shared" ref="B51:F51" si="28">AVERAGE(B49:B50)</f>
        <v>74.847320585551074</v>
      </c>
      <c r="C51" s="22">
        <f t="shared" si="28"/>
        <v>83.185789225554259</v>
      </c>
      <c r="D51" s="22">
        <f t="shared" si="28"/>
        <v>58.348983690363745</v>
      </c>
      <c r="E51" s="22">
        <f t="shared" si="28"/>
        <v>61.544854904040207</v>
      </c>
      <c r="F51" s="22">
        <f t="shared" si="28"/>
        <v>101.37161202502824</v>
      </c>
      <c r="G51" s="22"/>
      <c r="H51" s="21">
        <f t="shared" ref="H51:L51" si="29">AVERAGE(H49:H50)</f>
        <v>106.63183199676519</v>
      </c>
      <c r="I51" s="22">
        <f t="shared" si="29"/>
        <v>107.32805052480786</v>
      </c>
      <c r="J51" s="22">
        <f t="shared" si="29"/>
        <v>109.18803389141002</v>
      </c>
      <c r="K51" s="22">
        <f t="shared" si="29"/>
        <v>108.24462071521174</v>
      </c>
      <c r="L51" s="22">
        <f t="shared" si="29"/>
        <v>123.08972308904889</v>
      </c>
      <c r="M51" s="22"/>
    </row>
    <row r="52" spans="1:13" x14ac:dyDescent="0.25">
      <c r="A52" s="14"/>
      <c r="B52" s="21"/>
      <c r="C52" s="22"/>
      <c r="D52" s="22"/>
      <c r="E52" s="22"/>
      <c r="F52" s="22"/>
      <c r="G52" s="22"/>
      <c r="H52" s="21"/>
      <c r="I52" s="22"/>
      <c r="J52" s="22"/>
      <c r="K52" s="22"/>
      <c r="L52" s="22"/>
      <c r="M52" s="22"/>
    </row>
    <row r="53" spans="1:13" x14ac:dyDescent="0.25">
      <c r="A53" s="2" t="s">
        <v>18</v>
      </c>
      <c r="B53" s="21"/>
      <c r="C53" s="22"/>
      <c r="D53" s="22"/>
      <c r="E53" s="22"/>
      <c r="F53" s="22"/>
      <c r="G53" s="22"/>
      <c r="H53" s="21"/>
      <c r="I53" s="22"/>
      <c r="J53" s="22"/>
      <c r="K53" s="22"/>
      <c r="L53" s="22"/>
      <c r="M53" s="22"/>
    </row>
    <row r="54" spans="1:13" x14ac:dyDescent="0.25">
      <c r="A54" s="14" t="s">
        <v>19</v>
      </c>
      <c r="B54" s="21">
        <f t="shared" ref="B54:F54" si="30">B17/B18*100</f>
        <v>64.352133483966284</v>
      </c>
      <c r="C54" s="22">
        <f t="shared" si="30"/>
        <v>65.799872530274058</v>
      </c>
      <c r="D54" s="22">
        <f t="shared" si="30"/>
        <v>56.899902818270164</v>
      </c>
      <c r="E54" s="22">
        <f t="shared" si="30"/>
        <v>47.512038523274484</v>
      </c>
      <c r="F54" s="22">
        <f t="shared" si="30"/>
        <v>79.102956167176359</v>
      </c>
      <c r="G54" s="22"/>
      <c r="H54" s="21">
        <f t="shared" ref="H54:L54" si="31">H17/H18*100</f>
        <v>87.225167289475962</v>
      </c>
      <c r="I54" s="22">
        <f t="shared" si="31"/>
        <v>83.377947737412356</v>
      </c>
      <c r="J54" s="22">
        <f t="shared" si="31"/>
        <v>100.48590864917395</v>
      </c>
      <c r="K54" s="22">
        <f t="shared" si="31"/>
        <v>78.49117174959872</v>
      </c>
      <c r="L54" s="22">
        <f t="shared" si="31"/>
        <v>95.718654434250766</v>
      </c>
      <c r="M54" s="22"/>
    </row>
    <row r="55" spans="1:13" x14ac:dyDescent="0.25">
      <c r="A55" s="14" t="s">
        <v>20</v>
      </c>
      <c r="B55" s="21">
        <f>B23/B24*100</f>
        <v>56.8955822461756</v>
      </c>
      <c r="C55" s="21">
        <f t="shared" ref="C55:G55" si="32">C23/C24*100</f>
        <v>67.498012745349229</v>
      </c>
      <c r="D55" s="21">
        <f t="shared" si="32"/>
        <v>41.353133560806612</v>
      </c>
      <c r="E55" s="21">
        <f t="shared" si="32"/>
        <v>50.719192002313903</v>
      </c>
      <c r="F55" s="21">
        <f t="shared" si="32"/>
        <v>79.772554236836456</v>
      </c>
      <c r="G55" s="21">
        <f t="shared" si="32"/>
        <v>35.166981957328481</v>
      </c>
      <c r="H55" s="21">
        <f>H23/H24*100</f>
        <v>85.518761814585346</v>
      </c>
      <c r="I55" s="21">
        <f t="shared" ref="I55:M55" si="33">I23/I24*100</f>
        <v>88.595573320518767</v>
      </c>
      <c r="J55" s="21">
        <f t="shared" si="33"/>
        <v>83.347459347828107</v>
      </c>
      <c r="K55" s="21">
        <f t="shared" si="33"/>
        <v>94.241505292118347</v>
      </c>
      <c r="L55" s="21">
        <f t="shared" si="33"/>
        <v>97.192818389256288</v>
      </c>
      <c r="M55" s="21">
        <f t="shared" si="33"/>
        <v>46.032722768861426</v>
      </c>
    </row>
    <row r="56" spans="1:13" x14ac:dyDescent="0.25">
      <c r="A56" s="14" t="s">
        <v>21</v>
      </c>
      <c r="B56" s="21">
        <f t="shared" ref="B56:F56" si="34">(B54+B55)/2</f>
        <v>60.623857865070946</v>
      </c>
      <c r="C56" s="22">
        <f t="shared" si="34"/>
        <v>66.648942637811643</v>
      </c>
      <c r="D56" s="22">
        <f t="shared" si="34"/>
        <v>49.126518189538388</v>
      </c>
      <c r="E56" s="22">
        <f t="shared" si="34"/>
        <v>49.115615262794194</v>
      </c>
      <c r="F56" s="22">
        <f t="shared" si="34"/>
        <v>79.4377552020064</v>
      </c>
      <c r="G56" s="22"/>
      <c r="H56" s="21">
        <f t="shared" ref="H56:L56" si="35">(H54+H55)/2</f>
        <v>86.371964552030647</v>
      </c>
      <c r="I56" s="22">
        <f t="shared" si="35"/>
        <v>85.986760528965561</v>
      </c>
      <c r="J56" s="22">
        <f t="shared" si="35"/>
        <v>91.916683998501028</v>
      </c>
      <c r="K56" s="22">
        <f t="shared" si="35"/>
        <v>86.366338520858534</v>
      </c>
      <c r="L56" s="22">
        <f t="shared" si="35"/>
        <v>96.45573641175352</v>
      </c>
      <c r="M56" s="22"/>
    </row>
    <row r="57" spans="1:13" x14ac:dyDescent="0.25">
      <c r="A57" s="14"/>
      <c r="B57" s="21"/>
      <c r="C57" s="22"/>
      <c r="D57" s="22"/>
      <c r="E57" s="22"/>
      <c r="F57" s="22"/>
      <c r="G57" s="22"/>
      <c r="H57" s="21"/>
      <c r="I57" s="22"/>
      <c r="J57" s="22"/>
      <c r="K57" s="22"/>
      <c r="L57" s="22"/>
      <c r="M57" s="22"/>
    </row>
    <row r="58" spans="1:13" x14ac:dyDescent="0.25">
      <c r="A58" s="2" t="s">
        <v>34</v>
      </c>
      <c r="B58" s="21"/>
      <c r="C58" s="22"/>
      <c r="D58" s="22"/>
      <c r="E58" s="22"/>
      <c r="F58" s="22"/>
      <c r="G58" s="22"/>
      <c r="H58" s="21"/>
      <c r="I58" s="22"/>
      <c r="J58" s="22"/>
      <c r="K58" s="22"/>
      <c r="L58" s="22"/>
      <c r="M58" s="22"/>
    </row>
    <row r="59" spans="1:13" x14ac:dyDescent="0.25">
      <c r="A59" s="14" t="s">
        <v>22</v>
      </c>
      <c r="B59" s="21">
        <f>B25/B23*100</f>
        <v>96.501338406623688</v>
      </c>
      <c r="C59" s="21"/>
      <c r="D59" s="21"/>
      <c r="E59" s="21"/>
      <c r="F59" s="21"/>
      <c r="G59" s="21"/>
      <c r="H59" s="21">
        <f>H25/H23*100</f>
        <v>96.953153013660739</v>
      </c>
      <c r="I59" s="21"/>
      <c r="J59" s="21"/>
      <c r="K59" s="21"/>
      <c r="L59" s="21"/>
      <c r="M59" s="21"/>
    </row>
    <row r="60" spans="1:13" x14ac:dyDescent="0.25">
      <c r="A60" s="14"/>
      <c r="B60" s="21"/>
      <c r="C60" s="22"/>
      <c r="D60" s="22"/>
      <c r="E60" s="22"/>
      <c r="F60" s="22"/>
      <c r="G60" s="22"/>
      <c r="H60" s="21"/>
      <c r="I60" s="22"/>
      <c r="J60" s="22"/>
      <c r="K60" s="22"/>
      <c r="L60" s="22"/>
      <c r="M60" s="22"/>
    </row>
    <row r="61" spans="1:13" x14ac:dyDescent="0.25">
      <c r="A61" s="2" t="s">
        <v>23</v>
      </c>
      <c r="B61" s="21"/>
      <c r="C61" s="22"/>
      <c r="D61" s="22"/>
      <c r="E61" s="22"/>
      <c r="F61" s="22"/>
      <c r="G61" s="22"/>
      <c r="H61" s="21"/>
      <c r="I61" s="22"/>
      <c r="J61" s="22"/>
      <c r="K61" s="22"/>
      <c r="L61" s="22"/>
      <c r="M61" s="22"/>
    </row>
    <row r="62" spans="1:13" x14ac:dyDescent="0.25">
      <c r="A62" s="14" t="s">
        <v>24</v>
      </c>
      <c r="B62" s="21">
        <f>((B17/B15)-1)*100</f>
        <v>-25.920368147258898</v>
      </c>
      <c r="C62" s="22">
        <f t="shared" ref="C62:F62" si="36">((C17/C15)-1)*100</f>
        <v>-23.920412675018422</v>
      </c>
      <c r="D62" s="22">
        <f t="shared" si="36"/>
        <v>-34.617532104969293</v>
      </c>
      <c r="E62" s="22">
        <f t="shared" si="36"/>
        <v>-37.945492662473789</v>
      </c>
      <c r="F62" s="22">
        <f t="shared" si="36"/>
        <v>-17.70943796394485</v>
      </c>
      <c r="G62" s="22"/>
      <c r="H62" s="21">
        <f>((H17/H15)-1)*100</f>
        <v>56.559039151458435</v>
      </c>
      <c r="I62" s="22">
        <f t="shared" ref="I62:L62" si="37">((I17/I15)-1)*100</f>
        <v>52.648774795799305</v>
      </c>
      <c r="J62" s="22">
        <f t="shared" si="37"/>
        <v>76.752136752136749</v>
      </c>
      <c r="K62" s="22">
        <f t="shared" si="37"/>
        <v>73.40425531914893</v>
      </c>
      <c r="L62" s="22">
        <f t="shared" si="37"/>
        <v>39.317507418397632</v>
      </c>
      <c r="M62" s="22"/>
    </row>
    <row r="63" spans="1:13" x14ac:dyDescent="0.25">
      <c r="A63" s="14" t="s">
        <v>25</v>
      </c>
      <c r="B63" s="21">
        <f>((B38/B37)-1)*100</f>
        <v>-29.751426013298964</v>
      </c>
      <c r="C63" s="21">
        <f t="shared" ref="C63:F63" si="38">((C38/C37)-1)*100</f>
        <v>-19.117345820604513</v>
      </c>
      <c r="D63" s="21">
        <f t="shared" si="38"/>
        <v>-50.132304185771524</v>
      </c>
      <c r="E63" s="21">
        <f t="shared" si="38"/>
        <v>-30.0763438999209</v>
      </c>
      <c r="F63" s="21">
        <f t="shared" si="38"/>
        <v>-14.320999287118052</v>
      </c>
      <c r="G63" s="22"/>
      <c r="H63" s="21">
        <f>((H38/H37)-1)*100</f>
        <v>23.222496473186858</v>
      </c>
      <c r="I63" s="21">
        <f t="shared" ref="I63:L63" si="39">((I38/I37)-1)*100</f>
        <v>30.123502998903607</v>
      </c>
      <c r="J63" s="21">
        <f t="shared" si="39"/>
        <v>16.514127736694583</v>
      </c>
      <c r="K63" s="21">
        <f t="shared" si="39"/>
        <v>18.989656246158603</v>
      </c>
      <c r="L63" s="21">
        <f t="shared" si="39"/>
        <v>14.960723282443379</v>
      </c>
      <c r="M63" s="22"/>
    </row>
    <row r="64" spans="1:13" x14ac:dyDescent="0.25">
      <c r="A64" s="14" t="s">
        <v>26</v>
      </c>
      <c r="B64" s="21">
        <f>((B40/B39)-1)*100</f>
        <v>-5.1715400984384097</v>
      </c>
      <c r="C64" s="22">
        <f t="shared" ref="C64:F64" si="40">((C40/C39)-1)*100</f>
        <v>6.3132136007745698</v>
      </c>
      <c r="D64" s="22">
        <f t="shared" si="40"/>
        <v>-23.729254309749603</v>
      </c>
      <c r="E64" s="22">
        <f t="shared" si="40"/>
        <v>12.681026891005853</v>
      </c>
      <c r="F64" s="22">
        <f t="shared" si="40"/>
        <v>4.117651639494424</v>
      </c>
      <c r="G64" s="22"/>
      <c r="H64" s="21">
        <f>((H40/H39)-1)*100</f>
        <v>-21.293272403148254</v>
      </c>
      <c r="I64" s="22">
        <f t="shared" ref="I64:L64" si="41">((I40/I39)-1)*100</f>
        <v>-14.756274216434495</v>
      </c>
      <c r="J64" s="22">
        <f t="shared" si="41"/>
        <v>-34.080498330786909</v>
      </c>
      <c r="K64" s="22">
        <f t="shared" si="41"/>
        <v>-31.380198238411616</v>
      </c>
      <c r="L64" s="22">
        <f t="shared" si="41"/>
        <v>-17.482931318033181</v>
      </c>
      <c r="M64" s="22"/>
    </row>
    <row r="65" spans="1:13" x14ac:dyDescent="0.25">
      <c r="A65" s="14"/>
      <c r="B65" s="21"/>
      <c r="C65" s="22"/>
      <c r="D65" s="22"/>
      <c r="E65" s="22"/>
      <c r="F65" s="22"/>
      <c r="G65" s="22"/>
      <c r="H65" s="21"/>
      <c r="I65" s="22"/>
      <c r="J65" s="22"/>
      <c r="K65" s="22"/>
      <c r="L65" s="22"/>
      <c r="M65" s="22"/>
    </row>
    <row r="66" spans="1:13" x14ac:dyDescent="0.25">
      <c r="A66" s="2" t="s">
        <v>27</v>
      </c>
      <c r="B66" s="21"/>
      <c r="C66" s="22"/>
      <c r="D66" s="22"/>
      <c r="E66" s="22"/>
      <c r="F66" s="22"/>
      <c r="G66" s="22"/>
      <c r="H66" s="21"/>
      <c r="I66" s="22"/>
      <c r="J66" s="22"/>
      <c r="K66" s="22"/>
      <c r="L66" s="22"/>
      <c r="M66" s="22"/>
    </row>
    <row r="67" spans="1:13" x14ac:dyDescent="0.25">
      <c r="A67" s="14" t="s">
        <v>28</v>
      </c>
      <c r="B67" s="21">
        <f t="shared" ref="B67:F68" si="42">B22/B16</f>
        <v>9939181.0007281657</v>
      </c>
      <c r="C67" s="22">
        <f t="shared" si="42"/>
        <v>7191543.1737447884</v>
      </c>
      <c r="D67" s="22">
        <f t="shared" si="42"/>
        <v>16966884.864021156</v>
      </c>
      <c r="E67" s="22">
        <f t="shared" si="42"/>
        <v>15308489.176499153</v>
      </c>
      <c r="F67" s="22">
        <f t="shared" si="42"/>
        <v>6321184.1748627974</v>
      </c>
      <c r="G67" s="22"/>
      <c r="H67" s="21">
        <f t="shared" ref="H67:L67" si="43">H22/H16</f>
        <v>9939177.1351617519</v>
      </c>
      <c r="I67" s="22">
        <f t="shared" si="43"/>
        <v>7191543.1737447884</v>
      </c>
      <c r="J67" s="22">
        <f t="shared" si="43"/>
        <v>16966884.864021156</v>
      </c>
      <c r="K67" s="22">
        <f t="shared" si="43"/>
        <v>15308489.176499153</v>
      </c>
      <c r="L67" s="22">
        <f t="shared" si="43"/>
        <v>6321184.1748627974</v>
      </c>
      <c r="M67" s="22"/>
    </row>
    <row r="68" spans="1:13" x14ac:dyDescent="0.25">
      <c r="A68" s="14" t="s">
        <v>29</v>
      </c>
      <c r="B68" s="21">
        <f t="shared" si="42"/>
        <v>8772870.0306209791</v>
      </c>
      <c r="C68" s="21">
        <f t="shared" si="42"/>
        <v>7427066.1470825272</v>
      </c>
      <c r="D68" s="21">
        <f t="shared" si="42"/>
        <v>12386502.796567036</v>
      </c>
      <c r="E68" s="21">
        <f t="shared" si="42"/>
        <v>16457538.785574323</v>
      </c>
      <c r="F68" s="21">
        <f t="shared" si="42"/>
        <v>6412012.5650515454</v>
      </c>
      <c r="G68" s="22"/>
      <c r="H68" s="21">
        <f t="shared" ref="H68:L68" si="44">H23/H17</f>
        <v>9728495.7208046392</v>
      </c>
      <c r="I68" s="21">
        <f t="shared" si="44"/>
        <v>7693291.339365541</v>
      </c>
      <c r="J68" s="21">
        <f t="shared" si="44"/>
        <v>14136405.92943907</v>
      </c>
      <c r="K68" s="21">
        <f t="shared" si="44"/>
        <v>18510477.723783232</v>
      </c>
      <c r="L68" s="21">
        <f t="shared" si="44"/>
        <v>6456113.7220979771</v>
      </c>
      <c r="M68" s="22"/>
    </row>
    <row r="69" spans="1:13" x14ac:dyDescent="0.25">
      <c r="A69" s="14" t="s">
        <v>30</v>
      </c>
      <c r="B69" s="21">
        <f>(B68/B67)*B51</f>
        <v>66.064378502530133</v>
      </c>
      <c r="C69" s="21">
        <f t="shared" ref="C69:L69" si="45">(C68/C67)*C51</f>
        <v>85.910123063857128</v>
      </c>
      <c r="D69" s="21">
        <f t="shared" si="45"/>
        <v>42.597085761460477</v>
      </c>
      <c r="E69" s="21">
        <f t="shared" si="45"/>
        <v>66.164389245589632</v>
      </c>
      <c r="F69" s="21">
        <f t="shared" si="45"/>
        <v>102.828209408741</v>
      </c>
      <c r="G69" s="21"/>
      <c r="H69" s="21">
        <f t="shared" si="45"/>
        <v>104.37154979482182</v>
      </c>
      <c r="I69" s="21">
        <f t="shared" si="45"/>
        <v>114.81624202549689</v>
      </c>
      <c r="J69" s="21">
        <f t="shared" si="45"/>
        <v>90.972879352733841</v>
      </c>
      <c r="K69" s="21">
        <f t="shared" si="45"/>
        <v>130.88552484618879</v>
      </c>
      <c r="L69" s="21">
        <f t="shared" si="45"/>
        <v>125.7171486071591</v>
      </c>
      <c r="M69" s="22"/>
    </row>
    <row r="70" spans="1:13" x14ac:dyDescent="0.25">
      <c r="A70" s="14"/>
      <c r="B70" s="21"/>
      <c r="C70" s="22"/>
      <c r="D70" s="22"/>
      <c r="E70" s="22"/>
      <c r="F70" s="22"/>
      <c r="G70" s="22"/>
      <c r="H70" s="21"/>
      <c r="I70" s="22"/>
      <c r="J70" s="22"/>
      <c r="K70" s="22"/>
      <c r="L70" s="22"/>
      <c r="M70" s="22"/>
    </row>
    <row r="71" spans="1:13" x14ac:dyDescent="0.25">
      <c r="A71" s="2" t="s">
        <v>31</v>
      </c>
      <c r="B71" s="21"/>
      <c r="C71" s="22"/>
      <c r="D71" s="22"/>
      <c r="E71" s="22"/>
      <c r="F71" s="22"/>
      <c r="G71" s="22"/>
      <c r="H71" s="21"/>
      <c r="I71" s="22"/>
      <c r="J71" s="22"/>
      <c r="K71" s="22"/>
      <c r="L71" s="22"/>
      <c r="M71" s="22"/>
    </row>
    <row r="72" spans="1:13" x14ac:dyDescent="0.25">
      <c r="A72" s="14" t="s">
        <v>32</v>
      </c>
      <c r="B72" s="21">
        <f>(B29/B28)*100</f>
        <v>84.660913316439832</v>
      </c>
      <c r="C72" s="22"/>
      <c r="D72" s="22"/>
      <c r="E72" s="22"/>
      <c r="F72" s="22"/>
      <c r="G72" s="22"/>
      <c r="H72" s="21">
        <f>(H29/H28)*100</f>
        <v>84.660946242946579</v>
      </c>
      <c r="I72" s="22"/>
      <c r="J72" s="22"/>
      <c r="K72" s="22"/>
      <c r="L72" s="22"/>
      <c r="M72" s="22"/>
    </row>
    <row r="73" spans="1:13" x14ac:dyDescent="0.25">
      <c r="A73" s="14" t="s">
        <v>33</v>
      </c>
      <c r="B73" s="21">
        <f t="shared" ref="B73" si="46">(B23/B29)*100</f>
        <v>82.897914783072821</v>
      </c>
      <c r="C73" s="22"/>
      <c r="D73" s="22"/>
      <c r="E73" s="22"/>
      <c r="F73" s="22"/>
      <c r="G73" s="22"/>
      <c r="H73" s="21">
        <f t="shared" ref="H73" si="47">(H23/H29)*100</f>
        <v>124.60241638068352</v>
      </c>
      <c r="I73" s="22"/>
      <c r="J73" s="22"/>
      <c r="K73" s="22"/>
      <c r="L73" s="22"/>
      <c r="M73" s="22"/>
    </row>
    <row r="74" spans="1:13" ht="15.75" thickBot="1" x14ac:dyDescent="0.3">
      <c r="A74" s="2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5.75" thickTop="1" x14ac:dyDescent="0.25">
      <c r="A75" s="57" t="s">
        <v>112</v>
      </c>
      <c r="B75" s="57"/>
      <c r="C75" s="57"/>
      <c r="D75" s="57"/>
      <c r="E75" s="57"/>
      <c r="F75" s="57"/>
    </row>
    <row r="76" spans="1:13" x14ac:dyDescent="0.25">
      <c r="A76" s="13"/>
    </row>
    <row r="78" spans="1:13" x14ac:dyDescent="0.25">
      <c r="A78" s="8" t="s">
        <v>113</v>
      </c>
    </row>
    <row r="79" spans="1:13" x14ac:dyDescent="0.25">
      <c r="A79" s="9" t="s">
        <v>118</v>
      </c>
    </row>
    <row r="80" spans="1:13" x14ac:dyDescent="0.25">
      <c r="A80" s="9" t="s">
        <v>119</v>
      </c>
    </row>
    <row r="81" spans="1:1" x14ac:dyDescent="0.25">
      <c r="A81" s="9" t="s">
        <v>120</v>
      </c>
    </row>
    <row r="82" spans="1:1" x14ac:dyDescent="0.25">
      <c r="A82" s="9" t="s">
        <v>121</v>
      </c>
    </row>
    <row r="87" spans="1:1" x14ac:dyDescent="0.25">
      <c r="A87" s="24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87"/>
  <sheetViews>
    <sheetView showGridLines="0" zoomScale="70" zoomScaleNormal="7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58" style="9" customWidth="1"/>
    <col min="2" max="13" width="18.7109375" style="9" customWidth="1"/>
    <col min="14" max="16384" width="11.42578125" style="9"/>
  </cols>
  <sheetData>
    <row r="9" spans="1:13" x14ac:dyDescent="0.25">
      <c r="A9" s="54"/>
      <c r="B9" s="50" t="s">
        <v>40</v>
      </c>
      <c r="C9" s="56" t="s">
        <v>38</v>
      </c>
      <c r="D9" s="56"/>
      <c r="E9" s="56"/>
      <c r="F9" s="56"/>
      <c r="G9" s="52" t="s">
        <v>3</v>
      </c>
      <c r="H9" s="50" t="s">
        <v>41</v>
      </c>
      <c r="I9" s="56" t="s">
        <v>39</v>
      </c>
      <c r="J9" s="56"/>
      <c r="K9" s="56"/>
      <c r="L9" s="56"/>
      <c r="M9" s="52" t="s">
        <v>3</v>
      </c>
    </row>
    <row r="10" spans="1:13" ht="15.75" thickBot="1" x14ac:dyDescent="0.3">
      <c r="A10" s="55"/>
      <c r="B10" s="51"/>
      <c r="C10" s="7" t="s">
        <v>0</v>
      </c>
      <c r="D10" s="7" t="s">
        <v>1</v>
      </c>
      <c r="E10" s="7" t="s">
        <v>2</v>
      </c>
      <c r="F10" s="7" t="s">
        <v>37</v>
      </c>
      <c r="G10" s="53"/>
      <c r="H10" s="51"/>
      <c r="I10" s="7" t="s">
        <v>0</v>
      </c>
      <c r="J10" s="7" t="s">
        <v>1</v>
      </c>
      <c r="K10" s="7" t="s">
        <v>2</v>
      </c>
      <c r="L10" s="7" t="s">
        <v>37</v>
      </c>
      <c r="M10" s="53"/>
    </row>
    <row r="11" spans="1:13" ht="15.75" thickTop="1" x14ac:dyDescent="0.25">
      <c r="A11" s="10"/>
      <c r="B11" s="5"/>
      <c r="C11" s="11"/>
      <c r="D11" s="11"/>
      <c r="E11" s="11"/>
      <c r="F11" s="11"/>
      <c r="G11" s="12"/>
      <c r="H11" s="5"/>
      <c r="I11" s="11"/>
      <c r="J11" s="11"/>
      <c r="K11" s="11"/>
      <c r="L11" s="11"/>
      <c r="M11" s="12"/>
    </row>
    <row r="12" spans="1:13" x14ac:dyDescent="0.25">
      <c r="A12" s="2" t="s">
        <v>4</v>
      </c>
      <c r="B12" s="13"/>
      <c r="H12" s="13"/>
    </row>
    <row r="13" spans="1:13" x14ac:dyDescent="0.25">
      <c r="A13" s="14"/>
      <c r="B13" s="3"/>
      <c r="C13" s="1"/>
      <c r="D13" s="1"/>
      <c r="E13" s="1"/>
      <c r="F13" s="1"/>
      <c r="G13" s="1"/>
      <c r="H13" s="3"/>
      <c r="I13" s="1"/>
      <c r="J13" s="1"/>
      <c r="K13" s="1"/>
      <c r="L13" s="1"/>
      <c r="M13" s="1"/>
    </row>
    <row r="14" spans="1:13" x14ac:dyDescent="0.25">
      <c r="A14" s="2" t="s">
        <v>36</v>
      </c>
      <c r="B14" s="3"/>
      <c r="C14" s="1"/>
      <c r="D14" s="1"/>
      <c r="E14" s="1"/>
      <c r="F14" s="1"/>
      <c r="G14" s="1"/>
      <c r="H14" s="3"/>
      <c r="I14" s="1"/>
      <c r="J14" s="1"/>
      <c r="K14" s="1"/>
      <c r="L14" s="1"/>
      <c r="M14" s="1"/>
    </row>
    <row r="15" spans="1:13" x14ac:dyDescent="0.25">
      <c r="A15" s="15" t="s">
        <v>52</v>
      </c>
      <c r="B15" s="44">
        <f>SUM(C15:F15)</f>
        <v>2723</v>
      </c>
      <c r="C15" s="39">
        <v>1697</v>
      </c>
      <c r="D15" s="39">
        <v>493</v>
      </c>
      <c r="E15" s="39">
        <v>297</v>
      </c>
      <c r="F15" s="39">
        <v>236</v>
      </c>
      <c r="G15" s="39">
        <v>0</v>
      </c>
      <c r="H15" s="44">
        <f>SUM(I15:L15)</f>
        <v>3172</v>
      </c>
      <c r="I15" s="39">
        <v>2132</v>
      </c>
      <c r="J15" s="39">
        <v>587</v>
      </c>
      <c r="K15" s="39">
        <v>146</v>
      </c>
      <c r="L15" s="39">
        <v>307</v>
      </c>
      <c r="M15" s="39">
        <v>0</v>
      </c>
    </row>
    <row r="16" spans="1:13" x14ac:dyDescent="0.25">
      <c r="A16" s="15" t="s">
        <v>101</v>
      </c>
      <c r="B16" s="44">
        <f t="shared" ref="B16" si="0">SUM(C16:F16)</f>
        <v>2197</v>
      </c>
      <c r="C16" s="39">
        <v>1538</v>
      </c>
      <c r="D16" s="39">
        <v>325</v>
      </c>
      <c r="E16" s="39">
        <v>124</v>
      </c>
      <c r="F16" s="44">
        <v>210</v>
      </c>
      <c r="G16" s="39">
        <v>0</v>
      </c>
      <c r="H16" s="44">
        <f t="shared" ref="H16" si="1">SUM(I16:L16)</f>
        <v>2197</v>
      </c>
      <c r="I16" s="39">
        <v>1538</v>
      </c>
      <c r="J16" s="39">
        <v>325</v>
      </c>
      <c r="K16" s="39">
        <v>124</v>
      </c>
      <c r="L16" s="44">
        <v>210</v>
      </c>
      <c r="M16" s="39">
        <v>0</v>
      </c>
    </row>
    <row r="17" spans="1:13" x14ac:dyDescent="0.25">
      <c r="A17" s="15" t="s">
        <v>102</v>
      </c>
      <c r="B17" s="44">
        <f>SUM(C17:F17)</f>
        <v>2087</v>
      </c>
      <c r="C17" s="39">
        <v>1472</v>
      </c>
      <c r="D17" s="39">
        <v>275</v>
      </c>
      <c r="E17" s="39">
        <v>123</v>
      </c>
      <c r="F17" s="39">
        <v>217</v>
      </c>
      <c r="G17" s="39">
        <v>0</v>
      </c>
      <c r="H17" s="44">
        <f>SUM(I17:L17)</f>
        <v>2665</v>
      </c>
      <c r="I17" s="39">
        <v>1743</v>
      </c>
      <c r="J17" s="39">
        <v>527</v>
      </c>
      <c r="K17" s="39">
        <v>165</v>
      </c>
      <c r="L17" s="39">
        <v>230</v>
      </c>
      <c r="M17" s="39">
        <v>0</v>
      </c>
    </row>
    <row r="18" spans="1:13" x14ac:dyDescent="0.25">
      <c r="A18" s="15" t="s">
        <v>66</v>
      </c>
      <c r="B18" s="44">
        <f>SUM(C18:F18)</f>
        <v>11507</v>
      </c>
      <c r="C18" s="39">
        <v>7845</v>
      </c>
      <c r="D18" s="39">
        <v>2058</v>
      </c>
      <c r="E18" s="39">
        <v>623</v>
      </c>
      <c r="F18" s="44">
        <v>981</v>
      </c>
      <c r="G18" s="39">
        <v>0</v>
      </c>
      <c r="H18" s="44">
        <f>SUM(I18:L18)</f>
        <v>11507</v>
      </c>
      <c r="I18" s="39">
        <v>7845</v>
      </c>
      <c r="J18" s="39">
        <v>2058</v>
      </c>
      <c r="K18" s="39">
        <v>623</v>
      </c>
      <c r="L18" s="44">
        <v>981</v>
      </c>
      <c r="M18" s="39">
        <v>0</v>
      </c>
    </row>
    <row r="19" spans="1:13" x14ac:dyDescent="0.25">
      <c r="A19" s="14"/>
      <c r="B19" s="44"/>
      <c r="C19" s="39"/>
      <c r="D19" s="39"/>
      <c r="E19" s="39"/>
      <c r="F19" s="39"/>
      <c r="G19" s="39"/>
      <c r="H19" s="44"/>
      <c r="I19" s="39"/>
      <c r="J19" s="39"/>
      <c r="K19" s="39"/>
      <c r="L19" s="39"/>
      <c r="M19" s="39"/>
    </row>
    <row r="20" spans="1:13" x14ac:dyDescent="0.25">
      <c r="A20" s="6" t="s">
        <v>5</v>
      </c>
      <c r="B20" s="44"/>
      <c r="C20" s="39"/>
      <c r="D20" s="39"/>
      <c r="E20" s="39"/>
      <c r="F20" s="39"/>
      <c r="G20" s="39"/>
      <c r="H20" s="44"/>
      <c r="I20" s="39"/>
      <c r="J20" s="39"/>
      <c r="K20" s="39"/>
      <c r="L20" s="39"/>
      <c r="M20" s="39"/>
    </row>
    <row r="21" spans="1:13" x14ac:dyDescent="0.25">
      <c r="A21" s="15" t="s">
        <v>52</v>
      </c>
      <c r="B21" s="39">
        <f>SUM(C21:G21)</f>
        <v>29693236165.638454</v>
      </c>
      <c r="C21" s="44">
        <v>13294719605.210001</v>
      </c>
      <c r="D21" s="44">
        <v>7916972493.6599998</v>
      </c>
      <c r="E21" s="44">
        <v>6254918611.4699993</v>
      </c>
      <c r="F21" s="44">
        <v>1436538000</v>
      </c>
      <c r="G21" s="44">
        <v>790087455.29845214</v>
      </c>
      <c r="H21" s="39">
        <f>SUM(I21:M21)</f>
        <v>30746715397.390808</v>
      </c>
      <c r="I21" s="44">
        <v>16229780454.4</v>
      </c>
      <c r="J21" s="44">
        <v>8782517272.1100006</v>
      </c>
      <c r="K21" s="44">
        <v>2880058187.7099996</v>
      </c>
      <c r="L21" s="44">
        <v>1937554000</v>
      </c>
      <c r="M21" s="44">
        <v>916805483.17080605</v>
      </c>
    </row>
    <row r="22" spans="1:13" x14ac:dyDescent="0.25">
      <c r="A22" s="15" t="s">
        <v>101</v>
      </c>
      <c r="B22" s="39">
        <f>SUM(C22:G22)</f>
        <v>21615927106.279999</v>
      </c>
      <c r="C22" s="39">
        <v>11442410094.17</v>
      </c>
      <c r="D22" s="39">
        <v>5620447197.9499998</v>
      </c>
      <c r="E22" s="39">
        <v>1965774244.71</v>
      </c>
      <c r="F22" s="44">
        <v>1363752525.6700001</v>
      </c>
      <c r="G22" s="44">
        <v>1223543043.78</v>
      </c>
      <c r="H22" s="39">
        <f>SUM(I22:M22)</f>
        <v>21615927106.279999</v>
      </c>
      <c r="I22" s="39">
        <v>11442410094.17</v>
      </c>
      <c r="J22" s="39">
        <v>5620447197.9499998</v>
      </c>
      <c r="K22" s="39">
        <v>1965774244.71</v>
      </c>
      <c r="L22" s="44">
        <v>1363752525.6700001</v>
      </c>
      <c r="M22" s="44">
        <v>1223543043.78</v>
      </c>
    </row>
    <row r="23" spans="1:13" x14ac:dyDescent="0.25">
      <c r="A23" s="15" t="s">
        <v>102</v>
      </c>
      <c r="B23" s="39">
        <f t="shared" ref="B23:B24" si="2">SUM(C23:G23)</f>
        <v>18074384830.041397</v>
      </c>
      <c r="C23" s="44">
        <v>11232079016.959999</v>
      </c>
      <c r="D23" s="44">
        <v>3091522759.8999996</v>
      </c>
      <c r="E23" s="44">
        <v>1794916694.54</v>
      </c>
      <c r="F23" s="44">
        <v>1367763000</v>
      </c>
      <c r="G23" s="44">
        <v>588103358.64139915</v>
      </c>
      <c r="H23" s="39">
        <f t="shared" ref="H23:H24" si="3">SUM(I23:M23)</f>
        <v>23753386215.142307</v>
      </c>
      <c r="I23" s="44">
        <v>13487789162.199999</v>
      </c>
      <c r="J23" s="44">
        <v>6637158594.6300001</v>
      </c>
      <c r="K23" s="44">
        <v>1381828094.6100001</v>
      </c>
      <c r="L23" s="44">
        <v>1500313000</v>
      </c>
      <c r="M23" s="44">
        <v>746297363.70230854</v>
      </c>
    </row>
    <row r="24" spans="1:13" x14ac:dyDescent="0.25">
      <c r="A24" s="15" t="s">
        <v>66</v>
      </c>
      <c r="B24" s="39">
        <f t="shared" si="2"/>
        <v>114179519765.99208</v>
      </c>
      <c r="C24" s="39">
        <v>56799472890.972809</v>
      </c>
      <c r="D24" s="39">
        <v>35074959321.890579</v>
      </c>
      <c r="E24" s="39">
        <v>9604710343.784174</v>
      </c>
      <c r="F24" s="44">
        <v>6237385524.48452</v>
      </c>
      <c r="G24" s="44">
        <v>6462991684.8599997</v>
      </c>
      <c r="H24" s="39">
        <f t="shared" si="3"/>
        <v>114179519765.99208</v>
      </c>
      <c r="I24" s="39">
        <v>56799472890.972809</v>
      </c>
      <c r="J24" s="39">
        <v>35074959321.890579</v>
      </c>
      <c r="K24" s="39">
        <v>9604710343.784174</v>
      </c>
      <c r="L24" s="44">
        <v>6237385524.48452</v>
      </c>
      <c r="M24" s="44">
        <v>6462991684.8599997</v>
      </c>
    </row>
    <row r="25" spans="1:13" x14ac:dyDescent="0.25">
      <c r="A25" s="15" t="s">
        <v>103</v>
      </c>
      <c r="B25" s="39">
        <f>SUM(C25:F25)</f>
        <v>17486281471.399998</v>
      </c>
      <c r="C25" s="39">
        <f>C23</f>
        <v>11232079016.959999</v>
      </c>
      <c r="D25" s="39">
        <f t="shared" ref="D25:F25" si="4">D23</f>
        <v>3091522759.8999996</v>
      </c>
      <c r="E25" s="39">
        <f t="shared" si="4"/>
        <v>1794916694.54</v>
      </c>
      <c r="F25" s="39">
        <f t="shared" si="4"/>
        <v>1367763000</v>
      </c>
      <c r="G25" s="39"/>
      <c r="H25" s="39">
        <f>SUM(I25:L25)</f>
        <v>23007088851.439999</v>
      </c>
      <c r="I25" s="39">
        <f>I23</f>
        <v>13487789162.199999</v>
      </c>
      <c r="J25" s="39">
        <f t="shared" ref="J25:L25" si="5">J23</f>
        <v>6637158594.6300001</v>
      </c>
      <c r="K25" s="39">
        <f t="shared" si="5"/>
        <v>1381828094.6100001</v>
      </c>
      <c r="L25" s="39">
        <f t="shared" si="5"/>
        <v>1500313000</v>
      </c>
      <c r="M25" s="39"/>
    </row>
    <row r="26" spans="1:13" x14ac:dyDescent="0.25">
      <c r="A26" s="14"/>
      <c r="B26" s="44"/>
      <c r="C26" s="39"/>
      <c r="D26" s="39"/>
      <c r="E26" s="39"/>
      <c r="F26" s="39"/>
      <c r="G26" s="39"/>
      <c r="H26" s="44"/>
      <c r="I26" s="39"/>
      <c r="J26" s="39"/>
      <c r="K26" s="39"/>
      <c r="L26" s="39"/>
      <c r="M26" s="39"/>
    </row>
    <row r="27" spans="1:13" x14ac:dyDescent="0.25">
      <c r="A27" s="6" t="s">
        <v>6</v>
      </c>
      <c r="B27" s="44"/>
      <c r="C27" s="39"/>
      <c r="D27" s="39"/>
      <c r="E27" s="39"/>
      <c r="F27" s="39"/>
      <c r="G27" s="39"/>
      <c r="H27" s="44"/>
      <c r="I27" s="39"/>
      <c r="J27" s="39"/>
      <c r="K27" s="39"/>
      <c r="L27" s="39"/>
      <c r="M27" s="39"/>
    </row>
    <row r="28" spans="1:13" x14ac:dyDescent="0.25">
      <c r="A28" s="15" t="s">
        <v>101</v>
      </c>
      <c r="B28" s="39">
        <f t="shared" ref="B28" si="6">B22</f>
        <v>21615927106.279999</v>
      </c>
      <c r="C28" s="39">
        <f>B28+H28</f>
        <v>43231854212.559998</v>
      </c>
      <c r="D28" s="39"/>
      <c r="E28" s="39"/>
      <c r="F28" s="44"/>
      <c r="G28" s="44"/>
      <c r="H28" s="39">
        <f t="shared" ref="H28" si="7">H22</f>
        <v>21615927106.279999</v>
      </c>
      <c r="I28" s="39"/>
      <c r="J28" s="39"/>
      <c r="K28" s="39"/>
      <c r="L28" s="44"/>
      <c r="M28" s="44"/>
    </row>
    <row r="29" spans="1:13" x14ac:dyDescent="0.25">
      <c r="A29" s="15" t="s">
        <v>102</v>
      </c>
      <c r="B29" s="39">
        <v>42478881258.699997</v>
      </c>
      <c r="C29" s="39"/>
      <c r="D29" s="39"/>
      <c r="E29" s="39"/>
      <c r="F29" s="44"/>
      <c r="G29" s="44"/>
      <c r="H29" s="39">
        <v>42478881258.699997</v>
      </c>
      <c r="I29" s="39"/>
      <c r="J29" s="39"/>
      <c r="K29" s="39"/>
      <c r="L29" s="44"/>
      <c r="M29" s="44"/>
    </row>
    <row r="30" spans="1:13" x14ac:dyDescent="0.25">
      <c r="A30" s="14"/>
      <c r="B30" s="16"/>
      <c r="C30" s="17"/>
      <c r="D30" s="17"/>
      <c r="E30" s="17"/>
      <c r="F30" s="17"/>
      <c r="G30" s="17"/>
      <c r="H30" s="16"/>
      <c r="I30" s="17"/>
      <c r="J30" s="17"/>
      <c r="K30" s="17"/>
      <c r="L30" s="17"/>
      <c r="M30" s="17"/>
    </row>
    <row r="31" spans="1:13" x14ac:dyDescent="0.25">
      <c r="A31" s="2" t="s">
        <v>7</v>
      </c>
      <c r="B31" s="16"/>
      <c r="C31" s="17"/>
      <c r="D31" s="17"/>
      <c r="E31" s="17"/>
      <c r="F31" s="17"/>
      <c r="G31" s="17"/>
      <c r="H31" s="16"/>
      <c r="I31" s="17"/>
      <c r="J31" s="17"/>
      <c r="K31" s="17"/>
      <c r="L31" s="17"/>
      <c r="M31" s="17"/>
    </row>
    <row r="32" spans="1:13" x14ac:dyDescent="0.25">
      <c r="A32" s="15" t="s">
        <v>53</v>
      </c>
      <c r="B32" s="19">
        <v>1.0451999999999999</v>
      </c>
      <c r="C32" s="19">
        <v>1.0451999999999999</v>
      </c>
      <c r="D32" s="19">
        <v>1.0451999999999999</v>
      </c>
      <c r="E32" s="19">
        <v>1.0451999999999999</v>
      </c>
      <c r="F32" s="19">
        <v>1.0451999999999999</v>
      </c>
      <c r="G32" s="19">
        <v>1.0451999999999999</v>
      </c>
      <c r="H32" s="19">
        <v>1.0451999999999999</v>
      </c>
      <c r="I32" s="19">
        <v>1.0451999999999999</v>
      </c>
      <c r="J32" s="19">
        <v>1.0451999999999999</v>
      </c>
      <c r="K32" s="19">
        <v>1.0451999999999999</v>
      </c>
      <c r="L32" s="19">
        <v>1.0451999999999999</v>
      </c>
      <c r="M32" s="19">
        <v>1.0451999999999999</v>
      </c>
    </row>
    <row r="33" spans="1:15" x14ac:dyDescent="0.25">
      <c r="A33" s="15" t="s">
        <v>104</v>
      </c>
      <c r="B33" s="19">
        <v>1.0610999999999999</v>
      </c>
      <c r="C33" s="19">
        <v>1.0610999999999999</v>
      </c>
      <c r="D33" s="19">
        <v>1.0610999999999999</v>
      </c>
      <c r="E33" s="19">
        <v>1.0610999999999999</v>
      </c>
      <c r="F33" s="19">
        <v>1.0610999999999999</v>
      </c>
      <c r="G33" s="19">
        <v>1.0610999999999999</v>
      </c>
      <c r="H33" s="19">
        <v>1.0610999999999999</v>
      </c>
      <c r="I33" s="19">
        <v>1.0610999999999999</v>
      </c>
      <c r="J33" s="19">
        <v>1.0610999999999999</v>
      </c>
      <c r="K33" s="19">
        <v>1.0610999999999999</v>
      </c>
      <c r="L33" s="19">
        <v>1.0610999999999999</v>
      </c>
      <c r="M33" s="19">
        <v>1.0610999999999999</v>
      </c>
    </row>
    <row r="34" spans="1:15" x14ac:dyDescent="0.25">
      <c r="A34" s="15" t="s">
        <v>8</v>
      </c>
      <c r="B34" s="44">
        <f>+C34+F34</f>
        <v>172371</v>
      </c>
      <c r="C34" s="39">
        <v>128056</v>
      </c>
      <c r="D34" s="39">
        <v>128056</v>
      </c>
      <c r="E34" s="39">
        <v>128056</v>
      </c>
      <c r="F34" s="39">
        <v>44315</v>
      </c>
      <c r="G34" s="39"/>
      <c r="H34" s="44">
        <f>+I34+L34</f>
        <v>172371</v>
      </c>
      <c r="I34" s="39">
        <v>128056</v>
      </c>
      <c r="J34" s="39">
        <v>128056</v>
      </c>
      <c r="K34" s="39">
        <v>128056</v>
      </c>
      <c r="L34" s="39">
        <v>44315</v>
      </c>
      <c r="M34" s="39"/>
      <c r="O34" s="17"/>
    </row>
    <row r="35" spans="1:15" x14ac:dyDescent="0.25">
      <c r="A35" s="14"/>
      <c r="B35" s="44"/>
      <c r="C35" s="39"/>
      <c r="D35" s="39"/>
      <c r="E35" s="39"/>
      <c r="F35" s="39"/>
      <c r="G35" s="39"/>
      <c r="H35" s="44"/>
      <c r="I35" s="39"/>
      <c r="J35" s="39"/>
      <c r="K35" s="39"/>
      <c r="L35" s="39"/>
      <c r="M35" s="39"/>
    </row>
    <row r="36" spans="1:15" x14ac:dyDescent="0.25">
      <c r="A36" s="2" t="s">
        <v>9</v>
      </c>
      <c r="B36" s="44"/>
      <c r="C36" s="39"/>
      <c r="D36" s="39"/>
      <c r="E36" s="39"/>
      <c r="F36" s="39"/>
      <c r="G36" s="39"/>
      <c r="H36" s="44"/>
      <c r="I36" s="39"/>
      <c r="J36" s="39"/>
      <c r="K36" s="39"/>
      <c r="L36" s="39"/>
      <c r="M36" s="39"/>
    </row>
    <row r="37" spans="1:15" x14ac:dyDescent="0.25">
      <c r="A37" s="14" t="s">
        <v>54</v>
      </c>
      <c r="B37" s="44">
        <f t="shared" ref="B37:M37" si="8">B21/B32</f>
        <v>28409142906.274834</v>
      </c>
      <c r="C37" s="39">
        <f t="shared" si="8"/>
        <v>12719785309.232685</v>
      </c>
      <c r="D37" s="39">
        <f t="shared" si="8"/>
        <v>7574600548.8518953</v>
      </c>
      <c r="E37" s="39">
        <f t="shared" si="8"/>
        <v>5984422705.195178</v>
      </c>
      <c r="F37" s="39">
        <f t="shared" si="8"/>
        <v>1374414466.1308842</v>
      </c>
      <c r="G37" s="39">
        <f t="shared" si="8"/>
        <v>755919876.86419082</v>
      </c>
      <c r="H37" s="44">
        <f t="shared" si="8"/>
        <v>29417064100.067749</v>
      </c>
      <c r="I37" s="39">
        <f t="shared" si="8"/>
        <v>15527918536.548031</v>
      </c>
      <c r="J37" s="39">
        <f t="shared" si="8"/>
        <v>8402714573.3926535</v>
      </c>
      <c r="K37" s="39">
        <f t="shared" si="8"/>
        <v>2755509173.0864906</v>
      </c>
      <c r="L37" s="39">
        <f t="shared" si="8"/>
        <v>1853763872.9429777</v>
      </c>
      <c r="M37" s="39">
        <f t="shared" si="8"/>
        <v>877157944.09759486</v>
      </c>
    </row>
    <row r="38" spans="1:15" x14ac:dyDescent="0.25">
      <c r="A38" s="14" t="s">
        <v>105</v>
      </c>
      <c r="B38" s="44">
        <f>B23/B33</f>
        <v>17033630034.908489</v>
      </c>
      <c r="C38" s="39">
        <f t="shared" ref="C38:M38" si="9">C23/C33</f>
        <v>10585316197.304684</v>
      </c>
      <c r="D38" s="39">
        <f t="shared" si="9"/>
        <v>2913507454.4340777</v>
      </c>
      <c r="E38" s="39">
        <f t="shared" si="9"/>
        <v>1691562241.579493</v>
      </c>
      <c r="F38" s="39">
        <f t="shared" si="9"/>
        <v>1289004806.3330507</v>
      </c>
      <c r="G38" s="39">
        <f t="shared" si="9"/>
        <v>554239335.25718522</v>
      </c>
      <c r="H38" s="44">
        <f t="shared" si="9"/>
        <v>22385624554.841492</v>
      </c>
      <c r="I38" s="39">
        <f t="shared" si="9"/>
        <v>12711138594.100462</v>
      </c>
      <c r="J38" s="39">
        <f t="shared" si="9"/>
        <v>6254979355.9796438</v>
      </c>
      <c r="K38" s="39">
        <f t="shared" si="9"/>
        <v>1302260008.1142213</v>
      </c>
      <c r="L38" s="39">
        <f t="shared" si="9"/>
        <v>1413922344.7365942</v>
      </c>
      <c r="M38" s="39">
        <f t="shared" si="9"/>
        <v>703324251.91057265</v>
      </c>
    </row>
    <row r="39" spans="1:15" x14ac:dyDescent="0.25">
      <c r="A39" s="14" t="s">
        <v>55</v>
      </c>
      <c r="B39" s="44">
        <f t="shared" ref="B39:F39" si="10">B37/B15</f>
        <v>10433030.813909231</v>
      </c>
      <c r="C39" s="39">
        <f t="shared" si="10"/>
        <v>7495453.9241206162</v>
      </c>
      <c r="D39" s="39">
        <f t="shared" si="10"/>
        <v>15364301.316129604</v>
      </c>
      <c r="E39" s="39">
        <f t="shared" si="10"/>
        <v>20149571.397963561</v>
      </c>
      <c r="F39" s="39">
        <f t="shared" si="10"/>
        <v>5823790.110724085</v>
      </c>
      <c r="G39" s="39"/>
      <c r="H39" s="44">
        <f t="shared" ref="H39:L39" si="11">H37/H15</f>
        <v>9273979.8550024424</v>
      </c>
      <c r="I39" s="39">
        <f t="shared" si="11"/>
        <v>7283263.8539155871</v>
      </c>
      <c r="J39" s="39">
        <f t="shared" si="11"/>
        <v>14314675.593513889</v>
      </c>
      <c r="K39" s="39">
        <f t="shared" si="11"/>
        <v>18873350.500592403</v>
      </c>
      <c r="L39" s="39">
        <f t="shared" si="11"/>
        <v>6038318.8043745197</v>
      </c>
      <c r="M39" s="39"/>
    </row>
    <row r="40" spans="1:15" x14ac:dyDescent="0.25">
      <c r="A40" s="14" t="s">
        <v>106</v>
      </c>
      <c r="B40" s="44">
        <f t="shared" ref="B40:F40" si="12">B38/B17</f>
        <v>8161777.6880251504</v>
      </c>
      <c r="C40" s="39">
        <f t="shared" si="12"/>
        <v>7191111.5470819864</v>
      </c>
      <c r="D40" s="39">
        <f t="shared" si="12"/>
        <v>10594572.561578464</v>
      </c>
      <c r="E40" s="39">
        <f t="shared" si="12"/>
        <v>13752538.549426774</v>
      </c>
      <c r="F40" s="39">
        <f t="shared" si="12"/>
        <v>5940114.3148988513</v>
      </c>
      <c r="G40" s="39"/>
      <c r="H40" s="44">
        <f t="shared" ref="H40:L40" si="13">H38/H17</f>
        <v>8399859.120015569</v>
      </c>
      <c r="I40" s="39">
        <f t="shared" si="13"/>
        <v>7292678.4819853483</v>
      </c>
      <c r="J40" s="39">
        <f t="shared" si="13"/>
        <v>11869031.036014505</v>
      </c>
      <c r="K40" s="39">
        <f t="shared" si="13"/>
        <v>7892484.8976619476</v>
      </c>
      <c r="L40" s="39">
        <f t="shared" si="13"/>
        <v>6147488.4553764965</v>
      </c>
      <c r="M40" s="39"/>
    </row>
    <row r="41" spans="1:15" x14ac:dyDescent="0.25">
      <c r="A41" s="14"/>
      <c r="B41" s="19"/>
      <c r="C41" s="20"/>
      <c r="D41" s="20"/>
      <c r="E41" s="20"/>
      <c r="F41" s="20"/>
      <c r="G41" s="20"/>
      <c r="H41" s="19"/>
      <c r="I41" s="20"/>
      <c r="J41" s="20"/>
      <c r="K41" s="20"/>
      <c r="L41" s="20"/>
      <c r="M41" s="20"/>
    </row>
    <row r="42" spans="1:15" x14ac:dyDescent="0.25">
      <c r="A42" s="2" t="s">
        <v>10</v>
      </c>
      <c r="B42" s="19"/>
      <c r="C42" s="20"/>
      <c r="D42" s="20"/>
      <c r="E42" s="20"/>
      <c r="F42" s="20"/>
      <c r="G42" s="20"/>
      <c r="H42" s="19"/>
      <c r="I42" s="20"/>
      <c r="J42" s="20"/>
      <c r="K42" s="20"/>
      <c r="L42" s="20"/>
      <c r="M42" s="20"/>
    </row>
    <row r="43" spans="1:15" x14ac:dyDescent="0.25">
      <c r="A43" s="14"/>
      <c r="B43" s="19"/>
      <c r="C43" s="20"/>
      <c r="D43" s="20"/>
      <c r="E43" s="20"/>
      <c r="F43" s="20"/>
      <c r="G43" s="20"/>
      <c r="H43" s="19"/>
      <c r="I43" s="20"/>
      <c r="J43" s="20"/>
      <c r="K43" s="20"/>
      <c r="L43" s="20"/>
      <c r="M43" s="20"/>
    </row>
    <row r="44" spans="1:15" x14ac:dyDescent="0.25">
      <c r="A44" s="2" t="s">
        <v>11</v>
      </c>
      <c r="B44" s="19"/>
      <c r="C44" s="20"/>
      <c r="D44" s="20"/>
      <c r="E44" s="20"/>
      <c r="F44" s="20"/>
      <c r="G44" s="20"/>
      <c r="H44" s="19"/>
      <c r="I44" s="20"/>
      <c r="J44" s="20"/>
      <c r="K44" s="20"/>
      <c r="L44" s="20"/>
      <c r="M44" s="20"/>
    </row>
    <row r="45" spans="1:15" x14ac:dyDescent="0.25">
      <c r="A45" s="14" t="s">
        <v>12</v>
      </c>
      <c r="B45" s="21">
        <f t="shared" ref="B45:F45" si="14">B16/B34*100</f>
        <v>1.2745763498500329</v>
      </c>
      <c r="C45" s="22">
        <f>C16/C34*100</f>
        <v>1.2010370462922471</v>
      </c>
      <c r="D45" s="22">
        <f t="shared" si="14"/>
        <v>0.25379521459361531</v>
      </c>
      <c r="E45" s="22">
        <f t="shared" si="14"/>
        <v>9.6832635721871674E-2</v>
      </c>
      <c r="F45" s="22">
        <f t="shared" si="14"/>
        <v>0.47388017601263682</v>
      </c>
      <c r="G45" s="22"/>
      <c r="H45" s="21">
        <f t="shared" ref="H45" si="15">H16/H34*100</f>
        <v>1.2745763498500329</v>
      </c>
      <c r="I45" s="22">
        <f>I16/I34*100</f>
        <v>1.2010370462922471</v>
      </c>
      <c r="J45" s="22">
        <f t="shared" ref="J45:L45" si="16">J16/J34*100</f>
        <v>0.25379521459361531</v>
      </c>
      <c r="K45" s="22">
        <f t="shared" si="16"/>
        <v>9.6832635721871674E-2</v>
      </c>
      <c r="L45" s="22">
        <f t="shared" si="16"/>
        <v>0.47388017601263682</v>
      </c>
      <c r="M45" s="22"/>
    </row>
    <row r="46" spans="1:15" x14ac:dyDescent="0.25">
      <c r="A46" s="14" t="s">
        <v>13</v>
      </c>
      <c r="B46" s="21">
        <f t="shared" ref="B46:F46" si="17">B17/B34*100</f>
        <v>1.2107605107587702</v>
      </c>
      <c r="C46" s="22">
        <f t="shared" si="17"/>
        <v>1.1494970950209282</v>
      </c>
      <c r="D46" s="22">
        <f t="shared" si="17"/>
        <v>0.21474979696382832</v>
      </c>
      <c r="E46" s="22">
        <f t="shared" si="17"/>
        <v>9.6051727369275947E-2</v>
      </c>
      <c r="F46" s="22">
        <f t="shared" si="17"/>
        <v>0.48967618187972473</v>
      </c>
      <c r="G46" s="22"/>
      <c r="H46" s="21">
        <f t="shared" ref="H46:L46" si="18">H17/H34*100</f>
        <v>1.5460837379837675</v>
      </c>
      <c r="I46" s="22">
        <f t="shared" si="18"/>
        <v>1.3611232585743738</v>
      </c>
      <c r="J46" s="22">
        <f t="shared" si="18"/>
        <v>0.4115387018179546</v>
      </c>
      <c r="K46" s="22">
        <f t="shared" si="18"/>
        <v>0.12884987817829699</v>
      </c>
      <c r="L46" s="22">
        <f t="shared" si="18"/>
        <v>0.51901162134717371</v>
      </c>
      <c r="M46" s="22"/>
    </row>
    <row r="47" spans="1:15" x14ac:dyDescent="0.25">
      <c r="A47" s="14"/>
      <c r="B47" s="21"/>
      <c r="C47" s="22"/>
      <c r="D47" s="22"/>
      <c r="E47" s="22"/>
      <c r="F47" s="22"/>
      <c r="G47" s="22"/>
      <c r="H47" s="21"/>
      <c r="I47" s="22"/>
      <c r="J47" s="22"/>
      <c r="K47" s="22"/>
      <c r="L47" s="22"/>
      <c r="M47" s="22"/>
    </row>
    <row r="48" spans="1:15" x14ac:dyDescent="0.25">
      <c r="A48" s="2" t="s">
        <v>14</v>
      </c>
      <c r="B48" s="21"/>
      <c r="C48" s="22"/>
      <c r="D48" s="22"/>
      <c r="E48" s="22"/>
      <c r="F48" s="22"/>
      <c r="G48" s="22"/>
      <c r="H48" s="21"/>
      <c r="I48" s="22"/>
      <c r="J48" s="22"/>
      <c r="K48" s="22"/>
      <c r="L48" s="22"/>
      <c r="M48" s="22"/>
    </row>
    <row r="49" spans="1:13" x14ac:dyDescent="0.25">
      <c r="A49" s="14" t="s">
        <v>15</v>
      </c>
      <c r="B49" s="21">
        <f t="shared" ref="B49:F49" si="19">B17/B16*100</f>
        <v>94.993172507965411</v>
      </c>
      <c r="C49" s="22">
        <f t="shared" si="19"/>
        <v>95.70871261378413</v>
      </c>
      <c r="D49" s="22">
        <f t="shared" si="19"/>
        <v>84.615384615384613</v>
      </c>
      <c r="E49" s="22">
        <f t="shared" si="19"/>
        <v>99.193548387096769</v>
      </c>
      <c r="F49" s="22">
        <f t="shared" si="19"/>
        <v>103.33333333333334</v>
      </c>
      <c r="G49" s="22"/>
      <c r="H49" s="21">
        <f t="shared" ref="H49:L49" si="20">H17/H16*100</f>
        <v>121.30177514792899</v>
      </c>
      <c r="I49" s="22">
        <f t="shared" si="20"/>
        <v>113.32899869960988</v>
      </c>
      <c r="J49" s="22">
        <f t="shared" si="20"/>
        <v>162.15384615384616</v>
      </c>
      <c r="K49" s="22">
        <f t="shared" si="20"/>
        <v>133.06451612903226</v>
      </c>
      <c r="L49" s="22">
        <f t="shared" si="20"/>
        <v>109.52380952380953</v>
      </c>
      <c r="M49" s="22"/>
    </row>
    <row r="50" spans="1:13" x14ac:dyDescent="0.25">
      <c r="A50" s="14" t="s">
        <v>16</v>
      </c>
      <c r="B50" s="21">
        <f>B23/B22*100</f>
        <v>83.616051910122835</v>
      </c>
      <c r="C50" s="21">
        <f>C23/C22*100</f>
        <v>98.161828885007665</v>
      </c>
      <c r="D50" s="21">
        <f t="shared" ref="D50:G50" si="21">D23/D22*100</f>
        <v>55.00492489330032</v>
      </c>
      <c r="E50" s="21">
        <f t="shared" si="21"/>
        <v>91.308383929142096</v>
      </c>
      <c r="F50" s="21">
        <f t="shared" si="21"/>
        <v>100.29407639982406</v>
      </c>
      <c r="G50" s="21">
        <f t="shared" si="21"/>
        <v>48.065604363579993</v>
      </c>
      <c r="H50" s="21">
        <f>H23/H22*100</f>
        <v>109.88835268713188</v>
      </c>
      <c r="I50" s="21">
        <f>I23/I22*100</f>
        <v>117.87542179660329</v>
      </c>
      <c r="J50" s="21">
        <f t="shared" ref="J50:M50" si="22">J23/J22*100</f>
        <v>118.08951068966248</v>
      </c>
      <c r="K50" s="21">
        <f t="shared" si="22"/>
        <v>70.294343225249335</v>
      </c>
      <c r="L50" s="21">
        <f t="shared" si="22"/>
        <v>110.0135817723167</v>
      </c>
      <c r="M50" s="21">
        <f t="shared" si="22"/>
        <v>60.994778033856974</v>
      </c>
    </row>
    <row r="51" spans="1:13" x14ac:dyDescent="0.25">
      <c r="A51" s="14" t="s">
        <v>17</v>
      </c>
      <c r="B51" s="21">
        <f t="shared" ref="B51:F51" si="23">AVERAGE(B49:B50)</f>
        <v>89.304612209044123</v>
      </c>
      <c r="C51" s="22">
        <f t="shared" si="23"/>
        <v>96.935270749395897</v>
      </c>
      <c r="D51" s="22">
        <f t="shared" si="23"/>
        <v>69.810154754342463</v>
      </c>
      <c r="E51" s="22">
        <f t="shared" si="23"/>
        <v>95.250966158119439</v>
      </c>
      <c r="F51" s="22">
        <f t="shared" si="23"/>
        <v>101.8137048665787</v>
      </c>
      <c r="G51" s="22"/>
      <c r="H51" s="21">
        <f t="shared" ref="H51:L51" si="24">AVERAGE(H49:H50)</f>
        <v>115.59506391753044</v>
      </c>
      <c r="I51" s="22">
        <f t="shared" si="24"/>
        <v>115.60221024810659</v>
      </c>
      <c r="J51" s="22">
        <f t="shared" si="24"/>
        <v>140.12167842175432</v>
      </c>
      <c r="K51" s="22">
        <f t="shared" si="24"/>
        <v>101.6794296771408</v>
      </c>
      <c r="L51" s="22">
        <f t="shared" si="24"/>
        <v>109.76869564806312</v>
      </c>
      <c r="M51" s="22"/>
    </row>
    <row r="52" spans="1:13" x14ac:dyDescent="0.25">
      <c r="A52" s="14"/>
      <c r="B52" s="21"/>
      <c r="C52" s="22"/>
      <c r="D52" s="22"/>
      <c r="E52" s="22"/>
      <c r="F52" s="22"/>
      <c r="G52" s="22"/>
      <c r="H52" s="21"/>
      <c r="I52" s="22"/>
      <c r="J52" s="22"/>
      <c r="K52" s="22"/>
      <c r="L52" s="22"/>
      <c r="M52" s="22"/>
    </row>
    <row r="53" spans="1:13" x14ac:dyDescent="0.25">
      <c r="A53" s="2" t="s">
        <v>18</v>
      </c>
      <c r="B53" s="21"/>
      <c r="C53" s="22"/>
      <c r="D53" s="22"/>
      <c r="E53" s="22"/>
      <c r="F53" s="22"/>
      <c r="G53" s="22"/>
      <c r="H53" s="21"/>
      <c r="I53" s="22"/>
      <c r="J53" s="22"/>
      <c r="K53" s="22"/>
      <c r="L53" s="22"/>
      <c r="M53" s="22"/>
    </row>
    <row r="54" spans="1:13" x14ac:dyDescent="0.25">
      <c r="A54" s="14" t="s">
        <v>19</v>
      </c>
      <c r="B54" s="21">
        <f t="shared" ref="B54:F54" si="25">B17/B18*100</f>
        <v>18.136786303988877</v>
      </c>
      <c r="C54" s="22">
        <f t="shared" si="25"/>
        <v>18.763543658381135</v>
      </c>
      <c r="D54" s="22">
        <f t="shared" si="25"/>
        <v>13.362487852283772</v>
      </c>
      <c r="E54" s="22">
        <f t="shared" si="25"/>
        <v>19.743178170144464</v>
      </c>
      <c r="F54" s="22">
        <f t="shared" si="25"/>
        <v>22.120285423037718</v>
      </c>
      <c r="G54" s="22"/>
      <c r="H54" s="21">
        <f t="shared" ref="H54:L54" si="26">H17/H18*100</f>
        <v>23.159815764317372</v>
      </c>
      <c r="I54" s="22">
        <f t="shared" si="26"/>
        <v>22.217973231357551</v>
      </c>
      <c r="J54" s="22">
        <f t="shared" si="26"/>
        <v>25.607385811467442</v>
      </c>
      <c r="K54" s="22">
        <f t="shared" si="26"/>
        <v>26.484751203852326</v>
      </c>
      <c r="L54" s="22">
        <f t="shared" si="26"/>
        <v>23.445463812436291</v>
      </c>
      <c r="M54" s="22"/>
    </row>
    <row r="55" spans="1:13" x14ac:dyDescent="0.25">
      <c r="A55" s="14" t="s">
        <v>20</v>
      </c>
      <c r="B55" s="21">
        <f>B23/B24*100</f>
        <v>15.829795804960794</v>
      </c>
      <c r="C55" s="21">
        <f t="shared" ref="C55:G55" si="27">C23/C24*100</f>
        <v>19.774970515166739</v>
      </c>
      <c r="D55" s="21">
        <f t="shared" si="27"/>
        <v>8.8140451754438782</v>
      </c>
      <c r="E55" s="21">
        <f t="shared" si="27"/>
        <v>18.68787949135401</v>
      </c>
      <c r="F55" s="21">
        <f t="shared" si="27"/>
        <v>21.928466576755923</v>
      </c>
      <c r="G55" s="21">
        <f t="shared" si="27"/>
        <v>9.0995530756920431</v>
      </c>
      <c r="H55" s="21">
        <f>H23/H24*100</f>
        <v>20.80354363359055</v>
      </c>
      <c r="I55" s="21">
        <f t="shared" ref="I55:M55" si="28">I23/I24*100</f>
        <v>23.746328047955572</v>
      </c>
      <c r="J55" s="21">
        <f t="shared" si="28"/>
        <v>18.922783441370076</v>
      </c>
      <c r="K55" s="21">
        <f t="shared" si="28"/>
        <v>14.386983523186309</v>
      </c>
      <c r="L55" s="21">
        <f t="shared" si="28"/>
        <v>24.053555678266196</v>
      </c>
      <c r="M55" s="21">
        <f t="shared" si="28"/>
        <v>11.547243135877169</v>
      </c>
    </row>
    <row r="56" spans="1:13" x14ac:dyDescent="0.25">
      <c r="A56" s="14" t="s">
        <v>21</v>
      </c>
      <c r="B56" s="21">
        <f t="shared" ref="B56:F56" si="29">(B54+B55)/2</f>
        <v>16.983291054474837</v>
      </c>
      <c r="C56" s="22">
        <f>(C54+C55)/2</f>
        <v>19.269257086773937</v>
      </c>
      <c r="D56" s="22">
        <f t="shared" si="29"/>
        <v>11.088266513863825</v>
      </c>
      <c r="E56" s="22">
        <f t="shared" si="29"/>
        <v>19.215528830749236</v>
      </c>
      <c r="F56" s="22">
        <f t="shared" si="29"/>
        <v>22.024375999896819</v>
      </c>
      <c r="G56" s="22"/>
      <c r="H56" s="21">
        <f t="shared" ref="H56:L56" si="30">(H54+H55)/2</f>
        <v>21.981679698953961</v>
      </c>
      <c r="I56" s="22">
        <f t="shared" si="30"/>
        <v>22.98215063965656</v>
      </c>
      <c r="J56" s="22">
        <f t="shared" si="30"/>
        <v>22.265084626418759</v>
      </c>
      <c r="K56" s="22">
        <f t="shared" si="30"/>
        <v>20.435867363519318</v>
      </c>
      <c r="L56" s="22">
        <f t="shared" si="30"/>
        <v>23.749509745351244</v>
      </c>
      <c r="M56" s="22"/>
    </row>
    <row r="57" spans="1:13" x14ac:dyDescent="0.25">
      <c r="A57" s="14"/>
      <c r="B57" s="21"/>
      <c r="C57" s="22"/>
      <c r="D57" s="22"/>
      <c r="E57" s="22"/>
      <c r="F57" s="22"/>
      <c r="G57" s="22"/>
      <c r="H57" s="21"/>
      <c r="I57" s="22"/>
      <c r="J57" s="22"/>
      <c r="K57" s="22"/>
      <c r="L57" s="22"/>
      <c r="M57" s="22"/>
    </row>
    <row r="58" spans="1:13" x14ac:dyDescent="0.25">
      <c r="A58" s="2" t="s">
        <v>34</v>
      </c>
      <c r="B58" s="21"/>
      <c r="C58" s="22"/>
      <c r="D58" s="22"/>
      <c r="E58" s="22"/>
      <c r="F58" s="22"/>
      <c r="G58" s="22"/>
      <c r="H58" s="21"/>
      <c r="I58" s="22"/>
      <c r="J58" s="22"/>
      <c r="K58" s="22"/>
      <c r="L58" s="22"/>
      <c r="M58" s="22"/>
    </row>
    <row r="59" spans="1:13" x14ac:dyDescent="0.25">
      <c r="A59" s="14" t="s">
        <v>22</v>
      </c>
      <c r="B59" s="21">
        <f>B25/B23*100</f>
        <v>96.746205394144795</v>
      </c>
      <c r="C59" s="21"/>
      <c r="D59" s="21"/>
      <c r="E59" s="21"/>
      <c r="F59" s="21"/>
      <c r="G59" s="21"/>
      <c r="H59" s="21">
        <f>H25/H23*100</f>
        <v>96.858143268741372</v>
      </c>
      <c r="I59" s="21"/>
      <c r="J59" s="21"/>
      <c r="K59" s="21"/>
      <c r="L59" s="21"/>
      <c r="M59" s="21"/>
    </row>
    <row r="60" spans="1:13" x14ac:dyDescent="0.25">
      <c r="A60" s="14"/>
      <c r="B60" s="21"/>
      <c r="C60" s="22"/>
      <c r="D60" s="22"/>
      <c r="E60" s="22"/>
      <c r="F60" s="22"/>
      <c r="G60" s="22"/>
      <c r="H60" s="21"/>
      <c r="I60" s="22"/>
      <c r="J60" s="22"/>
      <c r="K60" s="22"/>
      <c r="L60" s="22"/>
      <c r="M60" s="22"/>
    </row>
    <row r="61" spans="1:13" x14ac:dyDescent="0.25">
      <c r="A61" s="2" t="s">
        <v>23</v>
      </c>
      <c r="B61" s="21"/>
      <c r="C61" s="22"/>
      <c r="D61" s="22"/>
      <c r="E61" s="22"/>
      <c r="F61" s="22"/>
      <c r="G61" s="22"/>
      <c r="H61" s="21"/>
      <c r="I61" s="22"/>
      <c r="J61" s="22"/>
      <c r="K61" s="22"/>
      <c r="L61" s="22"/>
      <c r="M61" s="22"/>
    </row>
    <row r="62" spans="1:13" x14ac:dyDescent="0.25">
      <c r="A62" s="14" t="s">
        <v>24</v>
      </c>
      <c r="B62" s="21">
        <f>((B17/B15)-1)*100</f>
        <v>-23.35659199412413</v>
      </c>
      <c r="C62" s="22">
        <f t="shared" ref="C62:F62" si="31">((C17/C15)-1)*100</f>
        <v>-13.25869180907484</v>
      </c>
      <c r="D62" s="22">
        <f t="shared" si="31"/>
        <v>-44.219066937119678</v>
      </c>
      <c r="E62" s="22">
        <f t="shared" si="31"/>
        <v>-58.585858585858588</v>
      </c>
      <c r="F62" s="22">
        <f t="shared" si="31"/>
        <v>-8.0508474576271194</v>
      </c>
      <c r="G62" s="22"/>
      <c r="H62" s="21">
        <f>((H17/H15)-1)*100</f>
        <v>-15.983606557377051</v>
      </c>
      <c r="I62" s="22">
        <f t="shared" ref="I62:L62" si="32">((I17/I15)-1)*100</f>
        <v>-18.245778611632268</v>
      </c>
      <c r="J62" s="22">
        <f t="shared" si="32"/>
        <v>-10.221465076660985</v>
      </c>
      <c r="K62" s="22">
        <f t="shared" si="32"/>
        <v>13.013698630136993</v>
      </c>
      <c r="L62" s="22">
        <f t="shared" si="32"/>
        <v>-25.081433224755699</v>
      </c>
      <c r="M62" s="22"/>
    </row>
    <row r="63" spans="1:13" x14ac:dyDescent="0.25">
      <c r="A63" s="14" t="s">
        <v>25</v>
      </c>
      <c r="B63" s="21">
        <f>((B38/B37)-1)*100</f>
        <v>-40.041732018792416</v>
      </c>
      <c r="C63" s="21">
        <f t="shared" ref="C63:F63" si="33">((C38/C37)-1)*100</f>
        <v>-16.780700774711132</v>
      </c>
      <c r="D63" s="21">
        <f t="shared" si="33"/>
        <v>-61.53582706251504</v>
      </c>
      <c r="E63" s="21">
        <f t="shared" si="33"/>
        <v>-71.733911107064358</v>
      </c>
      <c r="F63" s="21">
        <f t="shared" si="33"/>
        <v>-6.2142579187390412</v>
      </c>
      <c r="G63" s="22"/>
      <c r="H63" s="21">
        <f>((H38/H37)-1)*100</f>
        <v>-23.902587699804023</v>
      </c>
      <c r="I63" s="21">
        <f t="shared" ref="I63:L63" si="34">((I38/I37)-1)*100</f>
        <v>-18.140099948474862</v>
      </c>
      <c r="J63" s="21">
        <f t="shared" si="34"/>
        <v>-25.560016333457902</v>
      </c>
      <c r="K63" s="21">
        <f t="shared" si="34"/>
        <v>-52.739768721018677</v>
      </c>
      <c r="L63" s="21">
        <f t="shared" si="34"/>
        <v>-23.726944657094041</v>
      </c>
      <c r="M63" s="22"/>
    </row>
    <row r="64" spans="1:13" x14ac:dyDescent="0.25">
      <c r="A64" s="14" t="s">
        <v>26</v>
      </c>
      <c r="B64" s="21">
        <f>((B40/B39)-1)*100</f>
        <v>-21.769830516134046</v>
      </c>
      <c r="C64" s="22">
        <f t="shared" ref="C64:F64" si="35">((C40/C39)-1)*100</f>
        <v>-4.0603595208456467</v>
      </c>
      <c r="D64" s="22">
        <f t="shared" si="35"/>
        <v>-31.044228152072428</v>
      </c>
      <c r="E64" s="22">
        <f t="shared" si="35"/>
        <v>-31.747736575594409</v>
      </c>
      <c r="F64" s="22">
        <f t="shared" si="35"/>
        <v>1.9973969178690654</v>
      </c>
      <c r="G64" s="22"/>
      <c r="H64" s="21">
        <f>((H40/H39)-1)*100</f>
        <v>-9.4255190183033193</v>
      </c>
      <c r="I64" s="22">
        <f t="shared" ref="I64:L64" si="36">((I40/I39)-1)*100</f>
        <v>0.12926386107376953</v>
      </c>
      <c r="J64" s="22">
        <f t="shared" si="36"/>
        <v>-17.084875878064111</v>
      </c>
      <c r="K64" s="22">
        <f t="shared" si="36"/>
        <v>-58.181855959204398</v>
      </c>
      <c r="L64" s="22">
        <f t="shared" si="36"/>
        <v>1.8079477837918745</v>
      </c>
      <c r="M64" s="22"/>
    </row>
    <row r="65" spans="1:13" x14ac:dyDescent="0.25">
      <c r="A65" s="14"/>
      <c r="B65" s="21"/>
      <c r="C65" s="22"/>
      <c r="D65" s="22"/>
      <c r="E65" s="22"/>
      <c r="F65" s="22"/>
      <c r="G65" s="22"/>
      <c r="H65" s="21"/>
      <c r="I65" s="22"/>
      <c r="J65" s="22"/>
      <c r="K65" s="22"/>
      <c r="L65" s="22"/>
      <c r="M65" s="22"/>
    </row>
    <row r="66" spans="1:13" x14ac:dyDescent="0.25">
      <c r="A66" s="2" t="s">
        <v>27</v>
      </c>
      <c r="B66" s="21"/>
      <c r="C66" s="22"/>
      <c r="D66" s="22"/>
      <c r="E66" s="22"/>
      <c r="F66" s="22"/>
      <c r="G66" s="22"/>
      <c r="H66" s="21"/>
      <c r="I66" s="22"/>
      <c r="J66" s="22"/>
      <c r="K66" s="22"/>
      <c r="L66" s="22"/>
      <c r="M66" s="22"/>
    </row>
    <row r="67" spans="1:13" x14ac:dyDescent="0.25">
      <c r="A67" s="14" t="s">
        <v>28</v>
      </c>
      <c r="B67" s="21">
        <f t="shared" ref="B67:F68" si="37">B22/B16</f>
        <v>9838838.0092307683</v>
      </c>
      <c r="C67" s="22">
        <f t="shared" si="37"/>
        <v>7439798.5007607285</v>
      </c>
      <c r="D67" s="22">
        <f t="shared" si="37"/>
        <v>17293683.686000001</v>
      </c>
      <c r="E67" s="22">
        <f t="shared" si="37"/>
        <v>15853018.102500001</v>
      </c>
      <c r="F67" s="22">
        <f t="shared" si="37"/>
        <v>6494059.6460476192</v>
      </c>
      <c r="G67" s="22"/>
      <c r="H67" s="21">
        <f t="shared" ref="H67:L67" si="38">H22/H16</f>
        <v>9838838.0092307683</v>
      </c>
      <c r="I67" s="22">
        <f t="shared" si="38"/>
        <v>7439798.5007607285</v>
      </c>
      <c r="J67" s="22">
        <f t="shared" si="38"/>
        <v>17293683.686000001</v>
      </c>
      <c r="K67" s="22">
        <f t="shared" si="38"/>
        <v>15853018.102500001</v>
      </c>
      <c r="L67" s="22">
        <f t="shared" si="38"/>
        <v>6494059.6460476192</v>
      </c>
      <c r="M67" s="22"/>
    </row>
    <row r="68" spans="1:13" x14ac:dyDescent="0.25">
      <c r="A68" s="14" t="s">
        <v>29</v>
      </c>
      <c r="B68" s="21">
        <f t="shared" si="37"/>
        <v>8660462.3047634866</v>
      </c>
      <c r="C68" s="21">
        <f t="shared" si="37"/>
        <v>7630488.462608695</v>
      </c>
      <c r="D68" s="21">
        <f t="shared" si="37"/>
        <v>11241900.945090909</v>
      </c>
      <c r="E68" s="21">
        <f t="shared" si="37"/>
        <v>14592818.654796747</v>
      </c>
      <c r="F68" s="21">
        <f t="shared" si="37"/>
        <v>6303055.2995391702</v>
      </c>
      <c r="G68" s="22"/>
      <c r="H68" s="21">
        <f t="shared" ref="H68:L68" si="39">H23/H17</f>
        <v>8913090.5122485198</v>
      </c>
      <c r="I68" s="21">
        <f t="shared" si="39"/>
        <v>7738261.1372346524</v>
      </c>
      <c r="J68" s="21">
        <f t="shared" si="39"/>
        <v>12594228.83231499</v>
      </c>
      <c r="K68" s="21">
        <f t="shared" si="39"/>
        <v>8374715.7249090914</v>
      </c>
      <c r="L68" s="21">
        <f t="shared" si="39"/>
        <v>6523100</v>
      </c>
      <c r="M68" s="22"/>
    </row>
    <row r="69" spans="1:13" x14ac:dyDescent="0.25">
      <c r="A69" s="14" t="s">
        <v>30</v>
      </c>
      <c r="B69" s="21">
        <f>(B68/B67)*B51</f>
        <v>78.608797802375449</v>
      </c>
      <c r="C69" s="21">
        <f t="shared" ref="C69:L69" si="40">(C68/C67)*C51</f>
        <v>99.419825012395705</v>
      </c>
      <c r="D69" s="21">
        <f t="shared" si="40"/>
        <v>45.380663770617844</v>
      </c>
      <c r="E69" s="21">
        <f t="shared" si="40"/>
        <v>87.679208265107633</v>
      </c>
      <c r="F69" s="21">
        <f t="shared" si="40"/>
        <v>98.819143494559185</v>
      </c>
      <c r="G69" s="21"/>
      <c r="H69" s="21">
        <f t="shared" si="40"/>
        <v>104.71859242925522</v>
      </c>
      <c r="I69" s="21">
        <f t="shared" si="40"/>
        <v>120.23982784612821</v>
      </c>
      <c r="J69" s="21">
        <f t="shared" si="40"/>
        <v>102.04445244018484</v>
      </c>
      <c r="K69" s="21">
        <f t="shared" si="40"/>
        <v>53.714460748811796</v>
      </c>
      <c r="L69" s="21">
        <f t="shared" si="40"/>
        <v>110.25956298656239</v>
      </c>
      <c r="M69" s="22"/>
    </row>
    <row r="70" spans="1:13" x14ac:dyDescent="0.25">
      <c r="A70" s="14"/>
      <c r="B70" s="21"/>
      <c r="C70" s="22"/>
      <c r="D70" s="22"/>
      <c r="E70" s="22"/>
      <c r="F70" s="22"/>
      <c r="G70" s="22"/>
      <c r="H70" s="21"/>
      <c r="I70" s="22"/>
      <c r="J70" s="22"/>
      <c r="K70" s="22"/>
      <c r="L70" s="22"/>
      <c r="M70" s="22"/>
    </row>
    <row r="71" spans="1:13" x14ac:dyDescent="0.25">
      <c r="A71" s="2" t="s">
        <v>31</v>
      </c>
      <c r="B71" s="21"/>
      <c r="C71" s="22"/>
      <c r="D71" s="22"/>
      <c r="E71" s="22"/>
      <c r="F71" s="22"/>
      <c r="G71" s="22"/>
      <c r="H71" s="21"/>
      <c r="I71" s="22"/>
      <c r="J71" s="22"/>
      <c r="K71" s="22"/>
      <c r="L71" s="22"/>
      <c r="M71" s="22"/>
    </row>
    <row r="72" spans="1:13" x14ac:dyDescent="0.25">
      <c r="A72" s="14" t="s">
        <v>32</v>
      </c>
      <c r="B72" s="21">
        <f t="shared" ref="B72" si="41">(B29/B28)*100</f>
        <v>196.51658265612284</v>
      </c>
      <c r="C72" s="22"/>
      <c r="D72" s="22"/>
      <c r="E72" s="22"/>
      <c r="F72" s="22"/>
      <c r="G72" s="22"/>
      <c r="H72" s="21">
        <f t="shared" ref="H72" si="42">(H29/H28)*100</f>
        <v>196.51658265612284</v>
      </c>
      <c r="I72" s="22"/>
      <c r="J72" s="22"/>
      <c r="K72" s="22"/>
      <c r="L72" s="22"/>
      <c r="M72" s="22"/>
    </row>
    <row r="73" spans="1:13" x14ac:dyDescent="0.25">
      <c r="A73" s="14" t="s">
        <v>33</v>
      </c>
      <c r="B73" s="21">
        <f t="shared" ref="B73" si="43">(B23/B29)*100</f>
        <v>42.549107449339019</v>
      </c>
      <c r="C73" s="22"/>
      <c r="D73" s="22"/>
      <c r="E73" s="22"/>
      <c r="F73" s="22"/>
      <c r="G73" s="22"/>
      <c r="H73" s="21">
        <f t="shared" ref="H73" si="44">(H23/H29)*100</f>
        <v>55.918106859929203</v>
      </c>
      <c r="I73" s="22"/>
      <c r="J73" s="22"/>
      <c r="K73" s="22"/>
      <c r="L73" s="22"/>
      <c r="M73" s="22"/>
    </row>
    <row r="74" spans="1:13" ht="15.75" thickBot="1" x14ac:dyDescent="0.3">
      <c r="A74" s="2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5.75" thickTop="1" x14ac:dyDescent="0.25">
      <c r="A75" s="57" t="s">
        <v>112</v>
      </c>
      <c r="B75" s="57"/>
      <c r="C75" s="57"/>
      <c r="D75" s="57"/>
      <c r="E75" s="57"/>
      <c r="F75" s="57"/>
    </row>
    <row r="76" spans="1:13" x14ac:dyDescent="0.25">
      <c r="A76" s="13"/>
    </row>
    <row r="78" spans="1:13" x14ac:dyDescent="0.25">
      <c r="A78" s="8" t="s">
        <v>113</v>
      </c>
    </row>
    <row r="79" spans="1:13" x14ac:dyDescent="0.25">
      <c r="A79" s="9" t="s">
        <v>122</v>
      </c>
    </row>
    <row r="80" spans="1:13" x14ac:dyDescent="0.25">
      <c r="A80" s="9" t="s">
        <v>123</v>
      </c>
    </row>
    <row r="81" spans="1:1" x14ac:dyDescent="0.25">
      <c r="A81" s="9" t="s">
        <v>124</v>
      </c>
    </row>
    <row r="82" spans="1:1" x14ac:dyDescent="0.25">
      <c r="A82" s="9" t="s">
        <v>125</v>
      </c>
    </row>
    <row r="87" spans="1:1" x14ac:dyDescent="0.25">
      <c r="A87" s="24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paperSize="9" orientation="portrait" r:id="rId1"/>
  <ignoredErrors>
    <ignoredError sqref="B15:B18 H15:H1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87"/>
  <sheetViews>
    <sheetView showGridLines="0" tabSelected="1" zoomScale="70" zoomScaleNormal="7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57.85546875" style="9" customWidth="1"/>
    <col min="2" max="13" width="18.7109375" style="9" customWidth="1"/>
    <col min="14" max="16384" width="11.42578125" style="9"/>
  </cols>
  <sheetData>
    <row r="9" spans="1:13" x14ac:dyDescent="0.25">
      <c r="A9" s="54"/>
      <c r="B9" s="50" t="s">
        <v>40</v>
      </c>
      <c r="C9" s="56" t="s">
        <v>38</v>
      </c>
      <c r="D9" s="56"/>
      <c r="E9" s="56"/>
      <c r="F9" s="56"/>
      <c r="G9" s="52" t="s">
        <v>3</v>
      </c>
      <c r="H9" s="50" t="s">
        <v>41</v>
      </c>
      <c r="I9" s="56" t="s">
        <v>39</v>
      </c>
      <c r="J9" s="56"/>
      <c r="K9" s="56"/>
      <c r="L9" s="56"/>
      <c r="M9" s="52" t="s">
        <v>3</v>
      </c>
    </row>
    <row r="10" spans="1:13" ht="15.75" thickBot="1" x14ac:dyDescent="0.3">
      <c r="A10" s="55"/>
      <c r="B10" s="51"/>
      <c r="C10" s="7" t="s">
        <v>0</v>
      </c>
      <c r="D10" s="7" t="s">
        <v>1</v>
      </c>
      <c r="E10" s="7" t="s">
        <v>2</v>
      </c>
      <c r="F10" s="7" t="s">
        <v>37</v>
      </c>
      <c r="G10" s="53"/>
      <c r="H10" s="51"/>
      <c r="I10" s="7" t="s">
        <v>0</v>
      </c>
      <c r="J10" s="7" t="s">
        <v>1</v>
      </c>
      <c r="K10" s="7" t="s">
        <v>2</v>
      </c>
      <c r="L10" s="7" t="s">
        <v>37</v>
      </c>
      <c r="M10" s="53"/>
    </row>
    <row r="11" spans="1:13" ht="15.75" thickTop="1" x14ac:dyDescent="0.25">
      <c r="A11" s="10"/>
      <c r="B11" s="5"/>
      <c r="C11" s="11"/>
      <c r="D11" s="11"/>
      <c r="E11" s="11"/>
      <c r="F11" s="11"/>
      <c r="G11" s="12"/>
      <c r="H11" s="5"/>
      <c r="I11" s="11"/>
      <c r="J11" s="11"/>
      <c r="K11" s="11"/>
      <c r="L11" s="11"/>
      <c r="M11" s="12"/>
    </row>
    <row r="12" spans="1:13" x14ac:dyDescent="0.25">
      <c r="A12" s="2" t="s">
        <v>4</v>
      </c>
      <c r="B12" s="13"/>
      <c r="H12" s="13"/>
    </row>
    <row r="13" spans="1:13" x14ac:dyDescent="0.25">
      <c r="A13" s="14"/>
      <c r="B13" s="3"/>
      <c r="C13" s="1"/>
      <c r="D13" s="1"/>
      <c r="E13" s="1"/>
      <c r="F13" s="1"/>
      <c r="G13" s="1"/>
      <c r="H13" s="3"/>
      <c r="I13" s="1"/>
      <c r="J13" s="1"/>
      <c r="K13" s="1"/>
      <c r="L13" s="1"/>
      <c r="M13" s="1"/>
    </row>
    <row r="14" spans="1:13" x14ac:dyDescent="0.25">
      <c r="A14" s="2" t="s">
        <v>36</v>
      </c>
      <c r="B14" s="3"/>
      <c r="C14" s="1"/>
      <c r="D14" s="1"/>
      <c r="E14" s="1"/>
      <c r="F14" s="1"/>
      <c r="G14" s="1"/>
      <c r="H14" s="3"/>
      <c r="I14" s="1"/>
      <c r="J14" s="1"/>
      <c r="K14" s="1"/>
      <c r="L14" s="1"/>
      <c r="M14" s="1"/>
    </row>
    <row r="15" spans="1:13" x14ac:dyDescent="0.25">
      <c r="A15" s="15" t="s">
        <v>60</v>
      </c>
      <c r="B15" s="44">
        <f>SUM(C15:F15)</f>
        <v>12719</v>
      </c>
      <c r="C15" s="39">
        <f>+'I Trimestre'!C15+'II Trimestre'!C15+'III Trimestre'!C15+'IV Trimestre'!C15</f>
        <v>8482</v>
      </c>
      <c r="D15" s="39">
        <f>+'I Trimestre'!D15+'II Trimestre'!D15+'III Trimestre'!D15+'IV Trimestre'!D15</f>
        <v>2284</v>
      </c>
      <c r="E15" s="39">
        <f>+'I Trimestre'!E15+'II Trimestre'!E15+'III Trimestre'!E15+'IV Trimestre'!E15</f>
        <v>774</v>
      </c>
      <c r="F15" s="39">
        <f>+'I Trimestre'!F15+'II Trimestre'!F15+'III Trimestre'!F15+'IV Trimestre'!F15</f>
        <v>1179</v>
      </c>
      <c r="G15" s="39"/>
      <c r="H15" s="44">
        <f>SUM(I15:L15)</f>
        <v>9583</v>
      </c>
      <c r="I15" s="39">
        <f>+'I Trimestre'!I15+'II Trimestre'!I15+'III Trimestre'!I15+'IV Trimestre'!I15</f>
        <v>6417</v>
      </c>
      <c r="J15" s="39">
        <f>+'I Trimestre'!J15+'II Trimestre'!J15+'III Trimestre'!J15+'IV Trimestre'!J15</f>
        <v>1757</v>
      </c>
      <c r="K15" s="39">
        <f>+'I Trimestre'!K15+'II Trimestre'!K15+'III Trimestre'!K15+'IV Trimestre'!K15</f>
        <v>428</v>
      </c>
      <c r="L15" s="39">
        <f>+'I Trimestre'!L15+'II Trimestre'!L15+'III Trimestre'!L15+'IV Trimestre'!L15</f>
        <v>981</v>
      </c>
      <c r="M15" s="39"/>
    </row>
    <row r="16" spans="1:13" x14ac:dyDescent="0.25">
      <c r="A16" s="15" t="s">
        <v>107</v>
      </c>
      <c r="B16" s="44">
        <f t="shared" ref="B16" si="0">SUM(C16:F16)</f>
        <v>11510</v>
      </c>
      <c r="C16" s="39">
        <f>+'I Trimestre'!C16+'II Trimestre'!C16+'III Trimestre'!C16+'IV Trimestre'!C16</f>
        <v>7845</v>
      </c>
      <c r="D16" s="39">
        <f>+'I Trimestre'!D16+'II Trimestre'!D16+'III Trimestre'!D16+'IV Trimestre'!D16</f>
        <v>2061</v>
      </c>
      <c r="E16" s="39">
        <f>+'I Trimestre'!E16+'II Trimestre'!E16+'III Trimestre'!E16+'IV Trimestre'!E16</f>
        <v>623</v>
      </c>
      <c r="F16" s="39">
        <f>+'I Trimestre'!F16+'II Trimestre'!F16+'III Trimestre'!F16+'IV Trimestre'!F16</f>
        <v>981</v>
      </c>
      <c r="G16" s="39"/>
      <c r="H16" s="44">
        <f t="shared" ref="H16" si="1">SUM(I16:L16)</f>
        <v>11510</v>
      </c>
      <c r="I16" s="39">
        <f>+'I Trimestre'!I16+'II Trimestre'!I16+'III Trimestre'!I16+'IV Trimestre'!I16</f>
        <v>7845</v>
      </c>
      <c r="J16" s="39">
        <f>+'I Trimestre'!J16+'II Trimestre'!J16+'III Trimestre'!J16+'IV Trimestre'!J16</f>
        <v>2061</v>
      </c>
      <c r="K16" s="39">
        <f>+'I Trimestre'!K16+'II Trimestre'!K16+'III Trimestre'!K16+'IV Trimestre'!K16</f>
        <v>623</v>
      </c>
      <c r="L16" s="39">
        <f>+'I Trimestre'!L16+'II Trimestre'!L16+'III Trimestre'!L16+'IV Trimestre'!L16</f>
        <v>981</v>
      </c>
      <c r="M16" s="39"/>
    </row>
    <row r="17" spans="1:13" x14ac:dyDescent="0.25">
      <c r="A17" s="15" t="s">
        <v>108</v>
      </c>
      <c r="B17" s="44">
        <f>SUM(C17:F17)</f>
        <v>9492</v>
      </c>
      <c r="C17" s="39">
        <f>+'I Trimestre'!C17+'II Trimestre'!C17+'III Trimestre'!C17+'IV Trimestre'!C17</f>
        <v>6634</v>
      </c>
      <c r="D17" s="39">
        <f>+'I Trimestre'!D17+'II Trimestre'!D17+'III Trimestre'!D17+'IV Trimestre'!D17</f>
        <v>1446</v>
      </c>
      <c r="E17" s="39">
        <f>+'I Trimestre'!E17+'II Trimestre'!E17+'III Trimestre'!E17+'IV Trimestre'!E17</f>
        <v>419</v>
      </c>
      <c r="F17" s="39">
        <f>+'I Trimestre'!F17+'II Trimestre'!F17+'III Trimestre'!F17+'IV Trimestre'!F17</f>
        <v>993</v>
      </c>
      <c r="G17" s="39"/>
      <c r="H17" s="44">
        <f>SUM(I17:L17)</f>
        <v>12702</v>
      </c>
      <c r="I17" s="39">
        <f>+'I Trimestre'!I17+'II Trimestre'!I17+'III Trimestre'!I17+'IV Trimestre'!I17</f>
        <v>8284</v>
      </c>
      <c r="J17" s="39">
        <f>+'I Trimestre'!J17+'II Trimestre'!J17+'III Trimestre'!J17+'IV Trimestre'!J17</f>
        <v>2595</v>
      </c>
      <c r="K17" s="39">
        <f>+'I Trimestre'!K17+'II Trimestre'!K17+'III Trimestre'!K17+'IV Trimestre'!K17</f>
        <v>654</v>
      </c>
      <c r="L17" s="39">
        <f>+'I Trimestre'!L17+'II Trimestre'!L17+'III Trimestre'!L17+'IV Trimestre'!L17</f>
        <v>1169</v>
      </c>
      <c r="M17" s="39"/>
    </row>
    <row r="18" spans="1:13" x14ac:dyDescent="0.25">
      <c r="A18" s="15" t="s">
        <v>66</v>
      </c>
      <c r="B18" s="44">
        <f>SUM(C18:F18)</f>
        <v>11507</v>
      </c>
      <c r="C18" s="39">
        <f>+'IV Trimestre'!C18</f>
        <v>7845</v>
      </c>
      <c r="D18" s="39">
        <f>+'IV Trimestre'!D18</f>
        <v>2058</v>
      </c>
      <c r="E18" s="39">
        <f>+'IV Trimestre'!E18</f>
        <v>623</v>
      </c>
      <c r="F18" s="39">
        <f>+'IV Trimestre'!F18</f>
        <v>981</v>
      </c>
      <c r="G18" s="39"/>
      <c r="H18" s="44">
        <f>SUM(I18:L18)</f>
        <v>11507</v>
      </c>
      <c r="I18" s="39">
        <f>+'IV Trimestre'!I18</f>
        <v>7845</v>
      </c>
      <c r="J18" s="39">
        <f>+'IV Trimestre'!J18</f>
        <v>2058</v>
      </c>
      <c r="K18" s="39">
        <f>+'IV Trimestre'!K18</f>
        <v>623</v>
      </c>
      <c r="L18" s="39">
        <f>+'IV Trimestre'!L18</f>
        <v>981</v>
      </c>
      <c r="M18" s="39"/>
    </row>
    <row r="19" spans="1:13" x14ac:dyDescent="0.25">
      <c r="A19" s="14"/>
      <c r="B19" s="44"/>
      <c r="C19" s="39"/>
      <c r="D19" s="39"/>
      <c r="E19" s="39"/>
      <c r="F19" s="39"/>
      <c r="G19" s="39"/>
      <c r="H19" s="44"/>
      <c r="I19" s="39"/>
      <c r="J19" s="39"/>
      <c r="K19" s="39"/>
      <c r="L19" s="39"/>
      <c r="M19" s="39"/>
    </row>
    <row r="20" spans="1:13" x14ac:dyDescent="0.25">
      <c r="A20" s="6" t="s">
        <v>5</v>
      </c>
      <c r="B20" s="44"/>
      <c r="C20" s="39"/>
      <c r="D20" s="39"/>
      <c r="E20" s="39"/>
      <c r="F20" s="39"/>
      <c r="G20" s="39"/>
      <c r="H20" s="44"/>
      <c r="I20" s="39"/>
      <c r="J20" s="39"/>
      <c r="K20" s="39"/>
      <c r="L20" s="39"/>
      <c r="M20" s="39"/>
    </row>
    <row r="21" spans="1:13" x14ac:dyDescent="0.25">
      <c r="A21" s="15" t="s">
        <v>60</v>
      </c>
      <c r="B21" s="39">
        <f>SUM(C21:G21)</f>
        <v>119888186021.41159</v>
      </c>
      <c r="C21" s="39">
        <f>+'I Trimestre'!C21+'II Trimestre'!C21+'III Trimestre'!C21+'IV Trimestre'!C21</f>
        <v>59525675551.779999</v>
      </c>
      <c r="D21" s="39">
        <f>+'I Trimestre'!D21+'II Trimestre'!D21+'III Trimestre'!D21+'IV Trimestre'!D21</f>
        <v>36285662023.449997</v>
      </c>
      <c r="E21" s="39">
        <f>+'I Trimestre'!E21+'II Trimestre'!E21+'III Trimestre'!E21+'IV Trimestre'!E21</f>
        <v>13049855792.689999</v>
      </c>
      <c r="F21" s="39">
        <f>+'I Trimestre'!F21+'II Trimestre'!F21+'III Trimestre'!F21+'IV Trimestre'!F21</f>
        <v>7100687000</v>
      </c>
      <c r="G21" s="39">
        <f>+'I Trimestre'!G21+'II Trimestre'!G21+'III Trimestre'!G21+'IV Trimestre'!G21</f>
        <v>3926305653.4915972</v>
      </c>
      <c r="H21" s="39">
        <f>SUM(I21:M21)</f>
        <v>108034807914.91365</v>
      </c>
      <c r="I21" s="39">
        <f>+'I Trimestre'!I21+'II Trimestre'!I21+'III Trimestre'!I21+'IV Trimestre'!I21</f>
        <v>53948206174.5</v>
      </c>
      <c r="J21" s="39">
        <f>+'I Trimestre'!J21+'II Trimestre'!J21+'III Trimestre'!J21+'IV Trimestre'!J21</f>
        <v>33254205419.209999</v>
      </c>
      <c r="K21" s="39">
        <f>+'I Trimestre'!K21+'II Trimestre'!K21+'III Trimestre'!K21+'IV Trimestre'!K21</f>
        <v>10299483245.519999</v>
      </c>
      <c r="L21" s="39">
        <f>+'I Trimestre'!L21+'II Trimestre'!L21+'III Trimestre'!L21+'IV Trimestre'!L21</f>
        <v>7080835000</v>
      </c>
      <c r="M21" s="39">
        <f>+'I Trimestre'!M21+'II Trimestre'!M21+'III Trimestre'!M21+'IV Trimestre'!M21</f>
        <v>3452078075.683661</v>
      </c>
    </row>
    <row r="22" spans="1:13" x14ac:dyDescent="0.25">
      <c r="A22" s="15" t="s">
        <v>107</v>
      </c>
      <c r="B22" s="39">
        <f>SUM(C22:G22)</f>
        <v>114179519766.0614</v>
      </c>
      <c r="C22" s="39">
        <f>+'I Trimestre'!C22+'II Trimestre'!C22+'III Trimestre'!C22+'IV Trimestre'!C22</f>
        <v>56799472890.978378</v>
      </c>
      <c r="D22" s="39">
        <f>+'I Trimestre'!D22+'II Trimestre'!D22+'III Trimestre'!D22+'IV Trimestre'!D22</f>
        <v>35074959321.890724</v>
      </c>
      <c r="E22" s="39">
        <f>+'I Trimestre'!E22+'II Trimestre'!E22+'III Trimestre'!E22+'IV Trimestre'!E22</f>
        <v>9604710343.7830772</v>
      </c>
      <c r="F22" s="39">
        <f>+'I Trimestre'!F22+'II Trimestre'!F22+'III Trimestre'!F22+'IV Trimestre'!F22</f>
        <v>6237385524.4892168</v>
      </c>
      <c r="G22" s="39">
        <f>+'I Trimestre'!G22+'II Trimestre'!G22+'III Trimestre'!G22+'IV Trimestre'!G22</f>
        <v>6462991684.9200001</v>
      </c>
      <c r="H22" s="39">
        <f>SUM(I22:M22)</f>
        <v>114179483766.0414</v>
      </c>
      <c r="I22" s="39">
        <f>+'I Trimestre'!I22+'II Trimestre'!I22+'III Trimestre'!I22+'IV Trimestre'!I22</f>
        <v>56799472890.978378</v>
      </c>
      <c r="J22" s="39">
        <f>+'I Trimestre'!J22+'II Trimestre'!J22+'III Trimestre'!J22+'IV Trimestre'!J22</f>
        <v>35074959321.890724</v>
      </c>
      <c r="K22" s="39">
        <f>+'I Trimestre'!K22+'II Trimestre'!K22+'III Trimestre'!K22+'IV Trimestre'!K22</f>
        <v>9604710343.7830772</v>
      </c>
      <c r="L22" s="39">
        <f>+'I Trimestre'!L22+'II Trimestre'!L22+'III Trimestre'!L22+'IV Trimestre'!L22</f>
        <v>6237385524.4892168</v>
      </c>
      <c r="M22" s="39">
        <f>+'I Trimestre'!M22+'II Trimestre'!M22+'III Trimestre'!M22+'IV Trimestre'!M22</f>
        <v>6462955684.8999996</v>
      </c>
    </row>
    <row r="23" spans="1:13" x14ac:dyDescent="0.25">
      <c r="A23" s="15" t="s">
        <v>108</v>
      </c>
      <c r="B23" s="39">
        <f>SUM(C23:G23)</f>
        <v>83037487406.789764</v>
      </c>
      <c r="C23" s="39">
        <f>+'I Trimestre'!C23+'II Trimestre'!C23+'III Trimestre'!C23+'IV Trimestre'!C23</f>
        <v>49570594468.200005</v>
      </c>
      <c r="D23" s="39">
        <f>+'I Trimestre'!D23+'II Trimestre'!D23+'III Trimestre'!D23+'IV Trimestre'!D23</f>
        <v>17596117534.68</v>
      </c>
      <c r="E23" s="39">
        <f>+'I Trimestre'!E23+'II Trimestre'!E23+'III Trimestre'!E23+'IV Trimestre'!E23</f>
        <v>6666348175.0699997</v>
      </c>
      <c r="F23" s="39">
        <f>+'I Trimestre'!F23+'II Trimestre'!F23+'III Trimestre'!F23+'IV Trimestre'!F23</f>
        <v>6343484750.4799995</v>
      </c>
      <c r="G23" s="39">
        <f>+'I Trimestre'!G23+'II Trimestre'!G23+'III Trimestre'!G23+'IV Trimestre'!G23</f>
        <v>2860942478.3597555</v>
      </c>
      <c r="H23" s="39">
        <f>SUM(I23:M23)</f>
        <v>121398297764.85847</v>
      </c>
      <c r="I23" s="39">
        <f>+'I Trimestre'!I23+'II Trimestre'!I23+'III Trimestre'!I23+'IV Trimestre'!I23</f>
        <v>63809607812.989998</v>
      </c>
      <c r="J23" s="39">
        <f>+'I Trimestre'!J23+'II Trimestre'!J23+'III Trimestre'!J23+'IV Trimestre'!J23</f>
        <v>35871246056.709999</v>
      </c>
      <c r="K23" s="39">
        <f>+'I Trimestre'!K23+'II Trimestre'!K23+'III Trimestre'!K23+'IV Trimestre'!K23</f>
        <v>10433451701.540001</v>
      </c>
      <c r="L23" s="39">
        <f>+'I Trimestre'!L23+'II Trimestre'!L23+'III Trimestre'!L23+'IV Trimestre'!L23</f>
        <v>7562603785.0500002</v>
      </c>
      <c r="M23" s="39">
        <f>+'I Trimestre'!M23+'II Trimestre'!M23+'III Trimestre'!M23+'IV Trimestre'!M23</f>
        <v>3721388408.5684786</v>
      </c>
    </row>
    <row r="24" spans="1:13" x14ac:dyDescent="0.25">
      <c r="A24" s="15" t="s">
        <v>66</v>
      </c>
      <c r="B24" s="39">
        <f t="shared" ref="B24" si="2">SUM(C24:G24)</f>
        <v>114179519765.99208</v>
      </c>
      <c r="C24" s="39">
        <f>+'IV Trimestre'!C24</f>
        <v>56799472890.972809</v>
      </c>
      <c r="D24" s="39">
        <f>+'IV Trimestre'!D24</f>
        <v>35074959321.890579</v>
      </c>
      <c r="E24" s="39">
        <f>+'IV Trimestre'!E24</f>
        <v>9604710343.784174</v>
      </c>
      <c r="F24" s="39">
        <f>+'IV Trimestre'!F24</f>
        <v>6237385524.48452</v>
      </c>
      <c r="G24" s="39">
        <f>+'IV Trimestre'!G24</f>
        <v>6462991684.8599997</v>
      </c>
      <c r="H24" s="39">
        <f t="shared" ref="H24" si="3">SUM(I24:M24)</f>
        <v>114179519765.99208</v>
      </c>
      <c r="I24" s="39">
        <f>+'IV Trimestre'!I24</f>
        <v>56799472890.972809</v>
      </c>
      <c r="J24" s="39">
        <f>+'IV Trimestre'!J24</f>
        <v>35074959321.890579</v>
      </c>
      <c r="K24" s="39">
        <f>+'IV Trimestre'!K24</f>
        <v>9604710343.784174</v>
      </c>
      <c r="L24" s="39">
        <f>+'IV Trimestre'!L24</f>
        <v>6237385524.48452</v>
      </c>
      <c r="M24" s="39">
        <f>+'IV Trimestre'!M24</f>
        <v>6462991684.8599997</v>
      </c>
    </row>
    <row r="25" spans="1:13" x14ac:dyDescent="0.25">
      <c r="A25" s="15" t="s">
        <v>109</v>
      </c>
      <c r="B25" s="39">
        <f>SUM(C25:F25)</f>
        <v>80176544928.430008</v>
      </c>
      <c r="C25" s="39">
        <f>+C23</f>
        <v>49570594468.200005</v>
      </c>
      <c r="D25" s="39">
        <f t="shared" ref="D25:F25" si="4">+D23</f>
        <v>17596117534.68</v>
      </c>
      <c r="E25" s="39">
        <f t="shared" si="4"/>
        <v>6666348175.0699997</v>
      </c>
      <c r="F25" s="39">
        <f t="shared" si="4"/>
        <v>6343484750.4799995</v>
      </c>
      <c r="G25" s="39"/>
      <c r="H25" s="39">
        <f>SUM(I25:L25)</f>
        <v>117676909356.28999</v>
      </c>
      <c r="I25" s="39">
        <f>+I23</f>
        <v>63809607812.989998</v>
      </c>
      <c r="J25" s="39">
        <f t="shared" ref="J25:L25" si="5">+J23</f>
        <v>35871246056.709999</v>
      </c>
      <c r="K25" s="39">
        <f t="shared" si="5"/>
        <v>10433451701.540001</v>
      </c>
      <c r="L25" s="39">
        <f t="shared" si="5"/>
        <v>7562603785.0500002</v>
      </c>
      <c r="M25" s="39"/>
    </row>
    <row r="26" spans="1:13" x14ac:dyDescent="0.25">
      <c r="A26" s="14"/>
      <c r="B26" s="44"/>
      <c r="C26" s="39"/>
      <c r="D26" s="39"/>
      <c r="E26" s="39"/>
      <c r="F26" s="39"/>
      <c r="G26" s="39"/>
      <c r="H26" s="44"/>
      <c r="I26" s="39"/>
      <c r="J26" s="39"/>
      <c r="K26" s="39"/>
      <c r="L26" s="39"/>
      <c r="M26" s="39"/>
    </row>
    <row r="27" spans="1:13" x14ac:dyDescent="0.25">
      <c r="A27" s="6" t="s">
        <v>6</v>
      </c>
      <c r="B27" s="44"/>
      <c r="C27" s="39"/>
      <c r="D27" s="39"/>
      <c r="E27" s="39"/>
      <c r="F27" s="39"/>
      <c r="G27" s="39"/>
      <c r="H27" s="44"/>
      <c r="I27" s="39"/>
      <c r="J27" s="39"/>
      <c r="K27" s="39"/>
      <c r="L27" s="39"/>
      <c r="M27" s="39"/>
    </row>
    <row r="28" spans="1:13" x14ac:dyDescent="0.25">
      <c r="A28" s="15" t="s">
        <v>107</v>
      </c>
      <c r="B28" s="39">
        <f t="shared" ref="B28" si="6">B22</f>
        <v>114179519766.0614</v>
      </c>
      <c r="C28" s="39">
        <f>B28+H28</f>
        <v>228359003532.10278</v>
      </c>
      <c r="D28" s="39"/>
      <c r="E28" s="39"/>
      <c r="F28" s="44"/>
      <c r="G28" s="44"/>
      <c r="H28" s="39">
        <f t="shared" ref="H28" si="7">H22</f>
        <v>114179483766.0414</v>
      </c>
      <c r="I28" s="39"/>
      <c r="J28" s="39"/>
      <c r="K28" s="39"/>
      <c r="L28" s="44"/>
      <c r="M28" s="44"/>
    </row>
    <row r="29" spans="1:13" x14ac:dyDescent="0.25">
      <c r="A29" s="15" t="s">
        <v>108</v>
      </c>
      <c r="B29" s="39">
        <f>'I Trimestre'!B29+'II Trimestre'!B29+'III Trimestre'!B29+'IV Trimestre'!B29</f>
        <v>120844064202.98</v>
      </c>
      <c r="C29" s="39"/>
      <c r="D29" s="39"/>
      <c r="E29" s="39"/>
      <c r="F29" s="44"/>
      <c r="G29" s="44"/>
      <c r="H29" s="39">
        <f>'I Trimestre'!H29+'II Trimestre'!H29+'III Trimestre'!H29+'IV Trimestre'!H29</f>
        <v>120844064202.98</v>
      </c>
      <c r="I29" s="39"/>
      <c r="J29" s="39"/>
      <c r="K29" s="39"/>
      <c r="L29" s="44"/>
      <c r="M29" s="44"/>
    </row>
    <row r="30" spans="1:13" x14ac:dyDescent="0.25">
      <c r="A30" s="14"/>
      <c r="B30" s="16"/>
      <c r="C30" s="17"/>
      <c r="D30" s="17"/>
      <c r="E30" s="17"/>
      <c r="F30" s="17"/>
      <c r="G30" s="17"/>
      <c r="H30" s="16"/>
      <c r="I30" s="17"/>
      <c r="J30" s="17"/>
      <c r="K30" s="17"/>
      <c r="L30" s="17"/>
      <c r="M30" s="17"/>
    </row>
    <row r="31" spans="1:13" x14ac:dyDescent="0.25">
      <c r="A31" s="2" t="s">
        <v>7</v>
      </c>
      <c r="B31" s="16"/>
      <c r="C31" s="17"/>
      <c r="D31" s="17"/>
      <c r="E31" s="17"/>
      <c r="F31" s="17"/>
      <c r="G31" s="17"/>
      <c r="H31" s="16"/>
      <c r="I31" s="17"/>
      <c r="J31" s="17"/>
      <c r="K31" s="17"/>
      <c r="L31" s="17"/>
      <c r="M31" s="17"/>
    </row>
    <row r="32" spans="1:13" x14ac:dyDescent="0.25">
      <c r="A32" s="15" t="s">
        <v>61</v>
      </c>
      <c r="B32" s="48">
        <v>1.0451999999999999</v>
      </c>
      <c r="C32" s="48">
        <v>1.0451999999999999</v>
      </c>
      <c r="D32" s="48">
        <v>1.0451999999999999</v>
      </c>
      <c r="E32" s="48">
        <v>1.0451999999999999</v>
      </c>
      <c r="F32" s="48">
        <v>1.0451999999999999</v>
      </c>
      <c r="G32" s="48">
        <v>1.0451999999999999</v>
      </c>
      <c r="H32" s="48">
        <v>1.0451999999999999</v>
      </c>
      <c r="I32" s="48">
        <v>1.0451999999999999</v>
      </c>
      <c r="J32" s="48">
        <v>1.0451999999999999</v>
      </c>
      <c r="K32" s="48">
        <v>1.0451999999999999</v>
      </c>
      <c r="L32" s="48">
        <v>1.0451999999999999</v>
      </c>
      <c r="M32" s="48">
        <v>1.0451999999999999</v>
      </c>
    </row>
    <row r="33" spans="1:13" x14ac:dyDescent="0.25">
      <c r="A33" s="15" t="s">
        <v>126</v>
      </c>
      <c r="B33" s="48">
        <v>1.0610999999999999</v>
      </c>
      <c r="C33" s="48">
        <v>1.0610999999999999</v>
      </c>
      <c r="D33" s="48">
        <v>1.0610999999999999</v>
      </c>
      <c r="E33" s="48">
        <v>1.0610999999999999</v>
      </c>
      <c r="F33" s="48">
        <v>1.0610999999999999</v>
      </c>
      <c r="G33" s="48">
        <v>1.0610999999999999</v>
      </c>
      <c r="H33" s="48">
        <v>1.0610999999999999</v>
      </c>
      <c r="I33" s="48">
        <v>1.0610999999999999</v>
      </c>
      <c r="J33" s="48">
        <v>1.0610999999999999</v>
      </c>
      <c r="K33" s="48">
        <v>1.0610999999999999</v>
      </c>
      <c r="L33" s="48">
        <v>1.0610999999999999</v>
      </c>
      <c r="M33" s="48">
        <v>1.0610999999999999</v>
      </c>
    </row>
    <row r="34" spans="1:13" x14ac:dyDescent="0.25">
      <c r="A34" s="15" t="s">
        <v>8</v>
      </c>
      <c r="B34" s="44">
        <f>+C34+F34</f>
        <v>172371</v>
      </c>
      <c r="C34" s="39">
        <v>128056</v>
      </c>
      <c r="D34" s="39">
        <v>128056</v>
      </c>
      <c r="E34" s="39">
        <v>128056</v>
      </c>
      <c r="F34" s="39">
        <v>44315</v>
      </c>
      <c r="G34" s="39"/>
      <c r="H34" s="44">
        <f>+I34+L34</f>
        <v>172371</v>
      </c>
      <c r="I34" s="39">
        <v>128056</v>
      </c>
      <c r="J34" s="39">
        <v>128056</v>
      </c>
      <c r="K34" s="39">
        <v>128056</v>
      </c>
      <c r="L34" s="39">
        <v>44315</v>
      </c>
      <c r="M34" s="39"/>
    </row>
    <row r="35" spans="1:13" x14ac:dyDescent="0.25">
      <c r="A35" s="14"/>
      <c r="B35" s="44"/>
      <c r="C35" s="39"/>
      <c r="D35" s="39"/>
      <c r="E35" s="39"/>
      <c r="F35" s="39"/>
      <c r="G35" s="39"/>
      <c r="H35" s="44"/>
      <c r="I35" s="39"/>
      <c r="J35" s="39"/>
      <c r="K35" s="39"/>
      <c r="L35" s="39"/>
      <c r="M35" s="39"/>
    </row>
    <row r="36" spans="1:13" x14ac:dyDescent="0.25">
      <c r="A36" s="2" t="s">
        <v>9</v>
      </c>
      <c r="B36" s="44"/>
      <c r="C36" s="39"/>
      <c r="D36" s="39"/>
      <c r="E36" s="39"/>
      <c r="F36" s="39"/>
      <c r="G36" s="39"/>
      <c r="H36" s="44"/>
      <c r="I36" s="39"/>
      <c r="J36" s="39"/>
      <c r="K36" s="39"/>
      <c r="L36" s="39"/>
      <c r="M36" s="39"/>
    </row>
    <row r="37" spans="1:13" x14ac:dyDescent="0.25">
      <c r="A37" s="14" t="s">
        <v>62</v>
      </c>
      <c r="B37" s="44">
        <f t="shared" ref="B37:F37" si="8">B21/B32</f>
        <v>114703584023.54727</v>
      </c>
      <c r="C37" s="39">
        <f t="shared" si="8"/>
        <v>56951469146.364334</v>
      </c>
      <c r="D37" s="39">
        <f t="shared" si="8"/>
        <v>34716477251.674324</v>
      </c>
      <c r="E37" s="39">
        <f t="shared" si="8"/>
        <v>12485510708.65863</v>
      </c>
      <c r="F37" s="39">
        <f t="shared" si="8"/>
        <v>6793615575.9663229</v>
      </c>
      <c r="G37" s="39">
        <f t="shared" ref="G37:L37" si="9">G21/G32</f>
        <v>3756511340.883656</v>
      </c>
      <c r="H37" s="44">
        <f t="shared" si="9"/>
        <v>103362808950.3575</v>
      </c>
      <c r="I37" s="39">
        <f t="shared" si="9"/>
        <v>51615199171.928825</v>
      </c>
      <c r="J37" s="39">
        <f t="shared" si="9"/>
        <v>31816116933.802147</v>
      </c>
      <c r="K37" s="39">
        <f t="shared" si="9"/>
        <v>9854078880.1377716</v>
      </c>
      <c r="L37" s="39">
        <f t="shared" si="9"/>
        <v>6774622081.8982019</v>
      </c>
      <c r="M37" s="39">
        <f t="shared" ref="M37" si="10">M21/M32</f>
        <v>3302791882.5905676</v>
      </c>
    </row>
    <row r="38" spans="1:13" x14ac:dyDescent="0.25">
      <c r="A38" s="14" t="s">
        <v>110</v>
      </c>
      <c r="B38" s="44">
        <f t="shared" ref="B38" si="11">B23/B33</f>
        <v>78256043169.154434</v>
      </c>
      <c r="C38" s="39">
        <f>C23/C33</f>
        <v>46716232653.095848</v>
      </c>
      <c r="D38" s="39">
        <f t="shared" ref="D38:F38" si="12">D23/D33</f>
        <v>16582902209.669212</v>
      </c>
      <c r="E38" s="39">
        <f t="shared" si="12"/>
        <v>6282488149.1565361</v>
      </c>
      <c r="F38" s="39">
        <f t="shared" si="12"/>
        <v>5978215767.1096029</v>
      </c>
      <c r="G38" s="39">
        <f t="shared" ref="G38:H38" si="13">G23/G33</f>
        <v>2696204390.1232266</v>
      </c>
      <c r="H38" s="44">
        <f t="shared" si="13"/>
        <v>114407970751.9164</v>
      </c>
      <c r="I38" s="39">
        <f>I23/I33</f>
        <v>60135338623.117523</v>
      </c>
      <c r="J38" s="39">
        <f t="shared" ref="J38:M38" si="14">J23/J33</f>
        <v>33805716762.520027</v>
      </c>
      <c r="K38" s="39">
        <f t="shared" si="14"/>
        <v>9832675244.1240234</v>
      </c>
      <c r="L38" s="39">
        <f t="shared" si="14"/>
        <v>7127135788.3799839</v>
      </c>
      <c r="M38" s="39">
        <f t="shared" si="14"/>
        <v>3507104333.7748365</v>
      </c>
    </row>
    <row r="39" spans="1:13" x14ac:dyDescent="0.25">
      <c r="A39" s="14" t="s">
        <v>63</v>
      </c>
      <c r="B39" s="44">
        <f t="shared" ref="B39:F39" si="15">B37/B15</f>
        <v>9018286.3451173268</v>
      </c>
      <c r="C39" s="39">
        <f t="shared" si="15"/>
        <v>6714391.5522712022</v>
      </c>
      <c r="D39" s="39">
        <f t="shared" si="15"/>
        <v>15199858.691626236</v>
      </c>
      <c r="E39" s="39">
        <f t="shared" si="15"/>
        <v>16131150.78638066</v>
      </c>
      <c r="F39" s="39">
        <f t="shared" si="15"/>
        <v>5762184.5428043455</v>
      </c>
      <c r="G39" s="39"/>
      <c r="H39" s="44">
        <f t="shared" ref="H39:L39" si="16">H37/H15</f>
        <v>10786059.57950094</v>
      </c>
      <c r="I39" s="39">
        <f t="shared" si="16"/>
        <v>8043509.2990383087</v>
      </c>
      <c r="J39" s="39">
        <f t="shared" si="16"/>
        <v>18108205.42618221</v>
      </c>
      <c r="K39" s="39">
        <f t="shared" si="16"/>
        <v>23023548.785368625</v>
      </c>
      <c r="L39" s="39">
        <f t="shared" si="16"/>
        <v>6905832.9071337432</v>
      </c>
      <c r="M39" s="39"/>
    </row>
    <row r="40" spans="1:13" x14ac:dyDescent="0.25">
      <c r="A40" s="14" t="s">
        <v>111</v>
      </c>
      <c r="B40" s="44">
        <f t="shared" ref="B40:F40" si="17">B38/B17</f>
        <v>8244420.8985624136</v>
      </c>
      <c r="C40" s="39">
        <f t="shared" si="17"/>
        <v>7041940.4059535498</v>
      </c>
      <c r="D40" s="39">
        <f t="shared" si="17"/>
        <v>11468120.476949662</v>
      </c>
      <c r="E40" s="39">
        <f t="shared" si="17"/>
        <v>14994005.129251877</v>
      </c>
      <c r="F40" s="39">
        <f t="shared" si="17"/>
        <v>6020358.2750348467</v>
      </c>
      <c r="G40" s="39"/>
      <c r="H40" s="44">
        <f t="shared" ref="H40:L40" si="18">H38/H17</f>
        <v>9007083.1957106274</v>
      </c>
      <c r="I40" s="39">
        <f t="shared" si="18"/>
        <v>7259215.1886911541</v>
      </c>
      <c r="J40" s="39">
        <f t="shared" si="18"/>
        <v>13027251.160894038</v>
      </c>
      <c r="K40" s="39">
        <f t="shared" si="18"/>
        <v>15034671.627100954</v>
      </c>
      <c r="L40" s="39">
        <f t="shared" si="18"/>
        <v>6096779.9729512269</v>
      </c>
      <c r="M40" s="39"/>
    </row>
    <row r="41" spans="1:13" x14ac:dyDescent="0.25">
      <c r="A41" s="14"/>
      <c r="B41" s="19"/>
      <c r="C41" s="20"/>
      <c r="D41" s="20"/>
      <c r="E41" s="20"/>
      <c r="F41" s="20"/>
      <c r="G41" s="20"/>
      <c r="H41" s="19"/>
      <c r="I41" s="20"/>
      <c r="J41" s="20"/>
      <c r="K41" s="20"/>
      <c r="L41" s="20"/>
      <c r="M41" s="20"/>
    </row>
    <row r="42" spans="1:13" x14ac:dyDescent="0.25">
      <c r="A42" s="2" t="s">
        <v>10</v>
      </c>
      <c r="B42" s="19"/>
      <c r="C42" s="20"/>
      <c r="D42" s="20"/>
      <c r="E42" s="20"/>
      <c r="F42" s="20"/>
      <c r="G42" s="20"/>
      <c r="H42" s="19"/>
      <c r="I42" s="20"/>
      <c r="J42" s="20"/>
      <c r="K42" s="20"/>
      <c r="L42" s="20"/>
      <c r="M42" s="20"/>
    </row>
    <row r="43" spans="1:13" x14ac:dyDescent="0.25">
      <c r="A43" s="14"/>
      <c r="B43" s="19"/>
      <c r="C43" s="20"/>
      <c r="D43" s="20"/>
      <c r="E43" s="20"/>
      <c r="F43" s="20"/>
      <c r="G43" s="20"/>
      <c r="H43" s="19"/>
      <c r="I43" s="20"/>
      <c r="J43" s="20"/>
      <c r="K43" s="20"/>
      <c r="L43" s="20"/>
      <c r="M43" s="20"/>
    </row>
    <row r="44" spans="1:13" x14ac:dyDescent="0.25">
      <c r="A44" s="2" t="s">
        <v>11</v>
      </c>
      <c r="B44" s="19"/>
      <c r="C44" s="20"/>
      <c r="D44" s="20"/>
      <c r="E44" s="20"/>
      <c r="F44" s="20"/>
      <c r="G44" s="20"/>
      <c r="H44" s="19"/>
      <c r="I44" s="20"/>
      <c r="J44" s="20"/>
      <c r="K44" s="20"/>
      <c r="L44" s="20"/>
      <c r="M44" s="20"/>
    </row>
    <row r="45" spans="1:13" x14ac:dyDescent="0.25">
      <c r="A45" s="14" t="s">
        <v>12</v>
      </c>
      <c r="B45" s="21">
        <f t="shared" ref="B45:F45" si="19">B16/B34*100</f>
        <v>6.677457344913007</v>
      </c>
      <c r="C45" s="22">
        <f>C16/C34*100</f>
        <v>6.1262260261135753</v>
      </c>
      <c r="D45" s="22">
        <f t="shared" si="19"/>
        <v>1.6094521146998189</v>
      </c>
      <c r="E45" s="22">
        <f t="shared" si="19"/>
        <v>0.48650590366714563</v>
      </c>
      <c r="F45" s="22">
        <f t="shared" si="19"/>
        <v>2.2136973936590318</v>
      </c>
      <c r="G45" s="22"/>
      <c r="H45" s="21">
        <f t="shared" ref="H45" si="20">H16/H34*100</f>
        <v>6.677457344913007</v>
      </c>
      <c r="I45" s="22">
        <f>I16/I34*100</f>
        <v>6.1262260261135753</v>
      </c>
      <c r="J45" s="22">
        <f t="shared" ref="J45:L45" si="21">J16/J34*100</f>
        <v>1.6094521146998189</v>
      </c>
      <c r="K45" s="22">
        <f t="shared" si="21"/>
        <v>0.48650590366714563</v>
      </c>
      <c r="L45" s="22">
        <f t="shared" si="21"/>
        <v>2.2136973936590318</v>
      </c>
      <c r="M45" s="22"/>
    </row>
    <row r="46" spans="1:13" x14ac:dyDescent="0.25">
      <c r="A46" s="14" t="s">
        <v>13</v>
      </c>
      <c r="B46" s="21">
        <f>B17/B34*100</f>
        <v>5.506726769584211</v>
      </c>
      <c r="C46" s="22">
        <f t="shared" ref="C46:F46" si="22">C17/C34*100</f>
        <v>5.1805460111201356</v>
      </c>
      <c r="D46" s="22">
        <f t="shared" si="22"/>
        <v>1.1291934778534392</v>
      </c>
      <c r="E46" s="22">
        <f t="shared" si="22"/>
        <v>0.32720059973761478</v>
      </c>
      <c r="F46" s="22">
        <f t="shared" si="22"/>
        <v>2.2407762608597541</v>
      </c>
      <c r="G46" s="22"/>
      <c r="H46" s="21">
        <f>H17/H34*100</f>
        <v>7.3689889830655968</v>
      </c>
      <c r="I46" s="22">
        <f t="shared" ref="I46:L46" si="23">I17/I34*100</f>
        <v>6.4690447929031043</v>
      </c>
      <c r="J46" s="22">
        <f t="shared" si="23"/>
        <v>2.0264571749859437</v>
      </c>
      <c r="K46" s="22">
        <f t="shared" si="23"/>
        <v>0.51071406259761354</v>
      </c>
      <c r="L46" s="22">
        <f t="shared" si="23"/>
        <v>2.6379329798036784</v>
      </c>
      <c r="M46" s="22"/>
    </row>
    <row r="47" spans="1:13" x14ac:dyDescent="0.25">
      <c r="A47" s="14"/>
      <c r="B47" s="21"/>
      <c r="C47" s="22"/>
      <c r="D47" s="22"/>
      <c r="E47" s="22"/>
      <c r="F47" s="22"/>
      <c r="G47" s="22"/>
      <c r="H47" s="21"/>
      <c r="I47" s="22"/>
      <c r="J47" s="22"/>
      <c r="K47" s="22"/>
      <c r="L47" s="22"/>
      <c r="M47" s="22"/>
    </row>
    <row r="48" spans="1:13" x14ac:dyDescent="0.25">
      <c r="A48" s="2" t="s">
        <v>14</v>
      </c>
      <c r="B48" s="21"/>
      <c r="C48" s="22"/>
      <c r="D48" s="22"/>
      <c r="E48" s="22"/>
      <c r="F48" s="22"/>
      <c r="G48" s="22"/>
      <c r="H48" s="21"/>
      <c r="I48" s="22"/>
      <c r="J48" s="22"/>
      <c r="K48" s="22"/>
      <c r="L48" s="22"/>
      <c r="M48" s="22"/>
    </row>
    <row r="49" spans="1:13" x14ac:dyDescent="0.25">
      <c r="A49" s="14" t="s">
        <v>15</v>
      </c>
      <c r="B49" s="21">
        <f t="shared" ref="B49:F49" si="24">B17/B16*100</f>
        <v>82.467419635099915</v>
      </c>
      <c r="C49" s="22">
        <f t="shared" si="24"/>
        <v>84.563416188655196</v>
      </c>
      <c r="D49" s="22">
        <f t="shared" si="24"/>
        <v>70.160116448326065</v>
      </c>
      <c r="E49" s="22">
        <f t="shared" si="24"/>
        <v>67.255216693418944</v>
      </c>
      <c r="F49" s="22">
        <f t="shared" si="24"/>
        <v>101.22324159021407</v>
      </c>
      <c r="G49" s="22"/>
      <c r="H49" s="21">
        <f t="shared" ref="H49:L49" si="25">H17/H16*100</f>
        <v>110.35621198957428</v>
      </c>
      <c r="I49" s="22">
        <f t="shared" si="25"/>
        <v>105.5959209687699</v>
      </c>
      <c r="J49" s="22">
        <f t="shared" si="25"/>
        <v>125.90975254730714</v>
      </c>
      <c r="K49" s="22">
        <f t="shared" si="25"/>
        <v>104.97592295345103</v>
      </c>
      <c r="L49" s="22">
        <f t="shared" si="25"/>
        <v>119.16411824668704</v>
      </c>
      <c r="M49" s="22"/>
    </row>
    <row r="50" spans="1:13" x14ac:dyDescent="0.25">
      <c r="A50" s="14" t="s">
        <v>16</v>
      </c>
      <c r="B50" s="21">
        <f>B23/B22*100</f>
        <v>72.725378051092264</v>
      </c>
      <c r="C50" s="21">
        <f>C23/C22*100</f>
        <v>87.272983260507402</v>
      </c>
      <c r="D50" s="21">
        <f t="shared" ref="D50:G50" si="26">D23/D22*100</f>
        <v>50.167178736250285</v>
      </c>
      <c r="E50" s="21">
        <f t="shared" si="26"/>
        <v>69.407071493675843</v>
      </c>
      <c r="F50" s="21">
        <f t="shared" si="26"/>
        <v>101.7010208135158</v>
      </c>
      <c r="G50" s="21">
        <f t="shared" si="26"/>
        <v>44.266535032609575</v>
      </c>
      <c r="H50" s="21">
        <f>H23/H22*100</f>
        <v>106.32233897081611</v>
      </c>
      <c r="I50" s="21">
        <f>I23/I22*100</f>
        <v>112.34190136846334</v>
      </c>
      <c r="J50" s="21">
        <f t="shared" ref="J50:M50" si="27">J23/J22*100</f>
        <v>102.27024278919777</v>
      </c>
      <c r="K50" s="21">
        <f t="shared" si="27"/>
        <v>108.62848881531706</v>
      </c>
      <c r="L50" s="21">
        <f t="shared" si="27"/>
        <v>121.24637406743118</v>
      </c>
      <c r="M50" s="21">
        <f t="shared" si="27"/>
        <v>57.580286636702496</v>
      </c>
    </row>
    <row r="51" spans="1:13" x14ac:dyDescent="0.25">
      <c r="A51" s="14" t="s">
        <v>17</v>
      </c>
      <c r="B51" s="21">
        <f t="shared" ref="B51:F51" si="28">AVERAGE(B49:B50)</f>
        <v>77.596398843096097</v>
      </c>
      <c r="C51" s="22">
        <f t="shared" si="28"/>
        <v>85.918199724581299</v>
      </c>
      <c r="D51" s="22">
        <f t="shared" si="28"/>
        <v>60.163647592288171</v>
      </c>
      <c r="E51" s="22">
        <f t="shared" si="28"/>
        <v>68.331144093547394</v>
      </c>
      <c r="F51" s="22">
        <f t="shared" si="28"/>
        <v>101.46213120186493</v>
      </c>
      <c r="G51" s="22"/>
      <c r="H51" s="21">
        <f t="shared" ref="H51:L51" si="29">AVERAGE(H49:H50)</f>
        <v>108.3392754801952</v>
      </c>
      <c r="I51" s="22">
        <f t="shared" si="29"/>
        <v>108.96891116861661</v>
      </c>
      <c r="J51" s="22">
        <f t="shared" si="29"/>
        <v>114.08999766825245</v>
      </c>
      <c r="K51" s="22">
        <f t="shared" si="29"/>
        <v>106.80220588438405</v>
      </c>
      <c r="L51" s="22">
        <f t="shared" si="29"/>
        <v>120.20524615705911</v>
      </c>
      <c r="M51" s="22"/>
    </row>
    <row r="52" spans="1:13" x14ac:dyDescent="0.25">
      <c r="A52" s="14"/>
      <c r="B52" s="21"/>
      <c r="C52" s="22"/>
      <c r="D52" s="22"/>
      <c r="E52" s="22"/>
      <c r="F52" s="22"/>
      <c r="G52" s="22"/>
      <c r="H52" s="21"/>
      <c r="I52" s="22"/>
      <c r="J52" s="22"/>
      <c r="K52" s="22"/>
      <c r="L52" s="22"/>
      <c r="M52" s="22"/>
    </row>
    <row r="53" spans="1:13" x14ac:dyDescent="0.25">
      <c r="A53" s="2" t="s">
        <v>18</v>
      </c>
      <c r="B53" s="21"/>
      <c r="C53" s="22"/>
      <c r="D53" s="22"/>
      <c r="E53" s="22"/>
      <c r="F53" s="22"/>
      <c r="G53" s="22"/>
      <c r="H53" s="21"/>
      <c r="I53" s="22"/>
      <c r="J53" s="22"/>
      <c r="K53" s="22"/>
      <c r="L53" s="22"/>
      <c r="M53" s="22"/>
    </row>
    <row r="54" spans="1:13" x14ac:dyDescent="0.25">
      <c r="A54" s="14" t="s">
        <v>19</v>
      </c>
      <c r="B54" s="21">
        <f t="shared" ref="B54:F54" si="30">B17/B18*100</f>
        <v>82.488919787955155</v>
      </c>
      <c r="C54" s="22">
        <f t="shared" si="30"/>
        <v>84.563416188655196</v>
      </c>
      <c r="D54" s="22">
        <f t="shared" si="30"/>
        <v>70.262390670553927</v>
      </c>
      <c r="E54" s="22">
        <f t="shared" si="30"/>
        <v>67.255216693418944</v>
      </c>
      <c r="F54" s="22">
        <f t="shared" si="30"/>
        <v>101.22324159021407</v>
      </c>
      <c r="G54" s="22"/>
      <c r="H54" s="21">
        <f t="shared" ref="H54:L54" si="31">H17/H18*100</f>
        <v>110.38498305379333</v>
      </c>
      <c r="I54" s="22">
        <f t="shared" si="31"/>
        <v>105.5959209687699</v>
      </c>
      <c r="J54" s="22">
        <f t="shared" si="31"/>
        <v>126.09329446064139</v>
      </c>
      <c r="K54" s="22">
        <f t="shared" si="31"/>
        <v>104.97592295345103</v>
      </c>
      <c r="L54" s="22">
        <f t="shared" si="31"/>
        <v>119.16411824668704</v>
      </c>
      <c r="M54" s="22"/>
    </row>
    <row r="55" spans="1:13" x14ac:dyDescent="0.25">
      <c r="A55" s="14" t="s">
        <v>20</v>
      </c>
      <c r="B55" s="21">
        <f>B23/B24*100</f>
        <v>72.725378051136417</v>
      </c>
      <c r="C55" s="21">
        <f t="shared" ref="C55:G55" si="32">C23/C24*100</f>
        <v>87.272983260515971</v>
      </c>
      <c r="D55" s="21">
        <f t="shared" si="32"/>
        <v>50.167178736250492</v>
      </c>
      <c r="E55" s="21">
        <f t="shared" si="32"/>
        <v>69.407071493667928</v>
      </c>
      <c r="F55" s="21">
        <f t="shared" si="32"/>
        <v>101.70102081359238</v>
      </c>
      <c r="G55" s="21">
        <f t="shared" si="32"/>
        <v>44.266535033020531</v>
      </c>
      <c r="H55" s="21">
        <f>H23/H24*100</f>
        <v>106.3223054481759</v>
      </c>
      <c r="I55" s="21">
        <f t="shared" ref="I55:M55" si="33">I23/I24*100</f>
        <v>112.34190136847435</v>
      </c>
      <c r="J55" s="21">
        <f t="shared" si="33"/>
        <v>102.27024278919818</v>
      </c>
      <c r="K55" s="21">
        <f t="shared" si="33"/>
        <v>108.62848881530465</v>
      </c>
      <c r="L55" s="21">
        <f t="shared" si="33"/>
        <v>121.24637406752248</v>
      </c>
      <c r="M55" s="21">
        <f t="shared" si="33"/>
        <v>57.579965904738593</v>
      </c>
    </row>
    <row r="56" spans="1:13" x14ac:dyDescent="0.25">
      <c r="A56" s="14" t="s">
        <v>21</v>
      </c>
      <c r="B56" s="21">
        <f t="shared" ref="B56:F56" si="34">(B54+B55)/2</f>
        <v>77.607148919545779</v>
      </c>
      <c r="C56" s="22">
        <f t="shared" si="34"/>
        <v>85.918199724585577</v>
      </c>
      <c r="D56" s="22">
        <f t="shared" si="34"/>
        <v>60.214784703402209</v>
      </c>
      <c r="E56" s="22">
        <f t="shared" si="34"/>
        <v>68.331144093543429</v>
      </c>
      <c r="F56" s="22">
        <f t="shared" si="34"/>
        <v>101.46213120190322</v>
      </c>
      <c r="G56" s="22"/>
      <c r="H56" s="21">
        <f t="shared" ref="H56:L56" si="35">(H54+H55)/2</f>
        <v>108.35364425098462</v>
      </c>
      <c r="I56" s="22">
        <f t="shared" si="35"/>
        <v>108.96891116862213</v>
      </c>
      <c r="J56" s="22">
        <f t="shared" si="35"/>
        <v>114.18176862491978</v>
      </c>
      <c r="K56" s="22">
        <f t="shared" si="35"/>
        <v>106.80220588437784</v>
      </c>
      <c r="L56" s="22">
        <f t="shared" si="35"/>
        <v>120.20524615710477</v>
      </c>
      <c r="M56" s="22"/>
    </row>
    <row r="57" spans="1:13" x14ac:dyDescent="0.25">
      <c r="A57" s="14"/>
      <c r="B57" s="21"/>
      <c r="C57" s="22"/>
      <c r="D57" s="22"/>
      <c r="E57" s="22"/>
      <c r="F57" s="22"/>
      <c r="G57" s="22"/>
      <c r="H57" s="21"/>
      <c r="I57" s="22"/>
      <c r="J57" s="22"/>
      <c r="K57" s="22"/>
      <c r="L57" s="22"/>
      <c r="M57" s="22"/>
    </row>
    <row r="58" spans="1:13" x14ac:dyDescent="0.25">
      <c r="A58" s="2" t="s">
        <v>34</v>
      </c>
      <c r="B58" s="21"/>
      <c r="C58" s="22"/>
      <c r="D58" s="22"/>
      <c r="E58" s="22"/>
      <c r="F58" s="22"/>
      <c r="G58" s="22"/>
      <c r="H58" s="21"/>
      <c r="I58" s="22"/>
      <c r="J58" s="22"/>
      <c r="K58" s="22"/>
      <c r="L58" s="22"/>
      <c r="M58" s="22"/>
    </row>
    <row r="59" spans="1:13" x14ac:dyDescent="0.25">
      <c r="A59" s="14" t="s">
        <v>22</v>
      </c>
      <c r="B59" s="21">
        <f>B25/B23*100</f>
        <v>96.554637468322753</v>
      </c>
      <c r="C59" s="21"/>
      <c r="D59" s="21"/>
      <c r="E59" s="21"/>
      <c r="F59" s="21"/>
      <c r="G59" s="21"/>
      <c r="H59" s="21">
        <f>H25/H23*100</f>
        <v>96.934562941091144</v>
      </c>
      <c r="I59" s="21"/>
      <c r="J59" s="21"/>
      <c r="K59" s="21"/>
      <c r="L59" s="21"/>
      <c r="M59" s="21"/>
    </row>
    <row r="60" spans="1:13" x14ac:dyDescent="0.25">
      <c r="A60" s="14"/>
      <c r="B60" s="21"/>
      <c r="C60" s="22"/>
      <c r="D60" s="22"/>
      <c r="E60" s="22"/>
      <c r="F60" s="22"/>
      <c r="G60" s="22"/>
      <c r="H60" s="21"/>
      <c r="I60" s="22"/>
      <c r="J60" s="22"/>
      <c r="K60" s="22"/>
      <c r="L60" s="22"/>
      <c r="M60" s="22"/>
    </row>
    <row r="61" spans="1:13" x14ac:dyDescent="0.25">
      <c r="A61" s="2" t="s">
        <v>23</v>
      </c>
      <c r="B61" s="21"/>
      <c r="C61" s="22"/>
      <c r="D61" s="22"/>
      <c r="E61" s="22"/>
      <c r="F61" s="22"/>
      <c r="G61" s="22"/>
      <c r="H61" s="21"/>
      <c r="I61" s="22"/>
      <c r="J61" s="22"/>
      <c r="K61" s="22"/>
      <c r="L61" s="22"/>
      <c r="M61" s="22"/>
    </row>
    <row r="62" spans="1:13" x14ac:dyDescent="0.25">
      <c r="A62" s="14" t="s">
        <v>24</v>
      </c>
      <c r="B62" s="21">
        <f>((B17/B15)-1)*100</f>
        <v>-25.371491469455144</v>
      </c>
      <c r="C62" s="22">
        <f t="shared" ref="C62:F62" si="36">((C17/C15)-1)*100</f>
        <v>-21.787314312662108</v>
      </c>
      <c r="D62" s="22">
        <f t="shared" si="36"/>
        <v>-36.690017513134855</v>
      </c>
      <c r="E62" s="22">
        <f t="shared" si="36"/>
        <v>-45.865633074935396</v>
      </c>
      <c r="F62" s="22">
        <f t="shared" si="36"/>
        <v>-15.776081424936383</v>
      </c>
      <c r="G62" s="22"/>
      <c r="H62" s="21">
        <f>((H17/H15)-1)*100</f>
        <v>32.547219033705524</v>
      </c>
      <c r="I62" s="22">
        <f t="shared" ref="I62:L62" si="37">((I17/I15)-1)*100</f>
        <v>29.094592488701878</v>
      </c>
      <c r="J62" s="22">
        <f t="shared" si="37"/>
        <v>47.694934547524184</v>
      </c>
      <c r="K62" s="22">
        <f t="shared" si="37"/>
        <v>52.803738317756995</v>
      </c>
      <c r="L62" s="22">
        <f t="shared" si="37"/>
        <v>19.164118246687046</v>
      </c>
      <c r="M62" s="22"/>
    </row>
    <row r="63" spans="1:13" x14ac:dyDescent="0.25">
      <c r="A63" s="14" t="s">
        <v>25</v>
      </c>
      <c r="B63" s="21">
        <f>((B38/B37)-1)*100</f>
        <v>-31.775415881434533</v>
      </c>
      <c r="C63" s="21">
        <f t="shared" ref="C63:F63" si="38">((C38/C37)-1)*100</f>
        <v>-17.971856822453692</v>
      </c>
      <c r="D63" s="21">
        <f t="shared" si="38"/>
        <v>-52.233338395906955</v>
      </c>
      <c r="E63" s="21">
        <f t="shared" si="38"/>
        <v>-49.681768765776901</v>
      </c>
      <c r="F63" s="21">
        <f t="shared" si="38"/>
        <v>-12.002442583612593</v>
      </c>
      <c r="G63" s="22"/>
      <c r="H63" s="21">
        <f>((H38/H37)-1)*100</f>
        <v>10.685818152313953</v>
      </c>
      <c r="I63" s="21">
        <f t="shared" ref="I63:L63" si="39">((I38/I37)-1)*100</f>
        <v>16.507035888417953</v>
      </c>
      <c r="J63" s="21">
        <f t="shared" si="39"/>
        <v>6.2534338582471261</v>
      </c>
      <c r="K63" s="21">
        <f t="shared" si="39"/>
        <v>-0.21720585225768474</v>
      </c>
      <c r="L63" s="21">
        <f t="shared" si="39"/>
        <v>5.2034445939604268</v>
      </c>
      <c r="M63" s="22"/>
    </row>
    <row r="64" spans="1:13" x14ac:dyDescent="0.25">
      <c r="A64" s="14" t="s">
        <v>26</v>
      </c>
      <c r="B64" s="21">
        <f>((B40/B39)-1)*100</f>
        <v>-8.5810698057275481</v>
      </c>
      <c r="C64" s="22">
        <f t="shared" ref="C64:F64" si="40">((C40/C39)-1)*100</f>
        <v>4.878310285189591</v>
      </c>
      <c r="D64" s="22">
        <f t="shared" si="40"/>
        <v>-24.551137549274905</v>
      </c>
      <c r="E64" s="22">
        <f t="shared" si="40"/>
        <v>-7.0493771472823985</v>
      </c>
      <c r="F64" s="22">
        <f t="shared" si="40"/>
        <v>4.4804835789735487</v>
      </c>
      <c r="G64" s="22"/>
      <c r="H64" s="21">
        <f>((H40/H39)-1)*100</f>
        <v>-16.493292760697177</v>
      </c>
      <c r="I64" s="22">
        <f t="shared" ref="I64:L64" si="41">((I40/I39)-1)*100</f>
        <v>-9.7506459082595356</v>
      </c>
      <c r="J64" s="22">
        <f t="shared" si="41"/>
        <v>-28.058850370350584</v>
      </c>
      <c r="K64" s="22">
        <f t="shared" si="41"/>
        <v>-34.698721872731333</v>
      </c>
      <c r="L64" s="22">
        <f t="shared" si="41"/>
        <v>-11.715501157677345</v>
      </c>
      <c r="M64" s="22"/>
    </row>
    <row r="65" spans="1:13" x14ac:dyDescent="0.25">
      <c r="A65" s="14"/>
      <c r="B65" s="21"/>
      <c r="C65" s="22"/>
      <c r="D65" s="22"/>
      <c r="E65" s="22"/>
      <c r="F65" s="22"/>
      <c r="G65" s="22"/>
      <c r="H65" s="21"/>
      <c r="I65" s="22"/>
      <c r="J65" s="22"/>
      <c r="K65" s="22"/>
      <c r="L65" s="22"/>
      <c r="M65" s="22"/>
    </row>
    <row r="66" spans="1:13" x14ac:dyDescent="0.25">
      <c r="A66" s="2" t="s">
        <v>27</v>
      </c>
      <c r="B66" s="21"/>
      <c r="C66" s="22"/>
      <c r="D66" s="22"/>
      <c r="E66" s="22"/>
      <c r="F66" s="22"/>
      <c r="G66" s="22"/>
      <c r="H66" s="21"/>
      <c r="I66" s="22"/>
      <c r="J66" s="22"/>
      <c r="K66" s="22"/>
      <c r="L66" s="22"/>
      <c r="M66" s="22"/>
    </row>
    <row r="67" spans="1:13" x14ac:dyDescent="0.25">
      <c r="A67" s="14" t="s">
        <v>28</v>
      </c>
      <c r="B67" s="21">
        <f t="shared" ref="B67:F68" si="42">B22/B16</f>
        <v>9920027.7815865688</v>
      </c>
      <c r="C67" s="22">
        <f t="shared" si="42"/>
        <v>7240213.2429545419</v>
      </c>
      <c r="D67" s="22">
        <f t="shared" si="42"/>
        <v>17018417.914551541</v>
      </c>
      <c r="E67" s="22">
        <f t="shared" si="42"/>
        <v>15416870.535767378</v>
      </c>
      <c r="F67" s="22">
        <f t="shared" si="42"/>
        <v>6358191.1564619951</v>
      </c>
      <c r="G67" s="22"/>
      <c r="H67" s="21">
        <f t="shared" ref="H67:L67" si="43">H22/H16</f>
        <v>9920024.6538698003</v>
      </c>
      <c r="I67" s="22">
        <f t="shared" si="43"/>
        <v>7240213.2429545419</v>
      </c>
      <c r="J67" s="22">
        <f t="shared" si="43"/>
        <v>17018417.914551541</v>
      </c>
      <c r="K67" s="22">
        <f t="shared" si="43"/>
        <v>15416870.535767378</v>
      </c>
      <c r="L67" s="22">
        <f t="shared" si="43"/>
        <v>6358191.1564619951</v>
      </c>
      <c r="M67" s="22"/>
    </row>
    <row r="68" spans="1:13" x14ac:dyDescent="0.25">
      <c r="A68" s="14" t="s">
        <v>29</v>
      </c>
      <c r="B68" s="21">
        <f t="shared" si="42"/>
        <v>8748155.0154645778</v>
      </c>
      <c r="C68" s="21">
        <f t="shared" si="42"/>
        <v>7472202.9647573112</v>
      </c>
      <c r="D68" s="21">
        <f t="shared" si="42"/>
        <v>12168822.638091287</v>
      </c>
      <c r="E68" s="21">
        <f t="shared" si="42"/>
        <v>15910138.842649164</v>
      </c>
      <c r="F68" s="21">
        <f t="shared" si="42"/>
        <v>6388202.1656394759</v>
      </c>
      <c r="G68" s="22"/>
      <c r="H68" s="21">
        <f t="shared" ref="H68:L68" si="44">H23/H17</f>
        <v>9557415.9789685458</v>
      </c>
      <c r="I68" s="21">
        <f t="shared" si="44"/>
        <v>7702753.2367201829</v>
      </c>
      <c r="J68" s="21">
        <f t="shared" si="44"/>
        <v>13823216.206824662</v>
      </c>
      <c r="K68" s="21">
        <f t="shared" si="44"/>
        <v>15953290.063516822</v>
      </c>
      <c r="L68" s="21">
        <f t="shared" si="44"/>
        <v>6469293.229298546</v>
      </c>
      <c r="M68" s="22"/>
    </row>
    <row r="69" spans="1:13" x14ac:dyDescent="0.25">
      <c r="A69" s="14" t="s">
        <v>30</v>
      </c>
      <c r="B69" s="21">
        <f>(B68/B67)*B51</f>
        <v>68.429780709006479</v>
      </c>
      <c r="C69" s="21">
        <f t="shared" ref="C69:L69" si="45">(C68/C67)*C51</f>
        <v>88.671176547646056</v>
      </c>
      <c r="D69" s="21">
        <f t="shared" si="45"/>
        <v>43.019319450674985</v>
      </c>
      <c r="E69" s="21">
        <f t="shared" si="45"/>
        <v>70.517423577189803</v>
      </c>
      <c r="F69" s="21">
        <f t="shared" si="45"/>
        <v>101.94103799716808</v>
      </c>
      <c r="G69" s="21"/>
      <c r="H69" s="21">
        <f t="shared" si="45"/>
        <v>104.379127951095</v>
      </c>
      <c r="I69" s="21">
        <f t="shared" si="45"/>
        <v>115.93037456772677</v>
      </c>
      <c r="J69" s="21">
        <f t="shared" si="45"/>
        <v>92.669642543910555</v>
      </c>
      <c r="K69" s="21">
        <f t="shared" si="45"/>
        <v>110.51831601906959</v>
      </c>
      <c r="L69" s="21">
        <f t="shared" si="45"/>
        <v>122.30569448980609</v>
      </c>
      <c r="M69" s="22"/>
    </row>
    <row r="70" spans="1:13" x14ac:dyDescent="0.25">
      <c r="A70" s="14"/>
      <c r="B70" s="21"/>
      <c r="C70" s="22"/>
      <c r="D70" s="22"/>
      <c r="E70" s="22"/>
      <c r="F70" s="22"/>
      <c r="G70" s="22"/>
      <c r="H70" s="21"/>
      <c r="I70" s="22"/>
      <c r="J70" s="22"/>
      <c r="K70" s="22"/>
      <c r="L70" s="22"/>
      <c r="M70" s="22"/>
    </row>
    <row r="71" spans="1:13" x14ac:dyDescent="0.25">
      <c r="A71" s="2" t="s">
        <v>31</v>
      </c>
      <c r="B71" s="21"/>
      <c r="C71" s="22"/>
      <c r="D71" s="22"/>
      <c r="E71" s="22"/>
      <c r="F71" s="22"/>
      <c r="G71" s="22"/>
      <c r="H71" s="21"/>
      <c r="I71" s="22"/>
      <c r="J71" s="22"/>
      <c r="K71" s="22"/>
      <c r="L71" s="22"/>
      <c r="M71" s="22"/>
    </row>
    <row r="72" spans="1:13" x14ac:dyDescent="0.25">
      <c r="A72" s="14" t="s">
        <v>32</v>
      </c>
      <c r="B72" s="21">
        <f t="shared" ref="B72" si="46">(B29/B28)*100</f>
        <v>105.83690004177051</v>
      </c>
      <c r="C72" s="22"/>
      <c r="D72" s="22"/>
      <c r="E72" s="22"/>
      <c r="F72" s="22"/>
      <c r="G72" s="22"/>
      <c r="H72" s="21">
        <f t="shared" ref="H72" si="47">(H29/H28)*100</f>
        <v>105.83693341143021</v>
      </c>
      <c r="I72" s="22"/>
      <c r="J72" s="22"/>
      <c r="K72" s="22"/>
      <c r="L72" s="22"/>
      <c r="M72" s="22"/>
    </row>
    <row r="73" spans="1:13" x14ac:dyDescent="0.25">
      <c r="A73" s="14" t="s">
        <v>33</v>
      </c>
      <c r="B73" s="21">
        <f t="shared" ref="B73" si="48">(B23/B29)*100</f>
        <v>68.714576884233978</v>
      </c>
      <c r="C73" s="22"/>
      <c r="D73" s="22"/>
      <c r="E73" s="22"/>
      <c r="F73" s="22"/>
      <c r="G73" s="22"/>
      <c r="H73" s="21">
        <f t="shared" ref="H73" si="49">(H23/H29)*100</f>
        <v>100.45863532109243</v>
      </c>
      <c r="I73" s="22"/>
      <c r="J73" s="22"/>
      <c r="K73" s="22"/>
      <c r="L73" s="22"/>
      <c r="M73" s="22"/>
    </row>
    <row r="74" spans="1:13" ht="15.75" thickBot="1" x14ac:dyDescent="0.3">
      <c r="A74" s="2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5.75" thickTop="1" x14ac:dyDescent="0.25">
      <c r="A75" s="57" t="s">
        <v>112</v>
      </c>
      <c r="B75" s="57"/>
      <c r="C75" s="57"/>
      <c r="D75" s="57"/>
      <c r="E75" s="57"/>
      <c r="F75" s="57"/>
    </row>
    <row r="76" spans="1:13" x14ac:dyDescent="0.25">
      <c r="A76" s="13"/>
    </row>
    <row r="78" spans="1:13" x14ac:dyDescent="0.25">
      <c r="A78" s="8" t="s">
        <v>113</v>
      </c>
    </row>
    <row r="79" spans="1:13" x14ac:dyDescent="0.25">
      <c r="A79" s="9" t="s">
        <v>122</v>
      </c>
    </row>
    <row r="80" spans="1:13" x14ac:dyDescent="0.25">
      <c r="A80" s="9" t="s">
        <v>123</v>
      </c>
    </row>
    <row r="81" spans="1:1" x14ac:dyDescent="0.25">
      <c r="A81" s="9" t="s">
        <v>124</v>
      </c>
    </row>
    <row r="82" spans="1:1" x14ac:dyDescent="0.25">
      <c r="A82" s="9" t="s">
        <v>125</v>
      </c>
    </row>
    <row r="87" spans="1:1" x14ac:dyDescent="0.25">
      <c r="A87" s="24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Trimestre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cp:lastPrinted>2020-02-10T13:33:04Z</cp:lastPrinted>
  <dcterms:created xsi:type="dcterms:W3CDTF">2012-04-17T14:24:25Z</dcterms:created>
  <dcterms:modified xsi:type="dcterms:W3CDTF">2020-12-10T20:07:57Z</dcterms:modified>
</cp:coreProperties>
</file>